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0785" yWindow="165" windowWidth="17925" windowHeight="15600" tabRatio="500"/>
  </bookViews>
  <sheets>
    <sheet name="GO dela" sheetId="1" r:id="rId1"/>
    <sheet name="Zasaditev" sheetId="2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F143" i="1"/>
  <c r="F145" i="1"/>
  <c r="F18" i="2"/>
  <c r="F19" i="2"/>
  <c r="F22" i="2"/>
  <c r="F23" i="2"/>
  <c r="F25" i="2"/>
  <c r="F30" i="2"/>
  <c r="F31" i="2"/>
  <c r="F36" i="2"/>
  <c r="F37" i="2"/>
  <c r="F38" i="2"/>
  <c r="F39" i="2"/>
  <c r="F40" i="2"/>
  <c r="F41" i="2"/>
  <c r="F43" i="2"/>
  <c r="F3" i="2"/>
  <c r="F47" i="2"/>
  <c r="F49" i="2"/>
  <c r="F51" i="2"/>
  <c r="F4" i="2"/>
  <c r="F55" i="2"/>
  <c r="F59" i="2"/>
  <c r="F62" i="2"/>
  <c r="F64" i="2"/>
  <c r="F5" i="2"/>
  <c r="F6" i="2"/>
  <c r="F7" i="2"/>
  <c r="F8" i="2"/>
  <c r="D47" i="2"/>
  <c r="D55" i="2"/>
  <c r="D59" i="2"/>
  <c r="D49" i="2"/>
  <c r="D62" i="2"/>
  <c r="D22" i="2"/>
  <c r="D23" i="2"/>
  <c r="D25" i="2"/>
  <c r="F42" i="1"/>
  <c r="D44" i="1"/>
  <c r="F44" i="1"/>
  <c r="D46" i="1"/>
  <c r="F46" i="1"/>
  <c r="D48" i="1"/>
  <c r="F48" i="1"/>
  <c r="D50" i="1"/>
  <c r="F50" i="1"/>
  <c r="D52" i="1"/>
  <c r="F52" i="1"/>
  <c r="D54" i="1"/>
  <c r="F54" i="1"/>
  <c r="D56" i="1"/>
  <c r="F56" i="1"/>
  <c r="D58" i="1"/>
  <c r="F58" i="1"/>
  <c r="F60" i="1"/>
  <c r="F62" i="1"/>
  <c r="F64" i="1"/>
  <c r="F66" i="1"/>
  <c r="F68" i="1"/>
  <c r="F70" i="1"/>
  <c r="F72" i="1"/>
  <c r="F9" i="1"/>
  <c r="F77" i="1"/>
  <c r="D80" i="1"/>
  <c r="F80" i="1"/>
  <c r="D83" i="1"/>
  <c r="F83" i="1"/>
  <c r="D85" i="1"/>
  <c r="F85" i="1"/>
  <c r="F87" i="1"/>
  <c r="F10" i="1"/>
  <c r="D91" i="1"/>
  <c r="F91" i="1"/>
  <c r="D93" i="1"/>
  <c r="F93" i="1"/>
  <c r="D95" i="1"/>
  <c r="F95" i="1"/>
  <c r="F97" i="1"/>
  <c r="F11" i="1"/>
  <c r="F101" i="1"/>
  <c r="D105" i="1"/>
  <c r="F105" i="1"/>
  <c r="D107" i="1"/>
  <c r="F107" i="1"/>
  <c r="D111" i="1"/>
  <c r="F111" i="1"/>
  <c r="F113" i="1"/>
  <c r="F115" i="1"/>
  <c r="F12" i="1"/>
  <c r="F13" i="1"/>
  <c r="D121" i="1"/>
  <c r="F121" i="1"/>
  <c r="F123" i="1"/>
  <c r="F17" i="1"/>
  <c r="F127" i="1"/>
  <c r="D129" i="1"/>
  <c r="F129" i="1"/>
  <c r="F131" i="1"/>
  <c r="F18" i="1"/>
  <c r="D135" i="1"/>
  <c r="F135" i="1"/>
  <c r="F137" i="1"/>
  <c r="F19" i="1"/>
  <c r="F20" i="1"/>
  <c r="F22" i="1"/>
  <c r="F26" i="1"/>
</calcChain>
</file>

<file path=xl/sharedStrings.xml><?xml version="1.0" encoding="utf-8"?>
<sst xmlns="http://schemas.openxmlformats.org/spreadsheetml/2006/main" count="231" uniqueCount="138">
  <si>
    <t>POPIS DEL  ZA IZDELAVO KOLUMBARIJA</t>
  </si>
  <si>
    <t>NA OBJEKTU: POKOPALIŠČE ČRNUČE - I. FAZA</t>
  </si>
  <si>
    <t>SKUPNA REKAPITULACIJA</t>
  </si>
  <si>
    <t>A</t>
  </si>
  <si>
    <t>GRADBENA DELA</t>
  </si>
  <si>
    <t>EUR</t>
  </si>
  <si>
    <t>I.</t>
  </si>
  <si>
    <t>ZEMELJSKA IN KANALIZACIJSKA DELA</t>
  </si>
  <si>
    <t>II.</t>
  </si>
  <si>
    <t>BETONSKA DELA</t>
  </si>
  <si>
    <t>III.</t>
  </si>
  <si>
    <t>TESARSKA DELA</t>
  </si>
  <si>
    <t>IV.</t>
  </si>
  <si>
    <t>ZIDARSKA DELA</t>
  </si>
  <si>
    <t>SKUPAJ - GRADBENA DELA</t>
  </si>
  <si>
    <t>B</t>
  </si>
  <si>
    <t>OBRTNIŠKA DELA</t>
  </si>
  <si>
    <t>SLIKOPLESKARSKA DELA</t>
  </si>
  <si>
    <t>KAMNOSEŠKA DELA</t>
  </si>
  <si>
    <t>KLEPARSKA DELA</t>
  </si>
  <si>
    <t>SKUPAJ - OBRTNIŠKA DELA</t>
  </si>
  <si>
    <t>C</t>
  </si>
  <si>
    <t>SKUPAJ - GRADBENO-OBRTNIŠKA DELA</t>
  </si>
  <si>
    <t>pokopališče črnuče</t>
  </si>
  <si>
    <t>šifra</t>
  </si>
  <si>
    <t>opis postavke</t>
  </si>
  <si>
    <t>enota</t>
  </si>
  <si>
    <t>količina</t>
  </si>
  <si>
    <t>cena za enoto</t>
  </si>
  <si>
    <t>vrednost v</t>
  </si>
  <si>
    <t>Kombinirani izkop (70% strojni, 30% ročni) v zemljini III. ktg. z odvozom zemljine na stalno deponijo. Izkop v globini 40 cm</t>
  </si>
  <si>
    <r>
      <t>m</t>
    </r>
    <r>
      <rPr>
        <vertAlign val="superscript"/>
        <sz val="10"/>
        <rFont val="Times New Roman"/>
        <family val="1"/>
      </rPr>
      <t>3</t>
    </r>
  </si>
  <si>
    <t>Kombinirani izkop (80% strojni, 20% ročni) jarkov v zemljini III. ktg. z odmetom zemljine na ron izkopa. Izkop v globini do 100 cm</t>
  </si>
  <si>
    <t>Planiranje dna jarka v ravnini ali vzdolžnih naklonih pri normalnih pogojih v vseh kategorijah s potrebnim utrjevanjem podlage</t>
  </si>
  <si>
    <r>
      <t>m</t>
    </r>
    <r>
      <rPr>
        <vertAlign val="superscript"/>
        <sz val="10"/>
        <rFont val="Times New Roman"/>
        <family val="1"/>
      </rPr>
      <t>2</t>
    </r>
  </si>
  <si>
    <t>Dobava in vgradnja tamponskega materiala pred betoniranjem v debelini do 30 cm</t>
  </si>
  <si>
    <t>Zasipanje za betonskimi temelji  z izkopanim materialom s komprimiranjem v slojih po 20 cm</t>
  </si>
  <si>
    <t>Odvoz zemljine na stalno deponijo z razgrinjanjem in ravnanjem. Obračun v razsutem stanju</t>
  </si>
  <si>
    <t>Dobava in polaganje pranih plošč dimenzije 30/60 cm, polaganje na predhodno izveden podložni beton (zajeto pri betonskih delih), fugirano. Tip in izgled plošč ter polaganje po navodilih projektanta</t>
  </si>
  <si>
    <t>Dobava in polaganje vrtnih robnikov v temeljček primerne dimenzije. Višina robnika poravnana z zgornjim nivojem pranih plošč</t>
  </si>
  <si>
    <r>
      <t>m</t>
    </r>
    <r>
      <rPr>
        <vertAlign val="superscript"/>
        <sz val="10"/>
        <rFont val="Times New Roman"/>
        <family val="1"/>
      </rPr>
      <t>1</t>
    </r>
  </si>
  <si>
    <t xml:space="preserve">Zatravitev z dobavo in razgrinjanjem primerne zemlje v zahtevani debelini </t>
  </si>
  <si>
    <t>Dobava in polaganje PVC cevi 110 in fazonskih kosov, obbetoniranih z betonom MB 20, vključno z izkopom. Cevi se stikujejo z gumi tesnili</t>
  </si>
  <si>
    <t>m</t>
  </si>
  <si>
    <t>Izdelava peskolova fi 400 mm, gl. 1.00 m iz betonskih cevi fi 400 mm, obdelana mulda, prekritega z LTŽ pokrovom 400/400 mm, vključno z izkopom</t>
  </si>
  <si>
    <t>kom</t>
  </si>
  <si>
    <t>Izdelava peskolova fi 600 mm, gl. 1.00 m iz betonskih cevi fi 600 mm, obdelana mulda, prekritega z LTŽ pokrovom 600/600 mm, vključno z izkopom</t>
  </si>
  <si>
    <t>Izdelava ponikovalnice fi 1200 mm, gl. 1.50 m iz betonskih cevi fi 1200 mm, prekritega z LTŽ pokrovom 800/800 mm, na dnu ''savske kugle'' za pronicanje vode, vključno z izkopom</t>
  </si>
  <si>
    <t>Dobava in montaža RF rešetke za odtok vode s poti, vgradnja v prane plošče, tip in vgradnja po navodilih projektanta</t>
  </si>
  <si>
    <t xml:space="preserve">Dobava in montaža tipskega lovilca olj, vključno z izkopom. Tip in način vgradnje po navodilih projektanta </t>
  </si>
  <si>
    <t>SKUPAJ - ZEMELJSKA IN KANALIZACIJSKA DELA</t>
  </si>
  <si>
    <t>Dobava in vgrajevanje betona v armirane konstrukcije preseka 0.15 m3/m2,m1, plastičen beton C12/15, frakcije 0-16</t>
  </si>
  <si>
    <t xml:space="preserve"> - podložni beton v debelini 10 cm</t>
  </si>
  <si>
    <t>Strojno vgrajevanje betona v armirane konstrukcije preseka 0.60 m3/m2,m1, plastičen beton C25/30, frakcije 0-30</t>
  </si>
  <si>
    <t xml:space="preserve"> - AB temelji</t>
  </si>
  <si>
    <t>Strojno vgrajevanje betona v armirane konstrukcije preseka 0.20 m3/m2,m1, plastičen beton C25/30, frakcije 0-30. Beton primeren za slikopleskarsko glajenje in slikanje</t>
  </si>
  <si>
    <t xml:space="preserve"> - AB zid</t>
  </si>
  <si>
    <t>Dobava, rezanje, krivljenje in vezanje armature</t>
  </si>
  <si>
    <t>kg</t>
  </si>
  <si>
    <t>SKUPAJ  - BETONSKA DELA</t>
  </si>
  <si>
    <t>Izdelava in demontaža opaža za AB pasovnih temeljev, z vsemi potrebnimi deli in prenosi</t>
  </si>
  <si>
    <t>Izdelava in demontaža opaža za AB zid, z vsemi potrebnimi deli in prenosi. Izgled betona primeren za slikopleskarsko glajenje in slikanje</t>
  </si>
  <si>
    <t>Izdelava in demontaža opaža za rob podložnega betona, z vsemi potrebnimi deli in prenosi. Višina opaža do 10 cm</t>
  </si>
  <si>
    <t>SKUPAJ  - TESARSKA DELA</t>
  </si>
  <si>
    <t>Izdelava zaščite gradbišča z gradbeno ograjo</t>
  </si>
  <si>
    <t>Izdelava vertikalne hidroizolacije temeljev in delno zidu:</t>
  </si>
  <si>
    <t xml:space="preserve"> - premaz z IBITOL-om 1x</t>
  </si>
  <si>
    <t xml:space="preserve"> - varjeni trak IZOTEKT V4 2x</t>
  </si>
  <si>
    <t>Izdelava zaščite vertikalne hidroizolacije s stiroporjem debeline 5 cm</t>
  </si>
  <si>
    <t>Izdelava fasade v sestavi:</t>
  </si>
  <si>
    <t xml:space="preserve"> - mrežica in lepilo 2x</t>
  </si>
  <si>
    <t xml:space="preserve"> - finalni tanki sloj po izboru investitorja</t>
  </si>
  <si>
    <t>Razna nepredvidena dela: obračun po dejanskem stanju</t>
  </si>
  <si>
    <t>ur</t>
  </si>
  <si>
    <t>SKUPAJ  - ZIDARSKA DELA</t>
  </si>
  <si>
    <t xml:space="preserve">Glajenje 2x in slikanje 2x betonskih površin s fasadno  barvo </t>
  </si>
  <si>
    <t>SKUPAJ  - SLIKOPLESKARSKA DELA</t>
  </si>
  <si>
    <t>Izdelava niš za žare skupne dimenzije 610x170 cm. V 1 sklopu je 33 niš, 3 vrste po 11 kom, dimenzija posamezne niše svetla mera 50x50x50 cm, okvir debeline 5 cm, narejen iz litega vidnega betona, vse skupaj privijačeno v AB zid. Pokrovi niš zajeti v posebni postavki. Detajli in izvedba po navodilih projektanta</t>
  </si>
  <si>
    <t>Izdelava, dobava in montaža pokrovov niš, narejenih iz naravnega kamna TONALIT dimenzije 50x50cm primerne debeline. Detajli in izvedba po navodilih projektanta</t>
  </si>
  <si>
    <t>SKUPAJ - KAMNOSEŠKA DELA</t>
  </si>
  <si>
    <t>Izdelava in montaža kap iz Alu barvane pločevine r.š. do 90 cm, barva po izboru projektanta, predvideti leseno podkonstrukcijo</t>
  </si>
  <si>
    <t>SKUPAJ - KLEPARSKA DELA</t>
  </si>
  <si>
    <t>EUR/m.e.</t>
  </si>
  <si>
    <t>ZASADITEV</t>
  </si>
  <si>
    <t>Preddela</t>
  </si>
  <si>
    <t>1.</t>
  </si>
  <si>
    <t>Zakoličba sadilnih mest</t>
  </si>
  <si>
    <t>a)</t>
  </si>
  <si>
    <t>za drevesa</t>
  </si>
  <si>
    <t>b)</t>
  </si>
  <si>
    <t>za grmovnice</t>
  </si>
  <si>
    <t>2.</t>
  </si>
  <si>
    <t>Dobava komposta</t>
  </si>
  <si>
    <t>v pakiranju po 10 lit.</t>
  </si>
  <si>
    <t>v pakiranju po 5 lit.</t>
  </si>
  <si>
    <t>3.</t>
  </si>
  <si>
    <t>Dobava opornih količkov za drevesa</t>
  </si>
  <si>
    <t>4.</t>
  </si>
  <si>
    <t xml:space="preserve">Dobava sadik dreves, vključno sprevozom in </t>
  </si>
  <si>
    <t>razkladanjem. Korenine morajo biti ustrezno</t>
  </si>
  <si>
    <t>zaščitene.</t>
  </si>
  <si>
    <t>MALI JESEN (Fraxinus Ornus)</t>
  </si>
  <si>
    <t>JAPONSKA ČEŠNJA (Prunus Serrulata Kanzan)</t>
  </si>
  <si>
    <t>5.</t>
  </si>
  <si>
    <t xml:space="preserve">Dobava sadik grmovnic, vključno s prevozom in </t>
  </si>
  <si>
    <t xml:space="preserve">zaščitene. </t>
  </si>
  <si>
    <t>PRIZEMLJIKA (Cotoneaster salicifolius)</t>
  </si>
  <si>
    <t>LOVORIKOVEC (Prunus laurecerasus Shipkaensis)</t>
  </si>
  <si>
    <t>c)</t>
  </si>
  <si>
    <t>PANEŠPLJICA (Cotoneaster conspicuus Decorus)</t>
  </si>
  <si>
    <t>d)</t>
  </si>
  <si>
    <t>NAVADNA MAHONIJA (Mahonia aquifolium)</t>
  </si>
  <si>
    <t>e)</t>
  </si>
  <si>
    <t>JAPONSKI ŠIPEK (Rosa rugosa)</t>
  </si>
  <si>
    <t>OGNJENI TRN (Pyracantha coccinea)</t>
  </si>
  <si>
    <t>Preddela skupaj brez DDV</t>
  </si>
  <si>
    <t>Zemeljska dela</t>
  </si>
  <si>
    <t>Izkop sadnih jam za drevesa, okvirnih mer</t>
  </si>
  <si>
    <t>120 x 120 x 80 cm</t>
  </si>
  <si>
    <t>Izkop sadnih jam za grmovice okvirnih mer 40x40x40 cm</t>
  </si>
  <si>
    <t>Zemeljska dela skupj brez DDV</t>
  </si>
  <si>
    <t>Sajenje in sejanje</t>
  </si>
  <si>
    <t>Postavitev ustrezne opore - koli za drvesa</t>
  </si>
  <si>
    <t xml:space="preserve">Zasaditev ustrezne vrste drves z zasipom </t>
  </si>
  <si>
    <t xml:space="preserve">mešancom komposta in izkopane zemlje ter </t>
  </si>
  <si>
    <t>privez h količku</t>
  </si>
  <si>
    <t>Zasaditev grmovnic, žive meje, popenjalk z</t>
  </si>
  <si>
    <t xml:space="preserve">zasipom mešancom komposta in zemlje </t>
  </si>
  <si>
    <t>Sajenje in sejanje skupaj brez DDV</t>
  </si>
  <si>
    <t>REKAPITULACIJA</t>
  </si>
  <si>
    <t>Pred dela</t>
  </si>
  <si>
    <t>Razna manjša, nepredvidena dela 5 %</t>
  </si>
  <si>
    <t>Skupaj brez DDV</t>
  </si>
  <si>
    <t>ZASADITEV SKUPAJ brez DDV</t>
  </si>
  <si>
    <t>Izdelava varnostnega načrta</t>
  </si>
  <si>
    <t>IZDELAVA VARNOSTNEGA NAČRTA</t>
  </si>
  <si>
    <t>SKUPAJ  - VARNOSTNI NAČRT</t>
  </si>
  <si>
    <t>SKUPAJ brez DDV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</si>
</sst>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vertAlign val="superscript"/>
      <sz val="10"/>
      <name val="Times New Roman"/>
      <family val="1"/>
    </font>
    <font>
      <sz val="12"/>
      <name val="Times New Roman CE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6">
    <xf numFmtId="0" fontId="0" fillId="0" borderId="0" xfId="0"/>
    <xf numFmtId="4" fontId="0" fillId="0" borderId="0" xfId="0" applyNumberFormat="1"/>
    <xf numFmtId="1" fontId="0" fillId="0" borderId="0" xfId="0" applyNumberFormat="1"/>
    <xf numFmtId="0" fontId="6" fillId="0" borderId="0" xfId="0" applyFont="1"/>
    <xf numFmtId="0" fontId="7" fillId="0" borderId="0" xfId="0" applyFont="1"/>
    <xf numFmtId="4" fontId="6" fillId="0" borderId="0" xfId="0" applyNumberFormat="1" applyFont="1"/>
    <xf numFmtId="0" fontId="8" fillId="0" borderId="0" xfId="0" applyFont="1"/>
    <xf numFmtId="0" fontId="9" fillId="0" borderId="0" xfId="0" applyFont="1"/>
    <xf numFmtId="4" fontId="8" fillId="0" borderId="0" xfId="0" applyNumberFormat="1" applyFont="1"/>
    <xf numFmtId="4" fontId="9" fillId="0" borderId="0" xfId="0" applyNumberFormat="1" applyFont="1"/>
    <xf numFmtId="4" fontId="8" fillId="0" borderId="0" xfId="24" applyNumberFormat="1" applyFont="1"/>
    <xf numFmtId="0" fontId="9" fillId="0" borderId="1" xfId="0" applyFont="1" applyBorder="1"/>
    <xf numFmtId="4" fontId="9" fillId="0" borderId="1" xfId="0" applyNumberFormat="1" applyFont="1" applyBorder="1"/>
    <xf numFmtId="0" fontId="9" fillId="0" borderId="0" xfId="0" applyFont="1" applyBorder="1"/>
    <xf numFmtId="4" fontId="9" fillId="0" borderId="0" xfId="0" applyNumberFormat="1" applyFont="1" applyBorder="1"/>
    <xf numFmtId="0" fontId="9" fillId="0" borderId="2" xfId="0" applyFont="1" applyBorder="1"/>
    <xf numFmtId="4" fontId="9" fillId="0" borderId="2" xfId="0" applyNumberFormat="1" applyFont="1" applyBorder="1"/>
    <xf numFmtId="40" fontId="6" fillId="0" borderId="0" xfId="0" applyNumberFormat="1" applyFont="1"/>
    <xf numFmtId="4" fontId="7" fillId="0" borderId="0" xfId="0" applyNumberFormat="1" applyFont="1"/>
    <xf numFmtId="0" fontId="6" fillId="0" borderId="3" xfId="0" applyFont="1" applyBorder="1"/>
    <xf numFmtId="0" fontId="7" fillId="0" borderId="3" xfId="0" applyFont="1" applyBorder="1"/>
    <xf numFmtId="4" fontId="7" fillId="0" borderId="3" xfId="0" applyNumberFormat="1" applyFont="1" applyBorder="1"/>
    <xf numFmtId="4" fontId="6" fillId="0" borderId="3" xfId="0" applyNumberFormat="1" applyFont="1" applyBorder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8" fillId="0" borderId="0" xfId="0" applyFont="1" applyBorder="1"/>
    <xf numFmtId="0" fontId="6" fillId="0" borderId="0" xfId="0" applyFont="1" applyBorder="1"/>
    <xf numFmtId="4" fontId="6" fillId="0" borderId="0" xfId="0" applyNumberFormat="1" applyFont="1" applyBorder="1"/>
    <xf numFmtId="0" fontId="6" fillId="0" borderId="0" xfId="0" applyFont="1" applyAlignment="1">
      <alignment vertical="top" wrapText="1"/>
    </xf>
    <xf numFmtId="4" fontId="6" fillId="0" borderId="0" xfId="24" applyNumberFormat="1" applyFont="1" applyAlignment="1">
      <alignment horizontal="right"/>
    </xf>
    <xf numFmtId="4" fontId="6" fillId="0" borderId="0" xfId="24" applyNumberFormat="1" applyFont="1"/>
    <xf numFmtId="0" fontId="8" fillId="0" borderId="4" xfId="0" applyFont="1" applyBorder="1"/>
    <xf numFmtId="0" fontId="6" fillId="0" borderId="4" xfId="0" applyFont="1" applyBorder="1"/>
    <xf numFmtId="4" fontId="6" fillId="0" borderId="4" xfId="0" applyNumberFormat="1" applyFont="1" applyBorder="1"/>
    <xf numFmtId="4" fontId="8" fillId="0" borderId="4" xfId="0" applyNumberFormat="1" applyFont="1" applyBorder="1"/>
    <xf numFmtId="0" fontId="6" fillId="0" borderId="0" xfId="0" applyFont="1" applyAlignment="1">
      <alignment vertical="top"/>
    </xf>
    <xf numFmtId="0" fontId="6" fillId="0" borderId="0" xfId="25" applyFont="1" applyAlignment="1">
      <alignment horizontal="right"/>
    </xf>
    <xf numFmtId="0" fontId="6" fillId="0" borderId="0" xfId="25" applyFont="1"/>
    <xf numFmtId="4" fontId="6" fillId="0" borderId="0" xfId="25" applyNumberFormat="1" applyFont="1"/>
    <xf numFmtId="0" fontId="9" fillId="0" borderId="0" xfId="25" applyFont="1"/>
    <xf numFmtId="0" fontId="8" fillId="0" borderId="0" xfId="25" applyFont="1" applyAlignment="1">
      <alignment horizontal="right"/>
    </xf>
    <xf numFmtId="0" fontId="8" fillId="0" borderId="0" xfId="25" applyFont="1"/>
    <xf numFmtId="0" fontId="6" fillId="0" borderId="0" xfId="25" applyFont="1" applyFill="1"/>
    <xf numFmtId="0" fontId="6" fillId="0" borderId="0" xfId="25" applyFont="1" applyAlignment="1">
      <alignment horizontal="right" vertical="top"/>
    </xf>
    <xf numFmtId="0" fontId="6" fillId="0" borderId="0" xfId="25" applyFont="1" applyAlignment="1">
      <alignment wrapText="1"/>
    </xf>
    <xf numFmtId="0" fontId="6" fillId="0" borderId="3" xfId="25" applyFont="1" applyBorder="1" applyAlignment="1">
      <alignment horizontal="right"/>
    </xf>
    <xf numFmtId="0" fontId="6" fillId="0" borderId="3" xfId="25" applyFont="1" applyBorder="1" applyAlignment="1">
      <alignment wrapText="1"/>
    </xf>
    <xf numFmtId="0" fontId="6" fillId="0" borderId="3" xfId="25" applyFont="1" applyBorder="1"/>
    <xf numFmtId="4" fontId="6" fillId="0" borderId="3" xfId="25" applyNumberFormat="1" applyFont="1" applyBorder="1"/>
    <xf numFmtId="4" fontId="8" fillId="0" borderId="0" xfId="25" applyNumberFormat="1" applyFont="1"/>
    <xf numFmtId="0" fontId="6" fillId="0" borderId="0" xfId="25" applyFont="1" applyBorder="1" applyAlignment="1">
      <alignment horizontal="right"/>
    </xf>
    <xf numFmtId="0" fontId="6" fillId="0" borderId="0" xfId="25" applyFont="1" applyBorder="1"/>
    <xf numFmtId="4" fontId="6" fillId="0" borderId="0" xfId="25" applyNumberFormat="1" applyFont="1" applyBorder="1"/>
    <xf numFmtId="0" fontId="7" fillId="0" borderId="0" xfId="25" applyFont="1" applyAlignment="1">
      <alignment horizontal="right"/>
    </xf>
    <xf numFmtId="0" fontId="12" fillId="0" borderId="0" xfId="25" applyFont="1" applyAlignment="1">
      <alignment horizontal="center"/>
    </xf>
    <xf numFmtId="0" fontId="7" fillId="0" borderId="0" xfId="25" applyFont="1"/>
    <xf numFmtId="4" fontId="7" fillId="0" borderId="0" xfId="25" applyNumberFormat="1" applyFont="1"/>
    <xf numFmtId="0" fontId="7" fillId="0" borderId="0" xfId="25" applyFont="1" applyBorder="1" applyAlignment="1">
      <alignment horizontal="right"/>
    </xf>
    <xf numFmtId="0" fontId="9" fillId="0" borderId="0" xfId="25" applyFont="1" applyFill="1" applyBorder="1"/>
    <xf numFmtId="4" fontId="9" fillId="0" borderId="0" xfId="25" applyNumberFormat="1" applyFont="1"/>
    <xf numFmtId="4" fontId="6" fillId="0" borderId="0" xfId="0" applyNumberFormat="1" applyFont="1" applyProtection="1">
      <protection locked="0"/>
    </xf>
    <xf numFmtId="4" fontId="8" fillId="0" borderId="0" xfId="0" applyNumberFormat="1" applyFont="1" applyProtection="1">
      <protection locked="0"/>
    </xf>
    <xf numFmtId="4" fontId="9" fillId="0" borderId="0" xfId="0" applyNumberFormat="1" applyFont="1" applyProtection="1"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4" fontId="8" fillId="0" borderId="0" xfId="24" applyNumberFormat="1" applyFont="1" applyProtection="1">
      <protection locked="0"/>
    </xf>
    <xf numFmtId="4" fontId="8" fillId="0" borderId="1" xfId="0" applyNumberFormat="1" applyFont="1" applyBorder="1" applyProtection="1">
      <protection locked="0"/>
    </xf>
    <xf numFmtId="4" fontId="8" fillId="0" borderId="1" xfId="24" applyNumberFormat="1" applyFont="1" applyBorder="1" applyProtection="1">
      <protection locked="0"/>
    </xf>
    <xf numFmtId="4" fontId="9" fillId="0" borderId="0" xfId="24" applyNumberFormat="1" applyFont="1" applyProtection="1">
      <protection locked="0"/>
    </xf>
    <xf numFmtId="4" fontId="8" fillId="0" borderId="0" xfId="0" applyNumberFormat="1" applyFont="1" applyBorder="1" applyProtection="1">
      <protection locked="0"/>
    </xf>
    <xf numFmtId="4" fontId="8" fillId="0" borderId="0" xfId="24" applyNumberFormat="1" applyFont="1" applyBorder="1" applyProtection="1">
      <protection locked="0"/>
    </xf>
    <xf numFmtId="4" fontId="8" fillId="0" borderId="2" xfId="0" applyNumberFormat="1" applyFont="1" applyBorder="1" applyProtection="1">
      <protection locked="0"/>
    </xf>
    <xf numFmtId="4" fontId="8" fillId="0" borderId="2" xfId="24" applyNumberFormat="1" applyFont="1" applyBorder="1" applyProtection="1">
      <protection locked="0"/>
    </xf>
    <xf numFmtId="4" fontId="7" fillId="0" borderId="0" xfId="24" applyNumberFormat="1" applyFont="1" applyProtection="1">
      <protection locked="0"/>
    </xf>
    <xf numFmtId="4" fontId="7" fillId="0" borderId="3" xfId="24" applyNumberFormat="1" applyFont="1" applyBorder="1" applyProtection="1">
      <protection locked="0"/>
    </xf>
    <xf numFmtId="4" fontId="6" fillId="0" borderId="3" xfId="0" applyNumberFormat="1" applyFont="1" applyBorder="1" applyProtection="1">
      <protection locked="0"/>
    </xf>
    <xf numFmtId="4" fontId="6" fillId="0" borderId="0" xfId="0" applyNumberFormat="1" applyFont="1" applyAlignment="1" applyProtection="1">
      <alignment horizontal="center"/>
      <protection locked="0"/>
    </xf>
    <xf numFmtId="4" fontId="6" fillId="0" borderId="0" xfId="0" applyNumberFormat="1" applyFont="1" applyBorder="1" applyProtection="1">
      <protection locked="0"/>
    </xf>
    <xf numFmtId="4" fontId="6" fillId="0" borderId="0" xfId="24" applyNumberFormat="1" applyFont="1" applyAlignment="1" applyProtection="1">
      <alignment horizontal="right"/>
      <protection locked="0"/>
    </xf>
    <xf numFmtId="4" fontId="6" fillId="0" borderId="0" xfId="24" applyNumberFormat="1" applyFont="1" applyProtection="1">
      <protection locked="0"/>
    </xf>
    <xf numFmtId="4" fontId="6" fillId="0" borderId="4" xfId="0" applyNumberFormat="1" applyFont="1" applyBorder="1" applyProtection="1">
      <protection locked="0"/>
    </xf>
    <xf numFmtId="4" fontId="8" fillId="0" borderId="4" xfId="0" applyNumberFormat="1" applyFont="1" applyBorder="1" applyProtection="1">
      <protection locked="0"/>
    </xf>
    <xf numFmtId="4" fontId="8" fillId="0" borderId="4" xfId="24" applyNumberFormat="1" applyFont="1" applyBorder="1" applyProtection="1">
      <protection locked="0"/>
    </xf>
    <xf numFmtId="4" fontId="8" fillId="0" borderId="4" xfId="0" applyNumberFormat="1" applyFont="1" applyBorder="1" applyAlignment="1" applyProtection="1">
      <alignment horizontal="right"/>
      <protection locked="0"/>
    </xf>
    <xf numFmtId="0" fontId="8" fillId="0" borderId="4" xfId="0" applyFont="1" applyBorder="1" applyProtection="1">
      <protection locked="0"/>
    </xf>
    <xf numFmtId="4" fontId="5" fillId="0" borderId="0" xfId="0" applyNumberFormat="1" applyFont="1" applyProtection="1">
      <protection locked="0"/>
    </xf>
    <xf numFmtId="4" fontId="7" fillId="0" borderId="0" xfId="25" applyNumberFormat="1" applyFont="1" applyProtection="1">
      <protection locked="0"/>
    </xf>
    <xf numFmtId="4" fontId="6" fillId="0" borderId="0" xfId="25" applyNumberFormat="1" applyFont="1" applyProtection="1">
      <protection locked="0"/>
    </xf>
    <xf numFmtId="4" fontId="6" fillId="0" borderId="3" xfId="24" applyNumberFormat="1" applyFont="1" applyBorder="1" applyProtection="1">
      <protection locked="0"/>
    </xf>
    <xf numFmtId="4" fontId="6" fillId="0" borderId="3" xfId="25" applyNumberFormat="1" applyFont="1" applyBorder="1" applyProtection="1">
      <protection locked="0"/>
    </xf>
    <xf numFmtId="4" fontId="6" fillId="0" borderId="0" xfId="25" applyNumberFormat="1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25" applyFont="1" applyFill="1" applyBorder="1"/>
    <xf numFmtId="0" fontId="13" fillId="0" borderId="5" xfId="25" applyFont="1" applyBorder="1"/>
    <xf numFmtId="0" fontId="6" fillId="0" borderId="4" xfId="25" applyFont="1" applyBorder="1"/>
    <xf numFmtId="4" fontId="13" fillId="0" borderId="6" xfId="25" applyNumberFormat="1" applyFont="1" applyBorder="1"/>
  </cellXfs>
  <cellStyles count="28">
    <cellStyle name="Hiperpovezava" xfId="1" builtinId="8" hidden="1"/>
    <cellStyle name="Hiperpovezava" xfId="3" builtinId="8" hidden="1"/>
    <cellStyle name="Hiperpovezava" xfId="5" builtinId="8" hidden="1"/>
    <cellStyle name="Hiperpovezava" xfId="7" builtinId="8" hidden="1"/>
    <cellStyle name="Hiperpovezava" xfId="9" builtinId="8" hidden="1"/>
    <cellStyle name="Hiperpovezava" xfId="11" builtinId="8" hidden="1"/>
    <cellStyle name="Hiperpovezava" xfId="13" builtinId="8" hidden="1"/>
    <cellStyle name="Hiperpovezava" xfId="15" builtinId="8" hidden="1"/>
    <cellStyle name="Hiperpovezava" xfId="18" builtinId="8" hidden="1"/>
    <cellStyle name="Hiperpovezava" xfId="20" builtinId="8" hidden="1"/>
    <cellStyle name="Hiperpovezava" xfId="22" builtinId="8" hidden="1"/>
    <cellStyle name="Hiperpovezava" xfId="26" builtinId="8" hidden="1"/>
    <cellStyle name="Navadno" xfId="0" builtinId="0"/>
    <cellStyle name="Navadno 2" xfId="25"/>
    <cellStyle name="Obiskana hiperpovezava" xfId="2" builtinId="9" hidden="1"/>
    <cellStyle name="Obiskana hiperpovezava" xfId="4" builtinId="9" hidden="1"/>
    <cellStyle name="Obiskana hiperpovezava" xfId="6" builtinId="9" hidden="1"/>
    <cellStyle name="Obiskana hiperpovezava" xfId="8" builtinId="9" hidden="1"/>
    <cellStyle name="Obiskana hiperpovezava" xfId="10" builtinId="9" hidden="1"/>
    <cellStyle name="Obiskana hiperpovezava" xfId="12" builtinId="9" hidden="1"/>
    <cellStyle name="Obiskana hiperpovezava" xfId="14" builtinId="9" hidden="1"/>
    <cellStyle name="Obiskana hiperpovezava" xfId="16" builtinId="9" hidden="1"/>
    <cellStyle name="Obiskana hiperpovezava" xfId="17" builtinId="9" hidden="1"/>
    <cellStyle name="Obiskana hiperpovezava" xfId="19" builtinId="9" hidden="1"/>
    <cellStyle name="Obiskana hiperpovezava" xfId="21" builtinId="9" hidden="1"/>
    <cellStyle name="Obiskana hiperpovezava" xfId="23" builtinId="9" hidden="1"/>
    <cellStyle name="Obiskana hiperpovezava" xfId="27" builtinId="9" hidden="1"/>
    <cellStyle name="Vejica" xfId="24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tabSelected="1" workbookViewId="0">
      <selection activeCell="E25" sqref="E25"/>
    </sheetView>
  </sheetViews>
  <sheetFormatPr defaultColWidth="11" defaultRowHeight="15.75" x14ac:dyDescent="0.25"/>
  <cols>
    <col min="1" max="1" width="3.875" customWidth="1"/>
    <col min="2" max="2" width="46.625" style="2" customWidth="1"/>
    <col min="3" max="3" width="5.875" style="2" customWidth="1"/>
    <col min="4" max="4" width="7.875" style="1" customWidth="1"/>
    <col min="5" max="5" width="10.875" style="85" customWidth="1"/>
    <col min="6" max="6" width="15.875" style="85" customWidth="1"/>
    <col min="7" max="9" width="10.875" style="1"/>
  </cols>
  <sheetData>
    <row r="1" spans="1:6" s="3" customFormat="1" x14ac:dyDescent="0.25">
      <c r="B1" s="4"/>
      <c r="D1" s="5"/>
      <c r="E1" s="60"/>
      <c r="F1" s="60"/>
    </row>
    <row r="2" spans="1:6" s="3" customFormat="1" x14ac:dyDescent="0.25">
      <c r="A2" s="6"/>
      <c r="B2" s="7" t="s">
        <v>0</v>
      </c>
      <c r="C2" s="6"/>
      <c r="D2" s="8"/>
      <c r="E2" s="61"/>
      <c r="F2" s="61"/>
    </row>
    <row r="3" spans="1:6" s="3" customFormat="1" x14ac:dyDescent="0.25">
      <c r="A3" s="6"/>
      <c r="B3" s="7" t="s">
        <v>1</v>
      </c>
      <c r="C3" s="6"/>
      <c r="D3" s="8"/>
      <c r="E3" s="61"/>
      <c r="F3" s="61"/>
    </row>
    <row r="4" spans="1:6" s="3" customFormat="1" x14ac:dyDescent="0.25">
      <c r="A4" s="6"/>
      <c r="B4" s="7"/>
      <c r="C4" s="6"/>
      <c r="D4" s="8"/>
      <c r="E4" s="61"/>
      <c r="F4" s="61"/>
    </row>
    <row r="5" spans="1:6" s="3" customFormat="1" x14ac:dyDescent="0.25">
      <c r="A5" s="7"/>
      <c r="B5" s="7" t="s">
        <v>2</v>
      </c>
      <c r="C5" s="7"/>
      <c r="D5" s="9"/>
      <c r="E5" s="62"/>
      <c r="F5" s="61"/>
    </row>
    <row r="6" spans="1:6" s="3" customFormat="1" x14ac:dyDescent="0.25">
      <c r="A6" s="7"/>
      <c r="B6" s="7"/>
      <c r="C6" s="7"/>
      <c r="D6" s="9"/>
      <c r="E6" s="62"/>
      <c r="F6" s="61"/>
    </row>
    <row r="7" spans="1:6" s="3" customFormat="1" x14ac:dyDescent="0.25">
      <c r="A7" s="7" t="s">
        <v>3</v>
      </c>
      <c r="B7" s="7" t="s">
        <v>4</v>
      </c>
      <c r="C7" s="7"/>
      <c r="D7" s="9"/>
      <c r="E7" s="61"/>
      <c r="F7" s="63"/>
    </row>
    <row r="8" spans="1:6" s="3" customFormat="1" x14ac:dyDescent="0.25">
      <c r="A8" s="7"/>
      <c r="B8" s="7"/>
      <c r="C8" s="7"/>
      <c r="D8" s="9"/>
      <c r="E8" s="62"/>
      <c r="F8" s="61"/>
    </row>
    <row r="9" spans="1:6" s="3" customFormat="1" x14ac:dyDescent="0.25">
      <c r="A9" s="7" t="s">
        <v>6</v>
      </c>
      <c r="B9" s="7" t="s">
        <v>7</v>
      </c>
      <c r="E9" s="64"/>
      <c r="F9" s="61">
        <f>F72</f>
        <v>0</v>
      </c>
    </row>
    <row r="10" spans="1:6" s="3" customFormat="1" x14ac:dyDescent="0.25">
      <c r="A10" s="7" t="s">
        <v>8</v>
      </c>
      <c r="B10" s="7" t="s">
        <v>9</v>
      </c>
      <c r="C10" s="7"/>
      <c r="D10" s="9"/>
      <c r="E10" s="62"/>
      <c r="F10" s="61">
        <f>F87</f>
        <v>0</v>
      </c>
    </row>
    <row r="11" spans="1:6" s="3" customFormat="1" x14ac:dyDescent="0.25">
      <c r="A11" s="7" t="s">
        <v>10</v>
      </c>
      <c r="B11" s="7" t="s">
        <v>11</v>
      </c>
      <c r="C11" s="7"/>
      <c r="D11" s="9"/>
      <c r="E11" s="62"/>
      <c r="F11" s="61">
        <f>F97</f>
        <v>0</v>
      </c>
    </row>
    <row r="12" spans="1:6" s="3" customFormat="1" ht="16.5" thickBot="1" x14ac:dyDescent="0.3">
      <c r="A12" s="7" t="s">
        <v>12</v>
      </c>
      <c r="B12" s="7" t="s">
        <v>13</v>
      </c>
      <c r="C12" s="7"/>
      <c r="D12" s="9"/>
      <c r="E12" s="61"/>
      <c r="F12" s="65">
        <f>F115</f>
        <v>0</v>
      </c>
    </row>
    <row r="13" spans="1:6" s="3" customFormat="1" x14ac:dyDescent="0.25">
      <c r="A13" s="11"/>
      <c r="B13" s="11" t="s">
        <v>14</v>
      </c>
      <c r="C13" s="11"/>
      <c r="D13" s="12"/>
      <c r="E13" s="66"/>
      <c r="F13" s="67">
        <f>SUM(F9:F12)</f>
        <v>0</v>
      </c>
    </row>
    <row r="14" spans="1:6" s="3" customFormat="1" x14ac:dyDescent="0.25">
      <c r="A14" s="7"/>
      <c r="B14" s="7"/>
      <c r="C14" s="7"/>
      <c r="D14" s="9"/>
      <c r="E14" s="68"/>
      <c r="F14" s="61"/>
    </row>
    <row r="15" spans="1:6" s="3" customFormat="1" x14ac:dyDescent="0.25">
      <c r="A15" s="7" t="s">
        <v>15</v>
      </c>
      <c r="B15" s="7" t="s">
        <v>16</v>
      </c>
      <c r="C15" s="7"/>
      <c r="D15" s="9"/>
      <c r="E15" s="68"/>
      <c r="F15" s="61"/>
    </row>
    <row r="16" spans="1:6" s="3" customFormat="1" x14ac:dyDescent="0.25">
      <c r="A16" s="7"/>
      <c r="B16" s="7"/>
      <c r="C16" s="7"/>
      <c r="D16" s="9"/>
      <c r="E16" s="68"/>
      <c r="F16" s="61"/>
    </row>
    <row r="17" spans="1:8" s="3" customFormat="1" x14ac:dyDescent="0.25">
      <c r="A17" s="7" t="s">
        <v>6</v>
      </c>
      <c r="B17" s="7" t="s">
        <v>17</v>
      </c>
      <c r="C17" s="7"/>
      <c r="D17" s="9"/>
      <c r="E17" s="61"/>
      <c r="F17" s="65">
        <f>F123</f>
        <v>0</v>
      </c>
    </row>
    <row r="18" spans="1:8" s="3" customFormat="1" x14ac:dyDescent="0.25">
      <c r="A18" s="13" t="s">
        <v>8</v>
      </c>
      <c r="B18" s="13" t="s">
        <v>18</v>
      </c>
      <c r="C18" s="13"/>
      <c r="D18" s="14"/>
      <c r="E18" s="69"/>
      <c r="F18" s="70">
        <f>F131</f>
        <v>0</v>
      </c>
    </row>
    <row r="19" spans="1:8" s="3" customFormat="1" ht="16.5" thickBot="1" x14ac:dyDescent="0.3">
      <c r="A19" s="15" t="s">
        <v>10</v>
      </c>
      <c r="B19" s="15" t="s">
        <v>19</v>
      </c>
      <c r="C19" s="15"/>
      <c r="D19" s="16"/>
      <c r="E19" s="71"/>
      <c r="F19" s="72">
        <f>F137</f>
        <v>0</v>
      </c>
    </row>
    <row r="20" spans="1:8" s="3" customFormat="1" x14ac:dyDescent="0.25">
      <c r="A20" s="7"/>
      <c r="B20" s="7" t="s">
        <v>20</v>
      </c>
      <c r="C20" s="7"/>
      <c r="D20" s="9"/>
      <c r="E20" s="61"/>
      <c r="F20" s="65">
        <f>SUM(F17:F19)</f>
        <v>0</v>
      </c>
    </row>
    <row r="21" spans="1:8" s="3" customFormat="1" x14ac:dyDescent="0.25">
      <c r="A21" s="7"/>
      <c r="B21" s="7"/>
      <c r="C21" s="7"/>
      <c r="D21" s="9"/>
      <c r="E21" s="61"/>
      <c r="F21" s="65"/>
    </row>
    <row r="22" spans="1:8" s="3" customFormat="1" x14ac:dyDescent="0.25">
      <c r="A22" s="7"/>
      <c r="B22" s="7" t="s">
        <v>22</v>
      </c>
      <c r="C22" s="7"/>
      <c r="D22" s="9"/>
      <c r="E22" s="61"/>
      <c r="F22" s="65">
        <f>F13+F20</f>
        <v>0</v>
      </c>
    </row>
    <row r="23" spans="1:8" s="3" customFormat="1" x14ac:dyDescent="0.25">
      <c r="A23" s="7"/>
      <c r="B23" s="7"/>
      <c r="C23" s="7"/>
      <c r="D23" s="9"/>
      <c r="E23" s="61"/>
      <c r="F23" s="65"/>
    </row>
    <row r="24" spans="1:8" s="3" customFormat="1" x14ac:dyDescent="0.25">
      <c r="A24" s="7" t="s">
        <v>21</v>
      </c>
      <c r="B24" s="7" t="s">
        <v>135</v>
      </c>
      <c r="C24" s="7"/>
      <c r="D24" s="9"/>
      <c r="E24" s="61"/>
      <c r="F24" s="65">
        <f>F145</f>
        <v>0</v>
      </c>
    </row>
    <row r="25" spans="1:8" s="3" customFormat="1" x14ac:dyDescent="0.25">
      <c r="A25" s="7"/>
      <c r="B25" s="7"/>
      <c r="C25" s="7"/>
      <c r="D25" s="9"/>
      <c r="E25" s="61"/>
      <c r="F25" s="65"/>
    </row>
    <row r="26" spans="1:8" s="3" customFormat="1" x14ac:dyDescent="0.25">
      <c r="A26" s="7"/>
      <c r="B26" s="7" t="s">
        <v>137</v>
      </c>
      <c r="C26" s="7"/>
      <c r="D26" s="9"/>
      <c r="E26" s="61"/>
      <c r="F26" s="65">
        <f>SUM(F22:F25)</f>
        <v>0</v>
      </c>
    </row>
    <row r="27" spans="1:8" s="3" customFormat="1" x14ac:dyDescent="0.25">
      <c r="A27" s="4"/>
      <c r="B27" s="7"/>
      <c r="C27" s="7"/>
      <c r="D27" s="9"/>
      <c r="E27" s="68"/>
      <c r="F27" s="61"/>
      <c r="H27" s="17"/>
    </row>
    <row r="28" spans="1:8" s="3" customFormat="1" x14ac:dyDescent="0.25">
      <c r="A28" s="4"/>
      <c r="B28" s="7"/>
      <c r="C28" s="7"/>
      <c r="D28" s="9"/>
      <c r="E28" s="68"/>
      <c r="F28" s="61"/>
      <c r="H28" s="17"/>
    </row>
    <row r="29" spans="1:8" s="3" customFormat="1" x14ac:dyDescent="0.25">
      <c r="A29" s="4"/>
      <c r="B29" s="7"/>
      <c r="C29" s="7"/>
      <c r="D29" s="9"/>
      <c r="E29" s="68"/>
      <c r="F29" s="61"/>
      <c r="H29" s="17"/>
    </row>
    <row r="30" spans="1:8" s="3" customFormat="1" x14ac:dyDescent="0.25">
      <c r="A30" s="4"/>
      <c r="B30" s="7"/>
      <c r="C30" s="7"/>
      <c r="D30" s="9"/>
      <c r="E30" s="68"/>
      <c r="F30" s="61"/>
      <c r="H30" s="17"/>
    </row>
    <row r="31" spans="1:8" s="3" customFormat="1" x14ac:dyDescent="0.25">
      <c r="A31" s="4"/>
      <c r="B31" s="7"/>
      <c r="C31" s="7"/>
      <c r="D31" s="9"/>
      <c r="E31" s="68"/>
      <c r="F31" s="61"/>
      <c r="H31" s="17"/>
    </row>
    <row r="32" spans="1:8" s="3" customFormat="1" x14ac:dyDescent="0.25">
      <c r="A32" s="4"/>
      <c r="B32" s="7"/>
      <c r="C32" s="7"/>
      <c r="D32" s="9"/>
      <c r="E32" s="68"/>
      <c r="F32" s="61"/>
      <c r="H32" s="17"/>
    </row>
    <row r="33" spans="1:8" s="3" customFormat="1" x14ac:dyDescent="0.25">
      <c r="A33" s="4"/>
      <c r="B33" s="7"/>
      <c r="C33" s="7"/>
      <c r="D33" s="9"/>
      <c r="E33" s="68"/>
      <c r="F33" s="61"/>
      <c r="H33" s="17"/>
    </row>
    <row r="34" spans="1:8" s="3" customFormat="1" x14ac:dyDescent="0.25">
      <c r="A34" s="4"/>
      <c r="B34" s="4"/>
      <c r="C34" s="4"/>
      <c r="D34" s="18"/>
      <c r="E34" s="73"/>
      <c r="F34" s="60"/>
      <c r="H34" s="17"/>
    </row>
    <row r="35" spans="1:8" s="3" customFormat="1" x14ac:dyDescent="0.25">
      <c r="A35" s="19" t="s">
        <v>23</v>
      </c>
      <c r="B35" s="20"/>
      <c r="C35" s="20"/>
      <c r="D35" s="21"/>
      <c r="E35" s="74"/>
      <c r="F35" s="75"/>
    </row>
    <row r="36" spans="1:8" s="3" customFormat="1" ht="12.75" x14ac:dyDescent="0.2">
      <c r="A36" s="23" t="s">
        <v>24</v>
      </c>
      <c r="B36" s="23" t="s">
        <v>25</v>
      </c>
      <c r="C36" s="23" t="s">
        <v>26</v>
      </c>
      <c r="D36" s="24" t="s">
        <v>27</v>
      </c>
      <c r="E36" s="76" t="s">
        <v>28</v>
      </c>
      <c r="F36" s="76" t="s">
        <v>29</v>
      </c>
    </row>
    <row r="37" spans="1:8" s="3" customFormat="1" ht="12.75" x14ac:dyDescent="0.2">
      <c r="A37" s="23"/>
      <c r="B37" s="23"/>
      <c r="C37" s="23"/>
      <c r="D37" s="24"/>
      <c r="E37" s="76"/>
      <c r="F37" s="76" t="s">
        <v>5</v>
      </c>
    </row>
    <row r="38" spans="1:8" s="3" customFormat="1" ht="12.75" x14ac:dyDescent="0.2">
      <c r="A38" s="6" t="s">
        <v>3</v>
      </c>
      <c r="B38" s="6" t="s">
        <v>4</v>
      </c>
      <c r="D38" s="5"/>
      <c r="E38" s="60"/>
      <c r="F38" s="60"/>
    </row>
    <row r="39" spans="1:8" s="3" customFormat="1" ht="12.75" x14ac:dyDescent="0.2">
      <c r="A39" s="25"/>
      <c r="B39" s="25"/>
      <c r="C39" s="26"/>
      <c r="D39" s="27"/>
      <c r="E39" s="77"/>
      <c r="F39" s="69"/>
    </row>
    <row r="40" spans="1:8" s="3" customFormat="1" ht="12.75" x14ac:dyDescent="0.2">
      <c r="A40" s="6" t="s">
        <v>6</v>
      </c>
      <c r="B40" s="6" t="s">
        <v>7</v>
      </c>
      <c r="D40" s="5"/>
      <c r="E40" s="60"/>
      <c r="F40" s="60"/>
    </row>
    <row r="41" spans="1:8" s="3" customFormat="1" ht="12.75" x14ac:dyDescent="0.2">
      <c r="A41" s="6"/>
      <c r="B41" s="6"/>
      <c r="D41" s="5"/>
      <c r="E41" s="60"/>
      <c r="F41" s="60"/>
    </row>
    <row r="42" spans="1:8" s="3" customFormat="1" ht="25.5" x14ac:dyDescent="0.2">
      <c r="A42" s="28">
        <v>1</v>
      </c>
      <c r="B42" s="28" t="s">
        <v>30</v>
      </c>
      <c r="C42" s="3" t="s">
        <v>31</v>
      </c>
      <c r="D42" s="29">
        <v>54.96</v>
      </c>
      <c r="E42" s="78"/>
      <c r="F42" s="79">
        <f>E42*D42</f>
        <v>0</v>
      </c>
    </row>
    <row r="43" spans="1:8" s="3" customFormat="1" ht="12.75" x14ac:dyDescent="0.2">
      <c r="A43" s="28"/>
      <c r="B43" s="28"/>
      <c r="D43" s="29"/>
      <c r="E43" s="78"/>
      <c r="F43" s="79"/>
    </row>
    <row r="44" spans="1:8" s="3" customFormat="1" ht="25.5" x14ac:dyDescent="0.2">
      <c r="A44" s="28">
        <v>2</v>
      </c>
      <c r="B44" s="28" t="s">
        <v>32</v>
      </c>
      <c r="C44" s="3" t="s">
        <v>31</v>
      </c>
      <c r="D44" s="29">
        <f>2*24*1*1</f>
        <v>48</v>
      </c>
      <c r="E44" s="78"/>
      <c r="F44" s="79">
        <f>E44*D44</f>
        <v>0</v>
      </c>
    </row>
    <row r="45" spans="1:8" s="3" customFormat="1" ht="12.75" x14ac:dyDescent="0.2">
      <c r="A45" s="6"/>
      <c r="B45" s="6"/>
      <c r="D45" s="5"/>
      <c r="E45" s="60"/>
      <c r="F45" s="60"/>
    </row>
    <row r="46" spans="1:8" s="3" customFormat="1" ht="25.5" x14ac:dyDescent="0.2">
      <c r="A46" s="28">
        <v>3</v>
      </c>
      <c r="B46" s="28" t="s">
        <v>33</v>
      </c>
      <c r="C46" s="3" t="s">
        <v>34</v>
      </c>
      <c r="D46" s="29">
        <f>22.9*6</f>
        <v>137.39999999999998</v>
      </c>
      <c r="E46" s="60"/>
      <c r="F46" s="79">
        <f>E46*D46</f>
        <v>0</v>
      </c>
    </row>
    <row r="47" spans="1:8" s="3" customFormat="1" ht="12.75" x14ac:dyDescent="0.2">
      <c r="A47" s="6"/>
      <c r="B47" s="6"/>
      <c r="D47" s="5"/>
      <c r="E47" s="60"/>
      <c r="F47" s="60"/>
    </row>
    <row r="48" spans="1:8" s="3" customFormat="1" ht="25.5" x14ac:dyDescent="0.2">
      <c r="A48" s="28">
        <v>4</v>
      </c>
      <c r="B48" s="28" t="s">
        <v>35</v>
      </c>
      <c r="C48" s="3" t="s">
        <v>31</v>
      </c>
      <c r="D48" s="30">
        <f>0.3*D46</f>
        <v>41.219999999999992</v>
      </c>
      <c r="E48" s="60"/>
      <c r="F48" s="79">
        <f>E48*D48</f>
        <v>0</v>
      </c>
    </row>
    <row r="49" spans="1:6" s="3" customFormat="1" ht="12.75" x14ac:dyDescent="0.2">
      <c r="A49" s="6"/>
      <c r="B49" s="6"/>
      <c r="D49" s="5"/>
      <c r="E49" s="60"/>
      <c r="F49" s="60"/>
    </row>
    <row r="50" spans="1:6" s="3" customFormat="1" ht="25.5" x14ac:dyDescent="0.2">
      <c r="A50" s="28">
        <v>5</v>
      </c>
      <c r="B50" s="28" t="s">
        <v>36</v>
      </c>
      <c r="C50" s="3" t="s">
        <v>31</v>
      </c>
      <c r="D50" s="30">
        <f>2*22.9*1*0.4</f>
        <v>18.32</v>
      </c>
      <c r="E50" s="60"/>
      <c r="F50" s="79">
        <f>E50*D50</f>
        <v>0</v>
      </c>
    </row>
    <row r="51" spans="1:6" s="3" customFormat="1" ht="12.75" x14ac:dyDescent="0.2">
      <c r="A51" s="6"/>
      <c r="B51" s="6"/>
      <c r="D51" s="5"/>
      <c r="E51" s="60"/>
      <c r="F51" s="60"/>
    </row>
    <row r="52" spans="1:6" s="3" customFormat="1" ht="25.5" x14ac:dyDescent="0.2">
      <c r="A52" s="28">
        <v>6</v>
      </c>
      <c r="B52" s="28" t="s">
        <v>37</v>
      </c>
      <c r="C52" s="3" t="s">
        <v>31</v>
      </c>
      <c r="D52" s="30">
        <f>(D42-D50)*1.3</f>
        <v>47.632000000000005</v>
      </c>
      <c r="E52" s="79"/>
      <c r="F52" s="79">
        <f>E52*D52</f>
        <v>0</v>
      </c>
    </row>
    <row r="53" spans="1:6" s="3" customFormat="1" ht="12.75" x14ac:dyDescent="0.2">
      <c r="A53" s="28"/>
      <c r="B53" s="28"/>
      <c r="D53" s="30"/>
      <c r="E53" s="79"/>
      <c r="F53" s="79"/>
    </row>
    <row r="54" spans="1:6" s="3" customFormat="1" ht="38.25" x14ac:dyDescent="0.2">
      <c r="A54" s="28">
        <v>7</v>
      </c>
      <c r="B54" s="28" t="s">
        <v>38</v>
      </c>
      <c r="C54" s="3" t="s">
        <v>34</v>
      </c>
      <c r="D54" s="30">
        <f>22.9*3.2</f>
        <v>73.28</v>
      </c>
      <c r="E54" s="79"/>
      <c r="F54" s="79">
        <f>E54*D54</f>
        <v>0</v>
      </c>
    </row>
    <row r="55" spans="1:6" s="3" customFormat="1" ht="12.75" x14ac:dyDescent="0.2">
      <c r="A55" s="28"/>
      <c r="B55" s="28"/>
      <c r="D55" s="30"/>
      <c r="E55" s="79"/>
      <c r="F55" s="79"/>
    </row>
    <row r="56" spans="1:6" s="3" customFormat="1" ht="38.25" x14ac:dyDescent="0.2">
      <c r="A56" s="28">
        <v>8</v>
      </c>
      <c r="B56" s="28" t="s">
        <v>39</v>
      </c>
      <c r="C56" s="3" t="s">
        <v>40</v>
      </c>
      <c r="D56" s="30">
        <f>22.9*2</f>
        <v>45.8</v>
      </c>
      <c r="E56" s="79"/>
      <c r="F56" s="79">
        <f>E56*D56</f>
        <v>0</v>
      </c>
    </row>
    <row r="57" spans="1:6" s="3" customFormat="1" ht="12.75" x14ac:dyDescent="0.2">
      <c r="A57" s="6"/>
      <c r="B57" s="6"/>
      <c r="D57" s="5"/>
      <c r="E57" s="60"/>
      <c r="F57" s="60"/>
    </row>
    <row r="58" spans="1:6" s="3" customFormat="1" ht="25.5" x14ac:dyDescent="0.2">
      <c r="A58" s="28">
        <v>9</v>
      </c>
      <c r="B58" s="28" t="s">
        <v>41</v>
      </c>
      <c r="C58" s="3" t="s">
        <v>34</v>
      </c>
      <c r="D58" s="30">
        <f>0.6*2*22.9+1.8*1.3*2+1.4*4*1.3</f>
        <v>39.44</v>
      </c>
      <c r="E58" s="79"/>
      <c r="F58" s="79">
        <f>E58*D58</f>
        <v>0</v>
      </c>
    </row>
    <row r="59" spans="1:6" s="3" customFormat="1" ht="12.75" x14ac:dyDescent="0.2">
      <c r="A59" s="28"/>
      <c r="B59" s="28"/>
      <c r="D59" s="30"/>
      <c r="E59" s="79"/>
      <c r="F59" s="79"/>
    </row>
    <row r="60" spans="1:6" s="3" customFormat="1" ht="38.25" x14ac:dyDescent="0.2">
      <c r="A60" s="28">
        <v>10</v>
      </c>
      <c r="B60" s="28" t="s">
        <v>42</v>
      </c>
      <c r="C60" s="3" t="s">
        <v>43</v>
      </c>
      <c r="D60" s="29">
        <v>15</v>
      </c>
      <c r="E60" s="78"/>
      <c r="F60" s="79">
        <f>E60*D60</f>
        <v>0</v>
      </c>
    </row>
    <row r="61" spans="1:6" s="3" customFormat="1" ht="12.75" x14ac:dyDescent="0.2">
      <c r="A61" s="28"/>
      <c r="B61" s="28"/>
      <c r="D61" s="29"/>
      <c r="E61" s="78"/>
      <c r="F61" s="79"/>
    </row>
    <row r="62" spans="1:6" s="3" customFormat="1" ht="38.25" x14ac:dyDescent="0.2">
      <c r="A62" s="28">
        <v>11</v>
      </c>
      <c r="B62" s="28" t="s">
        <v>44</v>
      </c>
      <c r="C62" s="3" t="s">
        <v>45</v>
      </c>
      <c r="D62" s="29">
        <v>2</v>
      </c>
      <c r="E62" s="78"/>
      <c r="F62" s="79">
        <f>E62*D62</f>
        <v>0</v>
      </c>
    </row>
    <row r="63" spans="1:6" s="3" customFormat="1" ht="12.75" x14ac:dyDescent="0.2">
      <c r="A63" s="28"/>
      <c r="B63" s="28"/>
      <c r="D63" s="29"/>
      <c r="E63" s="78"/>
      <c r="F63" s="79"/>
    </row>
    <row r="64" spans="1:6" s="3" customFormat="1" ht="38.25" x14ac:dyDescent="0.2">
      <c r="A64" s="28">
        <v>12</v>
      </c>
      <c r="B64" s="28" t="s">
        <v>46</v>
      </c>
      <c r="C64" s="3" t="s">
        <v>45</v>
      </c>
      <c r="D64" s="29">
        <v>1</v>
      </c>
      <c r="E64" s="78"/>
      <c r="F64" s="79">
        <f>E64*D64</f>
        <v>0</v>
      </c>
    </row>
    <row r="65" spans="1:6" s="3" customFormat="1" ht="12.75" x14ac:dyDescent="0.2">
      <c r="A65" s="28"/>
      <c r="B65" s="28"/>
      <c r="D65" s="29"/>
      <c r="E65" s="78"/>
      <c r="F65" s="79"/>
    </row>
    <row r="66" spans="1:6" s="3" customFormat="1" ht="38.25" x14ac:dyDescent="0.2">
      <c r="A66" s="28">
        <v>13</v>
      </c>
      <c r="B66" s="28" t="s">
        <v>47</v>
      </c>
      <c r="C66" s="3" t="s">
        <v>45</v>
      </c>
      <c r="D66" s="29">
        <v>1</v>
      </c>
      <c r="E66" s="78"/>
      <c r="F66" s="79">
        <f>E66*D66</f>
        <v>0</v>
      </c>
    </row>
    <row r="67" spans="1:6" s="3" customFormat="1" ht="12.75" x14ac:dyDescent="0.2">
      <c r="A67" s="28"/>
      <c r="B67" s="28"/>
      <c r="D67" s="29"/>
      <c r="E67" s="78"/>
      <c r="F67" s="79"/>
    </row>
    <row r="68" spans="1:6" s="3" customFormat="1" ht="25.5" x14ac:dyDescent="0.2">
      <c r="A68" s="28">
        <v>14</v>
      </c>
      <c r="B68" s="28" t="s">
        <v>48</v>
      </c>
      <c r="C68" s="3" t="s">
        <v>45</v>
      </c>
      <c r="D68" s="29">
        <v>2</v>
      </c>
      <c r="E68" s="78"/>
      <c r="F68" s="79">
        <f>E68*D68</f>
        <v>0</v>
      </c>
    </row>
    <row r="69" spans="1:6" s="3" customFormat="1" ht="12.75" x14ac:dyDescent="0.2">
      <c r="A69" s="28"/>
      <c r="B69" s="28"/>
      <c r="D69" s="29"/>
      <c r="E69" s="78"/>
      <c r="F69" s="79"/>
    </row>
    <row r="70" spans="1:6" s="3" customFormat="1" ht="25.5" x14ac:dyDescent="0.2">
      <c r="A70" s="28">
        <v>15</v>
      </c>
      <c r="B70" s="28" t="s">
        <v>49</v>
      </c>
      <c r="C70" s="3" t="s">
        <v>45</v>
      </c>
      <c r="D70" s="29">
        <v>1</v>
      </c>
      <c r="E70" s="78"/>
      <c r="F70" s="79">
        <f>E70*D70</f>
        <v>0</v>
      </c>
    </row>
    <row r="71" spans="1:6" s="3" customFormat="1" ht="12.75" x14ac:dyDescent="0.2">
      <c r="A71" s="6"/>
      <c r="B71" s="6"/>
      <c r="D71" s="5"/>
      <c r="E71" s="60"/>
      <c r="F71" s="60"/>
    </row>
    <row r="72" spans="1:6" s="3" customFormat="1" ht="12.75" x14ac:dyDescent="0.2">
      <c r="A72" s="31"/>
      <c r="B72" s="31" t="s">
        <v>50</v>
      </c>
      <c r="C72" s="32"/>
      <c r="D72" s="33"/>
      <c r="E72" s="80"/>
      <c r="F72" s="81">
        <f>SUM(F42:F71)</f>
        <v>0</v>
      </c>
    </row>
    <row r="73" spans="1:6" s="3" customFormat="1" ht="12.75" x14ac:dyDescent="0.2">
      <c r="A73" s="6"/>
      <c r="B73" s="6"/>
      <c r="D73" s="5"/>
      <c r="E73" s="60"/>
      <c r="F73" s="60"/>
    </row>
    <row r="74" spans="1:6" s="3" customFormat="1" ht="12.75" x14ac:dyDescent="0.2">
      <c r="A74" s="6" t="s">
        <v>8</v>
      </c>
      <c r="B74" s="6" t="s">
        <v>9</v>
      </c>
      <c r="D74" s="5"/>
      <c r="E74" s="60"/>
      <c r="F74" s="60"/>
    </row>
    <row r="75" spans="1:6" s="3" customFormat="1" ht="12.75" x14ac:dyDescent="0.2">
      <c r="D75" s="5"/>
      <c r="E75" s="60"/>
      <c r="F75" s="60"/>
    </row>
    <row r="76" spans="1:6" s="3" customFormat="1" ht="25.5" x14ac:dyDescent="0.2">
      <c r="A76" s="28">
        <v>1</v>
      </c>
      <c r="B76" s="28" t="s">
        <v>51</v>
      </c>
      <c r="D76" s="30"/>
      <c r="E76" s="79"/>
      <c r="F76" s="60"/>
    </row>
    <row r="77" spans="1:6" s="3" customFormat="1" x14ac:dyDescent="0.2">
      <c r="B77" s="3" t="s">
        <v>52</v>
      </c>
      <c r="C77" s="3" t="s">
        <v>31</v>
      </c>
      <c r="D77" s="30">
        <v>10.53</v>
      </c>
      <c r="E77" s="79"/>
      <c r="F77" s="79">
        <f>E77*D77</f>
        <v>0</v>
      </c>
    </row>
    <row r="78" spans="1:6" s="3" customFormat="1" ht="12.75" x14ac:dyDescent="0.2">
      <c r="D78" s="5"/>
      <c r="E78" s="60"/>
      <c r="F78" s="60"/>
    </row>
    <row r="79" spans="1:6" s="3" customFormat="1" ht="25.5" x14ac:dyDescent="0.2">
      <c r="A79" s="28">
        <v>2</v>
      </c>
      <c r="B79" s="28" t="s">
        <v>53</v>
      </c>
      <c r="D79" s="30"/>
      <c r="E79" s="79"/>
      <c r="F79" s="60"/>
    </row>
    <row r="80" spans="1:6" s="3" customFormat="1" x14ac:dyDescent="0.2">
      <c r="B80" s="3" t="s">
        <v>54</v>
      </c>
      <c r="C80" s="3" t="s">
        <v>31</v>
      </c>
      <c r="D80" s="30">
        <f>6.1*6*0.8*0.6</f>
        <v>17.567999999999998</v>
      </c>
      <c r="E80" s="79"/>
      <c r="F80" s="79">
        <f>E80*D80</f>
        <v>0</v>
      </c>
    </row>
    <row r="81" spans="1:6" s="3" customFormat="1" ht="12.75" x14ac:dyDescent="0.2">
      <c r="D81" s="5"/>
      <c r="E81" s="60"/>
      <c r="F81" s="60"/>
    </row>
    <row r="82" spans="1:6" s="3" customFormat="1" ht="38.25" x14ac:dyDescent="0.2">
      <c r="A82" s="28">
        <v>3</v>
      </c>
      <c r="B82" s="28" t="s">
        <v>55</v>
      </c>
      <c r="D82" s="30"/>
      <c r="E82" s="79"/>
      <c r="F82" s="60"/>
    </row>
    <row r="83" spans="1:6" s="3" customFormat="1" x14ac:dyDescent="0.2">
      <c r="B83" s="3" t="s">
        <v>56</v>
      </c>
      <c r="C83" s="3" t="s">
        <v>31</v>
      </c>
      <c r="D83" s="30">
        <f>6.1*6*2.55*0.2</f>
        <v>18.665999999999997</v>
      </c>
      <c r="E83" s="79"/>
      <c r="F83" s="79">
        <f>E83*D83</f>
        <v>0</v>
      </c>
    </row>
    <row r="84" spans="1:6" s="3" customFormat="1" ht="12.75" x14ac:dyDescent="0.2">
      <c r="B84" s="6"/>
      <c r="C84" s="6"/>
      <c r="D84" s="10"/>
      <c r="E84" s="65"/>
      <c r="F84" s="65"/>
    </row>
    <row r="85" spans="1:6" s="3" customFormat="1" ht="12.75" x14ac:dyDescent="0.2">
      <c r="A85" s="35">
        <v>4</v>
      </c>
      <c r="B85" s="28" t="s">
        <v>57</v>
      </c>
      <c r="C85" s="3" t="s">
        <v>58</v>
      </c>
      <c r="D85" s="30">
        <f>SUM(D77:D84)*100</f>
        <v>4676.3999999999996</v>
      </c>
      <c r="E85" s="79"/>
      <c r="F85" s="79">
        <f>E85*D85</f>
        <v>0</v>
      </c>
    </row>
    <row r="86" spans="1:6" s="3" customFormat="1" ht="12.75" x14ac:dyDescent="0.2">
      <c r="D86" s="5"/>
      <c r="E86" s="60"/>
      <c r="F86" s="60"/>
    </row>
    <row r="87" spans="1:6" s="3" customFormat="1" ht="12.75" x14ac:dyDescent="0.2">
      <c r="A87" s="32"/>
      <c r="B87" s="31" t="s">
        <v>59</v>
      </c>
      <c r="C87" s="32"/>
      <c r="D87" s="33"/>
      <c r="E87" s="80"/>
      <c r="F87" s="81">
        <f>SUM(F77:F85)</f>
        <v>0</v>
      </c>
    </row>
    <row r="88" spans="1:6" s="3" customFormat="1" ht="12.75" x14ac:dyDescent="0.2">
      <c r="D88" s="5"/>
      <c r="E88" s="60"/>
      <c r="F88" s="60"/>
    </row>
    <row r="89" spans="1:6" s="3" customFormat="1" ht="12.75" x14ac:dyDescent="0.2">
      <c r="A89" s="6" t="s">
        <v>10</v>
      </c>
      <c r="B89" s="6" t="s">
        <v>11</v>
      </c>
      <c r="D89" s="5"/>
      <c r="E89" s="60"/>
      <c r="F89" s="60"/>
    </row>
    <row r="90" spans="1:6" s="3" customFormat="1" ht="12.75" x14ac:dyDescent="0.2">
      <c r="D90" s="5"/>
      <c r="E90" s="60"/>
      <c r="F90" s="60"/>
    </row>
    <row r="91" spans="1:6" s="3" customFormat="1" ht="25.5" x14ac:dyDescent="0.2">
      <c r="A91" s="35">
        <v>1</v>
      </c>
      <c r="B91" s="28" t="s">
        <v>60</v>
      </c>
      <c r="C91" s="3" t="s">
        <v>34</v>
      </c>
      <c r="D91" s="30">
        <f>6.1*6*0.8*2</f>
        <v>58.559999999999995</v>
      </c>
      <c r="E91" s="79"/>
      <c r="F91" s="79">
        <f>E91*D91</f>
        <v>0</v>
      </c>
    </row>
    <row r="92" spans="1:6" s="3" customFormat="1" ht="12.75" x14ac:dyDescent="0.2">
      <c r="A92" s="35"/>
      <c r="B92" s="28"/>
      <c r="D92" s="30"/>
      <c r="E92" s="79"/>
      <c r="F92" s="79"/>
    </row>
    <row r="93" spans="1:6" s="3" customFormat="1" ht="38.25" x14ac:dyDescent="0.2">
      <c r="A93" s="35">
        <v>2</v>
      </c>
      <c r="B93" s="28" t="s">
        <v>61</v>
      </c>
      <c r="C93" s="3" t="s">
        <v>34</v>
      </c>
      <c r="D93" s="30">
        <f>6.1*6*(2.55+0.2)*2</f>
        <v>201.29999999999995</v>
      </c>
      <c r="E93" s="79"/>
      <c r="F93" s="79">
        <f>E93*D93</f>
        <v>0</v>
      </c>
    </row>
    <row r="94" spans="1:6" s="3" customFormat="1" ht="12.75" x14ac:dyDescent="0.2">
      <c r="A94" s="35"/>
      <c r="B94" s="28"/>
      <c r="D94" s="30"/>
      <c r="E94" s="79"/>
      <c r="F94" s="79"/>
    </row>
    <row r="95" spans="1:6" s="3" customFormat="1" ht="25.5" x14ac:dyDescent="0.2">
      <c r="A95" s="35">
        <v>3</v>
      </c>
      <c r="B95" s="28" t="s">
        <v>62</v>
      </c>
      <c r="C95" s="3" t="s">
        <v>40</v>
      </c>
      <c r="D95" s="30">
        <f>22.9*6</f>
        <v>137.39999999999998</v>
      </c>
      <c r="E95" s="79"/>
      <c r="F95" s="79">
        <f>E95*D95</f>
        <v>0</v>
      </c>
    </row>
    <row r="96" spans="1:6" s="3" customFormat="1" ht="12.75" x14ac:dyDescent="0.2">
      <c r="A96" s="28"/>
      <c r="B96" s="28"/>
      <c r="D96" s="30"/>
      <c r="E96" s="79"/>
      <c r="F96" s="79"/>
    </row>
    <row r="97" spans="1:6" s="3" customFormat="1" ht="12.75" x14ac:dyDescent="0.2">
      <c r="A97" s="32"/>
      <c r="B97" s="31" t="s">
        <v>63</v>
      </c>
      <c r="C97" s="31"/>
      <c r="D97" s="34"/>
      <c r="E97" s="81"/>
      <c r="F97" s="82">
        <f>SUM(F91:F96)</f>
        <v>0</v>
      </c>
    </row>
    <row r="98" spans="1:6" s="3" customFormat="1" ht="12.75" x14ac:dyDescent="0.2">
      <c r="D98" s="5"/>
      <c r="E98" s="60"/>
      <c r="F98" s="60"/>
    </row>
    <row r="99" spans="1:6" s="3" customFormat="1" ht="12.75" x14ac:dyDescent="0.2">
      <c r="A99" s="6" t="s">
        <v>12</v>
      </c>
      <c r="B99" s="6" t="s">
        <v>13</v>
      </c>
      <c r="D99" s="5"/>
      <c r="E99" s="60"/>
      <c r="F99" s="60"/>
    </row>
    <row r="100" spans="1:6" s="3" customFormat="1" ht="12.75" x14ac:dyDescent="0.2">
      <c r="D100" s="5"/>
      <c r="E100" s="60"/>
      <c r="F100" s="60"/>
    </row>
    <row r="101" spans="1:6" s="3" customFormat="1" x14ac:dyDescent="0.2">
      <c r="A101" s="28">
        <v>1</v>
      </c>
      <c r="B101" s="28" t="s">
        <v>64</v>
      </c>
      <c r="C101" s="3" t="s">
        <v>40</v>
      </c>
      <c r="D101" s="29">
        <v>64</v>
      </c>
      <c r="E101" s="79"/>
      <c r="F101" s="79">
        <f>E101*D101</f>
        <v>0</v>
      </c>
    </row>
    <row r="102" spans="1:6" s="3" customFormat="1" ht="12.75" x14ac:dyDescent="0.2">
      <c r="D102" s="5"/>
      <c r="E102" s="60"/>
      <c r="F102" s="60"/>
    </row>
    <row r="103" spans="1:6" s="3" customFormat="1" ht="12.75" x14ac:dyDescent="0.2">
      <c r="A103" s="28">
        <v>2</v>
      </c>
      <c r="B103" s="28" t="s">
        <v>65</v>
      </c>
      <c r="E103" s="64"/>
      <c r="F103" s="64"/>
    </row>
    <row r="104" spans="1:6" s="3" customFormat="1" ht="12.75" x14ac:dyDescent="0.2">
      <c r="A104" s="28"/>
      <c r="B104" s="28" t="s">
        <v>66</v>
      </c>
      <c r="D104" s="29"/>
      <c r="E104" s="79"/>
      <c r="F104" s="79"/>
    </row>
    <row r="105" spans="1:6" s="3" customFormat="1" x14ac:dyDescent="0.2">
      <c r="A105" s="28"/>
      <c r="B105" s="28" t="s">
        <v>67</v>
      </c>
      <c r="C105" s="3" t="s">
        <v>34</v>
      </c>
      <c r="D105" s="29">
        <f>6.1*6*(0.8*2+0.85*2+0.2*2)</f>
        <v>135.41999999999996</v>
      </c>
      <c r="E105" s="79"/>
      <c r="F105" s="79">
        <f>E105*D105</f>
        <v>0</v>
      </c>
    </row>
    <row r="106" spans="1:6" s="3" customFormat="1" ht="12.75" x14ac:dyDescent="0.2">
      <c r="A106" s="28"/>
      <c r="B106" s="28"/>
      <c r="D106" s="29"/>
      <c r="E106" s="79"/>
      <c r="F106" s="79"/>
    </row>
    <row r="107" spans="1:6" s="3" customFormat="1" ht="25.5" x14ac:dyDescent="0.2">
      <c r="A107" s="28">
        <v>3</v>
      </c>
      <c r="B107" s="28" t="s">
        <v>68</v>
      </c>
      <c r="C107" s="3" t="s">
        <v>34</v>
      </c>
      <c r="D107" s="29">
        <f>6.1*6*(0.8*2+0.85*2+0.2*2)</f>
        <v>135.41999999999996</v>
      </c>
      <c r="E107" s="79"/>
      <c r="F107" s="79">
        <f>E107*D107</f>
        <v>0</v>
      </c>
    </row>
    <row r="108" spans="1:6" s="3" customFormat="1" ht="12.75" x14ac:dyDescent="0.2">
      <c r="A108" s="28"/>
      <c r="B108" s="28"/>
      <c r="D108" s="29"/>
      <c r="E108" s="79"/>
      <c r="F108" s="79"/>
    </row>
    <row r="109" spans="1:6" s="3" customFormat="1" ht="12.75" x14ac:dyDescent="0.2">
      <c r="A109" s="28">
        <v>4</v>
      </c>
      <c r="B109" s="28" t="s">
        <v>69</v>
      </c>
      <c r="E109" s="64"/>
      <c r="F109" s="64"/>
    </row>
    <row r="110" spans="1:6" s="3" customFormat="1" ht="12.75" x14ac:dyDescent="0.2">
      <c r="B110" s="3" t="s">
        <v>70</v>
      </c>
      <c r="D110" s="5"/>
      <c r="E110" s="60"/>
      <c r="F110" s="60"/>
    </row>
    <row r="111" spans="1:6" s="3" customFormat="1" x14ac:dyDescent="0.2">
      <c r="B111" s="3" t="s">
        <v>71</v>
      </c>
      <c r="C111" s="3" t="s">
        <v>34</v>
      </c>
      <c r="D111" s="29">
        <f>6.1*6*(0.7*2)</f>
        <v>51.239999999999988</v>
      </c>
      <c r="E111" s="79"/>
      <c r="F111" s="79">
        <f>E111*D111</f>
        <v>0</v>
      </c>
    </row>
    <row r="112" spans="1:6" s="3" customFormat="1" ht="12.75" x14ac:dyDescent="0.2">
      <c r="D112" s="5"/>
      <c r="E112" s="60"/>
      <c r="F112" s="60"/>
    </row>
    <row r="113" spans="1:6" s="3" customFormat="1" ht="18.75" customHeight="1" x14ac:dyDescent="0.2">
      <c r="A113" s="28">
        <v>5</v>
      </c>
      <c r="B113" s="28" t="s">
        <v>72</v>
      </c>
      <c r="C113" s="3" t="s">
        <v>73</v>
      </c>
      <c r="D113" s="30">
        <v>30</v>
      </c>
      <c r="E113" s="79"/>
      <c r="F113" s="79">
        <f>E113*D113</f>
        <v>0</v>
      </c>
    </row>
    <row r="114" spans="1:6" s="3" customFormat="1" ht="12.75" x14ac:dyDescent="0.2">
      <c r="D114" s="5"/>
      <c r="E114" s="60"/>
      <c r="F114" s="60"/>
    </row>
    <row r="115" spans="1:6" s="3" customFormat="1" ht="12.75" x14ac:dyDescent="0.2">
      <c r="A115" s="32"/>
      <c r="B115" s="31" t="s">
        <v>74</v>
      </c>
      <c r="C115" s="31"/>
      <c r="D115" s="34"/>
      <c r="E115" s="81"/>
      <c r="F115" s="81">
        <f>SUM(F101:F114)</f>
        <v>0</v>
      </c>
    </row>
    <row r="116" spans="1:6" s="3" customFormat="1" ht="12.75" x14ac:dyDescent="0.2">
      <c r="D116" s="5"/>
      <c r="E116" s="60"/>
      <c r="F116" s="79"/>
    </row>
    <row r="117" spans="1:6" s="3" customFormat="1" ht="12.75" x14ac:dyDescent="0.2">
      <c r="A117" s="6" t="s">
        <v>15</v>
      </c>
      <c r="B117" s="6" t="s">
        <v>16</v>
      </c>
      <c r="D117" s="5"/>
      <c r="E117" s="60"/>
      <c r="F117" s="60"/>
    </row>
    <row r="118" spans="1:6" s="3" customFormat="1" ht="12.75" x14ac:dyDescent="0.2">
      <c r="A118" s="6"/>
      <c r="B118" s="6"/>
      <c r="D118" s="5"/>
      <c r="E118" s="60"/>
      <c r="F118" s="60"/>
    </row>
    <row r="119" spans="1:6" s="3" customFormat="1" ht="12.75" x14ac:dyDescent="0.2">
      <c r="A119" s="6" t="s">
        <v>6</v>
      </c>
      <c r="B119" s="6" t="s">
        <v>17</v>
      </c>
      <c r="D119" s="5"/>
      <c r="E119" s="60"/>
      <c r="F119" s="60"/>
    </row>
    <row r="120" spans="1:6" s="3" customFormat="1" ht="12.75" x14ac:dyDescent="0.2">
      <c r="D120" s="5"/>
      <c r="E120" s="60"/>
      <c r="F120" s="60"/>
    </row>
    <row r="121" spans="1:6" s="3" customFormat="1" ht="30" customHeight="1" x14ac:dyDescent="0.2">
      <c r="A121" s="28">
        <v>1</v>
      </c>
      <c r="B121" s="28" t="s">
        <v>75</v>
      </c>
      <c r="C121" s="3" t="s">
        <v>34</v>
      </c>
      <c r="D121" s="29">
        <f>6.1*6*2*(2.32+0.2)</f>
        <v>184.46399999999997</v>
      </c>
      <c r="E121" s="79"/>
      <c r="F121" s="78">
        <f>E121*D121</f>
        <v>0</v>
      </c>
    </row>
    <row r="122" spans="1:6" s="3" customFormat="1" ht="12.75" x14ac:dyDescent="0.2">
      <c r="E122" s="64"/>
      <c r="F122" s="64"/>
    </row>
    <row r="123" spans="1:6" s="3" customFormat="1" ht="12.75" x14ac:dyDescent="0.2">
      <c r="A123" s="31"/>
      <c r="B123" s="31" t="s">
        <v>76</v>
      </c>
      <c r="C123" s="31"/>
      <c r="D123" s="34"/>
      <c r="E123" s="81"/>
      <c r="F123" s="83">
        <f>SUM(F121:F122)</f>
        <v>0</v>
      </c>
    </row>
    <row r="124" spans="1:6" s="3" customFormat="1" ht="12.75" x14ac:dyDescent="0.2">
      <c r="E124" s="64"/>
      <c r="F124" s="64"/>
    </row>
    <row r="125" spans="1:6" s="3" customFormat="1" ht="12.75" x14ac:dyDescent="0.2">
      <c r="A125" s="6" t="s">
        <v>8</v>
      </c>
      <c r="B125" s="6" t="s">
        <v>18</v>
      </c>
      <c r="D125" s="5"/>
      <c r="E125" s="60"/>
      <c r="F125" s="60"/>
    </row>
    <row r="126" spans="1:6" s="3" customFormat="1" ht="12.75" x14ac:dyDescent="0.2">
      <c r="D126" s="5"/>
      <c r="E126" s="60"/>
      <c r="F126" s="60"/>
    </row>
    <row r="127" spans="1:6" s="3" customFormat="1" ht="63.75" x14ac:dyDescent="0.2">
      <c r="A127" s="28">
        <v>1</v>
      </c>
      <c r="B127" s="28" t="s">
        <v>77</v>
      </c>
      <c r="C127" s="3" t="s">
        <v>45</v>
      </c>
      <c r="D127" s="30">
        <v>6</v>
      </c>
      <c r="E127" s="79"/>
      <c r="F127" s="79">
        <f>E127*D127</f>
        <v>0</v>
      </c>
    </row>
    <row r="128" spans="1:6" s="3" customFormat="1" ht="12.75" x14ac:dyDescent="0.2">
      <c r="A128" s="28"/>
      <c r="B128" s="28"/>
      <c r="D128" s="30"/>
      <c r="E128" s="79"/>
      <c r="F128" s="79"/>
    </row>
    <row r="129" spans="1:6" s="3" customFormat="1" ht="38.25" x14ac:dyDescent="0.2">
      <c r="A129" s="28">
        <v>2</v>
      </c>
      <c r="B129" s="28" t="s">
        <v>78</v>
      </c>
      <c r="C129" s="3" t="s">
        <v>45</v>
      </c>
      <c r="D129" s="30">
        <f>6*33</f>
        <v>198</v>
      </c>
      <c r="E129" s="79"/>
      <c r="F129" s="79">
        <f>E129*D129</f>
        <v>0</v>
      </c>
    </row>
    <row r="130" spans="1:6" s="3" customFormat="1" ht="12.75" x14ac:dyDescent="0.2">
      <c r="A130" s="28"/>
      <c r="B130" s="28"/>
      <c r="D130" s="30"/>
      <c r="E130" s="79"/>
      <c r="F130" s="79"/>
    </row>
    <row r="131" spans="1:6" s="3" customFormat="1" ht="12.75" x14ac:dyDescent="0.2">
      <c r="A131" s="31"/>
      <c r="B131" s="31" t="s">
        <v>79</v>
      </c>
      <c r="C131" s="31"/>
      <c r="D131" s="31"/>
      <c r="E131" s="84"/>
      <c r="F131" s="81">
        <f>SUM(F127:F130)</f>
        <v>0</v>
      </c>
    </row>
    <row r="132" spans="1:6" s="3" customFormat="1" ht="12.75" x14ac:dyDescent="0.2">
      <c r="D132" s="5"/>
      <c r="E132" s="60"/>
      <c r="F132" s="60"/>
    </row>
    <row r="133" spans="1:6" s="3" customFormat="1" ht="12.75" x14ac:dyDescent="0.2">
      <c r="A133" s="6" t="s">
        <v>10</v>
      </c>
      <c r="B133" s="6" t="s">
        <v>19</v>
      </c>
      <c r="D133" s="5"/>
      <c r="E133" s="60"/>
      <c r="F133" s="60"/>
    </row>
    <row r="134" spans="1:6" s="3" customFormat="1" ht="12.75" x14ac:dyDescent="0.2">
      <c r="D134" s="5"/>
      <c r="E134" s="60"/>
      <c r="F134" s="60"/>
    </row>
    <row r="135" spans="1:6" s="3" customFormat="1" ht="25.5" x14ac:dyDescent="0.2">
      <c r="A135" s="28">
        <v>1</v>
      </c>
      <c r="B135" s="28" t="s">
        <v>80</v>
      </c>
      <c r="C135" s="3" t="s">
        <v>40</v>
      </c>
      <c r="D135" s="30">
        <f>6.1*6</f>
        <v>36.599999999999994</v>
      </c>
      <c r="E135" s="79"/>
      <c r="F135" s="79">
        <f>E135*D135</f>
        <v>0</v>
      </c>
    </row>
    <row r="136" spans="1:6" s="3" customFormat="1" ht="12.75" x14ac:dyDescent="0.2">
      <c r="A136" s="28"/>
      <c r="B136" s="28"/>
      <c r="D136" s="30"/>
      <c r="E136" s="79"/>
      <c r="F136" s="79"/>
    </row>
    <row r="137" spans="1:6" s="3" customFormat="1" ht="12.75" x14ac:dyDescent="0.2">
      <c r="A137" s="31"/>
      <c r="B137" s="31" t="s">
        <v>81</v>
      </c>
      <c r="C137" s="31"/>
      <c r="D137" s="31"/>
      <c r="E137" s="84"/>
      <c r="F137" s="81">
        <f>SUM(F135:F136)</f>
        <v>0</v>
      </c>
    </row>
    <row r="138" spans="1:6" s="3" customFormat="1" ht="12.75" x14ac:dyDescent="0.2">
      <c r="D138" s="5"/>
      <c r="E138" s="60"/>
      <c r="F138" s="60"/>
    </row>
    <row r="139" spans="1:6" s="3" customFormat="1" ht="12.75" x14ac:dyDescent="0.2">
      <c r="A139" s="6" t="s">
        <v>21</v>
      </c>
      <c r="B139" s="6" t="s">
        <v>135</v>
      </c>
      <c r="D139" s="5"/>
      <c r="E139" s="60"/>
      <c r="F139" s="60"/>
    </row>
    <row r="140" spans="1:6" x14ac:dyDescent="0.25">
      <c r="A140" s="6"/>
      <c r="B140" s="6"/>
      <c r="C140" s="3"/>
      <c r="D140" s="5"/>
      <c r="E140" s="60"/>
      <c r="F140" s="60"/>
    </row>
    <row r="141" spans="1:6" x14ac:dyDescent="0.25">
      <c r="A141" s="6" t="s">
        <v>6</v>
      </c>
      <c r="B141" s="6" t="s">
        <v>135</v>
      </c>
      <c r="C141" s="3"/>
      <c r="D141" s="5"/>
      <c r="E141" s="60"/>
      <c r="F141" s="60"/>
    </row>
    <row r="142" spans="1:6" x14ac:dyDescent="0.25">
      <c r="A142" s="3"/>
      <c r="B142" s="3"/>
      <c r="C142" s="3"/>
      <c r="D142" s="5"/>
      <c r="E142" s="60"/>
      <c r="F142" s="60"/>
    </row>
    <row r="143" spans="1:6" x14ac:dyDescent="0.25">
      <c r="A143" s="28">
        <v>1</v>
      </c>
      <c r="B143" s="28" t="s">
        <v>134</v>
      </c>
      <c r="C143" s="3"/>
      <c r="D143" s="29">
        <v>1</v>
      </c>
      <c r="E143" s="79"/>
      <c r="F143" s="78">
        <f>E143*D143</f>
        <v>0</v>
      </c>
    </row>
    <row r="144" spans="1:6" x14ac:dyDescent="0.25">
      <c r="A144" s="3"/>
      <c r="B144" s="3"/>
      <c r="C144" s="3"/>
      <c r="D144" s="3"/>
      <c r="E144" s="64"/>
      <c r="F144" s="64"/>
    </row>
    <row r="145" spans="1:6" x14ac:dyDescent="0.25">
      <c r="A145" s="31"/>
      <c r="B145" s="31" t="s">
        <v>136</v>
      </c>
      <c r="C145" s="31"/>
      <c r="D145" s="34"/>
      <c r="E145" s="81"/>
      <c r="F145" s="83">
        <f>SUM(F143:F144)</f>
        <v>0</v>
      </c>
    </row>
  </sheetData>
  <sheetProtection password="CCED" sheet="1" objects="1" scenarios="1" selectLockedCells="1"/>
  <phoneticPr fontId="2" type="noConversion"/>
  <pageMargins left="0.75000000000000011" right="0.75000000000000011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E9" sqref="E9"/>
    </sheetView>
  </sheetViews>
  <sheetFormatPr defaultColWidth="11" defaultRowHeight="15.75" x14ac:dyDescent="0.25"/>
  <cols>
    <col min="1" max="1" width="5" customWidth="1"/>
    <col min="2" max="2" width="45.875" customWidth="1"/>
    <col min="3" max="3" width="5.625" customWidth="1"/>
    <col min="5" max="5" width="10.875" style="91"/>
    <col min="6" max="6" width="15.875" customWidth="1"/>
  </cols>
  <sheetData>
    <row r="1" spans="1:7" s="37" customFormat="1" ht="18.75" x14ac:dyDescent="0.3">
      <c r="A1" s="53"/>
      <c r="B1" s="54" t="s">
        <v>83</v>
      </c>
      <c r="C1" s="55"/>
      <c r="D1" s="56"/>
      <c r="E1" s="86"/>
      <c r="F1" s="56"/>
    </row>
    <row r="2" spans="1:7" s="37" customFormat="1" ht="18.75" x14ac:dyDescent="0.3">
      <c r="A2" s="53"/>
      <c r="B2" s="54" t="s">
        <v>129</v>
      </c>
      <c r="C2" s="55"/>
      <c r="D2" s="56"/>
      <c r="E2" s="86"/>
      <c r="F2" s="56"/>
    </row>
    <row r="3" spans="1:7" s="37" customFormat="1" x14ac:dyDescent="0.25">
      <c r="A3" s="53" t="s">
        <v>6</v>
      </c>
      <c r="B3" s="55" t="s">
        <v>130</v>
      </c>
      <c r="C3" s="55"/>
      <c r="D3" s="56"/>
      <c r="E3" s="86"/>
      <c r="F3" s="56">
        <f>F43</f>
        <v>0</v>
      </c>
    </row>
    <row r="4" spans="1:7" s="37" customFormat="1" x14ac:dyDescent="0.25">
      <c r="A4" s="53" t="s">
        <v>8</v>
      </c>
      <c r="B4" s="55" t="s">
        <v>116</v>
      </c>
      <c r="C4" s="55"/>
      <c r="D4" s="56"/>
      <c r="E4" s="86"/>
      <c r="F4" s="56">
        <f>F51</f>
        <v>0</v>
      </c>
    </row>
    <row r="5" spans="1:7" s="37" customFormat="1" x14ac:dyDescent="0.25">
      <c r="A5" s="53" t="s">
        <v>10</v>
      </c>
      <c r="B5" s="55" t="s">
        <v>121</v>
      </c>
      <c r="C5" s="55"/>
      <c r="D5" s="56"/>
      <c r="E5" s="86"/>
      <c r="F5" s="56">
        <f>F64</f>
        <v>0</v>
      </c>
      <c r="G5" s="38"/>
    </row>
    <row r="6" spans="1:7" s="37" customFormat="1" x14ac:dyDescent="0.25">
      <c r="A6" s="57"/>
      <c r="B6" s="58" t="s">
        <v>132</v>
      </c>
      <c r="C6" s="55"/>
      <c r="D6" s="56"/>
      <c r="E6" s="86"/>
      <c r="F6" s="59">
        <f>SUM(F3:F5)</f>
        <v>0</v>
      </c>
    </row>
    <row r="7" spans="1:7" s="37" customFormat="1" x14ac:dyDescent="0.25">
      <c r="A7" s="53"/>
      <c r="B7" s="92" t="s">
        <v>131</v>
      </c>
      <c r="D7" s="38"/>
      <c r="E7" s="87"/>
      <c r="F7" s="56">
        <f>F6*0.05</f>
        <v>0</v>
      </c>
    </row>
    <row r="8" spans="1:7" s="37" customFormat="1" x14ac:dyDescent="0.25">
      <c r="A8" s="36"/>
      <c r="B8" s="93" t="s">
        <v>133</v>
      </c>
      <c r="C8" s="94"/>
      <c r="D8" s="94"/>
      <c r="E8" s="94"/>
      <c r="F8" s="95">
        <f>F6+F7</f>
        <v>0</v>
      </c>
    </row>
    <row r="9" spans="1:7" s="37" customFormat="1" ht="12.75" x14ac:dyDescent="0.2">
      <c r="A9" s="36"/>
      <c r="D9" s="38"/>
      <c r="E9" s="87"/>
      <c r="F9" s="38"/>
    </row>
    <row r="10" spans="1:7" s="37" customFormat="1" ht="12.75" x14ac:dyDescent="0.2">
      <c r="A10" s="36"/>
      <c r="D10" s="38"/>
      <c r="E10" s="87"/>
      <c r="F10" s="38"/>
    </row>
    <row r="11" spans="1:7" s="37" customFormat="1" ht="12.75" x14ac:dyDescent="0.2">
      <c r="A11" s="19" t="s">
        <v>23</v>
      </c>
      <c r="B11" s="19"/>
      <c r="C11" s="19"/>
      <c r="D11" s="22"/>
      <c r="E11" s="88"/>
      <c r="F11" s="22"/>
    </row>
    <row r="12" spans="1:7" s="37" customFormat="1" ht="12.75" x14ac:dyDescent="0.2">
      <c r="A12" s="23" t="s">
        <v>24</v>
      </c>
      <c r="B12" s="23" t="s">
        <v>25</v>
      </c>
      <c r="C12" s="23" t="s">
        <v>26</v>
      </c>
      <c r="D12" s="24" t="s">
        <v>27</v>
      </c>
      <c r="E12" s="76" t="s">
        <v>28</v>
      </c>
      <c r="F12" s="24" t="s">
        <v>29</v>
      </c>
    </row>
    <row r="13" spans="1:7" s="37" customFormat="1" ht="12.75" x14ac:dyDescent="0.2">
      <c r="A13" s="23"/>
      <c r="B13" s="23"/>
      <c r="C13" s="23"/>
      <c r="D13" s="24"/>
      <c r="E13" s="76" t="s">
        <v>82</v>
      </c>
      <c r="F13" s="24" t="s">
        <v>5</v>
      </c>
    </row>
    <row r="14" spans="1:7" s="37" customFormat="1" ht="12.75" x14ac:dyDescent="0.2">
      <c r="A14" s="23"/>
      <c r="B14" s="23"/>
      <c r="C14" s="23"/>
      <c r="D14" s="24"/>
      <c r="E14" s="76"/>
      <c r="F14" s="24"/>
    </row>
    <row r="15" spans="1:7" s="37" customFormat="1" x14ac:dyDescent="0.25">
      <c r="A15" s="36"/>
      <c r="B15" s="39" t="s">
        <v>83</v>
      </c>
      <c r="D15" s="38"/>
      <c r="E15" s="87"/>
      <c r="F15" s="38"/>
    </row>
    <row r="16" spans="1:7" s="37" customFormat="1" ht="12.75" x14ac:dyDescent="0.2">
      <c r="A16" s="40" t="s">
        <v>6</v>
      </c>
      <c r="B16" s="41" t="s">
        <v>84</v>
      </c>
      <c r="D16" s="38"/>
      <c r="E16" s="87"/>
      <c r="F16" s="38"/>
    </row>
    <row r="17" spans="1:6" s="37" customFormat="1" ht="12.75" x14ac:dyDescent="0.2">
      <c r="A17" s="36" t="s">
        <v>85</v>
      </c>
      <c r="B17" s="37" t="s">
        <v>86</v>
      </c>
      <c r="D17" s="38"/>
      <c r="E17" s="87"/>
      <c r="F17" s="38"/>
    </row>
    <row r="18" spans="1:6" s="37" customFormat="1" ht="12.75" x14ac:dyDescent="0.2">
      <c r="A18" s="36" t="s">
        <v>87</v>
      </c>
      <c r="B18" s="37" t="s">
        <v>88</v>
      </c>
      <c r="C18" s="37" t="s">
        <v>45</v>
      </c>
      <c r="D18" s="38">
        <v>16</v>
      </c>
      <c r="E18" s="87"/>
      <c r="F18" s="38">
        <f>E18*D18</f>
        <v>0</v>
      </c>
    </row>
    <row r="19" spans="1:6" s="37" customFormat="1" ht="12.75" x14ac:dyDescent="0.2">
      <c r="A19" s="36" t="s">
        <v>89</v>
      </c>
      <c r="B19" s="37" t="s">
        <v>90</v>
      </c>
      <c r="C19" s="37" t="s">
        <v>45</v>
      </c>
      <c r="D19" s="38">
        <v>154</v>
      </c>
      <c r="E19" s="87"/>
      <c r="F19" s="38">
        <f>E19*D19</f>
        <v>0</v>
      </c>
    </row>
    <row r="20" spans="1:6" s="37" customFormat="1" ht="12.75" x14ac:dyDescent="0.2">
      <c r="A20" s="36"/>
      <c r="D20" s="38"/>
      <c r="E20" s="87"/>
      <c r="F20" s="38"/>
    </row>
    <row r="21" spans="1:6" s="37" customFormat="1" ht="12.75" x14ac:dyDescent="0.2">
      <c r="A21" s="36" t="s">
        <v>91</v>
      </c>
      <c r="B21" s="42" t="s">
        <v>92</v>
      </c>
      <c r="D21" s="38"/>
      <c r="E21" s="87"/>
      <c r="F21" s="38"/>
    </row>
    <row r="22" spans="1:6" s="37" customFormat="1" ht="12.75" x14ac:dyDescent="0.2">
      <c r="A22" s="36" t="s">
        <v>87</v>
      </c>
      <c r="B22" s="37" t="s">
        <v>93</v>
      </c>
      <c r="C22" s="37" t="s">
        <v>45</v>
      </c>
      <c r="D22" s="38">
        <f>D18</f>
        <v>16</v>
      </c>
      <c r="E22" s="87"/>
      <c r="F22" s="38">
        <f>E22*D22</f>
        <v>0</v>
      </c>
    </row>
    <row r="23" spans="1:6" s="37" customFormat="1" ht="12.75" x14ac:dyDescent="0.2">
      <c r="A23" s="36" t="s">
        <v>89</v>
      </c>
      <c r="B23" s="37" t="s">
        <v>94</v>
      </c>
      <c r="C23" s="37" t="s">
        <v>45</v>
      </c>
      <c r="D23" s="38">
        <f>D19</f>
        <v>154</v>
      </c>
      <c r="E23" s="87"/>
      <c r="F23" s="38">
        <f>E23*D23</f>
        <v>0</v>
      </c>
    </row>
    <row r="24" spans="1:6" s="37" customFormat="1" ht="12.75" x14ac:dyDescent="0.2">
      <c r="A24" s="36"/>
      <c r="D24" s="38"/>
      <c r="E24" s="87"/>
      <c r="F24" s="38"/>
    </row>
    <row r="25" spans="1:6" s="37" customFormat="1" ht="12.75" x14ac:dyDescent="0.2">
      <c r="A25" s="36" t="s">
        <v>95</v>
      </c>
      <c r="B25" s="37" t="s">
        <v>96</v>
      </c>
      <c r="C25" s="37" t="s">
        <v>45</v>
      </c>
      <c r="D25" s="38">
        <f>D22</f>
        <v>16</v>
      </c>
      <c r="E25" s="87"/>
      <c r="F25" s="38">
        <f>E25*D25</f>
        <v>0</v>
      </c>
    </row>
    <row r="26" spans="1:6" s="37" customFormat="1" ht="12.75" x14ac:dyDescent="0.2">
      <c r="A26" s="36"/>
      <c r="D26" s="38"/>
      <c r="E26" s="87"/>
      <c r="F26" s="38"/>
    </row>
    <row r="27" spans="1:6" s="37" customFormat="1" ht="12.75" x14ac:dyDescent="0.2">
      <c r="A27" s="36" t="s">
        <v>97</v>
      </c>
      <c r="B27" s="37" t="s">
        <v>98</v>
      </c>
      <c r="D27" s="38"/>
      <c r="E27" s="87"/>
      <c r="F27" s="38"/>
    </row>
    <row r="28" spans="1:6" s="37" customFormat="1" ht="12.75" x14ac:dyDescent="0.2">
      <c r="A28" s="36"/>
      <c r="B28" s="37" t="s">
        <v>99</v>
      </c>
      <c r="D28" s="38"/>
      <c r="E28" s="87"/>
      <c r="F28" s="38"/>
    </row>
    <row r="29" spans="1:6" s="37" customFormat="1" ht="12.75" x14ac:dyDescent="0.2">
      <c r="A29" s="36"/>
      <c r="B29" s="37" t="s">
        <v>100</v>
      </c>
      <c r="D29" s="38"/>
      <c r="E29" s="87"/>
      <c r="F29" s="38"/>
    </row>
    <row r="30" spans="1:6" s="37" customFormat="1" ht="12.75" x14ac:dyDescent="0.2">
      <c r="A30" s="43" t="s">
        <v>87</v>
      </c>
      <c r="B30" s="44" t="s">
        <v>101</v>
      </c>
      <c r="C30" s="37" t="s">
        <v>45</v>
      </c>
      <c r="D30" s="38">
        <v>4</v>
      </c>
      <c r="E30" s="87"/>
      <c r="F30" s="38">
        <f>E30*D30</f>
        <v>0</v>
      </c>
    </row>
    <row r="31" spans="1:6" s="37" customFormat="1" ht="12.75" x14ac:dyDescent="0.2">
      <c r="A31" s="43" t="s">
        <v>89</v>
      </c>
      <c r="B31" s="44" t="s">
        <v>102</v>
      </c>
      <c r="C31" s="37" t="s">
        <v>45</v>
      </c>
      <c r="D31" s="38">
        <v>12</v>
      </c>
      <c r="E31" s="87"/>
      <c r="F31" s="38">
        <f>E31*D31</f>
        <v>0</v>
      </c>
    </row>
    <row r="32" spans="1:6" s="37" customFormat="1" ht="12.75" x14ac:dyDescent="0.2">
      <c r="A32" s="36"/>
      <c r="D32" s="38"/>
      <c r="E32" s="87"/>
      <c r="F32" s="38"/>
    </row>
    <row r="33" spans="1:6" s="37" customFormat="1" ht="12.75" x14ac:dyDescent="0.2">
      <c r="A33" s="36" t="s">
        <v>103</v>
      </c>
      <c r="B33" s="37" t="s">
        <v>104</v>
      </c>
      <c r="D33" s="38"/>
      <c r="E33" s="87"/>
      <c r="F33" s="38"/>
    </row>
    <row r="34" spans="1:6" s="37" customFormat="1" ht="12.75" x14ac:dyDescent="0.2">
      <c r="A34" s="36"/>
      <c r="B34" s="37" t="s">
        <v>99</v>
      </c>
      <c r="D34" s="38"/>
      <c r="E34" s="87"/>
      <c r="F34" s="38"/>
    </row>
    <row r="35" spans="1:6" s="37" customFormat="1" ht="12.75" x14ac:dyDescent="0.2">
      <c r="A35" s="36"/>
      <c r="B35" s="37" t="s">
        <v>105</v>
      </c>
      <c r="D35" s="38"/>
      <c r="E35" s="87"/>
      <c r="F35" s="38"/>
    </row>
    <row r="36" spans="1:6" s="37" customFormat="1" ht="12.75" x14ac:dyDescent="0.2">
      <c r="A36" s="36" t="s">
        <v>87</v>
      </c>
      <c r="B36" s="44" t="s">
        <v>106</v>
      </c>
      <c r="C36" s="37" t="s">
        <v>45</v>
      </c>
      <c r="D36" s="38">
        <v>3</v>
      </c>
      <c r="E36" s="87"/>
      <c r="F36" s="38">
        <f t="shared" ref="F36:F41" si="0">E36*D36</f>
        <v>0</v>
      </c>
    </row>
    <row r="37" spans="1:6" s="37" customFormat="1" ht="12.75" x14ac:dyDescent="0.2">
      <c r="A37" s="36" t="s">
        <v>89</v>
      </c>
      <c r="B37" s="44" t="s">
        <v>107</v>
      </c>
      <c r="C37" s="37" t="s">
        <v>45</v>
      </c>
      <c r="D37" s="38">
        <v>2</v>
      </c>
      <c r="E37" s="87"/>
      <c r="F37" s="38">
        <f t="shared" si="0"/>
        <v>0</v>
      </c>
    </row>
    <row r="38" spans="1:6" s="37" customFormat="1" ht="12.75" x14ac:dyDescent="0.2">
      <c r="A38" s="36" t="s">
        <v>108</v>
      </c>
      <c r="B38" s="44" t="s">
        <v>109</v>
      </c>
      <c r="C38" s="37" t="s">
        <v>45</v>
      </c>
      <c r="D38" s="38">
        <v>48</v>
      </c>
      <c r="E38" s="87"/>
      <c r="F38" s="38">
        <f t="shared" si="0"/>
        <v>0</v>
      </c>
    </row>
    <row r="39" spans="1:6" s="37" customFormat="1" ht="12.75" x14ac:dyDescent="0.2">
      <c r="A39" s="36" t="s">
        <v>110</v>
      </c>
      <c r="B39" s="44" t="s">
        <v>111</v>
      </c>
      <c r="C39" s="37" t="s">
        <v>45</v>
      </c>
      <c r="D39" s="38">
        <v>48</v>
      </c>
      <c r="E39" s="87"/>
      <c r="F39" s="38">
        <f t="shared" si="0"/>
        <v>0</v>
      </c>
    </row>
    <row r="40" spans="1:6" s="37" customFormat="1" ht="12.75" x14ac:dyDescent="0.2">
      <c r="A40" s="36" t="s">
        <v>112</v>
      </c>
      <c r="B40" s="44" t="s">
        <v>113</v>
      </c>
      <c r="C40" s="37" t="s">
        <v>45</v>
      </c>
      <c r="D40" s="38">
        <v>9</v>
      </c>
      <c r="E40" s="87"/>
      <c r="F40" s="38">
        <f t="shared" si="0"/>
        <v>0</v>
      </c>
    </row>
    <row r="41" spans="1:6" s="37" customFormat="1" ht="12.75" x14ac:dyDescent="0.2">
      <c r="A41" s="45" t="s">
        <v>112</v>
      </c>
      <c r="B41" s="46" t="s">
        <v>114</v>
      </c>
      <c r="C41" s="47" t="s">
        <v>45</v>
      </c>
      <c r="D41" s="48">
        <v>44</v>
      </c>
      <c r="E41" s="89"/>
      <c r="F41" s="48">
        <f t="shared" si="0"/>
        <v>0</v>
      </c>
    </row>
    <row r="42" spans="1:6" s="37" customFormat="1" ht="12.75" x14ac:dyDescent="0.2">
      <c r="A42" s="36"/>
      <c r="B42" s="44"/>
      <c r="D42" s="38"/>
      <c r="E42" s="87"/>
      <c r="F42" s="38"/>
    </row>
    <row r="43" spans="1:6" s="37" customFormat="1" ht="12.75" x14ac:dyDescent="0.2">
      <c r="A43" s="36"/>
      <c r="B43" s="41" t="s">
        <v>115</v>
      </c>
      <c r="D43" s="38"/>
      <c r="E43" s="87"/>
      <c r="F43" s="49">
        <f>SUM(F18:F42)</f>
        <v>0</v>
      </c>
    </row>
    <row r="44" spans="1:6" s="37" customFormat="1" ht="12.75" x14ac:dyDescent="0.2">
      <c r="A44" s="36"/>
      <c r="D44" s="38"/>
      <c r="E44" s="87"/>
      <c r="F44" s="38"/>
    </row>
    <row r="45" spans="1:6" s="37" customFormat="1" ht="12.75" x14ac:dyDescent="0.2">
      <c r="A45" s="40" t="s">
        <v>8</v>
      </c>
      <c r="B45" s="41" t="s">
        <v>116</v>
      </c>
      <c r="D45" s="38"/>
      <c r="E45" s="87"/>
      <c r="F45" s="38"/>
    </row>
    <row r="46" spans="1:6" s="37" customFormat="1" ht="12.75" x14ac:dyDescent="0.2">
      <c r="A46" s="36" t="s">
        <v>85</v>
      </c>
      <c r="B46" s="37" t="s">
        <v>117</v>
      </c>
      <c r="D46" s="38"/>
      <c r="E46" s="87"/>
      <c r="F46" s="38"/>
    </row>
    <row r="47" spans="1:6" s="37" customFormat="1" ht="12.75" x14ac:dyDescent="0.2">
      <c r="A47" s="36"/>
      <c r="B47" s="37" t="s">
        <v>118</v>
      </c>
      <c r="C47" s="37" t="s">
        <v>45</v>
      </c>
      <c r="D47" s="38">
        <f>D18</f>
        <v>16</v>
      </c>
      <c r="E47" s="87"/>
      <c r="F47" s="38">
        <f>E47*D47</f>
        <v>0</v>
      </c>
    </row>
    <row r="48" spans="1:6" s="37" customFormat="1" ht="12.75" x14ac:dyDescent="0.2">
      <c r="A48" s="36"/>
      <c r="D48" s="38"/>
      <c r="E48" s="87"/>
      <c r="F48" s="38"/>
    </row>
    <row r="49" spans="1:6" s="37" customFormat="1" ht="12.75" x14ac:dyDescent="0.2">
      <c r="A49" s="45">
        <v>2</v>
      </c>
      <c r="B49" s="47" t="s">
        <v>119</v>
      </c>
      <c r="C49" s="47" t="s">
        <v>45</v>
      </c>
      <c r="D49" s="48">
        <f>D19</f>
        <v>154</v>
      </c>
      <c r="E49" s="89"/>
      <c r="F49" s="48">
        <f>E49*D49</f>
        <v>0</v>
      </c>
    </row>
    <row r="50" spans="1:6" s="37" customFormat="1" ht="12.75" x14ac:dyDescent="0.2">
      <c r="A50" s="36"/>
      <c r="D50" s="38"/>
      <c r="E50" s="87"/>
      <c r="F50" s="38"/>
    </row>
    <row r="51" spans="1:6" s="37" customFormat="1" ht="12.75" x14ac:dyDescent="0.2">
      <c r="A51" s="36"/>
      <c r="B51" s="41" t="s">
        <v>120</v>
      </c>
      <c r="D51" s="38"/>
      <c r="E51" s="87"/>
      <c r="F51" s="49">
        <f>SUM(F47:F50)</f>
        <v>0</v>
      </c>
    </row>
    <row r="52" spans="1:6" s="37" customFormat="1" ht="12.75" x14ac:dyDescent="0.2">
      <c r="A52" s="36"/>
      <c r="B52" s="41"/>
      <c r="D52" s="38"/>
      <c r="E52" s="87"/>
      <c r="F52" s="49"/>
    </row>
    <row r="53" spans="1:6" s="37" customFormat="1" ht="12.75" x14ac:dyDescent="0.2">
      <c r="A53" s="36"/>
      <c r="D53" s="38"/>
      <c r="E53" s="87"/>
      <c r="F53" s="38"/>
    </row>
    <row r="54" spans="1:6" s="37" customFormat="1" ht="12.75" x14ac:dyDescent="0.2">
      <c r="A54" s="40" t="s">
        <v>10</v>
      </c>
      <c r="B54" s="41" t="s">
        <v>121</v>
      </c>
      <c r="D54" s="38"/>
      <c r="E54" s="87"/>
      <c r="F54" s="38"/>
    </row>
    <row r="55" spans="1:6" s="37" customFormat="1" ht="12.75" x14ac:dyDescent="0.2">
      <c r="A55" s="36">
        <v>1</v>
      </c>
      <c r="B55" s="37" t="s">
        <v>122</v>
      </c>
      <c r="C55" s="37" t="s">
        <v>45</v>
      </c>
      <c r="D55" s="38">
        <f>D47</f>
        <v>16</v>
      </c>
      <c r="E55" s="87"/>
      <c r="F55" s="38">
        <f>E55*D55</f>
        <v>0</v>
      </c>
    </row>
    <row r="56" spans="1:6" s="37" customFormat="1" ht="12.75" x14ac:dyDescent="0.2">
      <c r="A56" s="36"/>
      <c r="D56" s="38"/>
      <c r="E56" s="87"/>
      <c r="F56" s="38"/>
    </row>
    <row r="57" spans="1:6" s="37" customFormat="1" ht="12.75" x14ac:dyDescent="0.2">
      <c r="A57" s="36">
        <v>2</v>
      </c>
      <c r="B57" s="37" t="s">
        <v>123</v>
      </c>
      <c r="D57" s="38"/>
      <c r="E57" s="87"/>
      <c r="F57" s="38"/>
    </row>
    <row r="58" spans="1:6" s="37" customFormat="1" ht="12.75" x14ac:dyDescent="0.2">
      <c r="A58" s="36"/>
      <c r="B58" s="37" t="s">
        <v>124</v>
      </c>
      <c r="D58" s="38"/>
      <c r="E58" s="87"/>
      <c r="F58" s="38"/>
    </row>
    <row r="59" spans="1:6" s="37" customFormat="1" ht="12.75" x14ac:dyDescent="0.2">
      <c r="A59" s="36"/>
      <c r="B59" s="37" t="s">
        <v>125</v>
      </c>
      <c r="C59" s="37" t="s">
        <v>45</v>
      </c>
      <c r="D59" s="38">
        <f>D55</f>
        <v>16</v>
      </c>
      <c r="E59" s="87"/>
      <c r="F59" s="38">
        <f>E59*D59</f>
        <v>0</v>
      </c>
    </row>
    <row r="60" spans="1:6" s="37" customFormat="1" ht="12.75" x14ac:dyDescent="0.2">
      <c r="A60" s="36"/>
      <c r="D60" s="38"/>
      <c r="E60" s="87"/>
      <c r="F60" s="38"/>
    </row>
    <row r="61" spans="1:6" s="37" customFormat="1" ht="12.75" x14ac:dyDescent="0.2">
      <c r="A61" s="50">
        <v>3</v>
      </c>
      <c r="B61" s="51" t="s">
        <v>126</v>
      </c>
      <c r="C61" s="51"/>
      <c r="D61" s="52"/>
      <c r="E61" s="90"/>
      <c r="F61" s="52"/>
    </row>
    <row r="62" spans="1:6" s="37" customFormat="1" ht="12.75" x14ac:dyDescent="0.2">
      <c r="A62" s="45"/>
      <c r="B62" s="47" t="s">
        <v>127</v>
      </c>
      <c r="C62" s="47" t="s">
        <v>45</v>
      </c>
      <c r="D62" s="48">
        <f>D49</f>
        <v>154</v>
      </c>
      <c r="E62" s="89"/>
      <c r="F62" s="48">
        <f>E62*D62</f>
        <v>0</v>
      </c>
    </row>
    <row r="63" spans="1:6" s="37" customFormat="1" ht="12.75" x14ac:dyDescent="0.2">
      <c r="A63" s="36"/>
      <c r="D63" s="38"/>
      <c r="E63" s="87"/>
      <c r="F63" s="38"/>
    </row>
    <row r="64" spans="1:6" s="37" customFormat="1" ht="12.75" x14ac:dyDescent="0.2">
      <c r="A64" s="36"/>
      <c r="B64" s="41" t="s">
        <v>128</v>
      </c>
      <c r="D64" s="38"/>
      <c r="E64" s="87"/>
      <c r="F64" s="49">
        <f>SUM(F55:F63)</f>
        <v>0</v>
      </c>
    </row>
    <row r="65" spans="1:6" s="37" customFormat="1" ht="12.75" x14ac:dyDescent="0.2">
      <c r="A65" s="36"/>
      <c r="D65" s="38"/>
      <c r="E65" s="87"/>
      <c r="F65" s="38"/>
    </row>
    <row r="66" spans="1:6" s="37" customFormat="1" ht="12.75" x14ac:dyDescent="0.2">
      <c r="A66" s="36"/>
      <c r="D66" s="38"/>
      <c r="E66" s="87"/>
      <c r="F66" s="38"/>
    </row>
  </sheetData>
  <sheetProtection password="CCED" sheet="1" objects="1" scenarios="1" selectLockedCells="1"/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GO dela</vt:lpstr>
      <vt:lpstr>Zasaditev</vt:lpstr>
    </vt:vector>
  </TitlesOfParts>
  <Company>demo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 demo</dc:creator>
  <cp:lastModifiedBy>Zoran Kalakovič</cp:lastModifiedBy>
  <cp:lastPrinted>2014-03-27T06:04:33Z</cp:lastPrinted>
  <dcterms:created xsi:type="dcterms:W3CDTF">2014-03-05T05:49:35Z</dcterms:created>
  <dcterms:modified xsi:type="dcterms:W3CDTF">2014-08-07T08:02:18Z</dcterms:modified>
</cp:coreProperties>
</file>