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ROBERT\IZVEDENISTVO IN CENILSTVO\2016\SPL\Bobrova - zamakanje strehe\projekt sanacije\"/>
    </mc:Choice>
  </mc:AlternateContent>
  <bookViews>
    <workbookView xWindow="0" yWindow="0" windowWidth="28800" windowHeight="12240"/>
  </bookViews>
  <sheets>
    <sheet name="Popis del - Bobrova 3" sheetId="1" r:id="rId1"/>
  </sheets>
  <externalReferences>
    <externalReference r:id="rId2"/>
    <externalReference r:id="rId3"/>
  </externalReferences>
  <definedNames>
    <definedName name="_xlnm.Print_Area" localSheetId="0">'Popis del - Bobrova 3'!$B$10:$G$335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33" i="1" l="1"/>
  <c r="G326" i="1"/>
  <c r="C301" i="1"/>
  <c r="B301" i="1"/>
  <c r="C299" i="1"/>
  <c r="B299" i="1"/>
  <c r="C297" i="1"/>
  <c r="B297" i="1"/>
  <c r="C295" i="1"/>
  <c r="B295" i="1"/>
  <c r="C293" i="1"/>
  <c r="B293" i="1"/>
  <c r="C291" i="1"/>
  <c r="B291" i="1"/>
  <c r="C289" i="1"/>
  <c r="B289" i="1"/>
  <c r="C287" i="1"/>
  <c r="B287" i="1"/>
  <c r="C285" i="1"/>
  <c r="B285" i="1"/>
  <c r="G275" i="1"/>
  <c r="G274" i="1"/>
  <c r="G273" i="1"/>
  <c r="G272" i="1"/>
  <c r="G271" i="1"/>
  <c r="G277" i="1" s="1"/>
  <c r="G301" i="1" s="1"/>
  <c r="G257" i="1"/>
  <c r="G256" i="1"/>
  <c r="G255" i="1"/>
  <c r="I254" i="1"/>
  <c r="M254" i="1" s="1"/>
  <c r="E254" i="1" s="1"/>
  <c r="G254" i="1" s="1"/>
  <c r="G253" i="1"/>
  <c r="M252" i="1"/>
  <c r="E252" i="1" s="1"/>
  <c r="G252" i="1" s="1"/>
  <c r="G251" i="1"/>
  <c r="G249" i="1"/>
  <c r="G247" i="1"/>
  <c r="M246" i="1"/>
  <c r="E246" i="1"/>
  <c r="G246" i="1" s="1"/>
  <c r="G245" i="1"/>
  <c r="M244" i="1"/>
  <c r="E244" i="1" s="1"/>
  <c r="G244" i="1" s="1"/>
  <c r="G243" i="1"/>
  <c r="M242" i="1"/>
  <c r="E242" i="1"/>
  <c r="G242" i="1" s="1"/>
  <c r="G241" i="1"/>
  <c r="G239" i="1"/>
  <c r="G237" i="1"/>
  <c r="M236" i="1"/>
  <c r="E236" i="1"/>
  <c r="G236" i="1" s="1"/>
  <c r="G235" i="1"/>
  <c r="G233" i="1"/>
  <c r="G231" i="1"/>
  <c r="M230" i="1"/>
  <c r="E230" i="1" s="1"/>
  <c r="G230" i="1" s="1"/>
  <c r="G229" i="1"/>
  <c r="G227" i="1"/>
  <c r="G226" i="1"/>
  <c r="G224" i="1"/>
  <c r="J223" i="1"/>
  <c r="J240" i="1" s="1"/>
  <c r="J250" i="1" s="1"/>
  <c r="G222" i="1"/>
  <c r="L221" i="1"/>
  <c r="J221" i="1"/>
  <c r="I221" i="1"/>
  <c r="M221" i="1" s="1"/>
  <c r="E221" i="1" s="1"/>
  <c r="G220" i="1"/>
  <c r="M219" i="1"/>
  <c r="E219" i="1" s="1"/>
  <c r="G219" i="1" s="1"/>
  <c r="E209" i="1"/>
  <c r="G209" i="1" s="1"/>
  <c r="G208" i="1"/>
  <c r="E207" i="1"/>
  <c r="G207" i="1" s="1"/>
  <c r="G206" i="1"/>
  <c r="E205" i="1"/>
  <c r="G205" i="1" s="1"/>
  <c r="G204" i="1"/>
  <c r="G203" i="1"/>
  <c r="G202" i="1"/>
  <c r="G201" i="1"/>
  <c r="G200" i="1"/>
  <c r="G199" i="1"/>
  <c r="E199" i="1"/>
  <c r="M187" i="1"/>
  <c r="G187" i="1"/>
  <c r="G186" i="1"/>
  <c r="M185" i="1"/>
  <c r="E185" i="1" s="1"/>
  <c r="G185" i="1" s="1"/>
  <c r="G184" i="1"/>
  <c r="G183" i="1"/>
  <c r="G189" i="1" s="1"/>
  <c r="G295" i="1" s="1"/>
  <c r="M171" i="1"/>
  <c r="E171" i="1" s="1"/>
  <c r="G171" i="1" s="1"/>
  <c r="G170" i="1"/>
  <c r="M169" i="1"/>
  <c r="E169" i="1"/>
  <c r="G169" i="1" s="1"/>
  <c r="G168" i="1"/>
  <c r="M167" i="1"/>
  <c r="E167" i="1" s="1"/>
  <c r="G167" i="1" s="1"/>
  <c r="G166" i="1"/>
  <c r="E165" i="1"/>
  <c r="G165" i="1" s="1"/>
  <c r="G164" i="1"/>
  <c r="G162" i="1"/>
  <c r="E161" i="1"/>
  <c r="G161" i="1" s="1"/>
  <c r="G160" i="1"/>
  <c r="E159" i="1"/>
  <c r="G159" i="1" s="1"/>
  <c r="G158" i="1"/>
  <c r="G157" i="1"/>
  <c r="E157" i="1"/>
  <c r="G156" i="1"/>
  <c r="E155" i="1"/>
  <c r="G155" i="1" s="1"/>
  <c r="G154" i="1"/>
  <c r="G153" i="1"/>
  <c r="G152" i="1"/>
  <c r="G151" i="1"/>
  <c r="E151" i="1"/>
  <c r="G150" i="1"/>
  <c r="G148" i="1"/>
  <c r="G147" i="1"/>
  <c r="G146" i="1"/>
  <c r="G145" i="1"/>
  <c r="G144" i="1"/>
  <c r="G143" i="1"/>
  <c r="G142" i="1"/>
  <c r="G140" i="1"/>
  <c r="M139" i="1"/>
  <c r="J139" i="1"/>
  <c r="G139" i="1"/>
  <c r="G138" i="1"/>
  <c r="E137" i="1"/>
  <c r="G137" i="1" s="1"/>
  <c r="G136" i="1"/>
  <c r="G134" i="1"/>
  <c r="M133" i="1"/>
  <c r="E133" i="1" s="1"/>
  <c r="G132" i="1"/>
  <c r="G131" i="1"/>
  <c r="E131" i="1"/>
  <c r="G130" i="1"/>
  <c r="G128" i="1"/>
  <c r="E127" i="1"/>
  <c r="E129" i="1" s="1"/>
  <c r="G129" i="1" s="1"/>
  <c r="G126" i="1"/>
  <c r="E125" i="1"/>
  <c r="G125" i="1" s="1"/>
  <c r="G124" i="1"/>
  <c r="G123" i="1"/>
  <c r="G122" i="1"/>
  <c r="E121" i="1"/>
  <c r="G121" i="1" s="1"/>
  <c r="G120" i="1"/>
  <c r="G119" i="1"/>
  <c r="G118" i="1"/>
  <c r="G116" i="1"/>
  <c r="G115" i="1"/>
  <c r="G114" i="1"/>
  <c r="M96" i="1"/>
  <c r="E96" i="1" s="1"/>
  <c r="G96" i="1" s="1"/>
  <c r="G95" i="1"/>
  <c r="M94" i="1"/>
  <c r="E94" i="1"/>
  <c r="G94" i="1" s="1"/>
  <c r="G93" i="1"/>
  <c r="G92" i="1"/>
  <c r="G91" i="1"/>
  <c r="G90" i="1"/>
  <c r="G89" i="1"/>
  <c r="M87" i="1"/>
  <c r="G87" i="1"/>
  <c r="M85" i="1"/>
  <c r="G85" i="1"/>
  <c r="M83" i="1"/>
  <c r="G83" i="1"/>
  <c r="M82" i="1"/>
  <c r="E82" i="1" s="1"/>
  <c r="G82" i="1" s="1"/>
  <c r="G81" i="1"/>
  <c r="G80" i="1"/>
  <c r="G79" i="1"/>
  <c r="E67" i="1"/>
  <c r="G67" i="1" s="1"/>
  <c r="G66" i="1"/>
  <c r="G64" i="1"/>
  <c r="E63" i="1"/>
  <c r="G63" i="1" s="1"/>
  <c r="G62" i="1"/>
  <c r="G61" i="1"/>
  <c r="G60" i="1"/>
  <c r="G59" i="1"/>
  <c r="E59" i="1"/>
  <c r="G58" i="1"/>
  <c r="E57" i="1"/>
  <c r="G57" i="1" s="1"/>
  <c r="G56" i="1"/>
  <c r="E55" i="1"/>
  <c r="G55" i="1" s="1"/>
  <c r="G54" i="1"/>
  <c r="G53" i="1"/>
  <c r="G52" i="1"/>
  <c r="G51" i="1"/>
  <c r="G50" i="1"/>
  <c r="G49" i="1"/>
  <c r="E49" i="1"/>
  <c r="G48" i="1"/>
  <c r="G47" i="1"/>
  <c r="G46" i="1"/>
  <c r="G45" i="1"/>
  <c r="E45" i="1"/>
  <c r="G44" i="1"/>
  <c r="E43" i="1"/>
  <c r="G43" i="1" s="1"/>
  <c r="G42" i="1"/>
  <c r="M41" i="1"/>
  <c r="K41" i="1"/>
  <c r="E41" i="1"/>
  <c r="G41" i="1" s="1"/>
  <c r="G40" i="1"/>
  <c r="K39" i="1"/>
  <c r="K40" i="1" s="1"/>
  <c r="M40" i="1" s="1"/>
  <c r="J39" i="1"/>
  <c r="M39" i="1" s="1"/>
  <c r="E39" i="1"/>
  <c r="E84" i="1" s="1"/>
  <c r="G84" i="1" s="1"/>
  <c r="M38" i="1"/>
  <c r="M28" i="1"/>
  <c r="M27" i="1"/>
  <c r="G27" i="1"/>
  <c r="G26" i="1"/>
  <c r="G25" i="1"/>
  <c r="G24" i="1"/>
  <c r="G23" i="1"/>
  <c r="G22" i="1"/>
  <c r="G21" i="1"/>
  <c r="G20" i="1"/>
  <c r="G19" i="1"/>
  <c r="G18" i="1"/>
  <c r="G29" i="1" s="1"/>
  <c r="G285" i="1" s="1"/>
  <c r="G17" i="1"/>
  <c r="G16" i="1"/>
  <c r="G15" i="1"/>
  <c r="E78" i="1" l="1"/>
  <c r="G78" i="1" s="1"/>
  <c r="G211" i="1"/>
  <c r="G297" i="1" s="1"/>
  <c r="E135" i="1"/>
  <c r="G135" i="1" s="1"/>
  <c r="G133" i="1"/>
  <c r="R39" i="1"/>
  <c r="E225" i="1"/>
  <c r="G225" i="1" s="1"/>
  <c r="E258" i="1"/>
  <c r="E228" i="1"/>
  <c r="G228" i="1" s="1"/>
  <c r="G221" i="1"/>
  <c r="E232" i="1"/>
  <c r="G127" i="1"/>
  <c r="E86" i="1"/>
  <c r="J137" i="1"/>
  <c r="M137" i="1" s="1"/>
  <c r="G39" i="1"/>
  <c r="G69" i="1" s="1"/>
  <c r="G287" i="1" s="1"/>
  <c r="E163" i="1"/>
  <c r="G163" i="1" s="1"/>
  <c r="G173" i="1" s="1"/>
  <c r="G293" i="1" s="1"/>
  <c r="I223" i="1"/>
  <c r="E65" i="1"/>
  <c r="G65" i="1" s="1"/>
  <c r="E88" i="1" l="1"/>
  <c r="G86" i="1"/>
  <c r="E259" i="1"/>
  <c r="G259" i="1" s="1"/>
  <c r="G258" i="1"/>
  <c r="E234" i="1"/>
  <c r="G234" i="1" s="1"/>
  <c r="E238" i="1"/>
  <c r="G238" i="1" s="1"/>
  <c r="G232" i="1"/>
  <c r="M223" i="1"/>
  <c r="E223" i="1" s="1"/>
  <c r="G223" i="1" s="1"/>
  <c r="I240" i="1"/>
  <c r="I250" i="1" l="1"/>
  <c r="M250" i="1" s="1"/>
  <c r="E250" i="1" s="1"/>
  <c r="G250" i="1" s="1"/>
  <c r="M240" i="1"/>
  <c r="E240" i="1" s="1"/>
  <c r="G88" i="1"/>
  <c r="G98" i="1" s="1"/>
  <c r="G289" i="1" s="1"/>
  <c r="E113" i="1"/>
  <c r="G113" i="1" l="1"/>
  <c r="E117" i="1"/>
  <c r="G117" i="1" s="1"/>
  <c r="G240" i="1"/>
  <c r="G261" i="1" s="1"/>
  <c r="G299" i="1" s="1"/>
  <c r="E248" i="1"/>
  <c r="G248" i="1" s="1"/>
  <c r="G141" i="1" l="1"/>
  <c r="G291" i="1" s="1"/>
  <c r="G307" i="1" s="1"/>
  <c r="G311" i="1" s="1"/>
  <c r="G313" i="1" l="1"/>
  <c r="G315" i="1" s="1"/>
</calcChain>
</file>

<file path=xl/sharedStrings.xml><?xml version="1.0" encoding="utf-8"?>
<sst xmlns="http://schemas.openxmlformats.org/spreadsheetml/2006/main" count="351" uniqueCount="164">
  <si>
    <t xml:space="preserve">Popis del  </t>
  </si>
  <si>
    <t xml:space="preserve"> - za en objekt</t>
  </si>
  <si>
    <t>Opis del :</t>
  </si>
  <si>
    <t xml:space="preserve">sanacija strehe </t>
  </si>
  <si>
    <t xml:space="preserve">Objekt: </t>
  </si>
  <si>
    <t>Bobrova ulica, Ljubljana</t>
  </si>
  <si>
    <t>Opomba:</t>
  </si>
  <si>
    <t>izpolnjevati je moč le celice, ki so potemnjene. Premik se izvede z tipko TAB ali klikom na izbrano celico.
Po dokončanju lahko natisneš vse liste.</t>
  </si>
  <si>
    <t>A.</t>
  </si>
  <si>
    <t>Pripravljalna in zaključna dela</t>
  </si>
  <si>
    <t>št.post</t>
  </si>
  <si>
    <t>opis postavke</t>
  </si>
  <si>
    <t>enota</t>
  </si>
  <si>
    <t>količina</t>
  </si>
  <si>
    <t>cena/enot</t>
  </si>
  <si>
    <t xml:space="preserve">skupaj </t>
  </si>
  <si>
    <t>a =</t>
  </si>
  <si>
    <t xml:space="preserve">b = </t>
  </si>
  <si>
    <t xml:space="preserve">c = </t>
  </si>
  <si>
    <t>kom =</t>
  </si>
  <si>
    <t>Sum:</t>
  </si>
  <si>
    <t>Pripravljalna dela zajemajo sledeče postavke:</t>
  </si>
  <si>
    <t>kpl</t>
  </si>
  <si>
    <t>- zaščita pločnika oz. ceste pred pričetkom del;</t>
  </si>
  <si>
    <t>- gradbiščna ograja, kot fizična zaščita gradbišča;</t>
  </si>
  <si>
    <t>- postavitev opozorilnih in obvestilnih tabel določenih za posamezno vrsto del;</t>
  </si>
  <si>
    <t>- postavitev začasne gradbiščne elektro omarice;</t>
  </si>
  <si>
    <t>- zavarovanje dostopov;</t>
  </si>
  <si>
    <t xml:space="preserve">- postavitev zabojnika za skladiščenje orodja in materiala </t>
  </si>
  <si>
    <t>- postavitev začasnih sanitarij za čas del</t>
  </si>
  <si>
    <t>- vse eventuelni manipulativni stroški.</t>
  </si>
  <si>
    <t>Opomba: Cena na enoto je fiksna in se zaradi eventuellnih dodatnih del ne spreminja</t>
  </si>
  <si>
    <t>postavitev začasnega dostopa na površino strehe ter ostalih ukrepov za zagotovitev varovanja delavcev, opreme, posameznih delov objekta in uporabnikov objekta, s pomočjo cevnega fasadnega odra okoli objekta. Upoštevati dobavo in postavitev fasadnega odra, ocenjene višine 8,00 m, skupne dolžine 115,0 m. (upoštevati je potrebno pripravo podlage, postavitev odra z lestvami in varovali, lovilni oder na mestu dostopa v objekt,  pritrditvijo in varvanjem ter potrebno zaščito objekta. Upoštevati, da je oder potreben v celotnem obdobju trajanja sanacijskih del. Upoštevati demontažo po zaključku del)</t>
  </si>
  <si>
    <t>m2</t>
  </si>
  <si>
    <t>skupaj:</t>
  </si>
  <si>
    <t>B.</t>
  </si>
  <si>
    <t xml:space="preserve">Rušitvena dela </t>
  </si>
  <si>
    <t>Odstranitev alu barvane pločevine s strehe v naklonu 6° kompletno z vertikalnim transportom na trajno deponijo.</t>
  </si>
  <si>
    <t>streha / tloris</t>
  </si>
  <si>
    <t>svetlobnik</t>
  </si>
  <si>
    <t>Odstranitev alu barvane pločevine s strehe v naklonu 60° kompletno z vertikalnim transportom na trajno deponijo.</t>
  </si>
  <si>
    <t>Odstranitev alu barvane pločevine s strehe in stranic frčad kompletno z vertikalnim transportom na trajno deponijo.</t>
  </si>
  <si>
    <t>Odstranitev čelnih obrob frčad iz alu barvane pločevine kompletno z vertikalnim transportom na trajno deponijo.</t>
  </si>
  <si>
    <t>m1</t>
  </si>
  <si>
    <t>Pazljiva odstranitev starih dimniških in stenskih obrob svetlobnika kompletno z vertikalnim transportom na trajno deponijo.</t>
  </si>
  <si>
    <t>Odstranitev starih obrob strešnih oken kompletno z vertikalnim transportom na trajno deponijo.</t>
  </si>
  <si>
    <t>Odstranitev starih strešnih oken kompletno z vertikalnim transportom na trajno deponijo.</t>
  </si>
  <si>
    <t>kos</t>
  </si>
  <si>
    <t>Odstranitev, začasno skladiščenje in ponovna montaža strešnega okna na mestu izhoda na streho. Upoštevati prilagoditev novemu stanju in porabo pritrdilnega materiala.</t>
  </si>
  <si>
    <t>Odstranitev linijskih snegolovov kompletno z vertikalnim transportom na trajno deponijo.</t>
  </si>
  <si>
    <t>Odstranitev alu barvane pločevine r.š. 132 cm s koritnic kompletno z vertikalnim transportom na trajno deponijo.</t>
  </si>
  <si>
    <t>Odstranitev alu barvane pločevine kapne obrobe r.š. 60 cm, kompletno z vertikalnim transportom na trajno deponijo.</t>
  </si>
  <si>
    <t>odstranitev obstoječe strelovodne napeljave, kompletno z vertikalnim transportom na trajno deponijo</t>
  </si>
  <si>
    <t>Odstranitev obstoječe toplotne izolacije s stene škatle protipožarnih strešnih oken vključno z vertikalnim transportom na trajno deponijo.</t>
  </si>
  <si>
    <t xml:space="preserve">Čiščenje gradbišča med in po končanih delih ter nakladanje in odvoz smeti na trajno deponijo. (ocena) </t>
  </si>
  <si>
    <t>Odstranitev alu barvane pločevine s parapetov kompletno z vertikalnim transportom na trajno deponijo.</t>
  </si>
  <si>
    <t>pri upoštevanju odvoza na trajno deponijo morajo biti vključevani vsi stroški plačila taks oziroma upoštevan prihranek iiz naslova prodaje uporabnih surovin</t>
  </si>
  <si>
    <t>C.</t>
  </si>
  <si>
    <t>Tesarska dela</t>
  </si>
  <si>
    <t>odstranitev dela lesenega opaža na položnem in strmem delu strehe iz razloga kontrole načina izvedbe, vgradnje toplotne izolacije ter vgradnje strešnih oken</t>
  </si>
  <si>
    <t>priprava ležišča za vgradnjo toplotne izolacije na spodnji strani in ob straneh strešnega okna, okvir predvidene dimenzije 150x200 cm, iz smrekovega lesa, vključno z vsem pritrdilnim materialom</t>
  </si>
  <si>
    <t>kom</t>
  </si>
  <si>
    <t>Dobava in polaganje toplotne izolacije iz kamene volne debeline 20 -30 cm okoli strešnega okna in na mesto ob kapni legi.</t>
  </si>
  <si>
    <t>Dobava in polaganje paropropustne folije ali podobno po celotni površini ostrešja. 
Specialna folija iz poliolefina (TPO) z varjeni spojim preklopi in preboji, r &lt; 0,4 m, pod letvami tesnilni trakovi, npr. SARNAFIL TU 222, Tyvek</t>
  </si>
  <si>
    <t>Letvanje obstoječega dela položnega dela strehe in frčad, z morali 8x8 cm, na obstoječi podlagi / po rastru lesenega ostrešja - špiravcev</t>
  </si>
  <si>
    <t>Dobava in pribijanje novega kosmatega opaža iz desk deb. 2,4 cm po celotni površini strehe kompletno z izravnavo površine ter lokalnim prilagoditvam na mestu frčad in vertikalnih prebojev.</t>
  </si>
  <si>
    <t>Izdelava prezračevalnega grebena na položnem delu strehe. Upoštevati obstoječe stanje in prilagoditev novemu stanju. Izvedba po detajlu. Višina dvignjenega dela 150 mm.</t>
  </si>
  <si>
    <t>Izdelava prezračevalnega slemena na položnem delu strehe. Upoštevati obstoječe stanje in prilagoditev novemu stanju. Izvedba po detajlu. Višina dvignjenega dela 150 mm.</t>
  </si>
  <si>
    <t>Izdelava prezračevalnega slemena ob svetlobniku, na položnem delu strehe. Upoštevati obstoječe stanje in prilagoditev novemu stanju. Izvedba po detajlu. Višina dvignjenega dela 150 mm.</t>
  </si>
  <si>
    <t xml:space="preserve">Izdelava grbin za vertikalnimi preboji strehe (za dimniki in ventilacijami), iz kosmatega opaža, na položnem delu strehe (zaradi odprave zastajanja vode). Upoštevati prilagoditev novemu stanju. 
(predvideno na lokaciji 12 prebojev) </t>
  </si>
  <si>
    <t>Splošno o tesarskih delih:</t>
  </si>
  <si>
    <t>Vsi leseni deli morajo biti zaščiteni z antiglivičnim premazom</t>
  </si>
  <si>
    <t>Vsi morebitno vidni leseni deli morajo biti izdelani kot skoblane površine</t>
  </si>
  <si>
    <t>Splošno o kleparskih delih:</t>
  </si>
  <si>
    <r>
      <t xml:space="preserve">Sistem zgiba           pravokotni ali dvojni stoječi zgib z vstavljenim tesnilom, h </t>
    </r>
    <r>
      <rPr>
        <u/>
        <sz val="11"/>
        <rFont val="Arial"/>
        <family val="2"/>
        <charset val="238"/>
      </rPr>
      <t>&gt;</t>
    </r>
    <r>
      <rPr>
        <sz val="11"/>
        <rFont val="Arial"/>
        <family val="2"/>
        <charset val="238"/>
      </rPr>
      <t xml:space="preserve"> 3 cm
Material:                  alu barvana pločevina
Nagib strehe            6°
Osna razdalja traku ca.     500 mm
Debelina                  0,70 mm
Dolžina traku           do ca. 8,0 m
Trakove je potrebno izdelati iz ene dolžine. Trakove pritrjujemo s fiksnimi in pomičnimi sidri. 
Pri montaži trakov je potrebno upoštevati temperaturno raztezanje pločevine ter vetrne obremenitve. Maximalna razdalja med pritrdili je 35 cm.</t>
    </r>
  </si>
  <si>
    <t>D.</t>
  </si>
  <si>
    <t>Kleparska dela - streha v naklonu 6°</t>
  </si>
  <si>
    <t>Dobava in pokrivanje strehe v naklonu 6° z alu barvano pločevino debeline 0,70 mm. Pokrivanje v pasovih širine 50 cm. Upoštevati tudi dodatek za pokrivanje slemena in grebenov. V barvnem tonu po izboru naročnika. Upoštevati tudi ločilni sloj pod pločevino.
Upoštevana tudi površina položne streha frčad.</t>
  </si>
  <si>
    <t>Dodatek za poševne geometrije strehe (grebeni in žlote)</t>
  </si>
  <si>
    <t>Dodatek za montažo zgibnih tesnilnih trakov 
oziroma uporabo tesnilnega gela</t>
  </si>
  <si>
    <t>Izdelava obloge škatle strešnih protipožarnih oken z alu barvano pločevino debeline 0,70 mm višine cca. 60 cm z vso potrebno leseno podkonstrukcijo, toplotno izolacijo in zaključki. V barvnem tonu kot streha. Upoštevati tudi ločilni sloj pod pločevino.</t>
  </si>
  <si>
    <t>Dobava in vgradnja kapne pločevine, r.š. 400 mm, vključno z pritrditvenimi elementi / podložno pločevino, r.š. 250 mm. 
Kapna pločevina se vgrajuje z 20 mm prekritjem in je zataklnjena za podložno pločevino. Vse skupaj poravnano v linijo</t>
  </si>
  <si>
    <t>perforirana pločevina (prezračevalna mrežica), r.š. 150 mm, na mestu prehoda iz položnega v strmi del</t>
  </si>
  <si>
    <t>prezračevalno sleme na grebenih, z odzračevanjem - visoka izvedba. 
Potrebno je upoštevati zaključke na grebenih, žlotah, čelnih napuščih, zidovih. Trakove je potrebno dvigniti vključno z vodnim robom. Višina dvignjenega dela 150 mm. Upoštevati tudi ločilni sloj pod pločevino.</t>
  </si>
  <si>
    <t>perforirana pločevina (prezračevalna mrežica), r.š. 250 mm, na mestu ob prezračevanem slemenu na grebenu</t>
  </si>
  <si>
    <t>Pokrov prezračevanega slemena na grebenu, r.š, 670 mm, vključno z podložno pločevino, r.š. 300 mm. 
Pokrov se vgrajuje z 20 mm prekritjem in je zataklnjen za podložno pločevino. Vse skupaj poravnano v linijo. Upoštevati tudi ločilni sloj pod pločevino.</t>
  </si>
  <si>
    <t>Pokrov slemena odzračevanja na/ob svetlobnem jašku, r.š, 550 mm, vključno z podložno pločevino, r.š. 250 mm. 
Pokrov se vgrajuje z 20 mm prekritjem in je zataklnjen za podložno pločevino. Vse skupaj poravnano v linijo. Upoštevati tudi ločilni sloj pod pločevino.</t>
  </si>
  <si>
    <t>Izdelava in montaža linijskih snegolovov iz alu profilov v barvi kritine.</t>
  </si>
  <si>
    <t>Dobava in vgradnja sidranih točk za namen kontrole in vzdrževanj astrešne pobršine. Ppritrditev na zgibni rob pločevine, brez prebijanja kritine</t>
  </si>
  <si>
    <t>E.</t>
  </si>
  <si>
    <t>Kleparska dela - streha v naklonu 60° in streha frčad</t>
  </si>
  <si>
    <t>Dobava in pokrivanje strehe v naklonu 60° z alu barvano pločevino debeline 0,70 mm. Pokrivanje v pasovih širine 50 cm. Upoštevati tudi dodatek za pokrivanje slemena in grebenov. V barvnem tonu po izboru naročnika. Upoštevati tudi ločilni sloj pod pločevino.</t>
  </si>
  <si>
    <t>Dobava in pokrivanje stranic frčad z alu barvano pločevino debeline 0,70 mm. Pokrivanje v pasovih širine 50 cm. Upoštevati tudi dodatek za pokrivanje slemena in grebenov. V barvnem tonu po izboru naročnika. Upoštevati tudi ločilni sloj pod pločevino.</t>
  </si>
  <si>
    <t>Izdelava in montaža čelne obrobe frčad iz alu barvane pločevine debeline 0,70 mm, razvite širine 50 cm. V barvnem tonu kot streha. Upoštevati tudi ločilni sloj pod pločevino.</t>
  </si>
  <si>
    <t>Dobava in montaža novih strešnih oken dimenzij 78/140 cm vključno z vertikalnim transportom na mesto vgradnje.
Velux, standardne izvedbe, plastificirana bela okna, z prezračevalno loputo in dvoslojno termopan zasteklitvijo, zvočna izolativnost min 36 db in izolacijski set BDX. 
Okna opremljena z zunanjim mrežastim senčilom.</t>
  </si>
  <si>
    <t>Dobava in vgradnja obrob strešnih oken iz alu barvane pločevine debeline 0,70 mm vključno z vertikalnim transportom na mesto vgradnje. V barvnem tonu kot streha.</t>
  </si>
  <si>
    <t xml:space="preserve">Popravilo notranjih špalet strešnih oken. Upoštevati odstranitev obstoječih špalet, vgradnja in zaključek vgrajenih folij / parne zapore, vgradnjo toplotne izolacije ter ponovna vgradnja vodoodpornih gips plošč. Vse skupaj bandažirano, glajeno in slikopleskarsko finalizirano - pleskano 2x. </t>
  </si>
  <si>
    <t>Dobava in pokrivanje sten parapetov z alu barvano pločevino debeline 0,70 mm. Pokrivanje v pasovih širine 50 cm. V barvnem tonu po izboru naročnika.</t>
  </si>
  <si>
    <t>Dobava in vgradnja zaključkov na mestu stavbnega pohištva - ob prehodih na balkon iz alu barvane pločevine, debeline 0,70 mm, vključno z vertikalnim transportom na mesto vgradnje in pritrdilnim materialom. Pločevina r.š. do 50 cm</t>
  </si>
  <si>
    <t>Dobava in vgradnja žlebov na mestu zaključka strehe frčad, vključno z vsem pritrdilnim materialom in kljukami. Žleb kvadratne oblike, alu pločevina barvna deb. 0,70 mm, razvite širine do 40 cm. Žleb ima izdelan izpust za priklop odtočne cevi.</t>
  </si>
  <si>
    <t xml:space="preserve">Dobava in vgradnja odtočnih cevi za odvod vode iz žlebov na mestu zaključka strehe frčad, vključno z vsem pritrdilnim materialom. Odtočna cev kvadratne oblike, alu pločevina barvna deb. 0,70 mm, razvite širine do 40 cm. </t>
  </si>
  <si>
    <t>F.</t>
  </si>
  <si>
    <t>Svetlobnik</t>
  </si>
  <si>
    <t xml:space="preserve">Dobava in vgradnja krmiljene prezračevalne rešetke na mestu zajema / odvoda zraka iz hodnika, skupaj z zaščitno rešetko pred vremenskim vplivom in vstopom živali/mrčesa. Rešetka dimenzije 30x40 cm, z horizontalnimi lamelami, tipski element.  Upoštevati oblikovanje kanala na mestu izvedenega obstoječega preboja.
Rešetka se vgradi v steno svetlobnika. Krmiljenje loput mora biti vodeno preko temperaturnega senzorja ter usklajeno z delovanjem odvodnega ventilatorja, omogočati mora sezonske nastavitve.  Pri montaži upoštevati vves montažni in pritrdilni material ter krmilno enoto. To je potrebno povezati z obstoječim ventilatorjem. Priklop na sistem skupne rabe.   </t>
  </si>
  <si>
    <t xml:space="preserve">dobava in vgradnja folije proti sončnemu sevanju (refleksna folija) na mesto obstoječe kupole svetlobnika - lexan polikarbonatne plošče. Zahtevana stopnja zmanjšanja sončnega sevanja min 65 %. Pri vgradnji je potrebno upoštevati lastnosti podlage - lexan plošč, pripravo podlage in zaščito robov pred prodiranjem vlage. vgradnja folije je predvidena na zunanji strani svetlobnika.   </t>
  </si>
  <si>
    <t xml:space="preserve">dobava in vgradnja motornega pogona za strešno okno hodnika. Predvideni hod do 250 mm, potisne sile do 500 N. Krmiljenje odpiranja mora biti vodeno preko temperaturnega senzorja v navezavi z senzorjem vremenskih pogojev (dež, veter, ..), omogočati mora sezonske nastavitve.  Pri montaži upoštevati ves montažni in pritrdilni material ter krmilno enoto. vgradnja krmilne enote je na steni hodnika. Priklop na sistem skupne rabe.   </t>
  </si>
  <si>
    <t>G.</t>
  </si>
  <si>
    <t>Koritnica / žleb</t>
  </si>
  <si>
    <t>Izdelava podlage v naklonu, na mestu koritnice / žlebu, širine 22 cm iz XPS . Naklon v minimalnem padcu 1,5 %. 
Dobava in vgradnja naklonske plošče XPS na pripravljeno površino, širine 25 cm, predvideni padec 1,25 %. Predvidena je debelina 1 cm - 10 cm. Pritrditev plošč izvesti z lepljenjem na podlago.</t>
  </si>
  <si>
    <t>izdelava hidroizolacije z elastomer-bitumenskih trakov s posipom škrilja na pripravljeno podlago koritnice, r.š. 70 cm. 
Upoštevati predhodni premazom z ibitolom in dvoslojno izvedbo.Sloji se vgrajujejo z točkovnim varjenjem in polnim varjenjem na stiku ter betonskim parapetom</t>
  </si>
  <si>
    <t>dobava in vgradnja zasilnega preliva, izdelan iz inox pločevine, okroglega premera 75 mm, z razširitveno ploščo. V ceni upoštevati kronsko vrtanje skozi betonski parapet</t>
  </si>
  <si>
    <t>Izdelava montažnega ležečega žlebu (koritnica) iz barvane alu pločevine debeline 0,70 mm, r.š. 65 cm. Upoštevati tudi ločilni sloj pod pločevino.</t>
  </si>
  <si>
    <t>Izdelava in montaža kapne obrobe iz alu barvane pločevine debeline 0,70 mm, r.š. 35 cm. Kapna obroba je nagnjena proti koritnici, padec 3%. Upoštevati tudi pripravo podlage iz lesa.</t>
  </si>
  <si>
    <t>Izdelava in montaža vtočnikov iz alu barvane pločevine debeline 0,70 mm dimenzij 12/12 cm.</t>
  </si>
  <si>
    <t>H.</t>
  </si>
  <si>
    <t>Balkoni</t>
  </si>
  <si>
    <t xml:space="preserve">odstranitev obstoječega profila za keramiko na robu balkona. Upoštevati vertikalen transport in odvoz na trajno deponijo. </t>
  </si>
  <si>
    <t>odstranitev obstoječega zaključnega sloja (keramike), estriha, morebitne toplotne izolacije in hidroizolacije, do AB podlage, v skupni predvideni debelini do 12 cm. Brušenje do betonske podlage. Upoštevati orodje /sesanje prahu, vse vertikalne transporte in odvoz odpadnega materiala na trajno deponijo</t>
  </si>
  <si>
    <t>odstranitev obstoječega tankoslojnega fasadnega ometa na čelu balkona. Brušenje do betonske podlage. Upoštevati orodje /sesanje prahu, vse vertikalne transporte in odvoz odpadnega materiala na trajno deponijo</t>
  </si>
  <si>
    <t>4.1.</t>
  </si>
  <si>
    <t>Opcija: odstranitev obstoječega tankoslojnega fasadnega ometa pod balkonom, ki je vstavljen na toplotno izolacijo stiropor</t>
  </si>
  <si>
    <t>4.2.</t>
  </si>
  <si>
    <t>Opcija: v primeru poškodb betonske površine balkona je potrebno izvesti sanacijo z odgovarjajočo malto za sanacije betonskih površin - sanirni beton (npr. Mapegrunt)</t>
  </si>
  <si>
    <t xml:space="preserve">Dobava in vgradna dvokomponentne visoko prilagodljive fleksibilne mase s temperaturno obstojnostjo do -20"C na osnovi cementnega veziva (kot npr. MAPEl Mapelastic, PCI, Koster NB elastik sivi, …) za vodotesnost pod zaključnimi oblogami iz keramičnih ploščic in kamna. Izvedba na predhodno pripravljeno podlago, ki mora biti čista, čvrsta in razmaščena.
V primeru betonskih podlag potrebna predhodna odstranitev vseh slabo sprijetih in krušljivih delcev do zdrave osnove brez ostankov prahu in ostalih nečistoč, ki bi lahko preprečevale kakovosten oprijem.
Nanos na očiščeno in dozorelo podlago s kovinsko gladilko v dveh slojih, s tem, da se v prvi še sveži nanos vgradi mrežica iz alkalno odpornih steklenih vlaken (ustrezati mora zahtevam standarda ETAG 004) z okenci velikosti 4.0 x 4.5 mm. Preklopi med posameznimi pasovi mrežice širine vsaj 5 cm.
Na mestih dilatacijskih reg, stikov med vodoravnimi in navpičnimi površinami ter odtokov vgraditi gumirane poliesterske tesnilne trakove, kotne elemente in manšete.
</t>
  </si>
  <si>
    <t>dobava in vgradnja robnih elastičnih trakov (npr. mapeband, …)  pri obodnih stenah in vgrajenem stavbnem pohištvu, pred polaganjem keramike.
Upoštevati lepljenje stika na toplotno izolacijo</t>
  </si>
  <si>
    <t>dobava in vgradnja toplotne izolacije XPS na talno površino balkona, na izveden tankoslojni hidroizolativen premaz, debeline 5 cm</t>
  </si>
  <si>
    <t>dobava in vgradnja cementnega estriha v povprečni debelini 6 cm. Upoštevati je potrebno vgradnjo mikroarmature ter robnega traku, debeline 5 mm ter zaščita prostega robu</t>
  </si>
  <si>
    <t>dobava in vgradnja toplotne izolacije XPS na čelo balkona, debeline 5 cm. Vse skupaj armirano z lepilom in mrežico, brez zaključnega fasadnega ometa. Pas širine do 30 cm, vključno z navezavo na obstoječo fasadno površino.</t>
  </si>
  <si>
    <t>dobava in vgradnja tankoslojne tesnilne mase (npr. Mapei, PCI, Koster NB elastik sivi, …) preko vgrajenega estriha. Izdelati dvoslojni sloj z vtopljeno armirno mrežico.</t>
  </si>
  <si>
    <t xml:space="preserve">dobava in vgradnja odkapnega perforiranega profila, r.š. 12 cm, na odprtem robu balkona, iz inox pločevine, debeline 1 mm. Pločevino vgraditi na način, da zagotavlja odkapni previs 3 cm. Vgradnja pred izvedbo armiranega sloja tankoslojne tesnilne mase. </t>
  </si>
  <si>
    <t>11.1.</t>
  </si>
  <si>
    <t xml:space="preserve">Opcija; dobava in vgradnja odkapnega perforiranega profila, r.š. 12 cm, iz alu pločevine, debeline 1 mm, v barvi kot ograja </t>
  </si>
  <si>
    <t>dobava in vgradnja tankoslojne tesnilne mase (npr. Mapei, PCI, Koster NB elastik sivi, …) na rob / čelo balkona, z izdelavo spoja horiontalne mase preko vgrajene podlage iz plošč XPS. Izdelati dvoslojni sloj z vtopljeno armirno mrežico.</t>
  </si>
  <si>
    <t xml:space="preserve">kitanje stikov s trajnoelastičnim kitom na mestu stika talne površine in obodnih sten ali pvc stavbnega pohištva stanovanja (na tem mestu vgradnja tesnilnih trakov ni možna). </t>
  </si>
  <si>
    <t>nabava in polaganje talne, zmrzlinsko odporne keramike na pripravljeno površino balkona, z vsem veznim materialom (fleksibilno lepilo) in s fugiranjem z fugirno maso, za zunanje vremenske pogoje. v ceni upoštevati tudi vse potrebne vertikalne transporte. Širina fuge min 5 mm</t>
  </si>
  <si>
    <t>dobava in vgradnja odkapnega profila pod balkon, na mesto odprtega robu</t>
  </si>
  <si>
    <t xml:space="preserve">izdelava tankoslojne fasade na čelu balkona, na pripravljeno in utrjeno podlago, v barvi kot obstoječi del fasade. </t>
  </si>
  <si>
    <t>kitanje stikov s trajnoelastičnim kitom v barvi fugirne mase na mestu stika tal in nizko stenske obrobe, nad nizko stensko oblogo ter na mestu stika keramike in pvc okvirja balkonskih vrat.</t>
  </si>
  <si>
    <t>čiščenje površin balkonov ter okolice dela po končanem delu ter vzpostavitev prvotnega stanja</t>
  </si>
  <si>
    <t>19.1.</t>
  </si>
  <si>
    <t>Opcija
dobava in vgradnja naklonske plošče XPS na pripravljeno površino, širine 1,60 m, predvideni padec 1,5 %. Predvidena je debelina 6 cm - 8,5 cm. Pritrditev plošč izvesti z lepljenjem na podlago.</t>
  </si>
  <si>
    <t>19.2.</t>
  </si>
  <si>
    <t>dobava in vgradnja tankoslojne tesnilne mase (npr. Mapei, PCI, Koster NB elastik sivi, …) preko vgrajene podlage iz plošč XPS, vključno z obdelavo stikov z elastičnim tesnilnim trakom (5 m). Izdelati dvoslojni sloj z vtopljeno armirno mrežico.</t>
  </si>
  <si>
    <t>pri upoštevanju odvoza na trajno deponijo morajo biti vključevani vsi stroški plačila taks oziroma upoštevan prihranek iz naslova prodaje uporabnih surovin</t>
  </si>
  <si>
    <t>I.</t>
  </si>
  <si>
    <t>Ostala dela</t>
  </si>
  <si>
    <t>dobava in vgradnja strelovoda, alu žica, premera 10 mm, vključno z vsem pritrdilnim materialom na posamezne dele strehe in vertikalnih elementov</t>
  </si>
  <si>
    <t>izdelava meritev vgrajenega strelovoda</t>
  </si>
  <si>
    <t>pomožna elektroinstalacijska dela, ki so vezana na izklope in vklope posameznih vej omrežja ali porabnikov električne energije</t>
  </si>
  <si>
    <t xml:space="preserve">REKAPITULACIJA </t>
  </si>
  <si>
    <t>10% od vrednosti popisanih del za razna nepredvidena dela, ki niso zajeta v tem popisu. (izplačilo na podlagi dokazil o dodatnih delih podpisanih s strani nadzora)</t>
  </si>
  <si>
    <t>popust:</t>
  </si>
  <si>
    <t>v €</t>
  </si>
  <si>
    <t>skupaj za DDV:</t>
  </si>
  <si>
    <t>DDV 9,5:</t>
  </si>
  <si>
    <t>vse skupaj:</t>
  </si>
  <si>
    <t>Opcija ponudbe:</t>
  </si>
  <si>
    <t>1.</t>
  </si>
  <si>
    <t>izdelava položnega dela strehe na način, da se alu pločevina nadomesti z sintetično folijo (npr. Sarnafil) na katero so pritrjena dekorativna rebra, ki ustavrjajo vtis pločevinaste strehe. 
V opciji ponudbe je potrebno upoštevati vse izvedbene detajle in predviden obseg del.
Vse skupaj v barvi kot alu streha na poševnem delu.</t>
  </si>
  <si>
    <t>vrednost za sklop D - kleparska dela v naklonu 6°</t>
  </si>
  <si>
    <t>2.</t>
  </si>
  <si>
    <t>izdelava koritnice strehe na način, da se alu pločevina nadomesti z sintetično folijo (npr. Sarnafil) na katero so pritrjena dekorativna rebra, ki ustavrjajo vtis pločevinaste strehe. 
V opciji ponudbe je potrebno upoštevati vse izvedbene detajle in predviden obseg del. Upošteva se opustitev izvedbe hidroizolacije.
Vse skupaj v barvi kot alu streha na poševnem delu.</t>
  </si>
  <si>
    <t>vrednost za sklop G - koritnica / žleb</t>
  </si>
  <si>
    <t>Izdelava obloge ventilacij in dimnikov nad streho z alu barvano pločevino debeline 0,70 mm, r.š. do 50 cm, z vso potrebno leseno podkonstrukcijo, toplotno izolacijo, zaključki in kapami. V barvnem tonu kot streha. Upoštevati tudi ločilni sloj pod pločevino.
Upoštevati podaljševanje obstoječih ventilacijskih cevi na stranski rob ter izdelava zaščite iz alu mreže
- dim 1,76 x 0,60 x 1,0                         kom 4
- dim 0,86 x 0,86 x 1,0                         kom 2
- dim 1,48 x 3,50 x 1,0                         kom 1
- dim 1,16 x 0,65 x 1,0                         kom 2
- dim 0,45 x 0,76 x 1,0                         kom 4
- dim 0,60 x 0,95 x 1,0                         kom 2
- dim 0,55 x 0,45 x 1,0                         kom 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</si>
</sst>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1]_-;\-* #,##0.00\ [$€-1]_-;_-* &quot;-&quot;??\ [$€-1]_-;_-@_-"/>
    <numFmt numFmtId="165" formatCode="#,##0.00\ &quot;€&quot;"/>
    <numFmt numFmtId="166" formatCode="_-* #,##0.00\ _S_I_T_-;\-* #,##0.00\ _S_I_T_-;_-* &quot;-&quot;??\ _S_I_T_-;_-@_-"/>
    <numFmt numFmtId="167" formatCode="#,##0.00\ &quot;SIT&quot;;\-#,##0.00\ &quot;SIT&quot;"/>
    <numFmt numFmtId="168" formatCode="#,##0.00\ [$€-1];\-#,##0.00\ [$€-1]"/>
  </numFmts>
  <fonts count="19" x14ac:knownFonts="1">
    <font>
      <sz val="11"/>
      <color theme="1"/>
      <name val="Calibri"/>
      <family val="2"/>
      <charset val="238"/>
      <scheme val="minor"/>
    </font>
    <font>
      <sz val="11"/>
      <color theme="1"/>
      <name val="Calibri"/>
      <family val="2"/>
      <charset val="238"/>
      <scheme val="minor"/>
    </font>
    <font>
      <sz val="11"/>
      <color theme="1"/>
      <name val="Arial"/>
      <family val="2"/>
      <charset val="238"/>
    </font>
    <font>
      <b/>
      <sz val="11"/>
      <name val="Arial"/>
      <family val="2"/>
      <charset val="238"/>
    </font>
    <font>
      <sz val="11"/>
      <name val="Arial"/>
      <family val="2"/>
      <charset val="238"/>
    </font>
    <font>
      <sz val="11"/>
      <color theme="0"/>
      <name val="Arial"/>
      <family val="2"/>
      <charset val="238"/>
    </font>
    <font>
      <b/>
      <sz val="11"/>
      <color theme="0"/>
      <name val="Arial"/>
      <family val="2"/>
      <charset val="238"/>
    </font>
    <font>
      <u/>
      <sz val="11"/>
      <name val="Arial"/>
      <family val="2"/>
      <charset val="238"/>
    </font>
    <font>
      <sz val="11"/>
      <color theme="8" tint="-0.249977111117893"/>
      <name val="Arial"/>
      <family val="2"/>
      <charset val="238"/>
    </font>
    <font>
      <i/>
      <sz val="11"/>
      <color rgb="FF002060"/>
      <name val="Arial"/>
      <family val="2"/>
      <charset val="238"/>
    </font>
    <font>
      <sz val="16"/>
      <color theme="1"/>
      <name val="Arial"/>
      <family val="2"/>
      <charset val="238"/>
    </font>
    <font>
      <sz val="16"/>
      <name val="Arial"/>
      <family val="2"/>
      <charset val="238"/>
    </font>
    <font>
      <b/>
      <sz val="16"/>
      <name val="Arial"/>
      <family val="2"/>
      <charset val="238"/>
    </font>
    <font>
      <sz val="16"/>
      <color theme="0"/>
      <name val="Arial"/>
      <family val="2"/>
      <charset val="238"/>
    </font>
    <font>
      <sz val="12"/>
      <color theme="1"/>
      <name val="Arial"/>
      <family val="2"/>
      <charset val="238"/>
    </font>
    <font>
      <sz val="12"/>
      <name val="Arial"/>
      <family val="2"/>
      <charset val="238"/>
    </font>
    <font>
      <sz val="12"/>
      <color theme="0"/>
      <name val="Arial"/>
      <family val="2"/>
      <charset val="238"/>
    </font>
    <font>
      <sz val="12"/>
      <color theme="1" tint="0.499984740745262"/>
      <name val="Arial"/>
      <family val="2"/>
      <charset val="238"/>
    </font>
    <font>
      <sz val="14"/>
      <name val="Arial"/>
      <family val="2"/>
      <charset val="23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2">
    <xf numFmtId="0" fontId="0" fillId="0" borderId="0"/>
    <xf numFmtId="166" fontId="1" fillId="0" borderId="0" applyFont="0" applyFill="0" applyBorder="0" applyAlignment="0" applyProtection="0"/>
  </cellStyleXfs>
  <cellXfs count="206">
    <xf numFmtId="0" fontId="0" fillId="0" borderId="0" xfId="0"/>
    <xf numFmtId="0" fontId="2" fillId="0" borderId="0" xfId="0" applyFont="1" applyFill="1"/>
    <xf numFmtId="0" fontId="3" fillId="0" borderId="0" xfId="0" applyFont="1" applyAlignment="1">
      <alignment horizontal="right" vertical="top" wrapText="1"/>
    </xf>
    <xf numFmtId="0" fontId="3" fillId="0" borderId="0" xfId="0" applyFont="1" applyFill="1" applyAlignment="1">
      <alignment horizontal="right" vertical="top" wrapText="1"/>
    </xf>
    <xf numFmtId="0" fontId="3" fillId="0" borderId="0" xfId="0" quotePrefix="1" applyFont="1" applyFill="1" applyAlignment="1">
      <alignment horizontal="left"/>
    </xf>
    <xf numFmtId="4" fontId="4" fillId="0" borderId="0" xfId="0" applyNumberFormat="1" applyFont="1" applyFill="1" applyAlignment="1">
      <alignment horizontal="center"/>
    </xf>
    <xf numFmtId="164" fontId="4" fillId="0" borderId="0" xfId="0" applyNumberFormat="1" applyFont="1" applyFill="1" applyAlignment="1">
      <alignment horizontal="center"/>
    </xf>
    <xf numFmtId="164" fontId="4" fillId="0" borderId="0" xfId="0" applyNumberFormat="1" applyFont="1" applyFill="1" applyAlignment="1"/>
    <xf numFmtId="164" fontId="5" fillId="0" borderId="0" xfId="0" applyNumberFormat="1" applyFont="1" applyFill="1" applyAlignment="1">
      <alignment horizontal="right"/>
    </xf>
    <xf numFmtId="0" fontId="5" fillId="0" borderId="0" xfId="0" applyFont="1" applyFill="1"/>
    <xf numFmtId="0" fontId="5" fillId="0" borderId="0" xfId="0" applyFont="1"/>
    <xf numFmtId="0" fontId="2" fillId="0" borderId="0" xfId="0" applyFont="1"/>
    <xf numFmtId="0" fontId="4" fillId="0" borderId="0" xfId="0" applyFont="1" applyAlignment="1">
      <alignment horizontal="right" vertical="top" wrapText="1"/>
    </xf>
    <xf numFmtId="0" fontId="4" fillId="0" borderId="0" xfId="0" applyFont="1" applyFill="1" applyAlignment="1">
      <alignment vertical="top" wrapText="1"/>
    </xf>
    <xf numFmtId="0" fontId="4" fillId="0" borderId="0" xfId="0" applyFont="1" applyAlignment="1">
      <alignment horizontal="center" wrapText="1"/>
    </xf>
    <xf numFmtId="164" fontId="4" fillId="0" borderId="0" xfId="0" applyNumberFormat="1" applyFont="1" applyAlignment="1">
      <alignment horizontal="center"/>
    </xf>
    <xf numFmtId="0" fontId="5" fillId="0" borderId="0" xfId="0" applyFont="1" applyAlignment="1"/>
    <xf numFmtId="0" fontId="2" fillId="0" borderId="0" xfId="0" applyFont="1" applyAlignment="1">
      <alignment horizontal="right"/>
    </xf>
    <xf numFmtId="4" fontId="4" fillId="0" borderId="0" xfId="0" applyNumberFormat="1" applyFont="1" applyAlignment="1">
      <alignment horizontal="center"/>
    </xf>
    <xf numFmtId="164" fontId="4" fillId="0" borderId="0" xfId="0" applyNumberFormat="1" applyFont="1" applyBorder="1" applyAlignment="1">
      <alignment horizontal="center" wrapText="1"/>
    </xf>
    <xf numFmtId="164" fontId="4" fillId="0" borderId="0" xfId="0" applyNumberFormat="1" applyFont="1" applyBorder="1" applyAlignment="1"/>
    <xf numFmtId="164" fontId="5" fillId="0" borderId="0" xfId="0" applyNumberFormat="1" applyFont="1" applyBorder="1" applyAlignment="1">
      <alignment horizontal="right"/>
    </xf>
    <xf numFmtId="0" fontId="3" fillId="0" borderId="0" xfId="0" applyFont="1" applyFill="1" applyAlignment="1">
      <alignment horizontal="right" vertical="top"/>
    </xf>
    <xf numFmtId="0" fontId="5" fillId="0" borderId="0" xfId="0" applyFont="1" applyAlignment="1">
      <alignment horizontal="left"/>
    </xf>
    <xf numFmtId="4" fontId="4" fillId="0" borderId="0" xfId="0" applyNumberFormat="1" applyFont="1" applyAlignment="1">
      <alignment horizontal="left"/>
    </xf>
    <xf numFmtId="0" fontId="2" fillId="0" borderId="0" xfId="0" applyFont="1" applyAlignment="1">
      <alignment horizontal="left"/>
    </xf>
    <xf numFmtId="0" fontId="4" fillId="0" borderId="0" xfId="0" applyFont="1" applyBorder="1" applyAlignment="1">
      <alignment horizontal="right" vertical="top"/>
    </xf>
    <xf numFmtId="0" fontId="3" fillId="0" borderId="0" xfId="0" applyFont="1" applyFill="1" applyAlignment="1">
      <alignment vertical="top" wrapText="1"/>
    </xf>
    <xf numFmtId="0" fontId="3" fillId="0" borderId="0" xfId="0" applyFont="1" applyBorder="1" applyAlignment="1">
      <alignment horizontal="right" vertical="top"/>
    </xf>
    <xf numFmtId="0" fontId="3" fillId="0" borderId="1" xfId="0" applyFont="1" applyBorder="1" applyAlignment="1">
      <alignment horizontal="right" vertical="top"/>
    </xf>
    <xf numFmtId="0" fontId="3" fillId="0" borderId="1" xfId="0" applyFont="1" applyFill="1" applyBorder="1" applyAlignment="1">
      <alignment horizontal="center" vertical="top" wrapText="1"/>
    </xf>
    <xf numFmtId="0" fontId="3" fillId="0" borderId="1" xfId="0" applyFont="1" applyBorder="1" applyAlignment="1">
      <alignment horizontal="center" wrapText="1"/>
    </xf>
    <xf numFmtId="4" fontId="3" fillId="0" borderId="1" xfId="0" applyNumberFormat="1" applyFont="1" applyFill="1" applyBorder="1" applyAlignment="1">
      <alignment horizontal="center"/>
    </xf>
    <xf numFmtId="164" fontId="3" fillId="0" borderId="1" xfId="0" applyNumberFormat="1" applyFont="1" applyFill="1" applyBorder="1" applyAlignment="1">
      <alignment horizontal="center"/>
    </xf>
    <xf numFmtId="164" fontId="3" fillId="0" borderId="1" xfId="0" applyNumberFormat="1" applyFont="1" applyFill="1" applyBorder="1" applyAlignment="1"/>
    <xf numFmtId="164" fontId="6" fillId="0" borderId="0" xfId="0" applyNumberFormat="1" applyFont="1" applyFill="1" applyBorder="1" applyAlignment="1">
      <alignment horizontal="right"/>
    </xf>
    <xf numFmtId="4" fontId="4" fillId="0" borderId="0" xfId="0" applyNumberFormat="1" applyFont="1" applyAlignment="1">
      <alignment horizontal="center" wrapText="1"/>
    </xf>
    <xf numFmtId="4" fontId="4" fillId="0" borderId="0" xfId="0" applyNumberFormat="1" applyFont="1" applyFill="1" applyAlignment="1">
      <alignment horizontal="center" wrapText="1"/>
    </xf>
    <xf numFmtId="165" fontId="4" fillId="2" borderId="0" xfId="0" applyNumberFormat="1" applyFont="1" applyFill="1" applyAlignment="1" applyProtection="1">
      <alignment horizontal="center" wrapText="1"/>
      <protection locked="0"/>
    </xf>
    <xf numFmtId="164" fontId="4" fillId="0" borderId="0" xfId="0" applyNumberFormat="1" applyFont="1" applyFill="1" applyAlignment="1">
      <alignment wrapText="1"/>
    </xf>
    <xf numFmtId="164" fontId="5" fillId="0" borderId="0" xfId="0" applyNumberFormat="1" applyFont="1" applyFill="1" applyAlignment="1">
      <alignment horizontal="right" vertical="top" wrapText="1"/>
    </xf>
    <xf numFmtId="165" fontId="4" fillId="0" borderId="0" xfId="0" applyNumberFormat="1" applyFont="1" applyFill="1" applyAlignment="1">
      <alignment horizontal="center" wrapText="1"/>
    </xf>
    <xf numFmtId="164" fontId="5" fillId="0" borderId="0" xfId="0" applyNumberFormat="1" applyFont="1" applyAlignment="1">
      <alignment horizontal="right"/>
    </xf>
    <xf numFmtId="0" fontId="4" fillId="0" borderId="0" xfId="0" quotePrefix="1" applyFont="1" applyFill="1" applyAlignment="1">
      <alignment vertical="top" wrapText="1"/>
    </xf>
    <xf numFmtId="165" fontId="4" fillId="0" borderId="0" xfId="0" applyNumberFormat="1" applyFont="1" applyFill="1" applyAlignment="1">
      <alignment horizontal="center"/>
    </xf>
    <xf numFmtId="0" fontId="4" fillId="0" borderId="0" xfId="0" applyFont="1" applyBorder="1" applyAlignment="1">
      <alignment horizontal="right" vertical="top" wrapText="1"/>
    </xf>
    <xf numFmtId="0" fontId="4" fillId="0" borderId="0" xfId="0" applyFont="1" applyBorder="1" applyAlignment="1">
      <alignment vertical="top" wrapText="1"/>
    </xf>
    <xf numFmtId="0" fontId="4" fillId="0" borderId="0" xfId="0" applyFont="1" applyBorder="1" applyAlignment="1">
      <alignment horizontal="center"/>
    </xf>
    <xf numFmtId="4" fontId="4" fillId="0" borderId="0" xfId="0" applyNumberFormat="1" applyFont="1" applyBorder="1" applyAlignment="1"/>
    <xf numFmtId="164" fontId="4" fillId="2" borderId="0" xfId="0" applyNumberFormat="1" applyFont="1" applyFill="1" applyAlignment="1" applyProtection="1">
      <alignment horizontal="center"/>
      <protection locked="0"/>
    </xf>
    <xf numFmtId="0" fontId="4" fillId="0" borderId="2" xfId="0" applyFont="1" applyBorder="1" applyAlignment="1">
      <alignment horizontal="right"/>
    </xf>
    <xf numFmtId="0" fontId="4" fillId="0" borderId="2" xfId="0" applyFont="1" applyFill="1" applyBorder="1"/>
    <xf numFmtId="0" fontId="4" fillId="0" borderId="2" xfId="0" applyFont="1" applyBorder="1" applyAlignment="1">
      <alignment horizontal="center"/>
    </xf>
    <xf numFmtId="0" fontId="4" fillId="0" borderId="2" xfId="0" applyFont="1" applyFill="1" applyBorder="1" applyAlignment="1">
      <alignment horizontal="center"/>
    </xf>
    <xf numFmtId="164" fontId="4" fillId="0" borderId="2" xfId="0" applyNumberFormat="1" applyFont="1" applyFill="1" applyBorder="1" applyAlignment="1">
      <alignment horizontal="center"/>
    </xf>
    <xf numFmtId="164" fontId="4" fillId="0" borderId="2" xfId="0" applyNumberFormat="1" applyFont="1" applyFill="1" applyBorder="1" applyAlignment="1"/>
    <xf numFmtId="164" fontId="5" fillId="0" borderId="0" xfId="0" applyNumberFormat="1" applyFont="1" applyFill="1" applyBorder="1" applyAlignment="1">
      <alignment horizontal="right"/>
    </xf>
    <xf numFmtId="0" fontId="4" fillId="0" borderId="0" xfId="0" applyFont="1" applyAlignment="1">
      <alignment horizontal="right"/>
    </xf>
    <xf numFmtId="49" fontId="3" fillId="0" borderId="0" xfId="0" applyNumberFormat="1" applyFont="1" applyFill="1" applyAlignment="1">
      <alignment horizontal="right" vertical="top" wrapText="1" shrinkToFit="1"/>
    </xf>
    <xf numFmtId="0" fontId="4" fillId="0" borderId="0" xfId="0" applyFont="1" applyAlignment="1">
      <alignment horizontal="center"/>
    </xf>
    <xf numFmtId="0" fontId="4" fillId="0" borderId="0" xfId="0" applyFont="1" applyFill="1" applyAlignment="1">
      <alignment horizontal="center"/>
    </xf>
    <xf numFmtId="0" fontId="4" fillId="0" borderId="0" xfId="0" applyFont="1" applyFill="1" applyBorder="1" applyAlignment="1">
      <alignment horizontal="right" vertical="top"/>
    </xf>
    <xf numFmtId="0" fontId="4" fillId="0" borderId="0" xfId="0" applyFont="1" applyFill="1" applyAlignment="1">
      <alignment horizontal="left" vertical="top" wrapText="1"/>
    </xf>
    <xf numFmtId="49" fontId="4" fillId="0" borderId="0" xfId="0" applyNumberFormat="1" applyFont="1" applyFill="1" applyBorder="1" applyAlignment="1">
      <alignment horizontal="left" vertical="top" wrapText="1" shrinkToFit="1"/>
    </xf>
    <xf numFmtId="0" fontId="4" fillId="0" borderId="0" xfId="0" applyFont="1" applyFill="1" applyBorder="1" applyAlignment="1">
      <alignment horizontal="right" vertical="top" wrapText="1"/>
    </xf>
    <xf numFmtId="0" fontId="4" fillId="0" borderId="0" xfId="0" applyFont="1" applyFill="1" applyBorder="1" applyAlignment="1">
      <alignment vertical="top" wrapText="1"/>
    </xf>
    <xf numFmtId="4" fontId="4" fillId="0" borderId="0" xfId="0" applyNumberFormat="1" applyFont="1" applyBorder="1" applyAlignment="1">
      <alignment horizontal="center"/>
    </xf>
    <xf numFmtId="4" fontId="4" fillId="0" borderId="0" xfId="0" applyNumberFormat="1" applyFont="1" applyFill="1" applyBorder="1" applyAlignment="1">
      <alignment horizontal="center" wrapText="1"/>
    </xf>
    <xf numFmtId="164" fontId="4" fillId="2" borderId="0" xfId="0" applyNumberFormat="1" applyFont="1" applyFill="1" applyBorder="1" applyAlignment="1" applyProtection="1">
      <alignment horizontal="center"/>
      <protection locked="0"/>
    </xf>
    <xf numFmtId="49" fontId="4" fillId="0" borderId="0" xfId="0" applyNumberFormat="1" applyFont="1" applyFill="1" applyAlignment="1">
      <alignment horizontal="left" vertical="top" wrapText="1" shrinkToFit="1"/>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xf>
    <xf numFmtId="0" fontId="3" fillId="0" borderId="0" xfId="0" applyFont="1" applyFill="1" applyAlignment="1">
      <alignment horizontal="center"/>
    </xf>
    <xf numFmtId="164" fontId="3" fillId="0" borderId="0" xfId="0" applyNumberFormat="1" applyFont="1" applyFill="1" applyAlignment="1">
      <alignment horizontal="center"/>
    </xf>
    <xf numFmtId="164" fontId="3" fillId="0" borderId="0" xfId="0" applyNumberFormat="1" applyFont="1" applyFill="1" applyAlignment="1"/>
    <xf numFmtId="164" fontId="6" fillId="0" borderId="0" xfId="0" applyNumberFormat="1" applyFont="1" applyFill="1" applyAlignment="1">
      <alignment horizontal="right" vertical="center"/>
    </xf>
    <xf numFmtId="0" fontId="4" fillId="0" borderId="0" xfId="0" applyFont="1" applyFill="1"/>
    <xf numFmtId="166" fontId="4" fillId="0" borderId="0" xfId="1" applyFont="1" applyAlignment="1">
      <alignment horizontal="center" wrapText="1"/>
    </xf>
    <xf numFmtId="4" fontId="4" fillId="0" borderId="0" xfId="1" applyNumberFormat="1" applyFont="1" applyFill="1" applyAlignment="1">
      <alignment horizontal="center" wrapText="1"/>
    </xf>
    <xf numFmtId="164" fontId="4" fillId="0" borderId="0" xfId="1" applyNumberFormat="1" applyFont="1" applyFill="1" applyAlignment="1">
      <alignment horizontal="center" wrapText="1"/>
    </xf>
    <xf numFmtId="164" fontId="4" fillId="0" borderId="0" xfId="1" applyNumberFormat="1" applyFont="1" applyFill="1" applyAlignment="1">
      <alignment wrapText="1"/>
    </xf>
    <xf numFmtId="164" fontId="5" fillId="0" borderId="0" xfId="1" applyNumberFormat="1" applyFont="1" applyFill="1" applyAlignment="1">
      <alignment horizontal="right" wrapText="1"/>
    </xf>
    <xf numFmtId="0" fontId="4" fillId="0" borderId="0" xfId="0" applyFont="1" applyFill="1" applyAlignment="1">
      <alignment horizontal="center" wrapText="1"/>
    </xf>
    <xf numFmtId="0" fontId="4" fillId="0" borderId="0" xfId="0" applyFont="1" applyAlignment="1">
      <alignment vertical="top" wrapText="1"/>
    </xf>
    <xf numFmtId="164" fontId="4" fillId="2" borderId="0" xfId="1" applyNumberFormat="1" applyFont="1" applyFill="1" applyAlignment="1" applyProtection="1">
      <alignment horizontal="center" wrapText="1"/>
      <protection locked="0"/>
    </xf>
    <xf numFmtId="0" fontId="4" fillId="0" borderId="0" xfId="0" applyFont="1" applyAlignment="1">
      <alignment horizontal="left" vertical="top" wrapText="1"/>
    </xf>
    <xf numFmtId="49" fontId="3" fillId="0" borderId="0" xfId="0" applyNumberFormat="1" applyFont="1" applyFill="1" applyAlignment="1">
      <alignment horizontal="left" vertical="top" wrapText="1" shrinkToFit="1"/>
    </xf>
    <xf numFmtId="0" fontId="2" fillId="0" borderId="0" xfId="0" applyFont="1" applyFill="1" applyAlignment="1">
      <alignment horizontal="left"/>
    </xf>
    <xf numFmtId="0" fontId="4" fillId="0" borderId="0" xfId="0" applyFont="1" applyAlignment="1">
      <alignment horizontal="left"/>
    </xf>
    <xf numFmtId="164" fontId="5" fillId="0" borderId="0" xfId="0" applyNumberFormat="1" applyFont="1" applyFill="1" applyAlignment="1">
      <alignment horizontal="left"/>
    </xf>
    <xf numFmtId="0" fontId="5" fillId="0" borderId="0" xfId="0" applyFont="1" applyFill="1" applyAlignment="1">
      <alignment horizontal="left"/>
    </xf>
    <xf numFmtId="0" fontId="4" fillId="0" borderId="0" xfId="0" applyFont="1" applyFill="1" applyAlignment="1">
      <alignment horizontal="left"/>
    </xf>
    <xf numFmtId="164" fontId="4" fillId="0" borderId="0" xfId="0" applyNumberFormat="1" applyFont="1" applyFill="1" applyAlignment="1">
      <alignment horizontal="left"/>
    </xf>
    <xf numFmtId="49" fontId="4" fillId="0" borderId="0" xfId="0" applyNumberFormat="1" applyFont="1" applyFill="1" applyAlignment="1">
      <alignment horizontal="right" vertical="top" wrapText="1" shrinkToFit="1"/>
    </xf>
    <xf numFmtId="0" fontId="0" fillId="0" borderId="0" xfId="0" applyFont="1" applyAlignment="1"/>
    <xf numFmtId="0" fontId="3" fillId="0" borderId="0" xfId="0" applyFont="1" applyAlignment="1">
      <alignment horizontal="left" vertical="center" wrapText="1"/>
    </xf>
    <xf numFmtId="0" fontId="2" fillId="0" borderId="0" xfId="0" applyFont="1" applyAlignment="1">
      <alignment horizontal="center"/>
    </xf>
    <xf numFmtId="4" fontId="3" fillId="0" borderId="0" xfId="0" applyNumberFormat="1" applyFont="1" applyFill="1" applyBorder="1" applyAlignment="1">
      <alignment horizontal="center"/>
    </xf>
    <xf numFmtId="164" fontId="3" fillId="0" borderId="0" xfId="0" applyNumberFormat="1" applyFont="1" applyFill="1" applyBorder="1" applyAlignment="1">
      <alignment horizontal="center"/>
    </xf>
    <xf numFmtId="164" fontId="3" fillId="0" borderId="0" xfId="0" applyNumberFormat="1" applyFont="1" applyFill="1" applyBorder="1" applyAlignment="1"/>
    <xf numFmtId="0" fontId="2" fillId="0" borderId="0" xfId="0" applyFont="1" applyFill="1" applyAlignment="1">
      <alignment horizontal="center"/>
    </xf>
    <xf numFmtId="164" fontId="4" fillId="0" borderId="2" xfId="0" applyNumberFormat="1" applyFont="1" applyFill="1" applyBorder="1" applyAlignment="1">
      <alignment wrapText="1"/>
    </xf>
    <xf numFmtId="164" fontId="6" fillId="0" borderId="0" xfId="0" applyNumberFormat="1" applyFont="1" applyFill="1" applyBorder="1" applyAlignment="1">
      <alignment horizontal="center"/>
    </xf>
    <xf numFmtId="0" fontId="2" fillId="0" borderId="0" xfId="0" applyFont="1" applyFill="1" applyAlignment="1">
      <alignment horizontal="right" vertical="top"/>
    </xf>
    <xf numFmtId="0" fontId="2" fillId="0" borderId="0" xfId="0" applyFont="1" applyAlignment="1">
      <alignment wrapText="1"/>
    </xf>
    <xf numFmtId="4" fontId="2" fillId="0" borderId="0" xfId="0" applyNumberFormat="1" applyFont="1" applyFill="1" applyAlignment="1">
      <alignment horizontal="center"/>
    </xf>
    <xf numFmtId="0" fontId="2" fillId="2" borderId="0" xfId="0" applyFont="1" applyFill="1" applyAlignment="1" applyProtection="1">
      <alignment horizontal="center"/>
      <protection locked="0"/>
    </xf>
    <xf numFmtId="0" fontId="2" fillId="0" borderId="0" xfId="0" applyFont="1" applyAlignment="1">
      <alignment horizontal="right" vertical="top"/>
    </xf>
    <xf numFmtId="2" fontId="2" fillId="0" borderId="0" xfId="0" applyNumberFormat="1" applyFont="1" applyFill="1" applyAlignment="1">
      <alignment horizontal="center"/>
    </xf>
    <xf numFmtId="0" fontId="4" fillId="0" borderId="0" xfId="0" applyFont="1" applyFill="1" applyBorder="1" applyAlignment="1">
      <alignment horizontal="center" wrapText="1"/>
    </xf>
    <xf numFmtId="4" fontId="4" fillId="0" borderId="0" xfId="0" applyNumberFormat="1" applyFont="1" applyFill="1" applyBorder="1" applyAlignment="1">
      <alignment horizontal="center"/>
    </xf>
    <xf numFmtId="164" fontId="4" fillId="0" borderId="0" xfId="0" applyNumberFormat="1" applyFont="1" applyFill="1" applyBorder="1" applyAlignment="1">
      <alignment horizontal="center"/>
    </xf>
    <xf numFmtId="49" fontId="3" fillId="0" borderId="0" xfId="0" applyNumberFormat="1" applyFont="1" applyFill="1" applyAlignment="1">
      <alignment horizontal="justify" vertical="top" wrapText="1" shrinkToFit="1"/>
    </xf>
    <xf numFmtId="0" fontId="4" fillId="3" borderId="0" xfId="0" applyFont="1" applyFill="1" applyBorder="1" applyAlignment="1">
      <alignment horizontal="right" vertical="top"/>
    </xf>
    <xf numFmtId="0" fontId="4" fillId="0" borderId="0" xfId="0" applyFont="1" applyBorder="1" applyAlignment="1">
      <alignment horizontal="center" vertical="top" wrapText="1"/>
    </xf>
    <xf numFmtId="0" fontId="4" fillId="0" borderId="0" xfId="0" applyFont="1" applyBorder="1" applyAlignment="1">
      <alignment horizontal="center" wrapText="1"/>
    </xf>
    <xf numFmtId="4" fontId="4" fillId="0" borderId="0" xfId="0" applyNumberFormat="1" applyFont="1" applyBorder="1" applyAlignment="1">
      <alignment horizontal="center" wrapText="1"/>
    </xf>
    <xf numFmtId="0" fontId="4" fillId="0" borderId="0" xfId="0" applyFont="1" applyBorder="1" applyAlignment="1">
      <alignment wrapText="1"/>
    </xf>
    <xf numFmtId="0" fontId="5" fillId="0" borderId="0" xfId="0" applyFont="1" applyBorder="1" applyAlignment="1">
      <alignment vertical="top" wrapText="1"/>
    </xf>
    <xf numFmtId="4" fontId="5" fillId="0" borderId="0" xfId="0" applyNumberFormat="1" applyFont="1" applyFill="1"/>
    <xf numFmtId="4" fontId="5" fillId="0" borderId="0" xfId="0" applyNumberFormat="1" applyFont="1" applyFill="1" applyBorder="1"/>
    <xf numFmtId="0" fontId="4" fillId="0" borderId="0" xfId="0" applyFont="1"/>
    <xf numFmtId="4" fontId="4" fillId="0" borderId="0" xfId="0" applyNumberFormat="1" applyFont="1" applyBorder="1" applyAlignment="1">
      <alignment horizontal="right" wrapText="1"/>
    </xf>
    <xf numFmtId="0" fontId="4" fillId="2" borderId="0" xfId="0" applyFont="1" applyFill="1" applyBorder="1" applyAlignment="1" applyProtection="1">
      <alignment wrapText="1"/>
      <protection locked="0"/>
    </xf>
    <xf numFmtId="16" fontId="8" fillId="0" borderId="0" xfId="0" applyNumberFormat="1" applyFont="1" applyBorder="1" applyAlignment="1">
      <alignment horizontal="center" vertical="top" wrapText="1"/>
    </xf>
    <xf numFmtId="0" fontId="8" fillId="0" borderId="0" xfId="0" applyFont="1" applyBorder="1" applyAlignment="1">
      <alignment vertical="top" wrapText="1"/>
    </xf>
    <xf numFmtId="0" fontId="8" fillId="0" borderId="0" xfId="0" applyFont="1" applyBorder="1" applyAlignment="1">
      <alignment horizontal="center" wrapText="1"/>
    </xf>
    <xf numFmtId="4" fontId="8" fillId="0" borderId="0" xfId="0" applyNumberFormat="1" applyFont="1" applyBorder="1" applyAlignment="1">
      <alignment horizontal="right" wrapText="1"/>
    </xf>
    <xf numFmtId="0" fontId="8" fillId="0" borderId="0" xfId="0" applyFont="1" applyBorder="1" applyAlignment="1">
      <alignment horizontal="center" vertical="top" wrapText="1"/>
    </xf>
    <xf numFmtId="16" fontId="4" fillId="0" borderId="0" xfId="0" applyNumberFormat="1" applyFont="1" applyBorder="1" applyAlignment="1">
      <alignment horizontal="center" vertical="top" wrapText="1"/>
    </xf>
    <xf numFmtId="0" fontId="9" fillId="0" borderId="0" xfId="0" applyFont="1" applyBorder="1" applyAlignment="1">
      <alignment vertical="top" wrapText="1"/>
    </xf>
    <xf numFmtId="0" fontId="9" fillId="0" borderId="0" xfId="0" applyFont="1" applyBorder="1" applyAlignment="1">
      <alignment horizontal="center" wrapText="1"/>
    </xf>
    <xf numFmtId="4" fontId="9" fillId="0" borderId="0" xfId="0" applyNumberFormat="1" applyFont="1" applyBorder="1" applyAlignment="1">
      <alignment horizontal="right" wrapText="1"/>
    </xf>
    <xf numFmtId="0" fontId="4" fillId="0" borderId="0" xfId="0" applyFont="1" applyFill="1" applyBorder="1" applyAlignment="1">
      <alignment horizontal="center" vertical="top" wrapText="1"/>
    </xf>
    <xf numFmtId="16" fontId="9" fillId="0" borderId="0" xfId="0" applyNumberFormat="1" applyFont="1" applyBorder="1" applyAlignment="1">
      <alignment horizontal="center" vertical="top" wrapText="1"/>
    </xf>
    <xf numFmtId="0" fontId="9" fillId="0" borderId="0" xfId="0" applyFont="1" applyBorder="1" applyAlignment="1">
      <alignment horizontal="center" vertical="top" wrapText="1"/>
    </xf>
    <xf numFmtId="10" fontId="4" fillId="0" borderId="0" xfId="0" applyNumberFormat="1" applyFont="1" applyBorder="1" applyAlignment="1">
      <alignment horizontal="center" wrapText="1"/>
    </xf>
    <xf numFmtId="0" fontId="10" fillId="0" borderId="0" xfId="0" applyFont="1" applyFill="1"/>
    <xf numFmtId="0" fontId="11" fillId="0" borderId="0" xfId="0" applyFont="1" applyBorder="1" applyAlignment="1">
      <alignment horizontal="right" vertical="top"/>
    </xf>
    <xf numFmtId="0" fontId="12" fillId="0" borderId="0" xfId="0" applyFont="1" applyFill="1" applyAlignment="1">
      <alignment vertical="top" wrapText="1"/>
    </xf>
    <xf numFmtId="4" fontId="12" fillId="0" borderId="0" xfId="0" applyNumberFormat="1" applyFont="1" applyAlignment="1">
      <alignment horizontal="left"/>
    </xf>
    <xf numFmtId="0" fontId="11" fillId="0" borderId="0" xfId="0" applyFont="1" applyFill="1" applyAlignment="1">
      <alignment horizontal="center"/>
    </xf>
    <xf numFmtId="164" fontId="11" fillId="0" borderId="0" xfId="1" applyNumberFormat="1" applyFont="1" applyFill="1" applyAlignment="1">
      <alignment horizontal="center" wrapText="1"/>
    </xf>
    <xf numFmtId="164" fontId="11" fillId="0" borderId="0" xfId="1" applyNumberFormat="1" applyFont="1" applyFill="1" applyAlignment="1">
      <alignment wrapText="1"/>
    </xf>
    <xf numFmtId="164" fontId="13" fillId="0" borderId="0" xfId="1" applyNumberFormat="1" applyFont="1" applyFill="1" applyAlignment="1">
      <alignment horizontal="right" wrapText="1"/>
    </xf>
    <xf numFmtId="0" fontId="13" fillId="0" borderId="0" xfId="0" applyFont="1" applyFill="1"/>
    <xf numFmtId="0" fontId="13" fillId="0" borderId="0" xfId="0" applyFont="1"/>
    <xf numFmtId="0" fontId="10" fillId="0" borderId="0" xfId="0" applyFont="1"/>
    <xf numFmtId="0" fontId="14" fillId="0" borderId="0" xfId="0" applyFont="1" applyFill="1"/>
    <xf numFmtId="0" fontId="15" fillId="0" borderId="0" xfId="0" applyFont="1" applyBorder="1" applyAlignment="1">
      <alignment horizontal="right" vertical="top"/>
    </xf>
    <xf numFmtId="0" fontId="15" fillId="0" borderId="0" xfId="0" applyFont="1" applyFill="1" applyAlignment="1">
      <alignment vertical="top" wrapText="1"/>
    </xf>
    <xf numFmtId="4" fontId="15" fillId="0" borderId="0" xfId="0" applyNumberFormat="1" applyFont="1" applyAlignment="1">
      <alignment horizontal="center"/>
    </xf>
    <xf numFmtId="0" fontId="15" fillId="0" borderId="0" xfId="0" applyFont="1" applyFill="1" applyAlignment="1">
      <alignment horizontal="center"/>
    </xf>
    <xf numFmtId="164" fontId="15" fillId="0" borderId="0" xfId="0" applyNumberFormat="1" applyFont="1" applyFill="1" applyAlignment="1">
      <alignment horizontal="center"/>
    </xf>
    <xf numFmtId="164" fontId="15" fillId="0" borderId="0" xfId="0" applyNumberFormat="1" applyFont="1" applyFill="1" applyAlignment="1"/>
    <xf numFmtId="164" fontId="16" fillId="0" borderId="0" xfId="0" applyNumberFormat="1" applyFont="1" applyFill="1" applyAlignment="1">
      <alignment horizontal="right"/>
    </xf>
    <xf numFmtId="0" fontId="16" fillId="0" borderId="0" xfId="0" applyFont="1" applyFill="1"/>
    <xf numFmtId="0" fontId="16" fillId="0" borderId="0" xfId="0" applyFont="1"/>
    <xf numFmtId="0" fontId="14" fillId="0" borderId="0" xfId="0" applyFont="1"/>
    <xf numFmtId="0" fontId="15" fillId="0" borderId="0" xfId="0" applyFont="1" applyFill="1" applyAlignment="1">
      <alignment vertical="top"/>
    </xf>
    <xf numFmtId="4" fontId="15" fillId="0" borderId="0" xfId="0" applyNumberFormat="1" applyFont="1" applyFill="1" applyAlignment="1">
      <alignment horizontal="center"/>
    </xf>
    <xf numFmtId="164" fontId="15" fillId="0" borderId="0" xfId="1" applyNumberFormat="1" applyFont="1" applyFill="1" applyAlignment="1">
      <alignment horizontal="center" wrapText="1"/>
    </xf>
    <xf numFmtId="164" fontId="15" fillId="0" borderId="0" xfId="1" applyNumberFormat="1" applyFont="1" applyFill="1" applyAlignment="1">
      <alignment wrapText="1"/>
    </xf>
    <xf numFmtId="164" fontId="16" fillId="0" borderId="0" xfId="1" applyNumberFormat="1" applyFont="1" applyFill="1" applyAlignment="1">
      <alignment horizontal="right" wrapText="1"/>
    </xf>
    <xf numFmtId="0" fontId="15" fillId="0" borderId="0" xfId="0" applyFont="1" applyBorder="1" applyAlignment="1">
      <alignment horizontal="left" vertical="top"/>
    </xf>
    <xf numFmtId="0" fontId="15" fillId="0" borderId="0" xfId="0" applyFont="1" applyAlignment="1">
      <alignment horizontal="center"/>
    </xf>
    <xf numFmtId="0" fontId="14" fillId="0" borderId="0" xfId="0" applyFont="1" applyFill="1" applyAlignment="1">
      <alignment horizontal="center"/>
    </xf>
    <xf numFmtId="0" fontId="16" fillId="0" borderId="0" xfId="0" applyFont="1" applyAlignment="1">
      <alignment horizontal="center"/>
    </xf>
    <xf numFmtId="0" fontId="14" fillId="0" borderId="0" xfId="0" applyFont="1" applyAlignment="1">
      <alignment horizontal="center"/>
    </xf>
    <xf numFmtId="0" fontId="15" fillId="0" borderId="2" xfId="0" applyFont="1" applyBorder="1" applyAlignment="1">
      <alignment horizontal="right"/>
    </xf>
    <xf numFmtId="167" fontId="15" fillId="0" borderId="2" xfId="0" applyNumberFormat="1" applyFont="1" applyFill="1" applyBorder="1"/>
    <xf numFmtId="0" fontId="15" fillId="0" borderId="2" xfId="0" applyFont="1" applyBorder="1" applyAlignment="1">
      <alignment horizontal="center"/>
    </xf>
    <xf numFmtId="4" fontId="15" fillId="0" borderId="2" xfId="0" applyNumberFormat="1" applyFont="1" applyFill="1" applyBorder="1" applyAlignment="1">
      <alignment horizontal="center"/>
    </xf>
    <xf numFmtId="164" fontId="15" fillId="0" borderId="2" xfId="0" applyNumberFormat="1" applyFont="1" applyFill="1" applyBorder="1" applyAlignment="1">
      <alignment horizontal="center"/>
    </xf>
    <xf numFmtId="164" fontId="15" fillId="0" borderId="2" xfId="0" applyNumberFormat="1" applyFont="1" applyFill="1" applyBorder="1" applyAlignment="1"/>
    <xf numFmtId="164" fontId="16" fillId="0" borderId="0" xfId="0" applyNumberFormat="1" applyFont="1" applyFill="1" applyBorder="1" applyAlignment="1">
      <alignment horizontal="right"/>
    </xf>
    <xf numFmtId="0" fontId="15" fillId="0" borderId="0" xfId="0" applyFont="1" applyAlignment="1">
      <alignment horizontal="right"/>
    </xf>
    <xf numFmtId="167" fontId="15" fillId="0" borderId="0" xfId="0" applyNumberFormat="1" applyFont="1" applyFill="1" applyBorder="1"/>
    <xf numFmtId="0" fontId="15" fillId="0" borderId="0" xfId="0" applyFont="1" applyBorder="1" applyAlignment="1">
      <alignment horizontal="center"/>
    </xf>
    <xf numFmtId="4" fontId="15" fillId="0" borderId="0" xfId="0" applyNumberFormat="1" applyFont="1" applyFill="1" applyBorder="1" applyAlignment="1">
      <alignment horizontal="center"/>
    </xf>
    <xf numFmtId="4" fontId="15" fillId="0" borderId="0" xfId="0" applyNumberFormat="1" applyFont="1" applyAlignment="1">
      <alignment horizontal="right"/>
    </xf>
    <xf numFmtId="10" fontId="17" fillId="0" borderId="0" xfId="0" applyNumberFormat="1" applyFont="1" applyFill="1" applyBorder="1" applyAlignment="1">
      <alignment horizontal="left"/>
    </xf>
    <xf numFmtId="168" fontId="15" fillId="2" borderId="0" xfId="0" applyNumberFormat="1" applyFont="1" applyFill="1" applyAlignment="1" applyProtection="1">
      <protection locked="0"/>
    </xf>
    <xf numFmtId="0" fontId="15" fillId="0" borderId="3" xfId="0" applyFont="1" applyFill="1" applyBorder="1" applyAlignment="1">
      <alignment horizontal="center"/>
    </xf>
    <xf numFmtId="0" fontId="14" fillId="0" borderId="3" xfId="0" applyFont="1" applyBorder="1" applyAlignment="1">
      <alignment horizontal="center"/>
    </xf>
    <xf numFmtId="164" fontId="15" fillId="0" borderId="3" xfId="0" applyNumberFormat="1" applyFont="1" applyFill="1" applyBorder="1" applyAlignment="1"/>
    <xf numFmtId="0" fontId="14" fillId="0" borderId="0" xfId="0" applyFont="1" applyAlignment="1">
      <alignment horizontal="right"/>
    </xf>
    <xf numFmtId="164" fontId="14" fillId="0" borderId="0" xfId="0" applyNumberFormat="1" applyFont="1" applyAlignment="1"/>
    <xf numFmtId="164" fontId="16" fillId="0" borderId="0" xfId="0" applyNumberFormat="1" applyFont="1" applyAlignment="1">
      <alignment horizontal="right"/>
    </xf>
    <xf numFmtId="164" fontId="2" fillId="0" borderId="0" xfId="0" applyNumberFormat="1" applyFont="1" applyAlignment="1"/>
    <xf numFmtId="0" fontId="18" fillId="0" borderId="0" xfId="0" applyFont="1" applyFill="1" applyAlignment="1">
      <alignment vertical="top" wrapText="1"/>
    </xf>
    <xf numFmtId="164" fontId="15" fillId="2" borderId="0" xfId="0" applyNumberFormat="1" applyFont="1" applyFill="1" applyAlignment="1" applyProtection="1">
      <protection locked="0"/>
    </xf>
    <xf numFmtId="167" fontId="3" fillId="0" borderId="0" xfId="0" applyNumberFormat="1" applyFont="1" applyFill="1"/>
    <xf numFmtId="1" fontId="4" fillId="0" borderId="0" xfId="0" applyNumberFormat="1" applyFont="1" applyAlignment="1">
      <alignment horizontal="right" vertical="top"/>
    </xf>
    <xf numFmtId="0" fontId="4" fillId="0" borderId="0" xfId="0" applyFont="1" applyFill="1" applyAlignment="1">
      <alignment vertical="top"/>
    </xf>
    <xf numFmtId="49" fontId="4" fillId="0" borderId="0" xfId="0" applyNumberFormat="1" applyFont="1" applyFill="1" applyAlignment="1">
      <alignment horizontal="left" vertical="top" wrapText="1" shrinkToFit="1"/>
    </xf>
    <xf numFmtId="0" fontId="0" fillId="0" borderId="0" xfId="0" applyFont="1" applyAlignment="1"/>
    <xf numFmtId="0" fontId="0" fillId="0" borderId="0" xfId="0" applyAlignment="1"/>
    <xf numFmtId="0" fontId="4" fillId="0" borderId="0" xfId="0" applyFont="1" applyFill="1" applyAlignment="1">
      <alignment wrapText="1"/>
    </xf>
    <xf numFmtId="0" fontId="2" fillId="0" borderId="0" xfId="0" applyFont="1" applyAlignment="1"/>
    <xf numFmtId="4" fontId="4" fillId="0" borderId="0" xfId="0" applyNumberFormat="1" applyFont="1" applyAlignment="1">
      <alignment horizontal="left"/>
    </xf>
    <xf numFmtId="0" fontId="2" fillId="0" borderId="0" xfId="0" applyFont="1" applyAlignment="1">
      <alignment horizontal="left"/>
    </xf>
    <xf numFmtId="4" fontId="4" fillId="0" borderId="0" xfId="0" applyNumberFormat="1" applyFont="1" applyAlignment="1">
      <alignment horizontal="left" wrapText="1"/>
    </xf>
    <xf numFmtId="0" fontId="0" fillId="0" borderId="0" xfId="0" applyAlignment="1">
      <alignment horizontal="left" wrapText="1"/>
    </xf>
    <xf numFmtId="0" fontId="0" fillId="0" borderId="0" xfId="0" applyAlignment="1">
      <alignment horizontal="left"/>
    </xf>
  </cellXfs>
  <cellStyles count="2">
    <cellStyle name="Navadno" xfId="0" builtinId="0"/>
    <cellStyle name="Vejic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opis%20del_za%20razpis_kon&#269;n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east\AppData\Local\Microsoft\Windows\INetCache\Content.Outlook\38J8FU0M\Bobrova%203%20-%20pop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is del"/>
      <sheetName val="IZMERE"/>
      <sheetName val="Popis del - Bobrova 3"/>
    </sheetNames>
    <sheetDataSet>
      <sheetData sheetId="0"/>
      <sheetData sheetId="1">
        <row r="6">
          <cell r="C6">
            <v>483.44100000000003</v>
          </cell>
        </row>
        <row r="9">
          <cell r="J9">
            <v>220.96619999999999</v>
          </cell>
          <cell r="O9">
            <v>84.987000000000023</v>
          </cell>
        </row>
        <row r="14">
          <cell r="I14">
            <v>42.189</v>
          </cell>
        </row>
        <row r="18">
          <cell r="J18">
            <v>30.87</v>
          </cell>
        </row>
        <row r="24">
          <cell r="I24">
            <v>57.225000000000001</v>
          </cell>
        </row>
        <row r="26">
          <cell r="R26">
            <v>121.54800000000002</v>
          </cell>
        </row>
        <row r="30">
          <cell r="E30">
            <v>6.4764000000000008</v>
          </cell>
        </row>
        <row r="34">
          <cell r="J34">
            <v>110.88000000000001</v>
          </cell>
        </row>
        <row r="41">
          <cell r="A41">
            <v>103.908</v>
          </cell>
        </row>
        <row r="43">
          <cell r="J43">
            <v>67.98960000000001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1 - pločevina"/>
      <sheetName val="V2 - pločevina in HI trakovi"/>
      <sheetName val="V3 - HI trakovi"/>
      <sheetName val="V4 - delna sanacija"/>
      <sheetName val="V4 - delna sanacija (2)"/>
      <sheetName val="IZMERE"/>
    </sheetNames>
    <sheetDataSet>
      <sheetData sheetId="0"/>
      <sheetData sheetId="1"/>
      <sheetData sheetId="2"/>
      <sheetData sheetId="3"/>
      <sheetData sheetId="4"/>
      <sheetData sheetId="5">
        <row r="9">
          <cell r="O9">
            <v>84.987000000000023</v>
          </cell>
        </row>
        <row r="12">
          <cell r="M12">
            <v>10</v>
          </cell>
        </row>
        <row r="25">
          <cell r="D25">
            <v>10.794000000000002</v>
          </cell>
        </row>
        <row r="34">
          <cell r="I34">
            <v>24</v>
          </cell>
        </row>
        <row r="43">
          <cell r="J43">
            <v>67.98960000000001</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8"/>
  <sheetViews>
    <sheetView tabSelected="1" view="pageBreakPreview" topLeftCell="A106" zoomScale="80" zoomScaleNormal="90" zoomScaleSheetLayoutView="80" zoomScalePageLayoutView="90" workbookViewId="0">
      <selection activeCell="F121" sqref="F121"/>
    </sheetView>
  </sheetViews>
  <sheetFormatPr defaultRowHeight="14.25" x14ac:dyDescent="0.2"/>
  <cols>
    <col min="1" max="1" width="11" style="1" customWidth="1"/>
    <col min="2" max="2" width="5.42578125" style="17" customWidth="1"/>
    <col min="3" max="3" width="49.42578125" style="11" customWidth="1"/>
    <col min="4" max="4" width="11" style="97" customWidth="1"/>
    <col min="5" max="5" width="9.85546875" style="101" customWidth="1"/>
    <col min="6" max="6" width="14.5703125" style="97" customWidth="1"/>
    <col min="7" max="7" width="17" style="190" customWidth="1"/>
    <col min="8" max="8" width="11.5703125" style="42" customWidth="1"/>
    <col min="9" max="9" width="0" style="9" hidden="1" customWidth="1"/>
    <col min="10" max="10" width="9.5703125" style="9" hidden="1" customWidth="1"/>
    <col min="11" max="14" width="0" style="9" hidden="1" customWidth="1"/>
    <col min="15" max="18" width="0" style="10" hidden="1" customWidth="1"/>
    <col min="19" max="19" width="9.140625" style="10"/>
    <col min="20" max="16384" width="9.140625" style="11"/>
  </cols>
  <sheetData>
    <row r="1" spans="2:13" ht="15" x14ac:dyDescent="0.25">
      <c r="B1" s="2"/>
      <c r="C1" s="3" t="s">
        <v>0</v>
      </c>
      <c r="D1" s="4" t="s">
        <v>1</v>
      </c>
      <c r="E1" s="5"/>
      <c r="F1" s="6"/>
      <c r="G1" s="7"/>
      <c r="H1" s="8"/>
    </row>
    <row r="2" spans="2:13" x14ac:dyDescent="0.2">
      <c r="B2" s="12"/>
      <c r="C2" s="13"/>
      <c r="D2" s="14"/>
      <c r="E2" s="5"/>
      <c r="F2" s="15"/>
      <c r="G2" s="7"/>
      <c r="H2" s="8"/>
    </row>
    <row r="3" spans="2:13" ht="15" x14ac:dyDescent="0.2">
      <c r="B3" s="12"/>
      <c r="C3" s="3" t="s">
        <v>2</v>
      </c>
      <c r="D3" s="199" t="s">
        <v>3</v>
      </c>
      <c r="E3" s="200"/>
      <c r="F3" s="200"/>
      <c r="G3" s="200"/>
      <c r="H3" s="16"/>
    </row>
    <row r="4" spans="2:13" ht="15" x14ac:dyDescent="0.2">
      <c r="B4" s="2"/>
      <c r="C4" s="17"/>
      <c r="D4" s="18"/>
      <c r="E4" s="5"/>
      <c r="F4" s="19"/>
      <c r="G4" s="20"/>
      <c r="H4" s="21"/>
    </row>
    <row r="5" spans="2:13" ht="15" x14ac:dyDescent="0.2">
      <c r="B5" s="2"/>
      <c r="C5" s="22" t="s">
        <v>4</v>
      </c>
      <c r="D5" s="201" t="s">
        <v>5</v>
      </c>
      <c r="E5" s="202"/>
      <c r="F5" s="202"/>
      <c r="G5" s="202"/>
      <c r="H5" s="23"/>
    </row>
    <row r="6" spans="2:13" ht="15" x14ac:dyDescent="0.2">
      <c r="B6" s="2"/>
      <c r="C6" s="22"/>
      <c r="D6" s="24"/>
      <c r="E6" s="25"/>
      <c r="F6" s="25"/>
      <c r="G6" s="25"/>
      <c r="H6" s="23"/>
    </row>
    <row r="7" spans="2:13" ht="58.5" customHeight="1" x14ac:dyDescent="0.25">
      <c r="B7" s="2"/>
      <c r="C7" s="22" t="s">
        <v>6</v>
      </c>
      <c r="D7" s="203" t="s">
        <v>7</v>
      </c>
      <c r="E7" s="204"/>
      <c r="F7" s="204"/>
      <c r="G7" s="204"/>
      <c r="H7" s="23"/>
    </row>
    <row r="8" spans="2:13" ht="15" x14ac:dyDescent="0.2">
      <c r="B8" s="2"/>
      <c r="C8" s="22"/>
      <c r="D8" s="24"/>
      <c r="E8" s="25"/>
      <c r="F8" s="25"/>
      <c r="G8" s="25"/>
      <c r="H8" s="23"/>
    </row>
    <row r="9" spans="2:13" ht="15" x14ac:dyDescent="0.2">
      <c r="B9" s="26"/>
      <c r="C9" s="27"/>
      <c r="D9" s="18"/>
      <c r="E9" s="5"/>
      <c r="F9" s="6"/>
      <c r="G9" s="7"/>
      <c r="H9" s="8"/>
    </row>
    <row r="10" spans="2:13" ht="15" x14ac:dyDescent="0.2">
      <c r="B10" s="26"/>
      <c r="C10" s="27"/>
      <c r="D10" s="18"/>
      <c r="E10" s="5"/>
      <c r="F10" s="6"/>
      <c r="G10" s="7"/>
      <c r="H10" s="8"/>
    </row>
    <row r="11" spans="2:13" ht="15" x14ac:dyDescent="0.2">
      <c r="B11" s="28" t="s">
        <v>8</v>
      </c>
      <c r="C11" s="27" t="s">
        <v>9</v>
      </c>
      <c r="D11" s="18"/>
      <c r="E11" s="5"/>
      <c r="F11" s="6"/>
      <c r="G11" s="7"/>
      <c r="H11" s="8"/>
    </row>
    <row r="12" spans="2:13" ht="15" x14ac:dyDescent="0.2">
      <c r="B12" s="26"/>
      <c r="C12" s="27"/>
      <c r="D12" s="18"/>
      <c r="E12" s="5"/>
      <c r="F12" s="6"/>
      <c r="G12" s="7"/>
      <c r="H12" s="8"/>
    </row>
    <row r="13" spans="2:13" ht="15" x14ac:dyDescent="0.25">
      <c r="B13" s="29" t="s">
        <v>10</v>
      </c>
      <c r="C13" s="30" t="s">
        <v>11</v>
      </c>
      <c r="D13" s="31" t="s">
        <v>12</v>
      </c>
      <c r="E13" s="32" t="s">
        <v>13</v>
      </c>
      <c r="F13" s="33" t="s">
        <v>14</v>
      </c>
      <c r="G13" s="34" t="s">
        <v>15</v>
      </c>
      <c r="H13" s="35"/>
      <c r="I13" s="9" t="s">
        <v>16</v>
      </c>
      <c r="J13" s="9" t="s">
        <v>17</v>
      </c>
      <c r="K13" s="9" t="s">
        <v>18</v>
      </c>
      <c r="L13" s="9" t="s">
        <v>19</v>
      </c>
      <c r="M13" s="9" t="s">
        <v>20</v>
      </c>
    </row>
    <row r="14" spans="2:13" ht="6" customHeight="1" x14ac:dyDescent="0.2">
      <c r="B14" s="26"/>
      <c r="C14" s="27"/>
      <c r="D14" s="18"/>
      <c r="E14" s="5"/>
      <c r="F14" s="6"/>
      <c r="G14" s="7"/>
      <c r="H14" s="8"/>
    </row>
    <row r="15" spans="2:13" x14ac:dyDescent="0.2">
      <c r="B15" s="12">
        <v>1</v>
      </c>
      <c r="C15" s="13" t="s">
        <v>21</v>
      </c>
      <c r="D15" s="36" t="s">
        <v>22</v>
      </c>
      <c r="E15" s="37">
        <v>1</v>
      </c>
      <c r="F15" s="38"/>
      <c r="G15" s="39">
        <f t="shared" ref="G15:G27" si="0">IF(E15=""," ",+E15*F15)</f>
        <v>0</v>
      </c>
      <c r="H15" s="40"/>
    </row>
    <row r="16" spans="2:13" x14ac:dyDescent="0.2">
      <c r="B16" s="12"/>
      <c r="C16" s="13" t="s">
        <v>23</v>
      </c>
      <c r="D16" s="36"/>
      <c r="E16" s="37"/>
      <c r="F16" s="41"/>
      <c r="G16" s="39" t="str">
        <f t="shared" si="0"/>
        <v xml:space="preserve"> </v>
      </c>
    </row>
    <row r="17" spans="2:13" x14ac:dyDescent="0.2">
      <c r="B17" s="12"/>
      <c r="C17" s="13" t="s">
        <v>24</v>
      </c>
      <c r="D17" s="36"/>
      <c r="E17" s="37"/>
      <c r="F17" s="41"/>
      <c r="G17" s="39" t="str">
        <f t="shared" si="0"/>
        <v xml:space="preserve"> </v>
      </c>
    </row>
    <row r="18" spans="2:13" ht="28.5" x14ac:dyDescent="0.2">
      <c r="B18" s="12"/>
      <c r="C18" s="43" t="s">
        <v>25</v>
      </c>
      <c r="D18" s="36"/>
      <c r="E18" s="37"/>
      <c r="F18" s="41"/>
      <c r="G18" s="39" t="str">
        <f t="shared" si="0"/>
        <v xml:space="preserve"> </v>
      </c>
    </row>
    <row r="19" spans="2:13" x14ac:dyDescent="0.2">
      <c r="B19" s="12"/>
      <c r="C19" s="43" t="s">
        <v>26</v>
      </c>
      <c r="D19" s="36"/>
      <c r="E19" s="37"/>
      <c r="F19" s="41"/>
      <c r="G19" s="39" t="str">
        <f t="shared" si="0"/>
        <v xml:space="preserve"> </v>
      </c>
    </row>
    <row r="20" spans="2:13" x14ac:dyDescent="0.2">
      <c r="B20" s="12"/>
      <c r="C20" s="43" t="s">
        <v>27</v>
      </c>
      <c r="D20" s="36"/>
      <c r="E20" s="37"/>
      <c r="F20" s="41"/>
      <c r="G20" s="39" t="str">
        <f t="shared" si="0"/>
        <v xml:space="preserve"> </v>
      </c>
    </row>
    <row r="21" spans="2:13" ht="28.5" x14ac:dyDescent="0.2">
      <c r="B21" s="12"/>
      <c r="C21" s="13" t="s">
        <v>28</v>
      </c>
      <c r="D21" s="36"/>
      <c r="E21" s="37"/>
      <c r="F21" s="41"/>
      <c r="G21" s="39" t="str">
        <f t="shared" si="0"/>
        <v xml:space="preserve"> </v>
      </c>
    </row>
    <row r="22" spans="2:13" x14ac:dyDescent="0.2">
      <c r="B22" s="12"/>
      <c r="C22" s="13" t="s">
        <v>29</v>
      </c>
      <c r="D22" s="36"/>
      <c r="E22" s="37"/>
      <c r="F22" s="41"/>
      <c r="G22" s="39" t="str">
        <f t="shared" si="0"/>
        <v xml:space="preserve"> </v>
      </c>
    </row>
    <row r="23" spans="2:13" x14ac:dyDescent="0.2">
      <c r="B23" s="12"/>
      <c r="C23" s="43" t="s">
        <v>30</v>
      </c>
      <c r="D23" s="36"/>
      <c r="E23" s="37"/>
      <c r="F23" s="44"/>
      <c r="G23" s="39" t="str">
        <f t="shared" si="0"/>
        <v xml:space="preserve"> </v>
      </c>
    </row>
    <row r="24" spans="2:13" ht="12" customHeight="1" x14ac:dyDescent="0.2">
      <c r="B24" s="26"/>
      <c r="C24" s="27"/>
      <c r="D24" s="18"/>
      <c r="E24" s="5"/>
      <c r="F24" s="44"/>
      <c r="G24" s="39" t="str">
        <f t="shared" si="0"/>
        <v xml:space="preserve"> </v>
      </c>
      <c r="H24" s="8"/>
    </row>
    <row r="25" spans="2:13" ht="28.5" x14ac:dyDescent="0.2">
      <c r="B25" s="12"/>
      <c r="C25" s="13" t="s">
        <v>31</v>
      </c>
      <c r="D25" s="18"/>
      <c r="E25" s="37"/>
      <c r="F25" s="6"/>
      <c r="G25" s="39" t="str">
        <f t="shared" si="0"/>
        <v xml:space="preserve"> </v>
      </c>
      <c r="H25" s="8"/>
    </row>
    <row r="26" spans="2:13" ht="6" customHeight="1" x14ac:dyDescent="0.2">
      <c r="B26" s="12"/>
      <c r="C26" s="13"/>
      <c r="D26" s="18"/>
      <c r="E26" s="37"/>
      <c r="F26" s="6"/>
      <c r="G26" s="39" t="str">
        <f t="shared" si="0"/>
        <v xml:space="preserve"> </v>
      </c>
      <c r="H26" s="8"/>
    </row>
    <row r="27" spans="2:13" ht="204" customHeight="1" x14ac:dyDescent="0.2">
      <c r="B27" s="45">
        <v>2</v>
      </c>
      <c r="C27" s="46" t="s">
        <v>32</v>
      </c>
      <c r="D27" s="47" t="s">
        <v>33</v>
      </c>
      <c r="E27" s="48">
        <v>920</v>
      </c>
      <c r="F27" s="49"/>
      <c r="G27" s="39">
        <f t="shared" si="0"/>
        <v>0</v>
      </c>
      <c r="H27" s="8"/>
      <c r="I27" s="9">
        <v>36</v>
      </c>
      <c r="J27" s="9">
        <v>21</v>
      </c>
      <c r="L27" s="9">
        <v>2</v>
      </c>
      <c r="M27" s="9">
        <f>+(I27+J27)*L27</f>
        <v>114</v>
      </c>
    </row>
    <row r="28" spans="2:13" ht="6" customHeight="1" x14ac:dyDescent="0.2">
      <c r="B28" s="50"/>
      <c r="C28" s="51"/>
      <c r="D28" s="52"/>
      <c r="E28" s="53"/>
      <c r="F28" s="54"/>
      <c r="G28" s="55"/>
      <c r="H28" s="56"/>
      <c r="I28" s="9">
        <v>115</v>
      </c>
      <c r="J28" s="9">
        <v>8</v>
      </c>
      <c r="M28" s="9">
        <f>+I28*J28</f>
        <v>920</v>
      </c>
    </row>
    <row r="29" spans="2:13" ht="15" x14ac:dyDescent="0.2">
      <c r="B29" s="57"/>
      <c r="C29" s="58" t="s">
        <v>34</v>
      </c>
      <c r="D29" s="59"/>
      <c r="E29" s="60"/>
      <c r="F29" s="6"/>
      <c r="G29" s="7">
        <f>SUM(G15:G28)</f>
        <v>0</v>
      </c>
      <c r="H29" s="8"/>
    </row>
    <row r="30" spans="2:13" x14ac:dyDescent="0.2">
      <c r="B30" s="12"/>
      <c r="C30" s="46"/>
      <c r="D30" s="47"/>
      <c r="E30" s="48"/>
      <c r="F30" s="6"/>
      <c r="G30" s="7"/>
      <c r="H30" s="8"/>
    </row>
    <row r="31" spans="2:13" x14ac:dyDescent="0.2">
      <c r="B31" s="12"/>
      <c r="C31" s="46"/>
      <c r="D31" s="47"/>
      <c r="E31" s="48"/>
      <c r="F31" s="6"/>
      <c r="G31" s="7"/>
      <c r="H31" s="8"/>
    </row>
    <row r="32" spans="2:13" x14ac:dyDescent="0.2">
      <c r="B32" s="12"/>
      <c r="C32" s="46"/>
      <c r="D32" s="47"/>
      <c r="E32" s="48"/>
      <c r="F32" s="6"/>
      <c r="G32" s="7"/>
      <c r="H32" s="8"/>
    </row>
    <row r="33" spans="2:18" x14ac:dyDescent="0.2">
      <c r="B33" s="12"/>
      <c r="C33" s="46"/>
      <c r="D33" s="47"/>
      <c r="E33" s="48"/>
      <c r="F33" s="6"/>
      <c r="G33" s="7"/>
      <c r="H33" s="8"/>
    </row>
    <row r="34" spans="2:18" x14ac:dyDescent="0.2">
      <c r="B34" s="12"/>
      <c r="C34" s="13"/>
      <c r="D34" s="18"/>
      <c r="E34" s="37"/>
      <c r="F34" s="6"/>
      <c r="G34" s="7"/>
      <c r="H34" s="8"/>
    </row>
    <row r="35" spans="2:18" ht="15" x14ac:dyDescent="0.2">
      <c r="B35" s="28" t="s">
        <v>35</v>
      </c>
      <c r="C35" s="27" t="s">
        <v>36</v>
      </c>
      <c r="D35" s="18"/>
      <c r="E35" s="5"/>
      <c r="F35" s="6"/>
      <c r="G35" s="7"/>
      <c r="H35" s="8"/>
    </row>
    <row r="36" spans="2:18" ht="15" x14ac:dyDescent="0.2">
      <c r="B36" s="26"/>
      <c r="C36" s="27"/>
      <c r="D36" s="18"/>
      <c r="E36" s="5"/>
      <c r="F36" s="6"/>
      <c r="G36" s="7"/>
      <c r="H36" s="8"/>
    </row>
    <row r="37" spans="2:18" ht="15" x14ac:dyDescent="0.25">
      <c r="B37" s="29" t="s">
        <v>10</v>
      </c>
      <c r="C37" s="30" t="s">
        <v>11</v>
      </c>
      <c r="D37" s="31" t="s">
        <v>12</v>
      </c>
      <c r="E37" s="32" t="s">
        <v>13</v>
      </c>
      <c r="F37" s="33" t="s">
        <v>14</v>
      </c>
      <c r="G37" s="34" t="s">
        <v>15</v>
      </c>
      <c r="H37" s="35"/>
      <c r="I37" s="9" t="s">
        <v>16</v>
      </c>
      <c r="J37" s="9" t="s">
        <v>17</v>
      </c>
      <c r="K37" s="9" t="s">
        <v>18</v>
      </c>
      <c r="L37" s="9" t="s">
        <v>19</v>
      </c>
      <c r="M37" s="9" t="s">
        <v>20</v>
      </c>
    </row>
    <row r="38" spans="2:18" ht="6" customHeight="1" x14ac:dyDescent="0.2">
      <c r="B38" s="26"/>
      <c r="C38" s="27"/>
      <c r="D38" s="18"/>
      <c r="E38" s="5"/>
      <c r="F38" s="6"/>
      <c r="G38" s="7"/>
      <c r="H38" s="8"/>
      <c r="I38" s="9">
        <v>13.7</v>
      </c>
      <c r="J38" s="9">
        <v>3.9</v>
      </c>
      <c r="K38" s="9">
        <v>0.5</v>
      </c>
      <c r="M38" s="9">
        <f>+I38*J38*K38</f>
        <v>26.714999999999996</v>
      </c>
    </row>
    <row r="39" spans="2:18" ht="42.75" x14ac:dyDescent="0.2">
      <c r="B39" s="12">
        <v>1</v>
      </c>
      <c r="C39" s="13" t="s">
        <v>37</v>
      </c>
      <c r="D39" s="18" t="s">
        <v>33</v>
      </c>
      <c r="E39" s="37">
        <f>+[1]IZMERE!C6</f>
        <v>483.44100000000003</v>
      </c>
      <c r="F39" s="49"/>
      <c r="G39" s="39">
        <f t="shared" ref="G39:G67" si="1">IF(E39=""," ",+E39*F39)</f>
        <v>0</v>
      </c>
      <c r="H39" s="8"/>
      <c r="I39" s="9">
        <v>32.9</v>
      </c>
      <c r="J39" s="9">
        <f>17.92-1.3*2</f>
        <v>15.320000000000002</v>
      </c>
      <c r="K39" s="9">
        <f>COS(RADIANS(6))</f>
        <v>0.99452189536827329</v>
      </c>
      <c r="M39" s="9">
        <f>+I39*J39/K39</f>
        <v>506.80432713184007</v>
      </c>
      <c r="O39" s="10" t="s">
        <v>38</v>
      </c>
      <c r="R39" s="10">
        <f>+M39+M40+M38</f>
        <v>479.79501975476137</v>
      </c>
    </row>
    <row r="40" spans="2:18" ht="6" customHeight="1" x14ac:dyDescent="0.2">
      <c r="B40" s="12"/>
      <c r="C40" s="13"/>
      <c r="D40" s="18"/>
      <c r="E40" s="37"/>
      <c r="F40" s="6"/>
      <c r="G40" s="39" t="str">
        <f t="shared" si="1"/>
        <v xml:space="preserve"> </v>
      </c>
      <c r="H40" s="8"/>
      <c r="I40" s="9">
        <v>-13.7</v>
      </c>
      <c r="J40" s="9">
        <v>3.9</v>
      </c>
      <c r="K40" s="9">
        <f>+K39</f>
        <v>0.99452189536827329</v>
      </c>
      <c r="M40" s="9">
        <f>+I40*J40/K40</f>
        <v>-53.724307377078674</v>
      </c>
      <c r="O40" s="10" t="s">
        <v>39</v>
      </c>
    </row>
    <row r="41" spans="2:18" ht="42.75" x14ac:dyDescent="0.2">
      <c r="B41" s="12">
        <v>2</v>
      </c>
      <c r="C41" s="13" t="s">
        <v>40</v>
      </c>
      <c r="D41" s="18" t="s">
        <v>33</v>
      </c>
      <c r="E41" s="37">
        <f>+[1]IZMERE!J9</f>
        <v>220.96619999999999</v>
      </c>
      <c r="F41" s="49"/>
      <c r="G41" s="39">
        <f t="shared" si="1"/>
        <v>0</v>
      </c>
      <c r="H41" s="8"/>
      <c r="I41" s="9">
        <v>32.9</v>
      </c>
      <c r="J41" s="9">
        <v>18</v>
      </c>
      <c r="K41" s="9">
        <f>COS(RADIANS(60))</f>
        <v>0.50000000000000011</v>
      </c>
      <c r="M41" s="9">
        <f>+I41*J41</f>
        <v>592.19999999999993</v>
      </c>
    </row>
    <row r="42" spans="2:18" ht="6" customHeight="1" x14ac:dyDescent="0.2">
      <c r="B42" s="12"/>
      <c r="C42" s="13"/>
      <c r="D42" s="18"/>
      <c r="E42" s="37"/>
      <c r="F42" s="6"/>
      <c r="G42" s="39" t="str">
        <f t="shared" si="1"/>
        <v xml:space="preserve"> </v>
      </c>
      <c r="H42" s="8"/>
    </row>
    <row r="43" spans="2:18" ht="42.75" x14ac:dyDescent="0.2">
      <c r="B43" s="12">
        <v>3</v>
      </c>
      <c r="C43" s="13" t="s">
        <v>41</v>
      </c>
      <c r="D43" s="18" t="s">
        <v>33</v>
      </c>
      <c r="E43" s="37">
        <f>+[1]IZMERE!I14+[1]IZMERE!J18</f>
        <v>73.058999999999997</v>
      </c>
      <c r="F43" s="49"/>
      <c r="G43" s="39">
        <f t="shared" si="1"/>
        <v>0</v>
      </c>
      <c r="H43" s="8"/>
    </row>
    <row r="44" spans="2:18" ht="6" customHeight="1" x14ac:dyDescent="0.2">
      <c r="B44" s="12"/>
      <c r="C44" s="13"/>
      <c r="D44" s="18"/>
      <c r="E44" s="37"/>
      <c r="F44" s="6"/>
      <c r="G44" s="39" t="str">
        <f t="shared" si="1"/>
        <v xml:space="preserve"> </v>
      </c>
      <c r="H44" s="8"/>
    </row>
    <row r="45" spans="2:18" ht="42.75" x14ac:dyDescent="0.2">
      <c r="B45" s="12">
        <v>4</v>
      </c>
      <c r="C45" s="13" t="s">
        <v>42</v>
      </c>
      <c r="D45" s="18" t="s">
        <v>43</v>
      </c>
      <c r="E45" s="37">
        <f>+[1]IZMERE!I24</f>
        <v>57.225000000000001</v>
      </c>
      <c r="F45" s="49"/>
      <c r="G45" s="39">
        <f t="shared" si="1"/>
        <v>0</v>
      </c>
      <c r="H45" s="8"/>
    </row>
    <row r="46" spans="2:18" ht="6" customHeight="1" x14ac:dyDescent="0.2">
      <c r="B46" s="12"/>
      <c r="C46" s="13"/>
      <c r="D46" s="18"/>
      <c r="E46" s="37"/>
      <c r="F46" s="6"/>
      <c r="G46" s="39" t="str">
        <f t="shared" si="1"/>
        <v xml:space="preserve"> </v>
      </c>
      <c r="H46" s="8"/>
    </row>
    <row r="47" spans="2:18" ht="42.75" x14ac:dyDescent="0.2">
      <c r="B47" s="61">
        <v>5</v>
      </c>
      <c r="C47" s="62" t="s">
        <v>44</v>
      </c>
      <c r="D47" s="5" t="s">
        <v>33</v>
      </c>
      <c r="E47" s="5">
        <v>78</v>
      </c>
      <c r="F47" s="49"/>
      <c r="G47" s="39">
        <f t="shared" si="1"/>
        <v>0</v>
      </c>
      <c r="H47" s="8"/>
    </row>
    <row r="48" spans="2:18" ht="6" customHeight="1" x14ac:dyDescent="0.2">
      <c r="B48" s="61"/>
      <c r="C48" s="62"/>
      <c r="D48" s="5"/>
      <c r="E48" s="5"/>
      <c r="F48" s="6"/>
      <c r="G48" s="39" t="str">
        <f t="shared" si="1"/>
        <v xml:space="preserve"> </v>
      </c>
      <c r="H48" s="8"/>
    </row>
    <row r="49" spans="2:8" ht="28.5" x14ac:dyDescent="0.2">
      <c r="B49" s="61">
        <v>6</v>
      </c>
      <c r="C49" s="62" t="s">
        <v>45</v>
      </c>
      <c r="D49" s="5" t="s">
        <v>43</v>
      </c>
      <c r="E49" s="5">
        <f>+[1]IZMERE!R26</f>
        <v>121.54800000000002</v>
      </c>
      <c r="F49" s="49"/>
      <c r="G49" s="39">
        <f t="shared" si="1"/>
        <v>0</v>
      </c>
      <c r="H49" s="8"/>
    </row>
    <row r="50" spans="2:8" ht="6" customHeight="1" x14ac:dyDescent="0.2">
      <c r="B50" s="61"/>
      <c r="C50" s="62"/>
      <c r="D50" s="5"/>
      <c r="E50" s="5"/>
      <c r="F50" s="6"/>
      <c r="G50" s="39" t="str">
        <f t="shared" si="1"/>
        <v xml:space="preserve"> </v>
      </c>
      <c r="H50" s="8"/>
    </row>
    <row r="51" spans="2:8" ht="28.5" x14ac:dyDescent="0.2">
      <c r="B51" s="61">
        <v>7</v>
      </c>
      <c r="C51" s="62" t="s">
        <v>46</v>
      </c>
      <c r="D51" s="5" t="s">
        <v>47</v>
      </c>
      <c r="E51" s="5">
        <v>24</v>
      </c>
      <c r="F51" s="49"/>
      <c r="G51" s="39">
        <f t="shared" si="1"/>
        <v>0</v>
      </c>
      <c r="H51" s="8"/>
    </row>
    <row r="52" spans="2:8" ht="6" customHeight="1" x14ac:dyDescent="0.2">
      <c r="B52" s="61"/>
      <c r="C52" s="62"/>
      <c r="D52" s="5"/>
      <c r="E52" s="5"/>
      <c r="F52" s="6"/>
      <c r="G52" s="39" t="str">
        <f t="shared" si="1"/>
        <v xml:space="preserve"> </v>
      </c>
      <c r="H52" s="8"/>
    </row>
    <row r="53" spans="2:8" ht="57" x14ac:dyDescent="0.2">
      <c r="B53" s="61">
        <v>8</v>
      </c>
      <c r="C53" s="62" t="s">
        <v>48</v>
      </c>
      <c r="D53" s="5" t="s">
        <v>47</v>
      </c>
      <c r="E53" s="5">
        <v>24</v>
      </c>
      <c r="F53" s="49"/>
      <c r="G53" s="39">
        <f t="shared" si="1"/>
        <v>0</v>
      </c>
      <c r="H53" s="8"/>
    </row>
    <row r="54" spans="2:8" ht="6" customHeight="1" x14ac:dyDescent="0.2">
      <c r="B54" s="61"/>
      <c r="C54" s="62"/>
      <c r="D54" s="5"/>
      <c r="E54" s="5"/>
      <c r="F54" s="6"/>
      <c r="G54" s="39" t="str">
        <f t="shared" si="1"/>
        <v xml:space="preserve"> </v>
      </c>
      <c r="H54" s="8"/>
    </row>
    <row r="55" spans="2:8" ht="28.5" x14ac:dyDescent="0.2">
      <c r="B55" s="61">
        <v>9</v>
      </c>
      <c r="C55" s="62" t="s">
        <v>49</v>
      </c>
      <c r="D55" s="5" t="s">
        <v>43</v>
      </c>
      <c r="E55" s="5">
        <f>+[1]IZMERE!A41</f>
        <v>103.908</v>
      </c>
      <c r="F55" s="49"/>
      <c r="G55" s="39">
        <f t="shared" si="1"/>
        <v>0</v>
      </c>
      <c r="H55" s="8"/>
    </row>
    <row r="56" spans="2:8" ht="6" customHeight="1" x14ac:dyDescent="0.2">
      <c r="B56" s="61"/>
      <c r="C56" s="62"/>
      <c r="D56" s="5"/>
      <c r="E56" s="5"/>
      <c r="F56" s="6"/>
      <c r="G56" s="39" t="str">
        <f t="shared" si="1"/>
        <v xml:space="preserve"> </v>
      </c>
      <c r="H56" s="8"/>
    </row>
    <row r="57" spans="2:8" ht="42.75" x14ac:dyDescent="0.2">
      <c r="B57" s="61">
        <v>10</v>
      </c>
      <c r="C57" s="62" t="s">
        <v>50</v>
      </c>
      <c r="D57" s="5" t="s">
        <v>43</v>
      </c>
      <c r="E57" s="5">
        <f>+[1]IZMERE!O9</f>
        <v>84.987000000000023</v>
      </c>
      <c r="F57" s="49"/>
      <c r="G57" s="39">
        <f t="shared" si="1"/>
        <v>0</v>
      </c>
      <c r="H57" s="8"/>
    </row>
    <row r="58" spans="2:8" ht="6" customHeight="1" x14ac:dyDescent="0.2">
      <c r="B58" s="61"/>
      <c r="C58" s="62"/>
      <c r="D58" s="5"/>
      <c r="E58" s="5"/>
      <c r="F58" s="6"/>
      <c r="G58" s="39" t="str">
        <f t="shared" si="1"/>
        <v xml:space="preserve"> </v>
      </c>
      <c r="H58" s="8"/>
    </row>
    <row r="59" spans="2:8" ht="42.75" x14ac:dyDescent="0.2">
      <c r="B59" s="61">
        <v>11</v>
      </c>
      <c r="C59" s="62" t="s">
        <v>51</v>
      </c>
      <c r="D59" s="5" t="s">
        <v>43</v>
      </c>
      <c r="E59" s="5">
        <f>+[1]IZMERE!O9</f>
        <v>84.987000000000023</v>
      </c>
      <c r="F59" s="49"/>
      <c r="G59" s="39">
        <f t="shared" si="1"/>
        <v>0</v>
      </c>
      <c r="H59" s="8"/>
    </row>
    <row r="60" spans="2:8" ht="6" customHeight="1" x14ac:dyDescent="0.2">
      <c r="B60" s="61"/>
      <c r="C60" s="62"/>
      <c r="D60" s="5"/>
      <c r="E60" s="5"/>
      <c r="F60" s="6"/>
      <c r="G60" s="39" t="str">
        <f t="shared" si="1"/>
        <v xml:space="preserve"> </v>
      </c>
      <c r="H60" s="8"/>
    </row>
    <row r="61" spans="2:8" ht="42.75" x14ac:dyDescent="0.2">
      <c r="B61" s="61">
        <v>12</v>
      </c>
      <c r="C61" s="62" t="s">
        <v>52</v>
      </c>
      <c r="D61" s="5" t="s">
        <v>43</v>
      </c>
      <c r="E61" s="5">
        <v>50</v>
      </c>
      <c r="F61" s="49"/>
      <c r="G61" s="39">
        <f t="shared" si="1"/>
        <v>0</v>
      </c>
      <c r="H61" s="8"/>
    </row>
    <row r="62" spans="2:8" ht="6" customHeight="1" x14ac:dyDescent="0.2">
      <c r="B62" s="61"/>
      <c r="C62" s="62"/>
      <c r="D62" s="5"/>
      <c r="E62" s="5"/>
      <c r="F62" s="6"/>
      <c r="G62" s="39" t="str">
        <f t="shared" si="1"/>
        <v xml:space="preserve"> </v>
      </c>
      <c r="H62" s="8"/>
    </row>
    <row r="63" spans="2:8" ht="42.75" x14ac:dyDescent="0.2">
      <c r="B63" s="61">
        <v>13</v>
      </c>
      <c r="C63" s="62" t="s">
        <v>53</v>
      </c>
      <c r="D63" s="5" t="s">
        <v>33</v>
      </c>
      <c r="E63" s="5">
        <f>+[1]IZMERE!E30</f>
        <v>6.4764000000000008</v>
      </c>
      <c r="F63" s="49"/>
      <c r="G63" s="39">
        <f t="shared" si="1"/>
        <v>0</v>
      </c>
      <c r="H63" s="8"/>
    </row>
    <row r="64" spans="2:8" ht="6" customHeight="1" x14ac:dyDescent="0.2">
      <c r="B64" s="61"/>
      <c r="C64" s="13"/>
      <c r="D64" s="5"/>
      <c r="E64" s="5"/>
      <c r="F64" s="6"/>
      <c r="G64" s="39" t="str">
        <f t="shared" si="1"/>
        <v xml:space="preserve"> </v>
      </c>
      <c r="H64" s="8"/>
    </row>
    <row r="65" spans="2:13" ht="30" customHeight="1" x14ac:dyDescent="0.2">
      <c r="B65" s="26">
        <v>14</v>
      </c>
      <c r="C65" s="63" t="s">
        <v>54</v>
      </c>
      <c r="D65" s="14" t="s">
        <v>33</v>
      </c>
      <c r="E65" s="5">
        <f>+E39*1.5</f>
        <v>725.16150000000005</v>
      </c>
      <c r="F65" s="49"/>
      <c r="G65" s="39">
        <f t="shared" si="1"/>
        <v>0</v>
      </c>
      <c r="H65" s="8"/>
    </row>
    <row r="66" spans="2:13" ht="6" customHeight="1" x14ac:dyDescent="0.2">
      <c r="B66" s="26"/>
      <c r="C66" s="63"/>
      <c r="D66" s="14"/>
      <c r="E66" s="5"/>
      <c r="F66" s="6"/>
      <c r="G66" s="39" t="str">
        <f t="shared" si="1"/>
        <v xml:space="preserve"> </v>
      </c>
      <c r="H66" s="8"/>
    </row>
    <row r="67" spans="2:13" ht="42.75" x14ac:dyDescent="0.2">
      <c r="B67" s="64">
        <v>15</v>
      </c>
      <c r="C67" s="65" t="s">
        <v>55</v>
      </c>
      <c r="D67" s="66" t="s">
        <v>33</v>
      </c>
      <c r="E67" s="67">
        <f>+[1]IZMERE!J43</f>
        <v>67.98960000000001</v>
      </c>
      <c r="F67" s="68"/>
      <c r="G67" s="39">
        <f t="shared" si="1"/>
        <v>0</v>
      </c>
      <c r="H67" s="56"/>
    </row>
    <row r="68" spans="2:13" ht="6" customHeight="1" x14ac:dyDescent="0.2">
      <c r="B68" s="50"/>
      <c r="C68" s="51"/>
      <c r="D68" s="52"/>
      <c r="E68" s="53"/>
      <c r="F68" s="54"/>
      <c r="G68" s="55"/>
      <c r="H68" s="56"/>
    </row>
    <row r="69" spans="2:13" ht="15" x14ac:dyDescent="0.2">
      <c r="B69" s="57"/>
      <c r="C69" s="58" t="s">
        <v>34</v>
      </c>
      <c r="D69" s="59"/>
      <c r="E69" s="60"/>
      <c r="F69" s="6"/>
      <c r="G69" s="7">
        <f>SUM(G39:G68)</f>
        <v>0</v>
      </c>
      <c r="H69" s="8"/>
    </row>
    <row r="70" spans="2:13" ht="15" x14ac:dyDescent="0.2">
      <c r="B70" s="57"/>
      <c r="C70" s="58"/>
      <c r="D70" s="59"/>
      <c r="E70" s="60"/>
      <c r="F70" s="6"/>
      <c r="G70" s="7"/>
      <c r="H70" s="8"/>
    </row>
    <row r="71" spans="2:13" x14ac:dyDescent="0.2">
      <c r="B71" s="57"/>
      <c r="C71" s="69" t="s">
        <v>6</v>
      </c>
      <c r="D71" s="59"/>
      <c r="E71" s="60"/>
      <c r="F71" s="6"/>
      <c r="G71" s="7"/>
      <c r="H71" s="8"/>
    </row>
    <row r="72" spans="2:13" ht="28.5" customHeight="1" x14ac:dyDescent="0.25">
      <c r="B72" s="57"/>
      <c r="C72" s="196" t="s">
        <v>56</v>
      </c>
      <c r="D72" s="198"/>
      <c r="E72" s="198"/>
      <c r="F72" s="198"/>
      <c r="G72" s="198"/>
      <c r="H72" s="8"/>
    </row>
    <row r="73" spans="2:13" x14ac:dyDescent="0.2">
      <c r="B73" s="57"/>
      <c r="C73" s="69"/>
      <c r="D73" s="59"/>
      <c r="E73" s="60"/>
      <c r="F73" s="6"/>
      <c r="G73" s="7"/>
      <c r="H73" s="8"/>
    </row>
    <row r="74" spans="2:13" ht="15" x14ac:dyDescent="0.25">
      <c r="B74" s="70" t="s">
        <v>57</v>
      </c>
      <c r="C74" s="71" t="s">
        <v>58</v>
      </c>
      <c r="D74" s="72"/>
      <c r="E74" s="73"/>
      <c r="F74" s="74"/>
      <c r="G74" s="75"/>
      <c r="H74" s="76"/>
    </row>
    <row r="75" spans="2:13" x14ac:dyDescent="0.2">
      <c r="B75" s="57"/>
      <c r="C75" s="77"/>
      <c r="D75" s="59"/>
      <c r="E75" s="60"/>
      <c r="F75" s="6"/>
      <c r="G75" s="7"/>
      <c r="H75" s="8"/>
    </row>
    <row r="76" spans="2:13" ht="15" x14ac:dyDescent="0.25">
      <c r="B76" s="29" t="s">
        <v>10</v>
      </c>
      <c r="C76" s="30" t="s">
        <v>11</v>
      </c>
      <c r="D76" s="31" t="s">
        <v>12</v>
      </c>
      <c r="E76" s="32" t="s">
        <v>13</v>
      </c>
      <c r="F76" s="33" t="s">
        <v>14</v>
      </c>
      <c r="G76" s="34" t="s">
        <v>15</v>
      </c>
      <c r="H76" s="35"/>
      <c r="I76" s="9" t="s">
        <v>16</v>
      </c>
      <c r="J76" s="9" t="s">
        <v>17</v>
      </c>
      <c r="K76" s="9" t="s">
        <v>18</v>
      </c>
      <c r="L76" s="9" t="s">
        <v>19</v>
      </c>
      <c r="M76" s="9" t="s">
        <v>20</v>
      </c>
    </row>
    <row r="77" spans="2:13" ht="6" customHeight="1" x14ac:dyDescent="0.2">
      <c r="B77" s="26"/>
      <c r="C77" s="58"/>
      <c r="D77" s="78"/>
      <c r="E77" s="79"/>
      <c r="F77" s="80"/>
      <c r="G77" s="81"/>
      <c r="H77" s="82"/>
    </row>
    <row r="78" spans="2:13" ht="57" x14ac:dyDescent="0.2">
      <c r="B78" s="61">
        <v>1</v>
      </c>
      <c r="C78" s="65" t="s">
        <v>59</v>
      </c>
      <c r="D78" s="83" t="s">
        <v>33</v>
      </c>
      <c r="E78" s="5">
        <f>TRUNC((E39+E41)/5)</f>
        <v>140</v>
      </c>
      <c r="F78" s="49"/>
      <c r="G78" s="39">
        <f t="shared" ref="G78:G96" si="2">IF(E78=""," ",+E78*F78)</f>
        <v>0</v>
      </c>
      <c r="H78" s="8"/>
    </row>
    <row r="79" spans="2:13" ht="6" customHeight="1" x14ac:dyDescent="0.2">
      <c r="B79" s="61"/>
      <c r="C79" s="84"/>
      <c r="D79" s="83"/>
      <c r="E79" s="5"/>
      <c r="F79" s="6"/>
      <c r="G79" s="39" t="str">
        <f t="shared" si="2"/>
        <v xml:space="preserve"> </v>
      </c>
      <c r="H79" s="8"/>
    </row>
    <row r="80" spans="2:13" ht="57" x14ac:dyDescent="0.2">
      <c r="B80" s="61">
        <v>2</v>
      </c>
      <c r="C80" s="84" t="s">
        <v>60</v>
      </c>
      <c r="D80" s="83" t="s">
        <v>61</v>
      </c>
      <c r="E80" s="5">
        <v>24</v>
      </c>
      <c r="F80" s="49"/>
      <c r="G80" s="39">
        <f t="shared" si="2"/>
        <v>0</v>
      </c>
      <c r="H80" s="8"/>
    </row>
    <row r="81" spans="2:13" ht="6" customHeight="1" x14ac:dyDescent="0.2">
      <c r="B81" s="26"/>
      <c r="C81" s="58"/>
      <c r="D81" s="78"/>
      <c r="E81" s="79"/>
      <c r="F81" s="80"/>
      <c r="G81" s="39" t="str">
        <f t="shared" si="2"/>
        <v xml:space="preserve"> </v>
      </c>
      <c r="H81" s="82"/>
    </row>
    <row r="82" spans="2:13" ht="42.75" x14ac:dyDescent="0.2">
      <c r="B82" s="26">
        <v>3</v>
      </c>
      <c r="C82" s="69" t="s">
        <v>62</v>
      </c>
      <c r="D82" s="78" t="s">
        <v>33</v>
      </c>
      <c r="E82" s="79">
        <f>+M82+M87</f>
        <v>60.599999999999994</v>
      </c>
      <c r="F82" s="85"/>
      <c r="G82" s="39">
        <f t="shared" si="2"/>
        <v>0</v>
      </c>
      <c r="H82" s="8"/>
      <c r="I82" s="9">
        <v>1.5</v>
      </c>
      <c r="J82" s="9">
        <v>2</v>
      </c>
      <c r="L82" s="9">
        <v>24</v>
      </c>
      <c r="M82" s="9">
        <f>+(I82+J82)*L82</f>
        <v>84</v>
      </c>
    </row>
    <row r="83" spans="2:13" ht="6" customHeight="1" x14ac:dyDescent="0.2">
      <c r="B83" s="61"/>
      <c r="C83" s="84"/>
      <c r="D83" s="83"/>
      <c r="E83" s="5"/>
      <c r="F83" s="6"/>
      <c r="G83" s="39" t="str">
        <f t="shared" si="2"/>
        <v xml:space="preserve"> </v>
      </c>
      <c r="H83" s="8"/>
      <c r="I83" s="9">
        <v>0.75</v>
      </c>
      <c r="J83" s="9">
        <v>1.3</v>
      </c>
      <c r="L83" s="9">
        <v>-24</v>
      </c>
      <c r="M83" s="9">
        <f>(I83*J83)*L83</f>
        <v>-23.400000000000002</v>
      </c>
    </row>
    <row r="84" spans="2:13" ht="71.25" x14ac:dyDescent="0.2">
      <c r="B84" s="61">
        <v>4</v>
      </c>
      <c r="C84" s="86" t="s">
        <v>63</v>
      </c>
      <c r="D84" s="83" t="s">
        <v>33</v>
      </c>
      <c r="E84" s="5">
        <f>+E39+E41+E43</f>
        <v>777.46619999999996</v>
      </c>
      <c r="F84" s="49"/>
      <c r="G84" s="39">
        <f t="shared" si="2"/>
        <v>0</v>
      </c>
      <c r="H84" s="8"/>
    </row>
    <row r="85" spans="2:13" ht="6" customHeight="1" x14ac:dyDescent="0.2">
      <c r="B85" s="61"/>
      <c r="C85" s="84"/>
      <c r="D85" s="83"/>
      <c r="E85" s="5"/>
      <c r="F85" s="6"/>
      <c r="G85" s="39" t="str">
        <f t="shared" si="2"/>
        <v xml:space="preserve"> </v>
      </c>
      <c r="H85" s="8"/>
      <c r="I85" s="9">
        <v>0.75</v>
      </c>
      <c r="J85" s="9">
        <v>1.3</v>
      </c>
      <c r="L85" s="9">
        <v>-24</v>
      </c>
      <c r="M85" s="9">
        <f>(I85*J85)*L85</f>
        <v>-23.400000000000002</v>
      </c>
    </row>
    <row r="86" spans="2:13" ht="42.75" x14ac:dyDescent="0.2">
      <c r="B86" s="61">
        <v>5</v>
      </c>
      <c r="C86" s="84" t="s">
        <v>64</v>
      </c>
      <c r="D86" s="83" t="s">
        <v>33</v>
      </c>
      <c r="E86" s="5">
        <f>+E39+[1]IZMERE!I14</f>
        <v>525.63</v>
      </c>
      <c r="F86" s="49"/>
      <c r="G86" s="39">
        <f t="shared" si="2"/>
        <v>0</v>
      </c>
      <c r="H86" s="8"/>
    </row>
    <row r="87" spans="2:13" ht="6" customHeight="1" x14ac:dyDescent="0.2">
      <c r="B87" s="61"/>
      <c r="C87" s="84"/>
      <c r="D87" s="83"/>
      <c r="E87" s="5"/>
      <c r="F87" s="6"/>
      <c r="G87" s="39" t="str">
        <f t="shared" si="2"/>
        <v xml:space="preserve"> </v>
      </c>
      <c r="H87" s="8"/>
      <c r="I87" s="9">
        <v>0.75</v>
      </c>
      <c r="J87" s="9">
        <v>1.3</v>
      </c>
      <c r="L87" s="9">
        <v>-24</v>
      </c>
      <c r="M87" s="9">
        <f>(I87*J87)*L87</f>
        <v>-23.400000000000002</v>
      </c>
    </row>
    <row r="88" spans="2:13" ht="71.25" x14ac:dyDescent="0.2">
      <c r="B88" s="61">
        <v>6</v>
      </c>
      <c r="C88" s="86" t="s">
        <v>65</v>
      </c>
      <c r="D88" s="83" t="s">
        <v>33</v>
      </c>
      <c r="E88" s="5">
        <f>+E86</f>
        <v>525.63</v>
      </c>
      <c r="F88" s="49"/>
      <c r="G88" s="39">
        <f t="shared" si="2"/>
        <v>0</v>
      </c>
      <c r="H88" s="8"/>
    </row>
    <row r="89" spans="2:13" ht="6" customHeight="1" x14ac:dyDescent="0.2">
      <c r="B89" s="61"/>
      <c r="C89" s="84"/>
      <c r="D89" s="83"/>
      <c r="E89" s="5"/>
      <c r="F89" s="6"/>
      <c r="G89" s="39" t="str">
        <f t="shared" si="2"/>
        <v xml:space="preserve"> </v>
      </c>
      <c r="H89" s="8"/>
    </row>
    <row r="90" spans="2:13" ht="57" x14ac:dyDescent="0.2">
      <c r="B90" s="61">
        <v>7</v>
      </c>
      <c r="C90" s="84" t="s">
        <v>66</v>
      </c>
      <c r="D90" s="83" t="s">
        <v>43</v>
      </c>
      <c r="E90" s="5">
        <v>40</v>
      </c>
      <c r="F90" s="49"/>
      <c r="G90" s="39">
        <f t="shared" si="2"/>
        <v>0</v>
      </c>
      <c r="H90" s="8"/>
    </row>
    <row r="91" spans="2:13" ht="6" customHeight="1" x14ac:dyDescent="0.2">
      <c r="B91" s="61"/>
      <c r="C91" s="84"/>
      <c r="D91" s="83"/>
      <c r="E91" s="5"/>
      <c r="F91" s="6"/>
      <c r="G91" s="39" t="str">
        <f t="shared" si="2"/>
        <v xml:space="preserve"> </v>
      </c>
      <c r="H91" s="8"/>
    </row>
    <row r="92" spans="2:13" ht="57" x14ac:dyDescent="0.2">
      <c r="B92" s="61">
        <v>8</v>
      </c>
      <c r="C92" s="84" t="s">
        <v>67</v>
      </c>
      <c r="D92" s="83" t="s">
        <v>43</v>
      </c>
      <c r="E92" s="5">
        <v>2.5</v>
      </c>
      <c r="F92" s="49"/>
      <c r="G92" s="39">
        <f t="shared" si="2"/>
        <v>0</v>
      </c>
      <c r="H92" s="8"/>
    </row>
    <row r="93" spans="2:13" ht="6" customHeight="1" x14ac:dyDescent="0.2">
      <c r="B93" s="61"/>
      <c r="C93" s="84"/>
      <c r="D93" s="83"/>
      <c r="E93" s="5"/>
      <c r="F93" s="6"/>
      <c r="G93" s="39" t="str">
        <f t="shared" si="2"/>
        <v xml:space="preserve"> </v>
      </c>
      <c r="H93" s="8"/>
    </row>
    <row r="94" spans="2:13" ht="57" x14ac:dyDescent="0.2">
      <c r="B94" s="61">
        <v>9</v>
      </c>
      <c r="C94" s="84" t="s">
        <v>68</v>
      </c>
      <c r="D94" s="83" t="s">
        <v>43</v>
      </c>
      <c r="E94" s="5">
        <f>+M94</f>
        <v>27</v>
      </c>
      <c r="F94" s="49"/>
      <c r="G94" s="39">
        <f t="shared" si="2"/>
        <v>0</v>
      </c>
      <c r="H94" s="8"/>
      <c r="I94" s="9">
        <v>13.5</v>
      </c>
      <c r="L94" s="9">
        <v>2</v>
      </c>
      <c r="M94" s="9">
        <f>+I94*L94</f>
        <v>27</v>
      </c>
    </row>
    <row r="95" spans="2:13" ht="6" customHeight="1" x14ac:dyDescent="0.2">
      <c r="B95" s="61"/>
      <c r="C95" s="84"/>
      <c r="D95" s="83"/>
      <c r="E95" s="5"/>
      <c r="F95" s="6"/>
      <c r="G95" s="39" t="str">
        <f t="shared" si="2"/>
        <v xml:space="preserve"> </v>
      </c>
      <c r="H95" s="8"/>
    </row>
    <row r="96" spans="2:13" ht="71.25" x14ac:dyDescent="0.2">
      <c r="B96" s="61">
        <v>10</v>
      </c>
      <c r="C96" s="84" t="s">
        <v>69</v>
      </c>
      <c r="D96" s="83" t="s">
        <v>33</v>
      </c>
      <c r="E96" s="5">
        <f>+M96</f>
        <v>4.8000000000000007</v>
      </c>
      <c r="F96" s="49"/>
      <c r="G96" s="39">
        <f t="shared" si="2"/>
        <v>0</v>
      </c>
      <c r="H96" s="8"/>
      <c r="I96" s="9">
        <v>12</v>
      </c>
      <c r="L96" s="9">
        <v>0.4</v>
      </c>
      <c r="M96" s="9">
        <f>+I96*L96</f>
        <v>4.8000000000000007</v>
      </c>
    </row>
    <row r="97" spans="1:19" ht="6" customHeight="1" x14ac:dyDescent="0.2">
      <c r="B97" s="50"/>
      <c r="C97" s="51"/>
      <c r="D97" s="52"/>
      <c r="E97" s="53"/>
      <c r="F97" s="54"/>
      <c r="G97" s="55"/>
      <c r="H97" s="56"/>
    </row>
    <row r="98" spans="1:19" ht="15" x14ac:dyDescent="0.2">
      <c r="B98" s="57"/>
      <c r="C98" s="58" t="s">
        <v>34</v>
      </c>
      <c r="D98" s="59"/>
      <c r="E98" s="60"/>
      <c r="F98" s="6"/>
      <c r="G98" s="7">
        <f>SUM(G78:G97)</f>
        <v>0</v>
      </c>
      <c r="H98" s="8"/>
    </row>
    <row r="99" spans="1:19" ht="15" x14ac:dyDescent="0.2">
      <c r="B99" s="57"/>
      <c r="C99" s="58"/>
      <c r="D99" s="59"/>
      <c r="E99" s="60"/>
      <c r="F99" s="6"/>
      <c r="G99" s="7"/>
      <c r="H99" s="8"/>
    </row>
    <row r="100" spans="1:19" ht="15" x14ac:dyDescent="0.2">
      <c r="B100" s="57"/>
      <c r="C100" s="87" t="s">
        <v>70</v>
      </c>
      <c r="D100" s="59"/>
      <c r="E100" s="60"/>
      <c r="F100" s="6"/>
      <c r="G100" s="7"/>
      <c r="H100" s="8"/>
    </row>
    <row r="101" spans="1:19" s="25" customFormat="1" ht="15" x14ac:dyDescent="0.25">
      <c r="A101" s="88"/>
      <c r="B101" s="89"/>
      <c r="C101" s="196" t="s">
        <v>71</v>
      </c>
      <c r="D101" s="205"/>
      <c r="E101" s="205"/>
      <c r="F101" s="205"/>
      <c r="G101" s="205"/>
      <c r="H101" s="90"/>
      <c r="I101" s="91"/>
      <c r="J101" s="91"/>
      <c r="K101" s="91"/>
      <c r="L101" s="91"/>
      <c r="M101" s="91"/>
      <c r="N101" s="91"/>
      <c r="O101" s="23"/>
      <c r="P101" s="23"/>
      <c r="Q101" s="23"/>
      <c r="R101" s="23"/>
      <c r="S101" s="23"/>
    </row>
    <row r="102" spans="1:19" s="25" customFormat="1" ht="15" x14ac:dyDescent="0.25">
      <c r="A102" s="88"/>
      <c r="B102" s="89"/>
      <c r="C102" s="196" t="s">
        <v>72</v>
      </c>
      <c r="D102" s="205"/>
      <c r="E102" s="198"/>
      <c r="F102" s="198"/>
      <c r="G102" s="198"/>
      <c r="H102" s="90"/>
      <c r="I102" s="91"/>
      <c r="J102" s="91"/>
      <c r="K102" s="91"/>
      <c r="L102" s="91"/>
      <c r="M102" s="91"/>
      <c r="N102" s="91"/>
      <c r="O102" s="23"/>
      <c r="P102" s="23"/>
      <c r="Q102" s="23"/>
      <c r="R102" s="23"/>
      <c r="S102" s="23"/>
    </row>
    <row r="103" spans="1:19" s="25" customFormat="1" x14ac:dyDescent="0.2">
      <c r="A103" s="88"/>
      <c r="B103" s="89"/>
      <c r="C103" s="69"/>
      <c r="D103" s="89"/>
      <c r="E103" s="92"/>
      <c r="F103" s="93"/>
      <c r="G103" s="7"/>
      <c r="H103" s="90"/>
      <c r="I103" s="91"/>
      <c r="J103" s="91"/>
      <c r="K103" s="91"/>
      <c r="L103" s="91"/>
      <c r="M103" s="91"/>
      <c r="N103" s="91"/>
      <c r="O103" s="23"/>
      <c r="P103" s="23"/>
      <c r="Q103" s="23"/>
      <c r="R103" s="23"/>
      <c r="S103" s="23"/>
    </row>
    <row r="104" spans="1:19" x14ac:dyDescent="0.2">
      <c r="B104" s="57"/>
      <c r="C104" s="94"/>
      <c r="D104" s="59"/>
      <c r="E104" s="60"/>
      <c r="F104" s="6"/>
      <c r="G104" s="7"/>
      <c r="H104" s="8"/>
    </row>
    <row r="105" spans="1:19" ht="15" x14ac:dyDescent="0.2">
      <c r="B105" s="57"/>
      <c r="C105" s="87" t="s">
        <v>73</v>
      </c>
      <c r="D105" s="59"/>
      <c r="E105" s="60"/>
      <c r="F105" s="6"/>
      <c r="G105" s="7"/>
      <c r="H105" s="8"/>
    </row>
    <row r="106" spans="1:19" ht="129" customHeight="1" x14ac:dyDescent="0.25">
      <c r="B106" s="57"/>
      <c r="C106" s="196" t="s">
        <v>74</v>
      </c>
      <c r="D106" s="197"/>
      <c r="E106" s="197"/>
      <c r="F106" s="197"/>
      <c r="G106" s="197"/>
      <c r="H106" s="8"/>
    </row>
    <row r="107" spans="1:19" ht="15" x14ac:dyDescent="0.25">
      <c r="B107" s="57"/>
      <c r="C107" s="69"/>
      <c r="D107" s="95"/>
      <c r="E107" s="95"/>
      <c r="F107" s="95"/>
      <c r="G107" s="95"/>
      <c r="H107" s="8"/>
    </row>
    <row r="108" spans="1:19" x14ac:dyDescent="0.2">
      <c r="B108" s="57"/>
      <c r="C108" s="77"/>
      <c r="D108" s="59"/>
      <c r="E108" s="60"/>
      <c r="F108" s="6"/>
      <c r="G108" s="7"/>
      <c r="H108" s="8"/>
    </row>
    <row r="109" spans="1:19" ht="15" x14ac:dyDescent="0.25">
      <c r="B109" s="70" t="s">
        <v>75</v>
      </c>
      <c r="C109" s="96" t="s">
        <v>76</v>
      </c>
      <c r="D109" s="72"/>
      <c r="E109" s="73"/>
      <c r="F109" s="74"/>
      <c r="G109" s="75"/>
      <c r="H109" s="76"/>
    </row>
    <row r="110" spans="1:19" x14ac:dyDescent="0.2">
      <c r="B110" s="57"/>
      <c r="C110" s="77"/>
      <c r="D110" s="59"/>
      <c r="E110" s="60"/>
      <c r="F110" s="6"/>
      <c r="G110" s="7"/>
      <c r="H110" s="8"/>
    </row>
    <row r="111" spans="1:19" ht="15" x14ac:dyDescent="0.25">
      <c r="B111" s="29" t="s">
        <v>10</v>
      </c>
      <c r="C111" s="30" t="s">
        <v>11</v>
      </c>
      <c r="D111" s="31" t="s">
        <v>12</v>
      </c>
      <c r="E111" s="32" t="s">
        <v>13</v>
      </c>
      <c r="F111" s="33" t="s">
        <v>14</v>
      </c>
      <c r="G111" s="34" t="s">
        <v>15</v>
      </c>
      <c r="H111" s="35"/>
      <c r="I111" s="9" t="s">
        <v>16</v>
      </c>
      <c r="J111" s="9" t="s">
        <v>17</v>
      </c>
      <c r="K111" s="9" t="s">
        <v>18</v>
      </c>
      <c r="L111" s="9" t="s">
        <v>19</v>
      </c>
      <c r="M111" s="9" t="s">
        <v>20</v>
      </c>
    </row>
    <row r="112" spans="1:19" ht="6" customHeight="1" x14ac:dyDescent="0.25">
      <c r="E112" s="98"/>
      <c r="F112" s="99"/>
      <c r="G112" s="100"/>
      <c r="H112" s="35"/>
    </row>
    <row r="113" spans="2:8" ht="99.75" x14ac:dyDescent="0.2">
      <c r="B113" s="61">
        <v>1</v>
      </c>
      <c r="C113" s="84" t="s">
        <v>77</v>
      </c>
      <c r="D113" s="83" t="s">
        <v>33</v>
      </c>
      <c r="E113" s="5">
        <f>+E88</f>
        <v>525.63</v>
      </c>
      <c r="F113" s="49"/>
      <c r="G113" s="39">
        <f t="shared" ref="G113:G140" si="3">IF(E113=""," ",+E113*F113)</f>
        <v>0</v>
      </c>
      <c r="H113" s="8"/>
    </row>
    <row r="114" spans="2:8" ht="6" customHeight="1" x14ac:dyDescent="0.2">
      <c r="B114" s="61"/>
      <c r="C114" s="84"/>
      <c r="D114" s="83"/>
      <c r="E114" s="5"/>
      <c r="F114" s="6"/>
      <c r="G114" s="39" t="str">
        <f t="shared" si="3"/>
        <v xml:space="preserve"> </v>
      </c>
      <c r="H114" s="8"/>
    </row>
    <row r="115" spans="2:8" ht="28.5" x14ac:dyDescent="0.2">
      <c r="B115" s="61">
        <v>2</v>
      </c>
      <c r="C115" s="84" t="s">
        <v>78</v>
      </c>
      <c r="D115" s="83" t="s">
        <v>43</v>
      </c>
      <c r="E115" s="5">
        <v>44</v>
      </c>
      <c r="F115" s="49"/>
      <c r="G115" s="39">
        <f t="shared" si="3"/>
        <v>0</v>
      </c>
      <c r="H115" s="8"/>
    </row>
    <row r="116" spans="2:8" ht="6" customHeight="1" x14ac:dyDescent="0.2">
      <c r="B116" s="61"/>
      <c r="C116" s="84"/>
      <c r="D116" s="83"/>
      <c r="E116" s="5"/>
      <c r="F116" s="6"/>
      <c r="G116" s="39" t="str">
        <f t="shared" si="3"/>
        <v xml:space="preserve"> </v>
      </c>
      <c r="H116" s="8"/>
    </row>
    <row r="117" spans="2:8" ht="28.5" x14ac:dyDescent="0.2">
      <c r="B117" s="61">
        <v>3</v>
      </c>
      <c r="C117" s="84" t="s">
        <v>79</v>
      </c>
      <c r="D117" s="83" t="s">
        <v>43</v>
      </c>
      <c r="E117" s="5">
        <f>+E113</f>
        <v>525.63</v>
      </c>
      <c r="F117" s="49"/>
      <c r="G117" s="39">
        <f t="shared" si="3"/>
        <v>0</v>
      </c>
      <c r="H117" s="8"/>
    </row>
    <row r="118" spans="2:8" ht="6" customHeight="1" x14ac:dyDescent="0.2">
      <c r="B118" s="61"/>
      <c r="C118" s="84"/>
      <c r="D118" s="83"/>
      <c r="E118" s="5"/>
      <c r="F118" s="6"/>
      <c r="G118" s="39" t="str">
        <f t="shared" si="3"/>
        <v xml:space="preserve"> </v>
      </c>
      <c r="H118" s="8"/>
    </row>
    <row r="119" spans="2:8" ht="242.25" x14ac:dyDescent="0.2">
      <c r="B119" s="61">
        <v>4</v>
      </c>
      <c r="C119" s="84" t="s">
        <v>163</v>
      </c>
      <c r="D119" s="83" t="s">
        <v>33</v>
      </c>
      <c r="E119" s="5">
        <v>78</v>
      </c>
      <c r="F119" s="49"/>
      <c r="G119" s="39">
        <f t="shared" si="3"/>
        <v>0</v>
      </c>
      <c r="H119" s="8"/>
    </row>
    <row r="120" spans="2:8" ht="6" customHeight="1" x14ac:dyDescent="0.2">
      <c r="G120" s="39" t="str">
        <f t="shared" si="3"/>
        <v xml:space="preserve"> </v>
      </c>
    </row>
    <row r="121" spans="2:8" ht="85.5" x14ac:dyDescent="0.2">
      <c r="B121" s="61">
        <v>5</v>
      </c>
      <c r="C121" s="84" t="s">
        <v>80</v>
      </c>
      <c r="D121" s="83" t="s">
        <v>43</v>
      </c>
      <c r="E121" s="5">
        <f>[2]IZMERE!D25</f>
        <v>10.794000000000002</v>
      </c>
      <c r="F121" s="49"/>
      <c r="G121" s="39">
        <f t="shared" si="3"/>
        <v>0</v>
      </c>
      <c r="H121" s="8"/>
    </row>
    <row r="122" spans="2:8" ht="6" customHeight="1" x14ac:dyDescent="0.2">
      <c r="G122" s="39" t="str">
        <f t="shared" si="3"/>
        <v xml:space="preserve"> </v>
      </c>
    </row>
    <row r="123" spans="2:8" ht="85.5" x14ac:dyDescent="0.2">
      <c r="B123" s="61">
        <v>6</v>
      </c>
      <c r="C123" s="84" t="s">
        <v>81</v>
      </c>
      <c r="D123" s="83" t="s">
        <v>43</v>
      </c>
      <c r="E123" s="5">
        <v>90</v>
      </c>
      <c r="F123" s="49"/>
      <c r="G123" s="39">
        <f t="shared" si="3"/>
        <v>0</v>
      </c>
      <c r="H123" s="8"/>
    </row>
    <row r="124" spans="2:8" ht="6" customHeight="1" x14ac:dyDescent="0.2">
      <c r="G124" s="39" t="str">
        <f t="shared" si="3"/>
        <v xml:space="preserve"> </v>
      </c>
    </row>
    <row r="125" spans="2:8" ht="42.75" x14ac:dyDescent="0.2">
      <c r="B125" s="61">
        <v>7</v>
      </c>
      <c r="C125" s="84" t="s">
        <v>82</v>
      </c>
      <c r="D125" s="83" t="s">
        <v>43</v>
      </c>
      <c r="E125" s="5">
        <f>+E123</f>
        <v>90</v>
      </c>
      <c r="F125" s="49"/>
      <c r="G125" s="39">
        <f t="shared" si="3"/>
        <v>0</v>
      </c>
      <c r="H125" s="8"/>
    </row>
    <row r="126" spans="2:8" ht="6" customHeight="1" x14ac:dyDescent="0.2">
      <c r="B126" s="61"/>
      <c r="C126" s="84"/>
      <c r="D126" s="83"/>
      <c r="E126" s="5"/>
      <c r="F126" s="6"/>
      <c r="G126" s="39" t="str">
        <f t="shared" si="3"/>
        <v xml:space="preserve"> </v>
      </c>
      <c r="H126" s="8"/>
    </row>
    <row r="127" spans="2:8" ht="99.75" x14ac:dyDescent="0.2">
      <c r="B127" s="61">
        <v>8</v>
      </c>
      <c r="C127" s="84" t="s">
        <v>83</v>
      </c>
      <c r="D127" s="83" t="s">
        <v>43</v>
      </c>
      <c r="E127" s="5">
        <f>+E90</f>
        <v>40</v>
      </c>
      <c r="F127" s="49"/>
      <c r="G127" s="39">
        <f t="shared" si="3"/>
        <v>0</v>
      </c>
      <c r="H127" s="8"/>
    </row>
    <row r="128" spans="2:8" ht="6" customHeight="1" x14ac:dyDescent="0.2">
      <c r="B128" s="61"/>
      <c r="C128" s="84"/>
      <c r="D128" s="83"/>
      <c r="E128" s="5"/>
      <c r="F128" s="6"/>
      <c r="G128" s="39" t="str">
        <f t="shared" si="3"/>
        <v xml:space="preserve"> </v>
      </c>
      <c r="H128" s="8"/>
    </row>
    <row r="129" spans="2:13" ht="42.75" x14ac:dyDescent="0.2">
      <c r="B129" s="61">
        <v>9</v>
      </c>
      <c r="C129" s="84" t="s">
        <v>84</v>
      </c>
      <c r="D129" s="83" t="s">
        <v>43</v>
      </c>
      <c r="E129" s="5">
        <f>+E127*2</f>
        <v>80</v>
      </c>
      <c r="F129" s="49"/>
      <c r="G129" s="39">
        <f t="shared" si="3"/>
        <v>0</v>
      </c>
      <c r="H129" s="8"/>
    </row>
    <row r="130" spans="2:13" ht="6" customHeight="1" x14ac:dyDescent="0.2">
      <c r="B130" s="61"/>
      <c r="C130" s="84"/>
      <c r="D130" s="83"/>
      <c r="E130" s="5"/>
      <c r="F130" s="6"/>
      <c r="G130" s="39" t="str">
        <f t="shared" si="3"/>
        <v xml:space="preserve"> </v>
      </c>
      <c r="H130" s="8"/>
    </row>
    <row r="131" spans="2:13" ht="99.75" x14ac:dyDescent="0.2">
      <c r="B131" s="61">
        <v>10</v>
      </c>
      <c r="C131" s="84" t="s">
        <v>85</v>
      </c>
      <c r="D131" s="83" t="s">
        <v>43</v>
      </c>
      <c r="E131" s="5">
        <f>+E92</f>
        <v>2.5</v>
      </c>
      <c r="F131" s="49"/>
      <c r="G131" s="39">
        <f t="shared" si="3"/>
        <v>0</v>
      </c>
      <c r="H131" s="8"/>
    </row>
    <row r="132" spans="2:13" ht="6" customHeight="1" x14ac:dyDescent="0.2">
      <c r="B132" s="61"/>
      <c r="C132" s="84"/>
      <c r="D132" s="83"/>
      <c r="E132" s="5"/>
      <c r="F132" s="6"/>
      <c r="G132" s="39" t="str">
        <f t="shared" si="3"/>
        <v xml:space="preserve"> </v>
      </c>
      <c r="H132" s="8"/>
    </row>
    <row r="133" spans="2:13" ht="99.75" x14ac:dyDescent="0.2">
      <c r="B133" s="61">
        <v>11</v>
      </c>
      <c r="C133" s="84" t="s">
        <v>86</v>
      </c>
      <c r="D133" s="83" t="s">
        <v>43</v>
      </c>
      <c r="E133" s="5">
        <f>+M133</f>
        <v>27.5</v>
      </c>
      <c r="F133" s="49"/>
      <c r="G133" s="39">
        <f t="shared" si="3"/>
        <v>0</v>
      </c>
      <c r="H133" s="8"/>
      <c r="I133" s="9">
        <v>13.75</v>
      </c>
      <c r="L133" s="9">
        <v>2</v>
      </c>
      <c r="M133" s="9">
        <f>+I133*L133</f>
        <v>27.5</v>
      </c>
    </row>
    <row r="134" spans="2:13" ht="6" customHeight="1" x14ac:dyDescent="0.2">
      <c r="B134" s="61"/>
      <c r="C134" s="84"/>
      <c r="D134" s="83"/>
      <c r="E134" s="5"/>
      <c r="F134" s="6"/>
      <c r="G134" s="39" t="str">
        <f t="shared" si="3"/>
        <v xml:space="preserve"> </v>
      </c>
      <c r="H134" s="8"/>
    </row>
    <row r="135" spans="2:13" ht="42.75" x14ac:dyDescent="0.2">
      <c r="B135" s="61">
        <v>12</v>
      </c>
      <c r="C135" s="84" t="s">
        <v>84</v>
      </c>
      <c r="D135" s="83" t="s">
        <v>43</v>
      </c>
      <c r="E135" s="5">
        <f>+E133</f>
        <v>27.5</v>
      </c>
      <c r="F135" s="49"/>
      <c r="G135" s="39">
        <f t="shared" si="3"/>
        <v>0</v>
      </c>
      <c r="H135" s="8"/>
    </row>
    <row r="136" spans="2:13" ht="6" customHeight="1" x14ac:dyDescent="0.2">
      <c r="B136" s="61"/>
      <c r="C136" s="84"/>
      <c r="D136" s="83"/>
      <c r="E136" s="5"/>
      <c r="F136" s="6"/>
      <c r="G136" s="39" t="str">
        <f t="shared" si="3"/>
        <v xml:space="preserve"> </v>
      </c>
      <c r="H136" s="8"/>
    </row>
    <row r="137" spans="2:13" ht="28.5" x14ac:dyDescent="0.2">
      <c r="B137" s="61">
        <v>13</v>
      </c>
      <c r="C137" s="84" t="s">
        <v>87</v>
      </c>
      <c r="D137" s="83" t="s">
        <v>43</v>
      </c>
      <c r="E137" s="5">
        <f>+[1]IZMERE!A41</f>
        <v>103.908</v>
      </c>
      <c r="F137" s="49"/>
      <c r="G137" s="39">
        <f t="shared" si="3"/>
        <v>0</v>
      </c>
      <c r="H137" s="8"/>
      <c r="I137" s="9">
        <v>32.9</v>
      </c>
      <c r="J137" s="9">
        <f>+J39</f>
        <v>15.320000000000002</v>
      </c>
      <c r="L137" s="9">
        <v>2</v>
      </c>
      <c r="M137" s="9">
        <f>+(I137+J137)*L137</f>
        <v>96.44</v>
      </c>
    </row>
    <row r="138" spans="2:13" ht="6" customHeight="1" x14ac:dyDescent="0.2">
      <c r="B138" s="61"/>
      <c r="C138" s="84"/>
      <c r="D138" s="83"/>
      <c r="E138" s="5"/>
      <c r="F138" s="6"/>
      <c r="G138" s="39" t="str">
        <f t="shared" si="3"/>
        <v xml:space="preserve"> </v>
      </c>
      <c r="H138" s="8"/>
    </row>
    <row r="139" spans="2:13" ht="57" x14ac:dyDescent="0.2">
      <c r="B139" s="61">
        <v>14</v>
      </c>
      <c r="C139" s="84" t="s">
        <v>88</v>
      </c>
      <c r="D139" s="83" t="s">
        <v>61</v>
      </c>
      <c r="E139" s="5">
        <v>12</v>
      </c>
      <c r="F139" s="49"/>
      <c r="G139" s="39">
        <f t="shared" si="3"/>
        <v>0</v>
      </c>
      <c r="H139" s="8"/>
      <c r="I139" s="9">
        <v>32.9</v>
      </c>
      <c r="J139" s="9">
        <f>+J41</f>
        <v>18</v>
      </c>
      <c r="L139" s="9">
        <v>2</v>
      </c>
      <c r="M139" s="9">
        <f>+(I139+J139)*L139</f>
        <v>101.8</v>
      </c>
    </row>
    <row r="140" spans="2:13" ht="6" customHeight="1" x14ac:dyDescent="0.2">
      <c r="B140" s="50"/>
      <c r="C140" s="51"/>
      <c r="D140" s="52"/>
      <c r="E140" s="53"/>
      <c r="F140" s="54"/>
      <c r="G140" s="102" t="str">
        <f t="shared" si="3"/>
        <v xml:space="preserve"> </v>
      </c>
      <c r="H140" s="56"/>
    </row>
    <row r="141" spans="2:13" ht="15" x14ac:dyDescent="0.2">
      <c r="B141" s="57"/>
      <c r="C141" s="58" t="s">
        <v>34</v>
      </c>
      <c r="D141" s="59"/>
      <c r="E141" s="60"/>
      <c r="F141" s="6"/>
      <c r="G141" s="39">
        <f>SUM(G113:G140)</f>
        <v>0</v>
      </c>
      <c r="H141" s="8"/>
    </row>
    <row r="142" spans="2:13" ht="15" x14ac:dyDescent="0.2">
      <c r="B142" s="26"/>
      <c r="C142" s="58"/>
      <c r="D142" s="78"/>
      <c r="E142" s="79"/>
      <c r="F142" s="80"/>
      <c r="G142" s="39" t="str">
        <f t="shared" ref="G142:G148" si="4">IF(E142=""," ",+E142*F142)</f>
        <v xml:space="preserve"> </v>
      </c>
      <c r="H142" s="82"/>
    </row>
    <row r="143" spans="2:13" ht="15" x14ac:dyDescent="0.2">
      <c r="B143" s="26"/>
      <c r="C143" s="58"/>
      <c r="D143" s="78"/>
      <c r="E143" s="79"/>
      <c r="F143" s="80"/>
      <c r="G143" s="39" t="str">
        <f t="shared" si="4"/>
        <v xml:space="preserve"> </v>
      </c>
      <c r="H143" s="82"/>
    </row>
    <row r="144" spans="2:13" ht="15" x14ac:dyDescent="0.2">
      <c r="B144" s="26"/>
      <c r="C144" s="58"/>
      <c r="D144" s="78"/>
      <c r="E144" s="79"/>
      <c r="F144" s="80"/>
      <c r="G144" s="39" t="str">
        <f t="shared" si="4"/>
        <v xml:space="preserve"> </v>
      </c>
      <c r="H144" s="82"/>
    </row>
    <row r="145" spans="2:13" ht="15" x14ac:dyDescent="0.2">
      <c r="B145" s="26"/>
      <c r="C145" s="58"/>
      <c r="D145" s="78"/>
      <c r="E145" s="79"/>
      <c r="F145" s="80"/>
      <c r="G145" s="39" t="str">
        <f t="shared" si="4"/>
        <v xml:space="preserve"> </v>
      </c>
      <c r="H145" s="82"/>
    </row>
    <row r="146" spans="2:13" ht="15" x14ac:dyDescent="0.2">
      <c r="B146" s="26"/>
      <c r="C146" s="58"/>
      <c r="D146" s="78"/>
      <c r="E146" s="79"/>
      <c r="F146" s="80"/>
      <c r="G146" s="39" t="str">
        <f t="shared" si="4"/>
        <v xml:space="preserve"> </v>
      </c>
      <c r="H146" s="82"/>
    </row>
    <row r="147" spans="2:13" ht="15" x14ac:dyDescent="0.25">
      <c r="B147" s="70" t="s">
        <v>89</v>
      </c>
      <c r="C147" s="71" t="s">
        <v>90</v>
      </c>
      <c r="D147" s="72"/>
      <c r="E147" s="73"/>
      <c r="F147" s="74"/>
      <c r="G147" s="39" t="str">
        <f t="shared" si="4"/>
        <v xml:space="preserve"> </v>
      </c>
      <c r="H147" s="76"/>
    </row>
    <row r="148" spans="2:13" x14ac:dyDescent="0.2">
      <c r="B148" s="57"/>
      <c r="C148" s="77"/>
      <c r="D148" s="59"/>
      <c r="E148" s="60"/>
      <c r="F148" s="6"/>
      <c r="G148" s="39" t="str">
        <f t="shared" si="4"/>
        <v xml:space="preserve"> </v>
      </c>
      <c r="H148" s="8"/>
    </row>
    <row r="149" spans="2:13" ht="15" x14ac:dyDescent="0.25">
      <c r="B149" s="29" t="s">
        <v>10</v>
      </c>
      <c r="C149" s="30" t="s">
        <v>11</v>
      </c>
      <c r="D149" s="31" t="s">
        <v>12</v>
      </c>
      <c r="E149" s="32" t="s">
        <v>13</v>
      </c>
      <c r="F149" s="33" t="s">
        <v>14</v>
      </c>
      <c r="G149" s="34" t="s">
        <v>15</v>
      </c>
      <c r="H149" s="103"/>
      <c r="I149" s="9" t="s">
        <v>16</v>
      </c>
      <c r="J149" s="9" t="s">
        <v>17</v>
      </c>
      <c r="K149" s="9" t="s">
        <v>18</v>
      </c>
      <c r="L149" s="9" t="s">
        <v>19</v>
      </c>
      <c r="M149" s="9" t="s">
        <v>20</v>
      </c>
    </row>
    <row r="150" spans="2:13" ht="6" customHeight="1" x14ac:dyDescent="0.25">
      <c r="E150" s="98"/>
      <c r="F150" s="99"/>
      <c r="G150" s="39" t="str">
        <f t="shared" ref="G150:G171" si="5">IF(E150=""," ",+E150*F150)</f>
        <v xml:space="preserve"> </v>
      </c>
      <c r="H150" s="35"/>
    </row>
    <row r="151" spans="2:13" ht="85.5" x14ac:dyDescent="0.2">
      <c r="B151" s="61">
        <v>1</v>
      </c>
      <c r="C151" s="84" t="s">
        <v>91</v>
      </c>
      <c r="D151" s="83" t="s">
        <v>33</v>
      </c>
      <c r="E151" s="5">
        <f>+[1]IZMERE!J9</f>
        <v>220.96619999999999</v>
      </c>
      <c r="F151" s="49"/>
      <c r="G151" s="39">
        <f t="shared" si="5"/>
        <v>0</v>
      </c>
      <c r="H151" s="8"/>
    </row>
    <row r="152" spans="2:13" ht="6" customHeight="1" x14ac:dyDescent="0.2">
      <c r="B152" s="61"/>
      <c r="C152" s="84"/>
      <c r="D152" s="83"/>
      <c r="E152" s="5"/>
      <c r="F152" s="6"/>
      <c r="G152" s="39" t="str">
        <f t="shared" si="5"/>
        <v xml:space="preserve"> </v>
      </c>
      <c r="H152" s="8"/>
    </row>
    <row r="153" spans="2:13" ht="28.5" x14ac:dyDescent="0.2">
      <c r="B153" s="61">
        <v>2</v>
      </c>
      <c r="C153" s="84" t="s">
        <v>78</v>
      </c>
      <c r="D153" s="83" t="s">
        <v>43</v>
      </c>
      <c r="E153" s="5">
        <v>36</v>
      </c>
      <c r="F153" s="49"/>
      <c r="G153" s="39">
        <f t="shared" si="5"/>
        <v>0</v>
      </c>
      <c r="H153" s="8"/>
    </row>
    <row r="154" spans="2:13" ht="6" customHeight="1" x14ac:dyDescent="0.2">
      <c r="B154" s="61"/>
      <c r="C154" s="84"/>
      <c r="D154" s="83"/>
      <c r="E154" s="5"/>
      <c r="F154" s="6"/>
      <c r="G154" s="39" t="str">
        <f t="shared" si="5"/>
        <v xml:space="preserve"> </v>
      </c>
      <c r="H154" s="8"/>
    </row>
    <row r="155" spans="2:13" ht="85.5" x14ac:dyDescent="0.2">
      <c r="B155" s="61">
        <v>3</v>
      </c>
      <c r="C155" s="84" t="s">
        <v>92</v>
      </c>
      <c r="D155" s="83" t="s">
        <v>33</v>
      </c>
      <c r="E155" s="5">
        <f>+[1]IZMERE!J18</f>
        <v>30.87</v>
      </c>
      <c r="F155" s="49"/>
      <c r="G155" s="39">
        <f t="shared" si="5"/>
        <v>0</v>
      </c>
      <c r="H155" s="8"/>
    </row>
    <row r="156" spans="2:13" ht="6" customHeight="1" x14ac:dyDescent="0.2">
      <c r="B156" s="61"/>
      <c r="C156" s="84"/>
      <c r="D156" s="83"/>
      <c r="E156" s="5"/>
      <c r="F156" s="6"/>
      <c r="G156" s="39" t="str">
        <f t="shared" si="5"/>
        <v xml:space="preserve"> </v>
      </c>
      <c r="H156" s="8"/>
    </row>
    <row r="157" spans="2:13" ht="57" x14ac:dyDescent="0.2">
      <c r="B157" s="61">
        <v>4</v>
      </c>
      <c r="C157" s="84" t="s">
        <v>93</v>
      </c>
      <c r="D157" s="83" t="s">
        <v>43</v>
      </c>
      <c r="E157" s="5">
        <f>+[1]IZMERE!I24</f>
        <v>57.225000000000001</v>
      </c>
      <c r="F157" s="49"/>
      <c r="G157" s="39">
        <f t="shared" si="5"/>
        <v>0</v>
      </c>
      <c r="H157" s="8"/>
    </row>
    <row r="158" spans="2:13" ht="6" customHeight="1" x14ac:dyDescent="0.2">
      <c r="B158" s="61"/>
      <c r="C158" s="84"/>
      <c r="D158" s="83"/>
      <c r="E158" s="5"/>
      <c r="F158" s="6"/>
      <c r="G158" s="39" t="str">
        <f t="shared" si="5"/>
        <v xml:space="preserve"> </v>
      </c>
      <c r="H158" s="8"/>
    </row>
    <row r="159" spans="2:13" ht="114" x14ac:dyDescent="0.2">
      <c r="B159" s="104">
        <v>5</v>
      </c>
      <c r="C159" s="105" t="s">
        <v>94</v>
      </c>
      <c r="D159" s="97" t="s">
        <v>47</v>
      </c>
      <c r="E159" s="106">
        <f>[2]IZMERE!I34</f>
        <v>24</v>
      </c>
      <c r="F159" s="107"/>
      <c r="G159" s="39">
        <f t="shared" si="5"/>
        <v>0</v>
      </c>
      <c r="H159" s="8"/>
    </row>
    <row r="160" spans="2:13" ht="6" customHeight="1" x14ac:dyDescent="0.2">
      <c r="C160" s="105"/>
      <c r="G160" s="39" t="str">
        <f t="shared" si="5"/>
        <v xml:space="preserve"> </v>
      </c>
    </row>
    <row r="161" spans="2:13" ht="57" x14ac:dyDescent="0.2">
      <c r="B161" s="108">
        <v>6</v>
      </c>
      <c r="C161" s="105" t="s">
        <v>95</v>
      </c>
      <c r="D161" s="97" t="s">
        <v>43</v>
      </c>
      <c r="E161" s="109">
        <f>+[1]IZMERE!J34</f>
        <v>110.88000000000001</v>
      </c>
      <c r="F161" s="107"/>
      <c r="G161" s="39">
        <f t="shared" si="5"/>
        <v>0</v>
      </c>
      <c r="H161" s="8"/>
    </row>
    <row r="162" spans="2:13" ht="6" customHeight="1" x14ac:dyDescent="0.2">
      <c r="C162" s="105"/>
      <c r="G162" s="39" t="str">
        <f t="shared" si="5"/>
        <v xml:space="preserve"> </v>
      </c>
    </row>
    <row r="163" spans="2:13" ht="99.75" x14ac:dyDescent="0.2">
      <c r="B163" s="61">
        <v>7</v>
      </c>
      <c r="C163" s="84" t="s">
        <v>96</v>
      </c>
      <c r="D163" s="83" t="s">
        <v>47</v>
      </c>
      <c r="E163" s="5">
        <f>E159</f>
        <v>24</v>
      </c>
      <c r="F163" s="49"/>
      <c r="G163" s="39">
        <f t="shared" si="5"/>
        <v>0</v>
      </c>
      <c r="H163" s="8"/>
    </row>
    <row r="164" spans="2:13" ht="6" customHeight="1" x14ac:dyDescent="0.2">
      <c r="B164" s="61"/>
      <c r="C164" s="84"/>
      <c r="D164" s="83"/>
      <c r="E164" s="5"/>
      <c r="F164" s="6"/>
      <c r="G164" s="39" t="str">
        <f t="shared" si="5"/>
        <v xml:space="preserve"> </v>
      </c>
      <c r="H164" s="8"/>
    </row>
    <row r="165" spans="2:13" ht="42.75" x14ac:dyDescent="0.2">
      <c r="B165" s="61">
        <v>8</v>
      </c>
      <c r="C165" s="46" t="s">
        <v>97</v>
      </c>
      <c r="D165" s="110" t="s">
        <v>33</v>
      </c>
      <c r="E165" s="111">
        <f>[2]IZMERE!J43</f>
        <v>67.98960000000001</v>
      </c>
      <c r="F165" s="68"/>
      <c r="G165" s="39">
        <f t="shared" si="5"/>
        <v>0</v>
      </c>
      <c r="H165" s="56"/>
    </row>
    <row r="166" spans="2:13" ht="6" customHeight="1" x14ac:dyDescent="0.2">
      <c r="B166" s="61"/>
      <c r="C166" s="46"/>
      <c r="D166" s="110"/>
      <c r="E166" s="111"/>
      <c r="F166" s="112"/>
      <c r="G166" s="39" t="str">
        <f t="shared" si="5"/>
        <v xml:space="preserve"> </v>
      </c>
      <c r="H166" s="56"/>
    </row>
    <row r="167" spans="2:13" ht="71.25" x14ac:dyDescent="0.2">
      <c r="B167" s="61">
        <v>9</v>
      </c>
      <c r="C167" s="46" t="s">
        <v>98</v>
      </c>
      <c r="D167" s="110" t="s">
        <v>43</v>
      </c>
      <c r="E167" s="111">
        <f>+M167</f>
        <v>43.8</v>
      </c>
      <c r="F167" s="68"/>
      <c r="G167" s="39">
        <f t="shared" si="5"/>
        <v>0</v>
      </c>
      <c r="H167" s="56"/>
      <c r="I167" s="9">
        <v>2.8</v>
      </c>
      <c r="J167" s="9">
        <v>2.25</v>
      </c>
      <c r="K167" s="9">
        <v>2</v>
      </c>
      <c r="L167" s="9">
        <v>6</v>
      </c>
      <c r="M167" s="9">
        <f>+(I167+J167*K167)*L167</f>
        <v>43.8</v>
      </c>
    </row>
    <row r="168" spans="2:13" ht="6" customHeight="1" x14ac:dyDescent="0.2">
      <c r="B168" s="61"/>
      <c r="C168" s="46"/>
      <c r="D168" s="110"/>
      <c r="E168" s="111"/>
      <c r="F168" s="112"/>
      <c r="G168" s="39" t="str">
        <f t="shared" si="5"/>
        <v xml:space="preserve"> </v>
      </c>
      <c r="H168" s="56"/>
    </row>
    <row r="169" spans="2:13" ht="85.5" x14ac:dyDescent="0.2">
      <c r="B169" s="61">
        <v>10</v>
      </c>
      <c r="C169" s="46" t="s">
        <v>99</v>
      </c>
      <c r="D169" s="110" t="s">
        <v>43</v>
      </c>
      <c r="E169" s="111">
        <f>+M169</f>
        <v>26</v>
      </c>
      <c r="F169" s="68"/>
      <c r="G169" s="39">
        <f t="shared" si="5"/>
        <v>0</v>
      </c>
      <c r="H169" s="56"/>
      <c r="I169" s="9">
        <v>3</v>
      </c>
      <c r="J169" s="9">
        <v>4</v>
      </c>
      <c r="K169" s="9">
        <v>2</v>
      </c>
      <c r="L169" s="9">
        <v>6</v>
      </c>
      <c r="M169" s="9">
        <f>+(I169*L169+J169*K169)</f>
        <v>26</v>
      </c>
    </row>
    <row r="170" spans="2:13" ht="6" customHeight="1" x14ac:dyDescent="0.2">
      <c r="B170" s="61"/>
      <c r="C170" s="46"/>
      <c r="D170" s="110"/>
      <c r="E170" s="111"/>
      <c r="F170" s="112"/>
      <c r="G170" s="39" t="str">
        <f t="shared" si="5"/>
        <v xml:space="preserve"> </v>
      </c>
      <c r="H170" s="56"/>
    </row>
    <row r="171" spans="2:13" ht="71.25" x14ac:dyDescent="0.2">
      <c r="B171" s="61">
        <v>11</v>
      </c>
      <c r="C171" s="46" t="s">
        <v>100</v>
      </c>
      <c r="D171" s="110" t="s">
        <v>43</v>
      </c>
      <c r="E171" s="111">
        <f>+M171</f>
        <v>28</v>
      </c>
      <c r="F171" s="68"/>
      <c r="G171" s="39">
        <f t="shared" si="5"/>
        <v>0</v>
      </c>
      <c r="H171" s="56"/>
      <c r="I171" s="9">
        <v>3.5</v>
      </c>
      <c r="L171" s="9">
        <v>8</v>
      </c>
      <c r="M171" s="9">
        <f>+(I171+J171*K171)*L171</f>
        <v>28</v>
      </c>
    </row>
    <row r="172" spans="2:13" ht="6" customHeight="1" x14ac:dyDescent="0.2">
      <c r="B172" s="50"/>
      <c r="C172" s="51"/>
      <c r="D172" s="52"/>
      <c r="E172" s="53"/>
      <c r="F172" s="54"/>
      <c r="G172" s="55"/>
      <c r="H172" s="56"/>
    </row>
    <row r="173" spans="2:13" ht="15" x14ac:dyDescent="0.2">
      <c r="B173" s="57"/>
      <c r="C173" s="58" t="s">
        <v>34</v>
      </c>
      <c r="D173" s="59"/>
      <c r="E173" s="60"/>
      <c r="F173" s="6"/>
      <c r="G173" s="7">
        <f>SUM(G151:G172)</f>
        <v>0</v>
      </c>
      <c r="H173" s="8"/>
    </row>
    <row r="174" spans="2:13" ht="15" x14ac:dyDescent="0.2">
      <c r="B174" s="26"/>
      <c r="C174" s="58"/>
      <c r="D174" s="78"/>
      <c r="E174" s="79"/>
      <c r="F174" s="80"/>
      <c r="G174" s="81"/>
      <c r="H174" s="82"/>
    </row>
    <row r="175" spans="2:13" ht="15" x14ac:dyDescent="0.2">
      <c r="B175" s="26"/>
      <c r="C175" s="58"/>
      <c r="D175" s="78"/>
      <c r="E175" s="79"/>
      <c r="F175" s="80"/>
      <c r="G175" s="81"/>
      <c r="H175" s="82"/>
    </row>
    <row r="176" spans="2:13" ht="15" x14ac:dyDescent="0.2">
      <c r="B176" s="26"/>
      <c r="C176" s="58"/>
      <c r="D176" s="78"/>
      <c r="E176" s="79"/>
      <c r="F176" s="80"/>
      <c r="G176" s="81"/>
      <c r="H176" s="82"/>
    </row>
    <row r="177" spans="2:13" ht="15" x14ac:dyDescent="0.2">
      <c r="B177" s="26"/>
      <c r="C177" s="58"/>
      <c r="D177" s="78"/>
      <c r="E177" s="79"/>
      <c r="F177" s="80"/>
      <c r="G177" s="81"/>
      <c r="H177" s="82"/>
    </row>
    <row r="178" spans="2:13" ht="15" x14ac:dyDescent="0.2">
      <c r="B178" s="26"/>
      <c r="C178" s="58"/>
      <c r="D178" s="78"/>
      <c r="E178" s="79"/>
      <c r="F178" s="80"/>
      <c r="G178" s="81"/>
      <c r="H178" s="82"/>
    </row>
    <row r="179" spans="2:13" ht="15" x14ac:dyDescent="0.25">
      <c r="B179" s="70" t="s">
        <v>101</v>
      </c>
      <c r="C179" s="71" t="s">
        <v>102</v>
      </c>
      <c r="D179" s="72"/>
      <c r="E179" s="73"/>
      <c r="F179" s="74"/>
      <c r="G179" s="75"/>
      <c r="H179" s="76"/>
    </row>
    <row r="180" spans="2:13" x14ac:dyDescent="0.2">
      <c r="B180" s="57"/>
      <c r="C180" s="77"/>
      <c r="D180" s="59"/>
      <c r="E180" s="60"/>
      <c r="F180" s="6"/>
      <c r="G180" s="7"/>
      <c r="H180" s="8"/>
    </row>
    <row r="181" spans="2:13" ht="15" x14ac:dyDescent="0.25">
      <c r="B181" s="29" t="s">
        <v>10</v>
      </c>
      <c r="C181" s="30" t="s">
        <v>11</v>
      </c>
      <c r="D181" s="31" t="s">
        <v>12</v>
      </c>
      <c r="E181" s="32" t="s">
        <v>13</v>
      </c>
      <c r="F181" s="33" t="s">
        <v>14</v>
      </c>
      <c r="G181" s="34" t="s">
        <v>15</v>
      </c>
      <c r="H181" s="35"/>
      <c r="I181" s="9" t="s">
        <v>16</v>
      </c>
      <c r="J181" s="9" t="s">
        <v>17</v>
      </c>
      <c r="K181" s="9" t="s">
        <v>18</v>
      </c>
      <c r="L181" s="9" t="s">
        <v>19</v>
      </c>
      <c r="M181" s="9" t="s">
        <v>20</v>
      </c>
    </row>
    <row r="182" spans="2:13" ht="6" customHeight="1" x14ac:dyDescent="0.2">
      <c r="B182" s="26"/>
      <c r="C182" s="58"/>
      <c r="D182" s="78"/>
      <c r="E182" s="79"/>
      <c r="F182" s="80"/>
      <c r="G182" s="81"/>
      <c r="H182" s="82"/>
    </row>
    <row r="183" spans="2:13" ht="237" customHeight="1" x14ac:dyDescent="0.2">
      <c r="B183" s="61">
        <v>1</v>
      </c>
      <c r="C183" s="84" t="s">
        <v>103</v>
      </c>
      <c r="D183" s="83" t="s">
        <v>61</v>
      </c>
      <c r="E183" s="5">
        <v>2</v>
      </c>
      <c r="F183" s="49"/>
      <c r="G183" s="39">
        <f>IF(E183=""," ",+E183*F183)</f>
        <v>0</v>
      </c>
      <c r="H183" s="8"/>
    </row>
    <row r="184" spans="2:13" ht="6" customHeight="1" x14ac:dyDescent="0.2">
      <c r="B184" s="61"/>
      <c r="C184" s="84"/>
      <c r="D184" s="83"/>
      <c r="E184" s="5"/>
      <c r="F184" s="6"/>
      <c r="G184" s="39" t="str">
        <f>IF(E184=""," ",+E184*F184)</f>
        <v xml:space="preserve"> </v>
      </c>
      <c r="H184" s="8"/>
    </row>
    <row r="185" spans="2:13" ht="127.5" customHeight="1" x14ac:dyDescent="0.2">
      <c r="B185" s="61">
        <v>2</v>
      </c>
      <c r="C185" s="84" t="s">
        <v>104</v>
      </c>
      <c r="D185" s="83" t="s">
        <v>33</v>
      </c>
      <c r="E185" s="5">
        <f>+M185</f>
        <v>63</v>
      </c>
      <c r="F185" s="49"/>
      <c r="G185" s="39">
        <f>IF(E185=""," ",+E185*F185)</f>
        <v>0</v>
      </c>
      <c r="H185" s="8"/>
      <c r="I185" s="9">
        <v>14</v>
      </c>
      <c r="J185" s="9">
        <v>4.5</v>
      </c>
      <c r="M185" s="9">
        <f>+I185*J185</f>
        <v>63</v>
      </c>
    </row>
    <row r="186" spans="2:13" ht="6" customHeight="1" x14ac:dyDescent="0.2">
      <c r="B186" s="61"/>
      <c r="C186" s="84"/>
      <c r="D186" s="83"/>
      <c r="E186" s="5"/>
      <c r="F186" s="6"/>
      <c r="G186" s="39" t="str">
        <f>IF(E186=""," ",+E186*F186)</f>
        <v xml:space="preserve"> </v>
      </c>
      <c r="H186" s="8"/>
    </row>
    <row r="187" spans="2:13" ht="127.5" customHeight="1" x14ac:dyDescent="0.2">
      <c r="B187" s="61">
        <v>3</v>
      </c>
      <c r="C187" s="84" t="s">
        <v>105</v>
      </c>
      <c r="D187" s="83" t="s">
        <v>61</v>
      </c>
      <c r="E187" s="5">
        <v>1</v>
      </c>
      <c r="F187" s="49"/>
      <c r="G187" s="39">
        <f>IF(E187=""," ",+E187*F187)</f>
        <v>0</v>
      </c>
      <c r="H187" s="8"/>
      <c r="I187" s="9">
        <v>14</v>
      </c>
      <c r="J187" s="9">
        <v>4.5</v>
      </c>
      <c r="M187" s="9">
        <f>+I187*J187</f>
        <v>63</v>
      </c>
    </row>
    <row r="188" spans="2:13" ht="6" customHeight="1" x14ac:dyDescent="0.2">
      <c r="B188" s="50"/>
      <c r="C188" s="51"/>
      <c r="D188" s="52"/>
      <c r="E188" s="53"/>
      <c r="F188" s="54"/>
      <c r="G188" s="55"/>
      <c r="H188" s="56"/>
    </row>
    <row r="189" spans="2:13" ht="15" x14ac:dyDescent="0.2">
      <c r="B189" s="57"/>
      <c r="C189" s="58" t="s">
        <v>34</v>
      </c>
      <c r="D189" s="59"/>
      <c r="E189" s="60"/>
      <c r="F189" s="6"/>
      <c r="G189" s="7">
        <f>SUM(G183:G188)</f>
        <v>0</v>
      </c>
      <c r="H189" s="8"/>
    </row>
    <row r="190" spans="2:13" x14ac:dyDescent="0.2">
      <c r="B190" s="61"/>
      <c r="C190" s="84"/>
      <c r="D190" s="83"/>
      <c r="E190" s="5"/>
      <c r="F190" s="6"/>
      <c r="G190" s="7"/>
      <c r="H190" s="8"/>
    </row>
    <row r="191" spans="2:13" ht="15" x14ac:dyDescent="0.2">
      <c r="B191" s="26"/>
      <c r="C191" s="113"/>
      <c r="D191" s="78"/>
      <c r="E191" s="79"/>
      <c r="F191" s="80"/>
      <c r="G191" s="81"/>
      <c r="H191" s="82"/>
    </row>
    <row r="192" spans="2:13" ht="15" x14ac:dyDescent="0.2">
      <c r="B192" s="26"/>
      <c r="C192" s="113"/>
      <c r="D192" s="78"/>
      <c r="E192" s="79"/>
      <c r="F192" s="80"/>
      <c r="G192" s="81"/>
      <c r="H192" s="82"/>
    </row>
    <row r="193" spans="2:13" ht="15" x14ac:dyDescent="0.2">
      <c r="B193" s="26"/>
      <c r="C193" s="58"/>
      <c r="D193" s="78"/>
      <c r="E193" s="79"/>
      <c r="F193" s="80"/>
      <c r="G193" s="81"/>
      <c r="H193" s="82"/>
    </row>
    <row r="194" spans="2:13" ht="15" x14ac:dyDescent="0.2">
      <c r="B194" s="26"/>
      <c r="C194" s="58"/>
      <c r="D194" s="78"/>
      <c r="E194" s="79"/>
      <c r="F194" s="80"/>
      <c r="G194" s="81"/>
      <c r="H194" s="82"/>
    </row>
    <row r="195" spans="2:13" ht="15" x14ac:dyDescent="0.25">
      <c r="B195" s="70" t="s">
        <v>106</v>
      </c>
      <c r="C195" s="71" t="s">
        <v>107</v>
      </c>
      <c r="D195" s="72"/>
      <c r="E195" s="73"/>
      <c r="F195" s="74"/>
      <c r="G195" s="75"/>
      <c r="H195" s="76"/>
    </row>
    <row r="196" spans="2:13" x14ac:dyDescent="0.2">
      <c r="B196" s="57"/>
      <c r="C196" s="77"/>
      <c r="D196" s="59"/>
      <c r="E196" s="60"/>
      <c r="F196" s="6"/>
      <c r="G196" s="7"/>
      <c r="H196" s="8"/>
    </row>
    <row r="197" spans="2:13" ht="15" x14ac:dyDescent="0.25">
      <c r="B197" s="29" t="s">
        <v>10</v>
      </c>
      <c r="C197" s="30" t="s">
        <v>11</v>
      </c>
      <c r="D197" s="31" t="s">
        <v>12</v>
      </c>
      <c r="E197" s="32" t="s">
        <v>13</v>
      </c>
      <c r="F197" s="33" t="s">
        <v>14</v>
      </c>
      <c r="G197" s="34" t="s">
        <v>15</v>
      </c>
      <c r="H197" s="35"/>
      <c r="I197" s="9" t="s">
        <v>16</v>
      </c>
      <c r="J197" s="9" t="s">
        <v>17</v>
      </c>
      <c r="K197" s="9" t="s">
        <v>18</v>
      </c>
      <c r="L197" s="9" t="s">
        <v>19</v>
      </c>
      <c r="M197" s="9" t="s">
        <v>20</v>
      </c>
    </row>
    <row r="198" spans="2:13" ht="6" customHeight="1" x14ac:dyDescent="0.25">
      <c r="E198" s="98"/>
      <c r="F198" s="99"/>
      <c r="G198" s="100"/>
      <c r="H198" s="35"/>
    </row>
    <row r="199" spans="2:13" ht="114" x14ac:dyDescent="0.2">
      <c r="B199" s="114">
        <v>11</v>
      </c>
      <c r="C199" s="84" t="s">
        <v>108</v>
      </c>
      <c r="D199" s="83" t="s">
        <v>43</v>
      </c>
      <c r="E199" s="5">
        <f>+E201</f>
        <v>85</v>
      </c>
      <c r="F199" s="49"/>
      <c r="G199" s="39">
        <f t="shared" ref="G199:G209" si="6">IF(E199=""," ",+E199*F199)</f>
        <v>0</v>
      </c>
      <c r="H199" s="8"/>
    </row>
    <row r="200" spans="2:13" ht="6" customHeight="1" x14ac:dyDescent="0.2">
      <c r="B200" s="114"/>
      <c r="C200" s="84"/>
      <c r="D200" s="83"/>
      <c r="E200" s="5"/>
      <c r="F200" s="6"/>
      <c r="G200" s="39" t="str">
        <f t="shared" si="6"/>
        <v xml:space="preserve"> </v>
      </c>
      <c r="H200" s="8"/>
    </row>
    <row r="201" spans="2:13" ht="99.75" x14ac:dyDescent="0.2">
      <c r="B201" s="61">
        <v>1</v>
      </c>
      <c r="C201" s="86" t="s">
        <v>109</v>
      </c>
      <c r="D201" s="83" t="s">
        <v>43</v>
      </c>
      <c r="E201" s="5">
        <v>85</v>
      </c>
      <c r="F201" s="49"/>
      <c r="G201" s="39">
        <f t="shared" si="6"/>
        <v>0</v>
      </c>
      <c r="H201" s="8"/>
    </row>
    <row r="202" spans="2:13" ht="6" customHeight="1" x14ac:dyDescent="0.2">
      <c r="B202" s="61"/>
      <c r="C202" s="84"/>
      <c r="D202" s="83"/>
      <c r="E202" s="5"/>
      <c r="F202" s="6"/>
      <c r="G202" s="39" t="str">
        <f t="shared" si="6"/>
        <v xml:space="preserve"> </v>
      </c>
      <c r="H202" s="8"/>
    </row>
    <row r="203" spans="2:13" ht="57" x14ac:dyDescent="0.2">
      <c r="B203" s="61">
        <v>2</v>
      </c>
      <c r="C203" s="86" t="s">
        <v>110</v>
      </c>
      <c r="D203" s="83" t="s">
        <v>61</v>
      </c>
      <c r="E203" s="5">
        <v>8</v>
      </c>
      <c r="F203" s="49"/>
      <c r="G203" s="39">
        <f t="shared" si="6"/>
        <v>0</v>
      </c>
      <c r="H203" s="8"/>
    </row>
    <row r="204" spans="2:13" ht="6" customHeight="1" x14ac:dyDescent="0.2">
      <c r="B204" s="61"/>
      <c r="C204" s="84"/>
      <c r="D204" s="83"/>
      <c r="E204" s="5"/>
      <c r="F204" s="6"/>
      <c r="G204" s="39" t="str">
        <f t="shared" si="6"/>
        <v xml:space="preserve"> </v>
      </c>
      <c r="H204" s="8"/>
    </row>
    <row r="205" spans="2:13" ht="42.75" x14ac:dyDescent="0.2">
      <c r="B205" s="61">
        <v>3</v>
      </c>
      <c r="C205" s="86" t="s">
        <v>111</v>
      </c>
      <c r="D205" s="83" t="s">
        <v>43</v>
      </c>
      <c r="E205" s="5">
        <f>[2]IZMERE!O9+0.01</f>
        <v>84.997000000000028</v>
      </c>
      <c r="F205" s="49"/>
      <c r="G205" s="39">
        <f t="shared" si="6"/>
        <v>0</v>
      </c>
      <c r="H205" s="8"/>
    </row>
    <row r="206" spans="2:13" ht="6" customHeight="1" x14ac:dyDescent="0.2">
      <c r="B206" s="61"/>
      <c r="C206" s="84"/>
      <c r="D206" s="83"/>
      <c r="E206" s="5"/>
      <c r="F206" s="6"/>
      <c r="G206" s="39" t="str">
        <f t="shared" si="6"/>
        <v xml:space="preserve"> </v>
      </c>
      <c r="H206" s="8"/>
    </row>
    <row r="207" spans="2:13" ht="57" x14ac:dyDescent="0.2">
      <c r="B207" s="61">
        <v>4</v>
      </c>
      <c r="C207" s="86" t="s">
        <v>112</v>
      </c>
      <c r="D207" s="83" t="s">
        <v>43</v>
      </c>
      <c r="E207" s="5">
        <f>[2]IZMERE!O9+0.01</f>
        <v>84.997000000000028</v>
      </c>
      <c r="F207" s="49"/>
      <c r="G207" s="39">
        <f t="shared" si="6"/>
        <v>0</v>
      </c>
      <c r="H207" s="8"/>
    </row>
    <row r="208" spans="2:13" ht="6" customHeight="1" x14ac:dyDescent="0.2">
      <c r="B208" s="61"/>
      <c r="C208" s="84"/>
      <c r="D208" s="83"/>
      <c r="E208" s="5"/>
      <c r="F208" s="6"/>
      <c r="G208" s="39" t="str">
        <f t="shared" si="6"/>
        <v xml:space="preserve"> </v>
      </c>
      <c r="H208" s="8"/>
    </row>
    <row r="209" spans="1:19" ht="28.5" x14ac:dyDescent="0.2">
      <c r="B209" s="61">
        <v>5</v>
      </c>
      <c r="C209" s="84" t="s">
        <v>113</v>
      </c>
      <c r="D209" s="83" t="s">
        <v>47</v>
      </c>
      <c r="E209" s="5">
        <f>[2]IZMERE!M12</f>
        <v>10</v>
      </c>
      <c r="F209" s="49"/>
      <c r="G209" s="39">
        <f t="shared" si="6"/>
        <v>0</v>
      </c>
      <c r="H209" s="8"/>
    </row>
    <row r="210" spans="1:19" ht="6" customHeight="1" x14ac:dyDescent="0.2">
      <c r="B210" s="50"/>
      <c r="C210" s="51"/>
      <c r="D210" s="52"/>
      <c r="E210" s="53"/>
      <c r="F210" s="54"/>
      <c r="G210" s="55"/>
      <c r="H210" s="56"/>
    </row>
    <row r="211" spans="1:19" ht="15" x14ac:dyDescent="0.2">
      <c r="B211" s="57"/>
      <c r="C211" s="58" t="s">
        <v>34</v>
      </c>
      <c r="D211" s="59"/>
      <c r="E211" s="60"/>
      <c r="F211" s="6"/>
      <c r="G211" s="7">
        <f>SUM(G199:G210)</f>
        <v>0</v>
      </c>
      <c r="H211" s="8"/>
    </row>
    <row r="212" spans="1:19" ht="15" x14ac:dyDescent="0.2">
      <c r="B212" s="57"/>
      <c r="C212" s="58"/>
      <c r="D212" s="59"/>
      <c r="E212" s="60"/>
      <c r="F212" s="6"/>
      <c r="G212" s="7"/>
      <c r="H212" s="8"/>
    </row>
    <row r="213" spans="1:19" ht="15" x14ac:dyDescent="0.2">
      <c r="B213" s="57"/>
      <c r="C213" s="58"/>
      <c r="D213" s="59"/>
      <c r="E213" s="60"/>
      <c r="F213" s="6"/>
      <c r="G213" s="7"/>
      <c r="H213" s="8"/>
    </row>
    <row r="214" spans="1:19" ht="15" x14ac:dyDescent="0.2">
      <c r="B214" s="26"/>
      <c r="C214" s="58"/>
      <c r="D214" s="78"/>
      <c r="E214" s="79"/>
      <c r="F214" s="80"/>
      <c r="G214" s="81"/>
      <c r="H214" s="82"/>
    </row>
    <row r="215" spans="1:19" ht="15" x14ac:dyDescent="0.25">
      <c r="B215" s="70" t="s">
        <v>114</v>
      </c>
      <c r="C215" s="71" t="s">
        <v>115</v>
      </c>
      <c r="D215" s="72"/>
      <c r="E215" s="73"/>
      <c r="F215" s="74"/>
      <c r="G215" s="75"/>
      <c r="H215" s="76"/>
    </row>
    <row r="216" spans="1:19" x14ac:dyDescent="0.2">
      <c r="B216" s="57"/>
      <c r="C216" s="77"/>
      <c r="D216" s="59"/>
      <c r="E216" s="60"/>
      <c r="F216" s="6"/>
      <c r="G216" s="7"/>
      <c r="H216" s="8"/>
    </row>
    <row r="217" spans="1:19" ht="15" x14ac:dyDescent="0.25">
      <c r="B217" s="29" t="s">
        <v>10</v>
      </c>
      <c r="C217" s="30" t="s">
        <v>11</v>
      </c>
      <c r="D217" s="31" t="s">
        <v>12</v>
      </c>
      <c r="E217" s="32" t="s">
        <v>13</v>
      </c>
      <c r="F217" s="33" t="s">
        <v>14</v>
      </c>
      <c r="G217" s="34" t="s">
        <v>15</v>
      </c>
      <c r="H217" s="35"/>
      <c r="I217" s="9" t="s">
        <v>16</v>
      </c>
      <c r="J217" s="9" t="s">
        <v>17</v>
      </c>
      <c r="K217" s="9" t="s">
        <v>18</v>
      </c>
      <c r="L217" s="9" t="s">
        <v>19</v>
      </c>
      <c r="M217" s="9" t="s">
        <v>20</v>
      </c>
    </row>
    <row r="218" spans="1:19" s="122" customFormat="1" ht="6" customHeight="1" x14ac:dyDescent="0.2">
      <c r="A218" s="77"/>
      <c r="B218" s="115"/>
      <c r="C218" s="46"/>
      <c r="D218" s="116"/>
      <c r="E218" s="117"/>
      <c r="F218" s="118"/>
      <c r="G218" s="118"/>
      <c r="H218" s="119"/>
      <c r="I218" s="120"/>
      <c r="J218" s="120"/>
      <c r="K218" s="121"/>
      <c r="L218" s="121"/>
      <c r="M218" s="121"/>
      <c r="N218" s="9"/>
      <c r="O218" s="10"/>
      <c r="P218" s="10"/>
      <c r="Q218" s="10"/>
      <c r="R218" s="10"/>
      <c r="S218" s="10"/>
    </row>
    <row r="219" spans="1:19" s="122" customFormat="1" ht="42.75" x14ac:dyDescent="0.2">
      <c r="A219" s="77"/>
      <c r="B219" s="115">
        <v>1</v>
      </c>
      <c r="C219" s="46" t="s">
        <v>116</v>
      </c>
      <c r="D219" s="116" t="s">
        <v>43</v>
      </c>
      <c r="E219" s="123">
        <f>+M219</f>
        <v>34.799999999999997</v>
      </c>
      <c r="F219" s="124"/>
      <c r="G219" s="39">
        <f t="shared" ref="G219:G259" si="7">IF(E219=""," ",+E219*F219)</f>
        <v>0</v>
      </c>
      <c r="H219" s="119"/>
      <c r="I219" s="120">
        <v>1.5</v>
      </c>
      <c r="J219" s="120">
        <v>2.8</v>
      </c>
      <c r="K219" s="120"/>
      <c r="L219" s="120">
        <v>6</v>
      </c>
      <c r="M219" s="120">
        <f>+(I219*2+J219)*L219</f>
        <v>34.799999999999997</v>
      </c>
      <c r="N219" s="9"/>
      <c r="O219" s="10"/>
      <c r="P219" s="10"/>
      <c r="Q219" s="10"/>
      <c r="R219" s="10"/>
      <c r="S219" s="10"/>
    </row>
    <row r="220" spans="1:19" s="122" customFormat="1" ht="6" customHeight="1" x14ac:dyDescent="0.2">
      <c r="A220" s="77"/>
      <c r="B220" s="115"/>
      <c r="C220" s="46"/>
      <c r="D220" s="116"/>
      <c r="E220" s="123"/>
      <c r="F220" s="118"/>
      <c r="G220" s="39" t="str">
        <f t="shared" si="7"/>
        <v xml:space="preserve"> </v>
      </c>
      <c r="H220" s="119"/>
      <c r="I220" s="120"/>
      <c r="J220" s="120"/>
      <c r="K220" s="120"/>
      <c r="L220" s="120"/>
      <c r="M220" s="120"/>
      <c r="N220" s="9"/>
      <c r="O220" s="10"/>
      <c r="P220" s="10"/>
      <c r="Q220" s="10"/>
      <c r="R220" s="10"/>
      <c r="S220" s="10"/>
    </row>
    <row r="221" spans="1:19" s="122" customFormat="1" ht="99.75" x14ac:dyDescent="0.2">
      <c r="A221" s="77"/>
      <c r="B221" s="115">
        <v>2</v>
      </c>
      <c r="C221" s="46" t="s">
        <v>117</v>
      </c>
      <c r="D221" s="116" t="s">
        <v>33</v>
      </c>
      <c r="E221" s="123">
        <f>+M221</f>
        <v>25.199999999999996</v>
      </c>
      <c r="F221" s="124"/>
      <c r="G221" s="39">
        <f t="shared" si="7"/>
        <v>0</v>
      </c>
      <c r="H221" s="119"/>
      <c r="I221" s="120">
        <f>+I219</f>
        <v>1.5</v>
      </c>
      <c r="J221" s="120">
        <f>+J219</f>
        <v>2.8</v>
      </c>
      <c r="K221" s="120"/>
      <c r="L221" s="120">
        <f>+L219</f>
        <v>6</v>
      </c>
      <c r="M221" s="120">
        <f>+I221*J221*L221</f>
        <v>25.199999999999996</v>
      </c>
      <c r="N221" s="9"/>
      <c r="O221" s="10"/>
      <c r="P221" s="10"/>
      <c r="Q221" s="10"/>
      <c r="R221" s="10"/>
      <c r="S221" s="10"/>
    </row>
    <row r="222" spans="1:19" s="122" customFormat="1" ht="6" customHeight="1" x14ac:dyDescent="0.2">
      <c r="A222" s="77"/>
      <c r="B222" s="115"/>
      <c r="C222" s="46"/>
      <c r="D222" s="116"/>
      <c r="E222" s="123"/>
      <c r="F222" s="118"/>
      <c r="G222" s="39" t="str">
        <f t="shared" si="7"/>
        <v xml:space="preserve"> </v>
      </c>
      <c r="H222" s="119"/>
      <c r="I222" s="120"/>
      <c r="J222" s="120"/>
      <c r="K222" s="120"/>
      <c r="L222" s="120"/>
      <c r="M222" s="120"/>
      <c r="N222" s="9"/>
      <c r="O222" s="10"/>
      <c r="P222" s="10"/>
      <c r="Q222" s="10"/>
      <c r="R222" s="10"/>
      <c r="S222" s="10"/>
    </row>
    <row r="223" spans="1:19" s="122" customFormat="1" ht="71.25" x14ac:dyDescent="0.2">
      <c r="A223" s="77"/>
      <c r="B223" s="115">
        <v>3</v>
      </c>
      <c r="C223" s="46" t="s">
        <v>118</v>
      </c>
      <c r="D223" s="116" t="s">
        <v>33</v>
      </c>
      <c r="E223" s="123">
        <f>+M223</f>
        <v>1.45</v>
      </c>
      <c r="F223" s="124"/>
      <c r="G223" s="39">
        <f t="shared" si="7"/>
        <v>0</v>
      </c>
      <c r="H223" s="119"/>
      <c r="I223" s="120">
        <f>+I221</f>
        <v>1.5</v>
      </c>
      <c r="J223" s="120">
        <f>+J221</f>
        <v>2.8</v>
      </c>
      <c r="K223" s="120">
        <v>0.25</v>
      </c>
      <c r="L223" s="120"/>
      <c r="M223" s="120">
        <f>+(I223*2+J223)*K223</f>
        <v>1.45</v>
      </c>
      <c r="N223" s="9"/>
      <c r="O223" s="10"/>
      <c r="P223" s="10"/>
      <c r="Q223" s="10"/>
      <c r="R223" s="10"/>
      <c r="S223" s="10"/>
    </row>
    <row r="224" spans="1:19" s="122" customFormat="1" ht="6" customHeight="1" x14ac:dyDescent="0.2">
      <c r="A224" s="77"/>
      <c r="B224" s="115"/>
      <c r="C224" s="46"/>
      <c r="D224" s="116"/>
      <c r="E224" s="123"/>
      <c r="F224" s="118"/>
      <c r="G224" s="39" t="str">
        <f t="shared" si="7"/>
        <v xml:space="preserve"> </v>
      </c>
      <c r="H224" s="119"/>
      <c r="I224" s="120"/>
      <c r="J224" s="120"/>
      <c r="K224" s="120"/>
      <c r="L224" s="120"/>
      <c r="M224" s="120"/>
      <c r="N224" s="9"/>
      <c r="O224" s="10"/>
      <c r="P224" s="10"/>
      <c r="Q224" s="10"/>
      <c r="R224" s="10"/>
      <c r="S224" s="10"/>
    </row>
    <row r="225" spans="1:19" s="122" customFormat="1" ht="42.75" x14ac:dyDescent="0.2">
      <c r="A225" s="77"/>
      <c r="B225" s="125" t="s">
        <v>119</v>
      </c>
      <c r="C225" s="126" t="s">
        <v>120</v>
      </c>
      <c r="D225" s="127" t="s">
        <v>33</v>
      </c>
      <c r="E225" s="128">
        <f>+E221</f>
        <v>25.199999999999996</v>
      </c>
      <c r="F225" s="124"/>
      <c r="G225" s="39">
        <f t="shared" si="7"/>
        <v>0</v>
      </c>
      <c r="H225" s="119"/>
      <c r="I225" s="120"/>
      <c r="J225" s="120"/>
      <c r="K225" s="120"/>
      <c r="L225" s="120"/>
      <c r="M225" s="120"/>
      <c r="N225" s="9"/>
      <c r="O225" s="10"/>
      <c r="P225" s="10"/>
      <c r="Q225" s="10"/>
      <c r="R225" s="10"/>
      <c r="S225" s="10"/>
    </row>
    <row r="226" spans="1:19" s="122" customFormat="1" ht="57" x14ac:dyDescent="0.2">
      <c r="A226" s="77"/>
      <c r="B226" s="129" t="s">
        <v>121</v>
      </c>
      <c r="C226" s="126" t="s">
        <v>122</v>
      </c>
      <c r="D226" s="127" t="s">
        <v>33</v>
      </c>
      <c r="E226" s="128">
        <v>1</v>
      </c>
      <c r="F226" s="124"/>
      <c r="G226" s="39">
        <f t="shared" si="7"/>
        <v>0</v>
      </c>
      <c r="H226" s="119"/>
      <c r="I226" s="120"/>
      <c r="J226" s="120"/>
      <c r="K226" s="120"/>
      <c r="L226" s="120"/>
      <c r="M226" s="120"/>
      <c r="N226" s="9"/>
      <c r="O226" s="10"/>
      <c r="P226" s="10"/>
      <c r="Q226" s="10"/>
      <c r="R226" s="10"/>
      <c r="S226" s="10"/>
    </row>
    <row r="227" spans="1:19" s="122" customFormat="1" ht="6" customHeight="1" x14ac:dyDescent="0.2">
      <c r="A227" s="77"/>
      <c r="B227" s="129"/>
      <c r="C227" s="126"/>
      <c r="D227" s="127"/>
      <c r="E227" s="128"/>
      <c r="F227" s="118"/>
      <c r="G227" s="39" t="str">
        <f t="shared" si="7"/>
        <v xml:space="preserve"> </v>
      </c>
      <c r="H227" s="119"/>
      <c r="I227" s="120"/>
      <c r="J227" s="120"/>
      <c r="K227" s="120"/>
      <c r="L227" s="120"/>
      <c r="M227" s="120"/>
      <c r="N227" s="9"/>
      <c r="O227" s="10"/>
      <c r="P227" s="10"/>
      <c r="Q227" s="10"/>
      <c r="R227" s="10"/>
      <c r="S227" s="10"/>
    </row>
    <row r="228" spans="1:19" s="122" customFormat="1" ht="342" x14ac:dyDescent="0.2">
      <c r="A228" s="77"/>
      <c r="B228" s="115">
        <v>5</v>
      </c>
      <c r="C228" s="46" t="s">
        <v>123</v>
      </c>
      <c r="D228" s="116" t="s">
        <v>33</v>
      </c>
      <c r="E228" s="123">
        <f>+E221</f>
        <v>25.199999999999996</v>
      </c>
      <c r="F228" s="124"/>
      <c r="G228" s="39">
        <f t="shared" si="7"/>
        <v>0</v>
      </c>
      <c r="H228" s="119"/>
      <c r="I228" s="120"/>
      <c r="J228" s="120"/>
      <c r="K228" s="120"/>
      <c r="L228" s="120"/>
      <c r="M228" s="120"/>
      <c r="N228" s="9"/>
      <c r="O228" s="10"/>
      <c r="P228" s="10"/>
      <c r="Q228" s="10"/>
      <c r="R228" s="10"/>
      <c r="S228" s="10"/>
    </row>
    <row r="229" spans="1:19" s="122" customFormat="1" ht="6" customHeight="1" x14ac:dyDescent="0.2">
      <c r="A229" s="77"/>
      <c r="B229" s="115"/>
      <c r="C229" s="46"/>
      <c r="D229" s="116"/>
      <c r="E229" s="123"/>
      <c r="F229" s="118"/>
      <c r="G229" s="39" t="str">
        <f t="shared" si="7"/>
        <v xml:space="preserve"> </v>
      </c>
      <c r="H229" s="119"/>
      <c r="I229" s="120"/>
      <c r="J229" s="120"/>
      <c r="K229" s="120"/>
      <c r="L229" s="120"/>
      <c r="M229" s="120"/>
      <c r="N229" s="9"/>
      <c r="O229" s="10"/>
      <c r="P229" s="10"/>
      <c r="Q229" s="10"/>
      <c r="R229" s="10"/>
      <c r="S229" s="10"/>
    </row>
    <row r="230" spans="1:19" s="122" customFormat="1" ht="57" x14ac:dyDescent="0.2">
      <c r="A230" s="77"/>
      <c r="B230" s="115">
        <v>6</v>
      </c>
      <c r="C230" s="46" t="s">
        <v>124</v>
      </c>
      <c r="D230" s="116" t="s">
        <v>43</v>
      </c>
      <c r="E230" s="123">
        <f>+M230</f>
        <v>9</v>
      </c>
      <c r="F230" s="124"/>
      <c r="G230" s="39">
        <f t="shared" si="7"/>
        <v>0</v>
      </c>
      <c r="H230" s="119"/>
      <c r="I230" s="120">
        <v>1.5</v>
      </c>
      <c r="J230" s="120"/>
      <c r="K230" s="120"/>
      <c r="L230" s="120">
        <v>6</v>
      </c>
      <c r="M230" s="120">
        <f>+I230*L230</f>
        <v>9</v>
      </c>
      <c r="N230" s="9"/>
      <c r="O230" s="10"/>
      <c r="P230" s="10"/>
      <c r="Q230" s="10"/>
      <c r="R230" s="10"/>
      <c r="S230" s="10"/>
    </row>
    <row r="231" spans="1:19" s="122" customFormat="1" ht="6" customHeight="1" x14ac:dyDescent="0.2">
      <c r="A231" s="77"/>
      <c r="B231" s="115"/>
      <c r="C231" s="46"/>
      <c r="D231" s="116"/>
      <c r="E231" s="123"/>
      <c r="F231" s="118"/>
      <c r="G231" s="39" t="str">
        <f t="shared" si="7"/>
        <v xml:space="preserve"> </v>
      </c>
      <c r="H231" s="119"/>
      <c r="I231" s="120"/>
      <c r="J231" s="120"/>
      <c r="K231" s="120"/>
      <c r="L231" s="120"/>
      <c r="M231" s="120"/>
      <c r="N231" s="9"/>
      <c r="O231" s="10"/>
      <c r="P231" s="10"/>
      <c r="Q231" s="10"/>
      <c r="R231" s="10"/>
      <c r="S231" s="10"/>
    </row>
    <row r="232" spans="1:19" s="122" customFormat="1" ht="42.75" x14ac:dyDescent="0.2">
      <c r="A232" s="77"/>
      <c r="B232" s="115">
        <v>7</v>
      </c>
      <c r="C232" s="46" t="s">
        <v>125</v>
      </c>
      <c r="D232" s="116" t="s">
        <v>33</v>
      </c>
      <c r="E232" s="123">
        <f>+E221</f>
        <v>25.199999999999996</v>
      </c>
      <c r="F232" s="124"/>
      <c r="G232" s="39">
        <f t="shared" si="7"/>
        <v>0</v>
      </c>
      <c r="H232" s="119"/>
      <c r="I232" s="120"/>
      <c r="J232" s="120"/>
      <c r="K232" s="120"/>
      <c r="L232" s="120"/>
      <c r="M232" s="120"/>
      <c r="N232" s="9"/>
      <c r="O232" s="10"/>
      <c r="P232" s="10"/>
      <c r="Q232" s="10"/>
      <c r="R232" s="10"/>
      <c r="S232" s="10"/>
    </row>
    <row r="233" spans="1:19" s="122" customFormat="1" ht="6" customHeight="1" x14ac:dyDescent="0.2">
      <c r="A233" s="77"/>
      <c r="B233" s="115"/>
      <c r="C233" s="46"/>
      <c r="D233" s="116"/>
      <c r="E233" s="123"/>
      <c r="F233" s="118"/>
      <c r="G233" s="39" t="str">
        <f t="shared" si="7"/>
        <v xml:space="preserve"> </v>
      </c>
      <c r="H233" s="119"/>
      <c r="I233" s="120"/>
      <c r="J233" s="120"/>
      <c r="K233" s="120"/>
      <c r="L233" s="120"/>
      <c r="M233" s="120"/>
      <c r="N233" s="9"/>
      <c r="O233" s="10"/>
      <c r="P233" s="10"/>
      <c r="Q233" s="10"/>
      <c r="R233" s="10"/>
      <c r="S233" s="10"/>
    </row>
    <row r="234" spans="1:19" s="122" customFormat="1" ht="57" x14ac:dyDescent="0.2">
      <c r="A234" s="77"/>
      <c r="B234" s="115">
        <v>8</v>
      </c>
      <c r="C234" s="46" t="s">
        <v>126</v>
      </c>
      <c r="D234" s="116" t="s">
        <v>33</v>
      </c>
      <c r="E234" s="123">
        <f>+E232</f>
        <v>25.199999999999996</v>
      </c>
      <c r="F234" s="124"/>
      <c r="G234" s="39">
        <f t="shared" si="7"/>
        <v>0</v>
      </c>
      <c r="H234" s="119"/>
      <c r="I234" s="120"/>
      <c r="J234" s="120"/>
      <c r="K234" s="120"/>
      <c r="L234" s="120"/>
      <c r="M234" s="120"/>
      <c r="N234" s="9"/>
      <c r="O234" s="10"/>
      <c r="P234" s="10"/>
      <c r="Q234" s="10"/>
      <c r="R234" s="10"/>
      <c r="S234" s="10"/>
    </row>
    <row r="235" spans="1:19" s="122" customFormat="1" ht="6" customHeight="1" x14ac:dyDescent="0.2">
      <c r="A235" s="77"/>
      <c r="B235" s="115"/>
      <c r="C235" s="46"/>
      <c r="D235" s="116"/>
      <c r="E235" s="123"/>
      <c r="F235" s="118"/>
      <c r="G235" s="39" t="str">
        <f t="shared" si="7"/>
        <v xml:space="preserve"> </v>
      </c>
      <c r="H235" s="119"/>
      <c r="I235" s="120"/>
      <c r="J235" s="120"/>
      <c r="K235" s="120"/>
      <c r="L235" s="120"/>
      <c r="M235" s="120"/>
      <c r="N235" s="9"/>
      <c r="O235" s="10"/>
      <c r="P235" s="10"/>
      <c r="Q235" s="10"/>
      <c r="R235" s="10"/>
      <c r="S235" s="10"/>
    </row>
    <row r="236" spans="1:19" s="122" customFormat="1" ht="71.25" x14ac:dyDescent="0.2">
      <c r="A236" s="77"/>
      <c r="B236" s="115">
        <v>9</v>
      </c>
      <c r="C236" s="46" t="s">
        <v>127</v>
      </c>
      <c r="D236" s="116" t="s">
        <v>33</v>
      </c>
      <c r="E236" s="123">
        <f>+M236</f>
        <v>10.44</v>
      </c>
      <c r="F236" s="124"/>
      <c r="G236" s="39">
        <f t="shared" si="7"/>
        <v>0</v>
      </c>
      <c r="H236" s="119"/>
      <c r="I236" s="120">
        <v>1.5</v>
      </c>
      <c r="J236" s="120">
        <v>2.8</v>
      </c>
      <c r="K236" s="120">
        <v>0.3</v>
      </c>
      <c r="L236" s="120">
        <v>6</v>
      </c>
      <c r="M236" s="120">
        <f>+(I236*2+J236)*K236*L236</f>
        <v>10.44</v>
      </c>
      <c r="N236" s="9"/>
      <c r="O236" s="10"/>
      <c r="P236" s="10"/>
      <c r="Q236" s="10"/>
      <c r="R236" s="10"/>
      <c r="S236" s="10"/>
    </row>
    <row r="237" spans="1:19" s="122" customFormat="1" ht="6" customHeight="1" x14ac:dyDescent="0.2">
      <c r="A237" s="77"/>
      <c r="B237" s="115"/>
      <c r="C237" s="46"/>
      <c r="D237" s="116"/>
      <c r="E237" s="123"/>
      <c r="F237" s="118"/>
      <c r="G237" s="39" t="str">
        <f t="shared" si="7"/>
        <v xml:space="preserve"> </v>
      </c>
      <c r="H237" s="119"/>
      <c r="I237" s="120"/>
      <c r="J237" s="120"/>
      <c r="K237" s="120"/>
      <c r="L237" s="120"/>
      <c r="M237" s="120"/>
      <c r="N237" s="9"/>
      <c r="O237" s="10"/>
      <c r="P237" s="10"/>
      <c r="Q237" s="10"/>
      <c r="R237" s="10"/>
      <c r="S237" s="10"/>
    </row>
    <row r="238" spans="1:19" s="122" customFormat="1" ht="57" x14ac:dyDescent="0.2">
      <c r="A238" s="77"/>
      <c r="B238" s="115">
        <v>10</v>
      </c>
      <c r="C238" s="46" t="s">
        <v>128</v>
      </c>
      <c r="D238" s="116" t="s">
        <v>33</v>
      </c>
      <c r="E238" s="123">
        <f>+E232</f>
        <v>25.199999999999996</v>
      </c>
      <c r="F238" s="124"/>
      <c r="G238" s="39">
        <f t="shared" si="7"/>
        <v>0</v>
      </c>
      <c r="H238" s="119"/>
      <c r="I238" s="120"/>
      <c r="J238" s="120"/>
      <c r="K238" s="120"/>
      <c r="L238" s="120"/>
      <c r="M238" s="120"/>
      <c r="N238" s="9"/>
      <c r="O238" s="10"/>
      <c r="P238" s="10"/>
      <c r="Q238" s="10"/>
      <c r="R238" s="10"/>
      <c r="S238" s="10"/>
    </row>
    <row r="239" spans="1:19" s="122" customFormat="1" ht="6" customHeight="1" x14ac:dyDescent="0.2">
      <c r="A239" s="77"/>
      <c r="B239" s="115"/>
      <c r="C239" s="46"/>
      <c r="D239" s="116"/>
      <c r="E239" s="123"/>
      <c r="F239" s="118"/>
      <c r="G239" s="39" t="str">
        <f t="shared" si="7"/>
        <v xml:space="preserve"> </v>
      </c>
      <c r="H239" s="119"/>
      <c r="I239" s="120"/>
      <c r="J239" s="120"/>
      <c r="K239" s="120"/>
      <c r="L239" s="120"/>
      <c r="M239" s="120"/>
      <c r="N239" s="9"/>
      <c r="O239" s="10"/>
      <c r="P239" s="10"/>
      <c r="Q239" s="10"/>
      <c r="R239" s="10"/>
      <c r="S239" s="10"/>
    </row>
    <row r="240" spans="1:19" s="122" customFormat="1" ht="85.5" x14ac:dyDescent="0.2">
      <c r="A240" s="77"/>
      <c r="B240" s="115">
        <v>11</v>
      </c>
      <c r="C240" s="46" t="s">
        <v>129</v>
      </c>
      <c r="D240" s="116" t="s">
        <v>43</v>
      </c>
      <c r="E240" s="123">
        <f>+M240</f>
        <v>34.799999999999997</v>
      </c>
      <c r="F240" s="124"/>
      <c r="G240" s="39">
        <f t="shared" si="7"/>
        <v>0</v>
      </c>
      <c r="H240" s="119"/>
      <c r="I240" s="120">
        <f>+I223</f>
        <v>1.5</v>
      </c>
      <c r="J240" s="120">
        <f>+J223</f>
        <v>2.8</v>
      </c>
      <c r="K240" s="120"/>
      <c r="L240" s="120">
        <v>6</v>
      </c>
      <c r="M240" s="120">
        <f>+(I240*2+J240)*L240</f>
        <v>34.799999999999997</v>
      </c>
      <c r="N240" s="9"/>
      <c r="O240" s="10"/>
      <c r="P240" s="10"/>
      <c r="Q240" s="10"/>
      <c r="R240" s="10"/>
      <c r="S240" s="10"/>
    </row>
    <row r="241" spans="1:19" s="122" customFormat="1" ht="6" customHeight="1" x14ac:dyDescent="0.2">
      <c r="A241" s="77"/>
      <c r="B241" s="115"/>
      <c r="C241" s="46"/>
      <c r="D241" s="116"/>
      <c r="E241" s="123"/>
      <c r="F241" s="118"/>
      <c r="G241" s="39" t="str">
        <f t="shared" si="7"/>
        <v xml:space="preserve"> </v>
      </c>
      <c r="H241" s="119"/>
      <c r="I241" s="120"/>
      <c r="J241" s="120"/>
      <c r="K241" s="120"/>
      <c r="L241" s="120"/>
      <c r="M241" s="120"/>
      <c r="N241" s="9"/>
      <c r="O241" s="10"/>
      <c r="P241" s="10"/>
      <c r="Q241" s="10"/>
      <c r="R241" s="10"/>
      <c r="S241" s="10"/>
    </row>
    <row r="242" spans="1:19" s="122" customFormat="1" ht="42.75" x14ac:dyDescent="0.2">
      <c r="A242" s="77"/>
      <c r="B242" s="130" t="s">
        <v>130</v>
      </c>
      <c r="C242" s="131" t="s">
        <v>131</v>
      </c>
      <c r="D242" s="132" t="s">
        <v>43</v>
      </c>
      <c r="E242" s="133">
        <f>+M242</f>
        <v>13.2</v>
      </c>
      <c r="F242" s="124"/>
      <c r="G242" s="39">
        <f t="shared" si="7"/>
        <v>0</v>
      </c>
      <c r="H242" s="119"/>
      <c r="I242" s="120">
        <v>5</v>
      </c>
      <c r="J242" s="120">
        <v>1.6</v>
      </c>
      <c r="K242" s="120"/>
      <c r="L242" s="120">
        <v>2</v>
      </c>
      <c r="M242" s="120">
        <f>+(I242+J242)*L242</f>
        <v>13.2</v>
      </c>
      <c r="N242" s="9"/>
      <c r="O242" s="10"/>
      <c r="P242" s="10"/>
      <c r="Q242" s="10"/>
      <c r="R242" s="10"/>
      <c r="S242" s="10"/>
    </row>
    <row r="243" spans="1:19" s="122" customFormat="1" ht="6" customHeight="1" x14ac:dyDescent="0.2">
      <c r="A243" s="77"/>
      <c r="B243" s="130"/>
      <c r="C243" s="131"/>
      <c r="D243" s="132"/>
      <c r="E243" s="133"/>
      <c r="F243" s="118"/>
      <c r="G243" s="39" t="str">
        <f t="shared" si="7"/>
        <v xml:space="preserve"> </v>
      </c>
      <c r="H243" s="119"/>
      <c r="I243" s="120"/>
      <c r="J243" s="120"/>
      <c r="K243" s="120"/>
      <c r="L243" s="120"/>
      <c r="M243" s="120"/>
      <c r="N243" s="9"/>
      <c r="O243" s="10"/>
      <c r="P243" s="10"/>
      <c r="Q243" s="10"/>
      <c r="R243" s="10"/>
      <c r="S243" s="10"/>
    </row>
    <row r="244" spans="1:19" s="122" customFormat="1" ht="71.25" x14ac:dyDescent="0.2">
      <c r="A244" s="77"/>
      <c r="B244" s="115">
        <v>12</v>
      </c>
      <c r="C244" s="46" t="s">
        <v>132</v>
      </c>
      <c r="D244" s="116" t="s">
        <v>33</v>
      </c>
      <c r="E244" s="123">
        <f>+M244</f>
        <v>5.28</v>
      </c>
      <c r="F244" s="124"/>
      <c r="G244" s="39">
        <f t="shared" si="7"/>
        <v>0</v>
      </c>
      <c r="H244" s="119"/>
      <c r="I244" s="120">
        <v>5</v>
      </c>
      <c r="J244" s="120">
        <v>1.6</v>
      </c>
      <c r="K244" s="120">
        <v>0.4</v>
      </c>
      <c r="L244" s="120">
        <v>2</v>
      </c>
      <c r="M244" s="120">
        <f>+(I244+J244)*K244*L244</f>
        <v>5.28</v>
      </c>
      <c r="N244" s="9"/>
      <c r="O244" s="10"/>
      <c r="P244" s="10"/>
      <c r="Q244" s="10"/>
      <c r="R244" s="10"/>
      <c r="S244" s="10"/>
    </row>
    <row r="245" spans="1:19" s="122" customFormat="1" ht="6" customHeight="1" x14ac:dyDescent="0.2">
      <c r="A245" s="77"/>
      <c r="B245" s="115"/>
      <c r="C245" s="46"/>
      <c r="D245" s="116"/>
      <c r="E245" s="123"/>
      <c r="F245" s="118"/>
      <c r="G245" s="39" t="str">
        <f t="shared" si="7"/>
        <v xml:space="preserve"> </v>
      </c>
      <c r="H245" s="119"/>
      <c r="I245" s="120"/>
      <c r="J245" s="120"/>
      <c r="K245" s="120"/>
      <c r="L245" s="120"/>
      <c r="M245" s="120"/>
      <c r="N245" s="9"/>
      <c r="O245" s="10"/>
      <c r="P245" s="10"/>
      <c r="Q245" s="10"/>
      <c r="R245" s="10"/>
      <c r="S245" s="10"/>
    </row>
    <row r="246" spans="1:19" s="122" customFormat="1" ht="57" x14ac:dyDescent="0.2">
      <c r="A246" s="77"/>
      <c r="B246" s="134">
        <v>13</v>
      </c>
      <c r="C246" s="46" t="s">
        <v>133</v>
      </c>
      <c r="D246" s="116" t="s">
        <v>43</v>
      </c>
      <c r="E246" s="123">
        <f>+M246</f>
        <v>18</v>
      </c>
      <c r="F246" s="124"/>
      <c r="G246" s="39">
        <f t="shared" si="7"/>
        <v>0</v>
      </c>
      <c r="H246" s="119"/>
      <c r="I246" s="120">
        <v>3</v>
      </c>
      <c r="J246" s="120"/>
      <c r="K246" s="120"/>
      <c r="L246" s="120">
        <v>6</v>
      </c>
      <c r="M246" s="120">
        <f>+I246*L246</f>
        <v>18</v>
      </c>
      <c r="N246" s="9"/>
      <c r="O246" s="10"/>
      <c r="P246" s="10"/>
      <c r="Q246" s="10"/>
      <c r="R246" s="10"/>
      <c r="S246" s="10"/>
    </row>
    <row r="247" spans="1:19" s="122" customFormat="1" ht="6" customHeight="1" x14ac:dyDescent="0.2">
      <c r="A247" s="77"/>
      <c r="B247" s="134"/>
      <c r="C247" s="46"/>
      <c r="D247" s="116"/>
      <c r="E247" s="123"/>
      <c r="F247" s="118"/>
      <c r="G247" s="39" t="str">
        <f t="shared" si="7"/>
        <v xml:space="preserve"> </v>
      </c>
      <c r="H247" s="119"/>
      <c r="I247" s="120"/>
      <c r="J247" s="120"/>
      <c r="K247" s="120"/>
      <c r="L247" s="120"/>
      <c r="M247" s="120"/>
      <c r="N247" s="9"/>
      <c r="O247" s="10"/>
      <c r="P247" s="10"/>
      <c r="Q247" s="10"/>
      <c r="R247" s="10"/>
      <c r="S247" s="10"/>
    </row>
    <row r="248" spans="1:19" s="122" customFormat="1" ht="85.5" x14ac:dyDescent="0.2">
      <c r="A248" s="77"/>
      <c r="B248" s="115">
        <v>14</v>
      </c>
      <c r="C248" s="46" t="s">
        <v>134</v>
      </c>
      <c r="D248" s="116" t="s">
        <v>33</v>
      </c>
      <c r="E248" s="123">
        <f>+E240*1.03</f>
        <v>35.844000000000001</v>
      </c>
      <c r="F248" s="124"/>
      <c r="G248" s="39">
        <f t="shared" si="7"/>
        <v>0</v>
      </c>
      <c r="H248" s="119"/>
      <c r="I248" s="120"/>
      <c r="J248" s="120"/>
      <c r="K248" s="120"/>
      <c r="L248" s="120"/>
      <c r="M248" s="120"/>
      <c r="N248" s="9"/>
      <c r="O248" s="10"/>
      <c r="P248" s="10"/>
      <c r="Q248" s="10"/>
      <c r="R248" s="10"/>
      <c r="S248" s="10"/>
    </row>
    <row r="249" spans="1:19" s="122" customFormat="1" ht="6" customHeight="1" x14ac:dyDescent="0.2">
      <c r="A249" s="77"/>
      <c r="B249" s="115"/>
      <c r="C249" s="46"/>
      <c r="D249" s="116"/>
      <c r="E249" s="123"/>
      <c r="F249" s="118"/>
      <c r="G249" s="39" t="str">
        <f t="shared" si="7"/>
        <v xml:space="preserve"> </v>
      </c>
      <c r="H249" s="119"/>
      <c r="I249" s="120"/>
      <c r="J249" s="120"/>
      <c r="K249" s="120"/>
      <c r="L249" s="120"/>
      <c r="M249" s="120"/>
      <c r="N249" s="9"/>
      <c r="O249" s="10"/>
      <c r="P249" s="10"/>
      <c r="Q249" s="10"/>
      <c r="R249" s="10"/>
      <c r="S249" s="10"/>
    </row>
    <row r="250" spans="1:19" s="122" customFormat="1" ht="28.5" x14ac:dyDescent="0.2">
      <c r="A250" s="77"/>
      <c r="B250" s="134">
        <v>15</v>
      </c>
      <c r="C250" s="46" t="s">
        <v>135</v>
      </c>
      <c r="D250" s="116" t="s">
        <v>43</v>
      </c>
      <c r="E250" s="123">
        <f>+M250</f>
        <v>34.799999999999997</v>
      </c>
      <c r="F250" s="124"/>
      <c r="G250" s="39">
        <f t="shared" si="7"/>
        <v>0</v>
      </c>
      <c r="H250" s="119"/>
      <c r="I250" s="120">
        <f>+I240</f>
        <v>1.5</v>
      </c>
      <c r="J250" s="120">
        <f>+J240</f>
        <v>2.8</v>
      </c>
      <c r="K250" s="120"/>
      <c r="L250" s="120">
        <v>6</v>
      </c>
      <c r="M250" s="120">
        <f>+(I250*2+J250)*L250</f>
        <v>34.799999999999997</v>
      </c>
      <c r="N250" s="9"/>
      <c r="O250" s="10"/>
      <c r="P250" s="10"/>
      <c r="Q250" s="10"/>
      <c r="R250" s="10"/>
      <c r="S250" s="10"/>
    </row>
    <row r="251" spans="1:19" s="122" customFormat="1" ht="6" customHeight="1" x14ac:dyDescent="0.2">
      <c r="A251" s="77"/>
      <c r="B251" s="134"/>
      <c r="C251" s="46"/>
      <c r="D251" s="116"/>
      <c r="E251" s="123"/>
      <c r="F251" s="118"/>
      <c r="G251" s="39" t="str">
        <f t="shared" si="7"/>
        <v xml:space="preserve"> </v>
      </c>
      <c r="H251" s="119"/>
      <c r="I251" s="120"/>
      <c r="J251" s="120"/>
      <c r="K251" s="120"/>
      <c r="L251" s="120"/>
      <c r="M251" s="120"/>
      <c r="N251" s="9"/>
      <c r="O251" s="10"/>
      <c r="P251" s="10"/>
      <c r="Q251" s="10"/>
      <c r="R251" s="10"/>
      <c r="S251" s="10"/>
    </row>
    <row r="252" spans="1:19" s="122" customFormat="1" ht="42.75" x14ac:dyDescent="0.2">
      <c r="A252" s="77"/>
      <c r="B252" s="115">
        <v>16</v>
      </c>
      <c r="C252" s="46" t="s">
        <v>136</v>
      </c>
      <c r="D252" s="116" t="s">
        <v>33</v>
      </c>
      <c r="E252" s="123">
        <f>+M252</f>
        <v>7.7399999999999984</v>
      </c>
      <c r="F252" s="124"/>
      <c r="G252" s="39">
        <f t="shared" si="7"/>
        <v>0</v>
      </c>
      <c r="H252" s="119"/>
      <c r="I252" s="120">
        <v>1.5</v>
      </c>
      <c r="J252" s="120">
        <v>2.8</v>
      </c>
      <c r="K252" s="120">
        <v>0.3</v>
      </c>
      <c r="L252" s="120">
        <v>6</v>
      </c>
      <c r="M252" s="120">
        <f>+(I252+J252)*K252*L252</f>
        <v>7.7399999999999984</v>
      </c>
      <c r="N252" s="9"/>
      <c r="O252" s="10"/>
      <c r="P252" s="10"/>
      <c r="Q252" s="10"/>
      <c r="R252" s="10"/>
      <c r="S252" s="10"/>
    </row>
    <row r="253" spans="1:19" s="122" customFormat="1" ht="6" customHeight="1" x14ac:dyDescent="0.2">
      <c r="A253" s="77"/>
      <c r="B253" s="115"/>
      <c r="C253" s="46"/>
      <c r="D253" s="116"/>
      <c r="E253" s="123"/>
      <c r="F253" s="118"/>
      <c r="G253" s="39" t="str">
        <f t="shared" si="7"/>
        <v xml:space="preserve"> </v>
      </c>
      <c r="H253" s="119"/>
      <c r="I253" s="120"/>
      <c r="J253" s="120"/>
      <c r="K253" s="120"/>
      <c r="L253" s="120"/>
      <c r="M253" s="120"/>
      <c r="N253" s="9"/>
      <c r="O253" s="10"/>
      <c r="P253" s="10"/>
      <c r="Q253" s="10"/>
      <c r="R253" s="10"/>
      <c r="S253" s="10"/>
    </row>
    <row r="254" spans="1:19" s="122" customFormat="1" ht="57" x14ac:dyDescent="0.2">
      <c r="A254" s="77"/>
      <c r="B254" s="134">
        <v>17</v>
      </c>
      <c r="C254" s="46" t="s">
        <v>137</v>
      </c>
      <c r="D254" s="116" t="s">
        <v>43</v>
      </c>
      <c r="E254" s="123">
        <f>+M254</f>
        <v>14.400000000000002</v>
      </c>
      <c r="F254" s="124"/>
      <c r="G254" s="39">
        <f t="shared" si="7"/>
        <v>0</v>
      </c>
      <c r="H254" s="119"/>
      <c r="I254" s="120">
        <f>1.6+0.8</f>
        <v>2.4000000000000004</v>
      </c>
      <c r="J254" s="120"/>
      <c r="K254" s="120"/>
      <c r="L254" s="120">
        <v>6</v>
      </c>
      <c r="M254" s="120">
        <f>+I254*L254</f>
        <v>14.400000000000002</v>
      </c>
      <c r="N254" s="9"/>
      <c r="O254" s="10"/>
      <c r="P254" s="10"/>
      <c r="Q254" s="10"/>
      <c r="R254" s="10"/>
      <c r="S254" s="10"/>
    </row>
    <row r="255" spans="1:19" s="122" customFormat="1" ht="6" customHeight="1" x14ac:dyDescent="0.2">
      <c r="A255" s="77"/>
      <c r="B255" s="134"/>
      <c r="C255" s="46"/>
      <c r="D255" s="116"/>
      <c r="E255" s="123"/>
      <c r="F255" s="118"/>
      <c r="G255" s="39" t="str">
        <f t="shared" si="7"/>
        <v xml:space="preserve"> </v>
      </c>
      <c r="H255" s="119"/>
      <c r="I255" s="120"/>
      <c r="J255" s="120"/>
      <c r="K255" s="120"/>
      <c r="L255" s="120"/>
      <c r="M255" s="120"/>
      <c r="N255" s="9"/>
      <c r="O255" s="10"/>
      <c r="P255" s="10"/>
      <c r="Q255" s="10"/>
      <c r="R255" s="10"/>
      <c r="S255" s="10"/>
    </row>
    <row r="256" spans="1:19" s="122" customFormat="1" ht="28.5" x14ac:dyDescent="0.2">
      <c r="A256" s="77"/>
      <c r="B256" s="115">
        <v>18</v>
      </c>
      <c r="C256" s="46" t="s">
        <v>138</v>
      </c>
      <c r="D256" s="116" t="s">
        <v>22</v>
      </c>
      <c r="E256" s="123">
        <v>1</v>
      </c>
      <c r="F256" s="124"/>
      <c r="G256" s="39">
        <f t="shared" si="7"/>
        <v>0</v>
      </c>
      <c r="H256" s="119"/>
      <c r="I256" s="120"/>
      <c r="J256" s="120"/>
      <c r="K256" s="120"/>
      <c r="L256" s="120"/>
      <c r="M256" s="120"/>
      <c r="N256" s="9"/>
      <c r="O256" s="10"/>
      <c r="P256" s="10"/>
      <c r="Q256" s="10"/>
      <c r="R256" s="10"/>
      <c r="S256" s="10"/>
    </row>
    <row r="257" spans="1:19" s="122" customFormat="1" ht="6" customHeight="1" x14ac:dyDescent="0.2">
      <c r="A257" s="77"/>
      <c r="B257" s="115"/>
      <c r="C257" s="46"/>
      <c r="D257" s="116"/>
      <c r="E257" s="123"/>
      <c r="F257" s="118"/>
      <c r="G257" s="39" t="str">
        <f t="shared" si="7"/>
        <v xml:space="preserve"> </v>
      </c>
      <c r="H257" s="119"/>
      <c r="I257" s="120"/>
      <c r="J257" s="120"/>
      <c r="K257" s="120"/>
      <c r="L257" s="120"/>
      <c r="M257" s="120"/>
      <c r="N257" s="9"/>
      <c r="O257" s="10"/>
      <c r="P257" s="10"/>
      <c r="Q257" s="10"/>
      <c r="R257" s="10"/>
      <c r="S257" s="10"/>
    </row>
    <row r="258" spans="1:19" s="122" customFormat="1" ht="85.5" x14ac:dyDescent="0.2">
      <c r="A258" s="77"/>
      <c r="B258" s="135" t="s">
        <v>139</v>
      </c>
      <c r="C258" s="131" t="s">
        <v>140</v>
      </c>
      <c r="D258" s="132" t="s">
        <v>33</v>
      </c>
      <c r="E258" s="133">
        <f>+E221</f>
        <v>25.199999999999996</v>
      </c>
      <c r="F258" s="124"/>
      <c r="G258" s="39">
        <f t="shared" si="7"/>
        <v>0</v>
      </c>
      <c r="H258" s="119"/>
      <c r="I258" s="120"/>
      <c r="J258" s="120"/>
      <c r="K258" s="120"/>
      <c r="L258" s="120"/>
      <c r="M258" s="120"/>
      <c r="N258" s="9"/>
      <c r="O258" s="10"/>
      <c r="P258" s="10"/>
      <c r="Q258" s="10"/>
      <c r="R258" s="10"/>
      <c r="S258" s="10"/>
    </row>
    <row r="259" spans="1:19" s="122" customFormat="1" ht="85.5" x14ac:dyDescent="0.2">
      <c r="A259" s="77"/>
      <c r="B259" s="136" t="s">
        <v>141</v>
      </c>
      <c r="C259" s="131" t="s">
        <v>142</v>
      </c>
      <c r="D259" s="132" t="s">
        <v>33</v>
      </c>
      <c r="E259" s="133">
        <f>+E258</f>
        <v>25.199999999999996</v>
      </c>
      <c r="F259" s="124"/>
      <c r="G259" s="39">
        <f t="shared" si="7"/>
        <v>0</v>
      </c>
      <c r="H259" s="119"/>
      <c r="I259" s="120"/>
      <c r="J259" s="120"/>
      <c r="K259" s="120"/>
      <c r="L259" s="120"/>
      <c r="M259" s="120"/>
      <c r="N259" s="9"/>
      <c r="O259" s="10"/>
      <c r="P259" s="10"/>
      <c r="Q259" s="10"/>
      <c r="R259" s="10"/>
      <c r="S259" s="10"/>
    </row>
    <row r="260" spans="1:19" ht="6" customHeight="1" x14ac:dyDescent="0.2">
      <c r="B260" s="50"/>
      <c r="C260" s="51"/>
      <c r="D260" s="52"/>
      <c r="E260" s="53"/>
      <c r="F260" s="54"/>
      <c r="G260" s="55"/>
      <c r="H260" s="56"/>
    </row>
    <row r="261" spans="1:19" ht="15" x14ac:dyDescent="0.2">
      <c r="B261" s="57"/>
      <c r="C261" s="58" t="s">
        <v>34</v>
      </c>
      <c r="D261" s="59"/>
      <c r="E261" s="60"/>
      <c r="F261" s="6"/>
      <c r="G261" s="7">
        <f>SUM(G219:G260)-G225-G226-G242-G258-G259</f>
        <v>0</v>
      </c>
      <c r="H261" s="8"/>
    </row>
    <row r="262" spans="1:19" ht="15" x14ac:dyDescent="0.2">
      <c r="B262" s="57"/>
      <c r="C262" s="58"/>
      <c r="D262" s="59"/>
      <c r="E262" s="60"/>
      <c r="F262" s="6"/>
      <c r="G262" s="7"/>
      <c r="H262" s="8"/>
    </row>
    <row r="263" spans="1:19" x14ac:dyDescent="0.2">
      <c r="B263" s="57"/>
      <c r="C263" s="69" t="s">
        <v>6</v>
      </c>
      <c r="D263" s="59"/>
      <c r="E263" s="60"/>
      <c r="F263" s="6"/>
      <c r="G263" s="7"/>
      <c r="H263" s="8"/>
    </row>
    <row r="264" spans="1:19" ht="28.5" customHeight="1" x14ac:dyDescent="0.25">
      <c r="B264" s="57"/>
      <c r="C264" s="196" t="s">
        <v>143</v>
      </c>
      <c r="D264" s="198"/>
      <c r="E264" s="198"/>
      <c r="F264" s="198"/>
      <c r="G264" s="198"/>
      <c r="H264" s="8"/>
    </row>
    <row r="265" spans="1:19" ht="15" x14ac:dyDescent="0.2">
      <c r="B265" s="57"/>
      <c r="C265" s="58"/>
      <c r="D265" s="59"/>
      <c r="E265" s="60"/>
      <c r="F265" s="6"/>
      <c r="G265" s="7"/>
      <c r="H265" s="8"/>
    </row>
    <row r="266" spans="1:19" s="122" customFormat="1" x14ac:dyDescent="0.2">
      <c r="A266" s="77"/>
      <c r="B266" s="115"/>
      <c r="C266" s="46"/>
      <c r="D266" s="116"/>
      <c r="E266" s="137"/>
      <c r="F266" s="118"/>
      <c r="G266" s="118"/>
      <c r="H266" s="119"/>
      <c r="I266" s="120"/>
      <c r="J266" s="120"/>
      <c r="K266" s="120"/>
      <c r="L266" s="120"/>
      <c r="M266" s="120"/>
      <c r="N266" s="9"/>
      <c r="O266" s="10"/>
      <c r="P266" s="10"/>
      <c r="Q266" s="10"/>
      <c r="R266" s="10"/>
      <c r="S266" s="10"/>
    </row>
    <row r="267" spans="1:19" ht="15" x14ac:dyDescent="0.25">
      <c r="B267" s="70" t="s">
        <v>144</v>
      </c>
      <c r="C267" s="71" t="s">
        <v>145</v>
      </c>
      <c r="D267" s="72"/>
      <c r="E267" s="73"/>
      <c r="F267" s="74"/>
      <c r="G267" s="75"/>
      <c r="H267" s="76"/>
    </row>
    <row r="268" spans="1:19" x14ac:dyDescent="0.2">
      <c r="B268" s="57"/>
      <c r="C268" s="77"/>
      <c r="D268" s="59"/>
      <c r="E268" s="60"/>
      <c r="F268" s="6"/>
      <c r="G268" s="7"/>
      <c r="H268" s="8"/>
    </row>
    <row r="269" spans="1:19" ht="15" x14ac:dyDescent="0.25">
      <c r="B269" s="29" t="s">
        <v>10</v>
      </c>
      <c r="C269" s="30" t="s">
        <v>11</v>
      </c>
      <c r="D269" s="31" t="s">
        <v>12</v>
      </c>
      <c r="E269" s="32" t="s">
        <v>13</v>
      </c>
      <c r="F269" s="33" t="s">
        <v>14</v>
      </c>
      <c r="G269" s="34" t="s">
        <v>15</v>
      </c>
      <c r="H269" s="35"/>
      <c r="I269" s="9" t="s">
        <v>16</v>
      </c>
      <c r="J269" s="9" t="s">
        <v>17</v>
      </c>
      <c r="K269" s="9" t="s">
        <v>18</v>
      </c>
      <c r="L269" s="9" t="s">
        <v>19</v>
      </c>
      <c r="M269" s="9" t="s">
        <v>20</v>
      </c>
    </row>
    <row r="270" spans="1:19" ht="6" customHeight="1" x14ac:dyDescent="0.25">
      <c r="E270" s="98"/>
      <c r="F270" s="99"/>
      <c r="G270" s="100"/>
      <c r="H270" s="35"/>
    </row>
    <row r="271" spans="1:19" ht="42.75" x14ac:dyDescent="0.2">
      <c r="B271" s="61">
        <v>1</v>
      </c>
      <c r="C271" s="86" t="s">
        <v>146</v>
      </c>
      <c r="D271" s="83" t="s">
        <v>43</v>
      </c>
      <c r="E271" s="5">
        <v>100</v>
      </c>
      <c r="F271" s="49"/>
      <c r="G271" s="39">
        <f>IF(E271=""," ",+E271*F271)</f>
        <v>0</v>
      </c>
      <c r="H271" s="8"/>
    </row>
    <row r="272" spans="1:19" ht="6" customHeight="1" x14ac:dyDescent="0.2">
      <c r="B272" s="61"/>
      <c r="C272" s="84"/>
      <c r="D272" s="83"/>
      <c r="E272" s="5"/>
      <c r="F272" s="6"/>
      <c r="G272" s="39" t="str">
        <f>IF(E272=""," ",+E272*F272)</f>
        <v xml:space="preserve"> </v>
      </c>
      <c r="H272" s="8"/>
    </row>
    <row r="273" spans="1:19" x14ac:dyDescent="0.2">
      <c r="B273" s="61">
        <v>2</v>
      </c>
      <c r="C273" s="86" t="s">
        <v>147</v>
      </c>
      <c r="D273" s="83" t="s">
        <v>22</v>
      </c>
      <c r="E273" s="5">
        <v>1</v>
      </c>
      <c r="F273" s="49"/>
      <c r="G273" s="39">
        <f>IF(E273=""," ",+E273*F273)</f>
        <v>0</v>
      </c>
      <c r="H273" s="8"/>
    </row>
    <row r="274" spans="1:19" ht="6" customHeight="1" x14ac:dyDescent="0.2">
      <c r="B274" s="61"/>
      <c r="C274" s="84"/>
      <c r="D274" s="83"/>
      <c r="E274" s="5"/>
      <c r="F274" s="6"/>
      <c r="G274" s="39" t="str">
        <f>IF(E274=""," ",+E274*F274)</f>
        <v xml:space="preserve"> </v>
      </c>
      <c r="H274" s="8"/>
    </row>
    <row r="275" spans="1:19" ht="42.75" x14ac:dyDescent="0.2">
      <c r="B275" s="61">
        <v>3</v>
      </c>
      <c r="C275" s="86" t="s">
        <v>148</v>
      </c>
      <c r="D275" s="83" t="s">
        <v>22</v>
      </c>
      <c r="E275" s="5">
        <v>1</v>
      </c>
      <c r="F275" s="49"/>
      <c r="G275" s="39">
        <f>IF(E275=""," ",+E275*F275)</f>
        <v>0</v>
      </c>
      <c r="H275" s="8"/>
    </row>
    <row r="276" spans="1:19" ht="6" customHeight="1" x14ac:dyDescent="0.2">
      <c r="B276" s="50"/>
      <c r="C276" s="51"/>
      <c r="D276" s="52"/>
      <c r="E276" s="53"/>
      <c r="F276" s="54"/>
      <c r="G276" s="55"/>
      <c r="H276" s="56"/>
    </row>
    <row r="277" spans="1:19" ht="15" x14ac:dyDescent="0.2">
      <c r="B277" s="57"/>
      <c r="C277" s="58" t="s">
        <v>34</v>
      </c>
      <c r="D277" s="59"/>
      <c r="E277" s="60"/>
      <c r="F277" s="6"/>
      <c r="G277" s="7">
        <f>SUM(G271:G276)</f>
        <v>0</v>
      </c>
      <c r="H277" s="8"/>
    </row>
    <row r="278" spans="1:19" ht="15" x14ac:dyDescent="0.2">
      <c r="B278" s="57"/>
      <c r="C278" s="58"/>
      <c r="D278" s="59"/>
      <c r="E278" s="60"/>
      <c r="F278" s="6"/>
      <c r="G278" s="7"/>
      <c r="H278" s="8"/>
    </row>
    <row r="279" spans="1:19" s="122" customFormat="1" x14ac:dyDescent="0.2">
      <c r="A279" s="77"/>
      <c r="B279" s="115"/>
      <c r="C279" s="46"/>
      <c r="D279" s="116"/>
      <c r="E279" s="137"/>
      <c r="F279" s="118"/>
      <c r="G279" s="118"/>
      <c r="H279" s="119"/>
      <c r="I279" s="120"/>
      <c r="J279" s="120"/>
      <c r="K279" s="120"/>
      <c r="L279" s="120"/>
      <c r="M279" s="120"/>
      <c r="N279" s="9"/>
      <c r="O279" s="10"/>
      <c r="P279" s="10"/>
      <c r="Q279" s="10"/>
      <c r="R279" s="10"/>
      <c r="S279" s="10"/>
    </row>
    <row r="280" spans="1:19" s="122" customFormat="1" x14ac:dyDescent="0.2">
      <c r="A280" s="77"/>
      <c r="B280" s="115"/>
      <c r="C280" s="46"/>
      <c r="D280" s="116"/>
      <c r="E280" s="137"/>
      <c r="F280" s="118"/>
      <c r="G280" s="118"/>
      <c r="H280" s="119"/>
      <c r="I280" s="120"/>
      <c r="J280" s="120"/>
      <c r="K280" s="120"/>
      <c r="L280" s="120"/>
      <c r="M280" s="120"/>
      <c r="N280" s="9"/>
      <c r="O280" s="10"/>
      <c r="P280" s="10"/>
      <c r="Q280" s="10"/>
      <c r="R280" s="10"/>
      <c r="S280" s="10"/>
    </row>
    <row r="281" spans="1:19" s="122" customFormat="1" x14ac:dyDescent="0.2">
      <c r="A281" s="77"/>
      <c r="B281" s="115"/>
      <c r="C281" s="46"/>
      <c r="D281" s="116"/>
      <c r="E281" s="137"/>
      <c r="F281" s="118"/>
      <c r="G281" s="118"/>
      <c r="H281" s="119"/>
      <c r="I281" s="120"/>
      <c r="J281" s="120"/>
      <c r="K281" s="120"/>
      <c r="L281" s="120"/>
      <c r="M281" s="120"/>
      <c r="N281" s="9"/>
      <c r="O281" s="10"/>
      <c r="P281" s="10"/>
      <c r="Q281" s="10"/>
      <c r="R281" s="10"/>
      <c r="S281" s="10"/>
    </row>
    <row r="282" spans="1:19" ht="15" x14ac:dyDescent="0.2">
      <c r="B282" s="26"/>
      <c r="C282" s="58"/>
      <c r="D282" s="78"/>
      <c r="E282" s="79"/>
      <c r="F282" s="6"/>
      <c r="G282" s="7"/>
      <c r="H282" s="8"/>
    </row>
    <row r="283" spans="1:19" s="148" customFormat="1" ht="20.25" x14ac:dyDescent="0.3">
      <c r="A283" s="138"/>
      <c r="B283" s="139"/>
      <c r="C283" s="140" t="s">
        <v>149</v>
      </c>
      <c r="D283" s="141"/>
      <c r="E283" s="142"/>
      <c r="F283" s="143"/>
      <c r="G283" s="144"/>
      <c r="H283" s="145"/>
      <c r="I283" s="146"/>
      <c r="J283" s="146"/>
      <c r="K283" s="146"/>
      <c r="L283" s="146"/>
      <c r="M283" s="146"/>
      <c r="N283" s="146"/>
      <c r="O283" s="147"/>
      <c r="P283" s="147"/>
      <c r="Q283" s="147"/>
      <c r="R283" s="147"/>
      <c r="S283" s="147"/>
    </row>
    <row r="284" spans="1:19" x14ac:dyDescent="0.2">
      <c r="B284" s="26"/>
      <c r="C284" s="13"/>
      <c r="D284" s="18"/>
      <c r="E284" s="60"/>
      <c r="F284" s="80"/>
      <c r="G284" s="81"/>
      <c r="H284" s="82"/>
    </row>
    <row r="285" spans="1:19" s="159" customFormat="1" ht="15" x14ac:dyDescent="0.2">
      <c r="A285" s="149"/>
      <c r="B285" s="150" t="str">
        <f>+B11</f>
        <v>A.</v>
      </c>
      <c r="C285" s="151" t="str">
        <f>+C11</f>
        <v>Pripravljalna in zaključna dela</v>
      </c>
      <c r="D285" s="152"/>
      <c r="E285" s="153"/>
      <c r="F285" s="154"/>
      <c r="G285" s="155">
        <f>+G29</f>
        <v>0</v>
      </c>
      <c r="H285" s="156"/>
      <c r="I285" s="157"/>
      <c r="J285" s="157"/>
      <c r="K285" s="157"/>
      <c r="L285" s="157"/>
      <c r="M285" s="157"/>
      <c r="N285" s="157"/>
      <c r="O285" s="158"/>
      <c r="P285" s="158"/>
      <c r="Q285" s="158"/>
      <c r="R285" s="158"/>
      <c r="S285" s="158"/>
    </row>
    <row r="286" spans="1:19" s="159" customFormat="1" ht="15" x14ac:dyDescent="0.2">
      <c r="A286" s="149"/>
      <c r="B286" s="150"/>
      <c r="C286" s="151"/>
      <c r="D286" s="152"/>
      <c r="E286" s="153"/>
      <c r="F286" s="154"/>
      <c r="G286" s="155"/>
      <c r="H286" s="156"/>
      <c r="I286" s="157"/>
      <c r="J286" s="157"/>
      <c r="K286" s="157"/>
      <c r="L286" s="157"/>
      <c r="M286" s="157"/>
      <c r="N286" s="157"/>
      <c r="O286" s="158"/>
      <c r="P286" s="158"/>
      <c r="Q286" s="158"/>
      <c r="R286" s="158"/>
      <c r="S286" s="158"/>
    </row>
    <row r="287" spans="1:19" s="159" customFormat="1" ht="15" x14ac:dyDescent="0.2">
      <c r="A287" s="149"/>
      <c r="B287" s="150" t="str">
        <f>B35</f>
        <v>B.</v>
      </c>
      <c r="C287" s="160" t="str">
        <f>C35</f>
        <v xml:space="preserve">Rušitvena dela </v>
      </c>
      <c r="D287" s="152"/>
      <c r="E287" s="161"/>
      <c r="F287" s="162"/>
      <c r="G287" s="163">
        <f>+G69</f>
        <v>0</v>
      </c>
      <c r="H287" s="164"/>
      <c r="I287" s="157"/>
      <c r="J287" s="157"/>
      <c r="K287" s="157"/>
      <c r="L287" s="157"/>
      <c r="M287" s="157"/>
      <c r="N287" s="157"/>
      <c r="O287" s="158"/>
      <c r="P287" s="158"/>
      <c r="Q287" s="158"/>
      <c r="R287" s="158"/>
      <c r="S287" s="158"/>
    </row>
    <row r="288" spans="1:19" s="159" customFormat="1" ht="15" x14ac:dyDescent="0.2">
      <c r="A288" s="149"/>
      <c r="B288" s="150"/>
      <c r="C288" s="160"/>
      <c r="D288" s="152"/>
      <c r="E288" s="161"/>
      <c r="F288" s="162"/>
      <c r="G288" s="163"/>
      <c r="H288" s="164"/>
      <c r="I288" s="157"/>
      <c r="J288" s="157"/>
      <c r="K288" s="157"/>
      <c r="L288" s="157"/>
      <c r="M288" s="157"/>
      <c r="N288" s="157"/>
      <c r="O288" s="158"/>
      <c r="P288" s="158"/>
      <c r="Q288" s="158"/>
      <c r="R288" s="158"/>
      <c r="S288" s="158"/>
    </row>
    <row r="289" spans="1:19" s="159" customFormat="1" ht="15" x14ac:dyDescent="0.2">
      <c r="A289" s="149"/>
      <c r="B289" s="150" t="str">
        <f>+B74</f>
        <v>C.</v>
      </c>
      <c r="C289" s="165" t="str">
        <f>+C74</f>
        <v>Tesarska dela</v>
      </c>
      <c r="D289" s="152"/>
      <c r="E289" s="161"/>
      <c r="F289" s="162"/>
      <c r="G289" s="163">
        <f>+G98</f>
        <v>0</v>
      </c>
      <c r="H289" s="164"/>
      <c r="I289" s="157"/>
      <c r="J289" s="157"/>
      <c r="K289" s="157"/>
      <c r="L289" s="157"/>
      <c r="M289" s="157"/>
      <c r="N289" s="157"/>
      <c r="O289" s="158"/>
      <c r="P289" s="158"/>
      <c r="Q289" s="158"/>
      <c r="R289" s="158"/>
      <c r="S289" s="158"/>
    </row>
    <row r="290" spans="1:19" s="159" customFormat="1" ht="15" x14ac:dyDescent="0.2">
      <c r="A290" s="149"/>
      <c r="B290" s="150"/>
      <c r="C290" s="160"/>
      <c r="D290" s="152"/>
      <c r="E290" s="161"/>
      <c r="F290" s="162"/>
      <c r="G290" s="163"/>
      <c r="H290" s="164"/>
      <c r="I290" s="157"/>
      <c r="J290" s="157"/>
      <c r="K290" s="157"/>
      <c r="L290" s="157"/>
      <c r="M290" s="157"/>
      <c r="N290" s="157"/>
      <c r="O290" s="158"/>
      <c r="P290" s="158"/>
      <c r="Q290" s="158"/>
      <c r="R290" s="158"/>
      <c r="S290" s="158"/>
    </row>
    <row r="291" spans="1:19" s="159" customFormat="1" ht="15" x14ac:dyDescent="0.2">
      <c r="A291" s="149"/>
      <c r="B291" s="150" t="str">
        <f>B109</f>
        <v>D.</v>
      </c>
      <c r="C291" s="160" t="str">
        <f>C109</f>
        <v>Kleparska dela - streha v naklonu 6°</v>
      </c>
      <c r="D291" s="166"/>
      <c r="E291" s="161"/>
      <c r="F291" s="162"/>
      <c r="G291" s="163">
        <f>+G141</f>
        <v>0</v>
      </c>
      <c r="H291" s="164"/>
      <c r="I291" s="157"/>
      <c r="J291" s="157"/>
      <c r="K291" s="157"/>
      <c r="L291" s="157"/>
      <c r="M291" s="157"/>
      <c r="N291" s="157"/>
      <c r="O291" s="158"/>
      <c r="P291" s="158"/>
      <c r="Q291" s="158"/>
      <c r="R291" s="158"/>
      <c r="S291" s="158"/>
    </row>
    <row r="292" spans="1:19" s="159" customFormat="1" ht="15" x14ac:dyDescent="0.2">
      <c r="A292" s="149"/>
      <c r="B292" s="150"/>
      <c r="C292" s="160"/>
      <c r="D292" s="166"/>
      <c r="E292" s="161"/>
      <c r="F292" s="162"/>
      <c r="G292" s="163"/>
      <c r="H292" s="164"/>
      <c r="I292" s="157"/>
      <c r="J292" s="157"/>
      <c r="K292" s="157"/>
      <c r="L292" s="157"/>
      <c r="M292" s="157"/>
      <c r="N292" s="157"/>
      <c r="O292" s="158"/>
      <c r="P292" s="158"/>
      <c r="Q292" s="158"/>
      <c r="R292" s="158"/>
      <c r="S292" s="158"/>
    </row>
    <row r="293" spans="1:19" s="159" customFormat="1" ht="15" x14ac:dyDescent="0.2">
      <c r="A293" s="149"/>
      <c r="B293" s="150" t="str">
        <f>B147</f>
        <v>E.</v>
      </c>
      <c r="C293" s="160" t="str">
        <f>C147</f>
        <v>Kleparska dela - streha v naklonu 60° in streha frčad</v>
      </c>
      <c r="D293" s="166"/>
      <c r="E293" s="161"/>
      <c r="F293" s="162"/>
      <c r="G293" s="163">
        <f>+G173</f>
        <v>0</v>
      </c>
      <c r="H293" s="164"/>
      <c r="I293" s="157"/>
      <c r="J293" s="157"/>
      <c r="K293" s="157"/>
      <c r="L293" s="157"/>
      <c r="M293" s="157"/>
      <c r="N293" s="157"/>
      <c r="O293" s="158"/>
      <c r="P293" s="158"/>
      <c r="Q293" s="158"/>
      <c r="R293" s="158"/>
      <c r="S293" s="158"/>
    </row>
    <row r="294" spans="1:19" s="159" customFormat="1" ht="15" x14ac:dyDescent="0.2">
      <c r="A294" s="149"/>
      <c r="B294" s="150"/>
      <c r="C294" s="160"/>
      <c r="D294" s="166"/>
      <c r="E294" s="161"/>
      <c r="F294" s="162"/>
      <c r="G294" s="163"/>
      <c r="H294" s="164"/>
      <c r="I294" s="157"/>
      <c r="J294" s="157"/>
      <c r="K294" s="157"/>
      <c r="L294" s="157"/>
      <c r="M294" s="157"/>
      <c r="N294" s="157"/>
      <c r="O294" s="158"/>
      <c r="P294" s="158"/>
      <c r="Q294" s="158"/>
      <c r="R294" s="158"/>
      <c r="S294" s="158"/>
    </row>
    <row r="295" spans="1:19" s="159" customFormat="1" ht="15" x14ac:dyDescent="0.2">
      <c r="A295" s="149"/>
      <c r="B295" s="150" t="str">
        <f>B179</f>
        <v>F.</v>
      </c>
      <c r="C295" s="160" t="str">
        <f>C179</f>
        <v>Svetlobnik</v>
      </c>
      <c r="D295" s="166"/>
      <c r="E295" s="161"/>
      <c r="F295" s="162"/>
      <c r="G295" s="163">
        <f>+G189</f>
        <v>0</v>
      </c>
      <c r="H295" s="164"/>
      <c r="I295" s="157"/>
      <c r="J295" s="157"/>
      <c r="K295" s="157"/>
      <c r="L295" s="157"/>
      <c r="M295" s="157"/>
      <c r="N295" s="157"/>
      <c r="O295" s="158"/>
      <c r="P295" s="158"/>
      <c r="Q295" s="158"/>
      <c r="R295" s="158"/>
      <c r="S295" s="158"/>
    </row>
    <row r="296" spans="1:19" s="159" customFormat="1" ht="15" x14ac:dyDescent="0.2">
      <c r="A296" s="149"/>
      <c r="B296" s="150"/>
      <c r="C296" s="160"/>
      <c r="D296" s="166"/>
      <c r="E296" s="161"/>
      <c r="F296" s="162"/>
      <c r="G296" s="163"/>
      <c r="H296" s="164"/>
      <c r="I296" s="157"/>
      <c r="J296" s="157"/>
      <c r="K296" s="157"/>
      <c r="L296" s="157"/>
      <c r="M296" s="157"/>
      <c r="N296" s="157"/>
      <c r="O296" s="158"/>
      <c r="P296" s="158"/>
      <c r="Q296" s="158"/>
      <c r="R296" s="158"/>
      <c r="S296" s="158"/>
    </row>
    <row r="297" spans="1:19" s="159" customFormat="1" ht="15" x14ac:dyDescent="0.2">
      <c r="A297" s="149"/>
      <c r="B297" s="150" t="str">
        <f>B195</f>
        <v>G.</v>
      </c>
      <c r="C297" s="160" t="str">
        <f>C195</f>
        <v>Koritnica / žleb</v>
      </c>
      <c r="D297" s="166"/>
      <c r="E297" s="161"/>
      <c r="F297" s="162"/>
      <c r="G297" s="163">
        <f>+G211</f>
        <v>0</v>
      </c>
      <c r="H297" s="164"/>
      <c r="I297" s="157"/>
      <c r="J297" s="157"/>
      <c r="K297" s="157"/>
      <c r="L297" s="157"/>
      <c r="M297" s="157"/>
      <c r="N297" s="157"/>
      <c r="O297" s="158"/>
      <c r="P297" s="158"/>
      <c r="Q297" s="158"/>
      <c r="R297" s="158"/>
      <c r="S297" s="158"/>
    </row>
    <row r="298" spans="1:19" s="159" customFormat="1" ht="15" x14ac:dyDescent="0.2">
      <c r="A298" s="149"/>
      <c r="B298" s="150"/>
      <c r="C298" s="160"/>
      <c r="D298" s="166"/>
      <c r="E298" s="161"/>
      <c r="F298" s="162"/>
      <c r="G298" s="163"/>
      <c r="H298" s="164"/>
      <c r="I298" s="157"/>
      <c r="J298" s="157"/>
      <c r="K298" s="157"/>
      <c r="L298" s="157"/>
      <c r="M298" s="157"/>
      <c r="N298" s="157"/>
      <c r="O298" s="158"/>
      <c r="P298" s="158"/>
      <c r="Q298" s="158"/>
      <c r="R298" s="158"/>
      <c r="S298" s="158"/>
    </row>
    <row r="299" spans="1:19" s="159" customFormat="1" ht="15" x14ac:dyDescent="0.2">
      <c r="A299" s="149"/>
      <c r="B299" s="150" t="str">
        <f>B215</f>
        <v>H.</v>
      </c>
      <c r="C299" s="160" t="str">
        <f>C215</f>
        <v>Balkoni</v>
      </c>
      <c r="D299" s="166"/>
      <c r="E299" s="161"/>
      <c r="F299" s="162"/>
      <c r="G299" s="163">
        <f>+G261</f>
        <v>0</v>
      </c>
      <c r="H299" s="164"/>
      <c r="I299" s="157"/>
      <c r="J299" s="157"/>
      <c r="K299" s="157"/>
      <c r="L299" s="157"/>
      <c r="M299" s="157"/>
      <c r="N299" s="157"/>
      <c r="O299" s="158"/>
      <c r="P299" s="158"/>
      <c r="Q299" s="158"/>
      <c r="R299" s="158"/>
      <c r="S299" s="158"/>
    </row>
    <row r="300" spans="1:19" s="159" customFormat="1" ht="15" x14ac:dyDescent="0.2">
      <c r="A300" s="149"/>
      <c r="B300" s="150"/>
      <c r="C300" s="160"/>
      <c r="D300" s="166"/>
      <c r="E300" s="161"/>
      <c r="F300" s="162"/>
      <c r="G300" s="163"/>
      <c r="H300" s="164"/>
      <c r="I300" s="157"/>
      <c r="J300" s="157"/>
      <c r="K300" s="157"/>
      <c r="L300" s="157"/>
      <c r="M300" s="157"/>
      <c r="N300" s="157"/>
      <c r="O300" s="158"/>
      <c r="P300" s="158"/>
      <c r="Q300" s="158"/>
      <c r="R300" s="158"/>
      <c r="S300" s="158"/>
    </row>
    <row r="301" spans="1:19" s="159" customFormat="1" ht="15" x14ac:dyDescent="0.2">
      <c r="A301" s="149"/>
      <c r="B301" s="150" t="str">
        <f>+B267</f>
        <v>I.</v>
      </c>
      <c r="C301" s="160" t="str">
        <f>+C267</f>
        <v>Ostala dela</v>
      </c>
      <c r="D301" s="166"/>
      <c r="E301" s="161"/>
      <c r="F301" s="162"/>
      <c r="G301" s="163">
        <f>+G277</f>
        <v>0</v>
      </c>
      <c r="H301" s="164"/>
      <c r="I301" s="157"/>
      <c r="J301" s="157"/>
      <c r="K301" s="157"/>
      <c r="L301" s="157"/>
      <c r="M301" s="157"/>
      <c r="N301" s="157"/>
      <c r="O301" s="158"/>
      <c r="P301" s="158"/>
      <c r="Q301" s="158"/>
      <c r="R301" s="158"/>
      <c r="S301" s="158"/>
    </row>
    <row r="302" spans="1:19" s="159" customFormat="1" ht="15" x14ac:dyDescent="0.2">
      <c r="A302" s="149"/>
      <c r="B302" s="150"/>
      <c r="C302" s="160"/>
      <c r="D302" s="166"/>
      <c r="E302" s="161"/>
      <c r="F302" s="162"/>
      <c r="G302" s="163"/>
      <c r="H302" s="164"/>
      <c r="I302" s="157"/>
      <c r="J302" s="157"/>
      <c r="K302" s="157"/>
      <c r="L302" s="157"/>
      <c r="M302" s="157"/>
      <c r="N302" s="157"/>
      <c r="O302" s="158"/>
      <c r="P302" s="158"/>
      <c r="Q302" s="158"/>
      <c r="R302" s="158"/>
      <c r="S302" s="158"/>
    </row>
    <row r="303" spans="1:19" s="169" customFormat="1" ht="60" x14ac:dyDescent="0.2">
      <c r="A303" s="167"/>
      <c r="B303" s="150" t="s">
        <v>106</v>
      </c>
      <c r="C303" s="151" t="s">
        <v>150</v>
      </c>
      <c r="D303" s="166"/>
      <c r="E303" s="161"/>
      <c r="F303" s="162"/>
      <c r="G303" s="163"/>
      <c r="H303" s="164"/>
      <c r="I303" s="157"/>
      <c r="J303" s="157"/>
      <c r="K303" s="157"/>
      <c r="L303" s="157"/>
      <c r="M303" s="157"/>
      <c r="N303" s="157"/>
      <c r="O303" s="158"/>
      <c r="P303" s="158"/>
      <c r="Q303" s="168"/>
      <c r="R303" s="168"/>
      <c r="S303" s="168"/>
    </row>
    <row r="304" spans="1:19" s="169" customFormat="1" ht="15" x14ac:dyDescent="0.2">
      <c r="A304" s="167"/>
      <c r="B304" s="150"/>
      <c r="C304" s="151"/>
      <c r="D304" s="166"/>
      <c r="E304" s="161"/>
      <c r="F304" s="162"/>
      <c r="G304" s="163"/>
      <c r="H304" s="164"/>
      <c r="I304" s="157"/>
      <c r="J304" s="157"/>
      <c r="K304" s="157"/>
      <c r="L304" s="157"/>
      <c r="M304" s="157"/>
      <c r="N304" s="157"/>
      <c r="O304" s="158"/>
      <c r="P304" s="158"/>
      <c r="Q304" s="168"/>
      <c r="R304" s="168"/>
      <c r="S304" s="168"/>
    </row>
    <row r="305" spans="1:19" s="169" customFormat="1" ht="15" x14ac:dyDescent="0.2">
      <c r="A305" s="167"/>
      <c r="B305" s="170"/>
      <c r="C305" s="171"/>
      <c r="D305" s="172"/>
      <c r="E305" s="173"/>
      <c r="F305" s="174"/>
      <c r="G305" s="175"/>
      <c r="H305" s="176"/>
      <c r="I305" s="157"/>
      <c r="J305" s="157"/>
      <c r="K305" s="157"/>
      <c r="L305" s="157"/>
      <c r="M305" s="157"/>
      <c r="N305" s="157"/>
      <c r="O305" s="158"/>
      <c r="P305" s="158"/>
      <c r="Q305" s="168"/>
      <c r="R305" s="168"/>
      <c r="S305" s="168"/>
    </row>
    <row r="306" spans="1:19" s="169" customFormat="1" ht="15" x14ac:dyDescent="0.2">
      <c r="A306" s="167"/>
      <c r="B306" s="177"/>
      <c r="C306" s="178"/>
      <c r="D306" s="179"/>
      <c r="E306" s="180"/>
      <c r="F306" s="154"/>
      <c r="G306" s="155"/>
      <c r="H306" s="156"/>
      <c r="I306" s="157"/>
      <c r="J306" s="157"/>
      <c r="K306" s="157"/>
      <c r="L306" s="157"/>
      <c r="M306" s="157"/>
      <c r="N306" s="157"/>
      <c r="O306" s="158"/>
      <c r="P306" s="158"/>
      <c r="Q306" s="168"/>
      <c r="R306" s="168"/>
      <c r="S306" s="168"/>
    </row>
    <row r="307" spans="1:19" s="169" customFormat="1" ht="15" x14ac:dyDescent="0.2">
      <c r="A307" s="167"/>
      <c r="B307" s="177"/>
      <c r="C307" s="178"/>
      <c r="D307" s="181" t="s">
        <v>34</v>
      </c>
      <c r="E307" s="153"/>
      <c r="G307" s="155">
        <f>SUM(G285:G306)</f>
        <v>0</v>
      </c>
      <c r="H307" s="156"/>
      <c r="I307" s="157"/>
      <c r="J307" s="157"/>
      <c r="K307" s="157"/>
      <c r="L307" s="157"/>
      <c r="M307" s="157"/>
      <c r="N307" s="157"/>
      <c r="O307" s="158"/>
      <c r="P307" s="158"/>
      <c r="Q307" s="168"/>
      <c r="R307" s="168"/>
      <c r="S307" s="168"/>
    </row>
    <row r="308" spans="1:19" s="169" customFormat="1" ht="15" x14ac:dyDescent="0.2">
      <c r="A308" s="167"/>
      <c r="B308" s="177"/>
      <c r="C308" s="178"/>
      <c r="D308" s="181"/>
      <c r="E308" s="153"/>
      <c r="G308" s="155"/>
      <c r="H308" s="156"/>
      <c r="I308" s="157"/>
      <c r="J308" s="157"/>
      <c r="K308" s="157"/>
      <c r="L308" s="157"/>
      <c r="M308" s="157"/>
      <c r="N308" s="157"/>
      <c r="O308" s="158"/>
      <c r="P308" s="158"/>
      <c r="Q308" s="168"/>
      <c r="R308" s="168"/>
      <c r="S308" s="168"/>
    </row>
    <row r="309" spans="1:19" s="169" customFormat="1" ht="15" x14ac:dyDescent="0.2">
      <c r="A309" s="167"/>
      <c r="B309" s="177"/>
      <c r="C309" s="178"/>
      <c r="D309" s="181" t="s">
        <v>151</v>
      </c>
      <c r="E309" s="153"/>
      <c r="F309" s="182" t="s">
        <v>152</v>
      </c>
      <c r="G309" s="183"/>
      <c r="H309" s="156"/>
      <c r="I309" s="157"/>
      <c r="J309" s="157"/>
      <c r="K309" s="157"/>
      <c r="L309" s="157"/>
      <c r="M309" s="157"/>
      <c r="N309" s="157"/>
      <c r="O309" s="158"/>
      <c r="P309" s="158"/>
      <c r="Q309" s="168"/>
      <c r="R309" s="168"/>
      <c r="S309" s="168"/>
    </row>
    <row r="310" spans="1:19" s="169" customFormat="1" ht="15" x14ac:dyDescent="0.2">
      <c r="A310" s="167"/>
      <c r="B310" s="177"/>
      <c r="C310" s="178"/>
      <c r="D310" s="181"/>
      <c r="E310" s="153"/>
      <c r="G310" s="155"/>
      <c r="H310" s="156"/>
      <c r="I310" s="157"/>
      <c r="J310" s="157"/>
      <c r="K310" s="157"/>
      <c r="L310" s="157"/>
      <c r="M310" s="157"/>
      <c r="N310" s="157"/>
      <c r="O310" s="158"/>
      <c r="P310" s="158"/>
      <c r="Q310" s="168"/>
      <c r="R310" s="168"/>
      <c r="S310" s="168"/>
    </row>
    <row r="311" spans="1:19" s="169" customFormat="1" ht="15" x14ac:dyDescent="0.2">
      <c r="A311" s="167"/>
      <c r="B311" s="177"/>
      <c r="C311" s="178"/>
      <c r="D311" s="181" t="s">
        <v>153</v>
      </c>
      <c r="E311" s="153"/>
      <c r="G311" s="155">
        <f>+G307+G309</f>
        <v>0</v>
      </c>
      <c r="H311" s="156"/>
      <c r="I311" s="157"/>
      <c r="J311" s="157"/>
      <c r="K311" s="157"/>
      <c r="L311" s="157"/>
      <c r="M311" s="157"/>
      <c r="N311" s="157"/>
      <c r="O311" s="158"/>
      <c r="P311" s="158"/>
      <c r="Q311" s="168"/>
      <c r="R311" s="168"/>
      <c r="S311" s="168"/>
    </row>
    <row r="312" spans="1:19" s="169" customFormat="1" ht="15" x14ac:dyDescent="0.2">
      <c r="A312" s="167"/>
      <c r="B312" s="177"/>
      <c r="C312" s="178"/>
      <c r="D312" s="181"/>
      <c r="E312" s="153"/>
      <c r="G312" s="155"/>
      <c r="H312" s="156"/>
      <c r="I312" s="157"/>
      <c r="J312" s="157"/>
      <c r="K312" s="157"/>
      <c r="L312" s="157"/>
      <c r="M312" s="157"/>
      <c r="N312" s="157"/>
      <c r="O312" s="158"/>
      <c r="P312" s="158"/>
      <c r="Q312" s="168"/>
      <c r="R312" s="168"/>
      <c r="S312" s="168"/>
    </row>
    <row r="313" spans="1:19" s="169" customFormat="1" ht="15" x14ac:dyDescent="0.2">
      <c r="A313" s="167"/>
      <c r="B313" s="177"/>
      <c r="C313" s="178"/>
      <c r="D313" s="181" t="s">
        <v>154</v>
      </c>
      <c r="E313" s="153"/>
      <c r="G313" s="155">
        <f>+G311*0.095</f>
        <v>0</v>
      </c>
      <c r="H313" s="156"/>
      <c r="I313" s="157"/>
      <c r="J313" s="157"/>
      <c r="K313" s="157"/>
      <c r="L313" s="157"/>
      <c r="M313" s="157"/>
      <c r="N313" s="157"/>
      <c r="O313" s="158"/>
      <c r="P313" s="158"/>
      <c r="Q313" s="168"/>
      <c r="R313" s="168"/>
      <c r="S313" s="168"/>
    </row>
    <row r="314" spans="1:19" s="169" customFormat="1" ht="15" x14ac:dyDescent="0.2">
      <c r="A314" s="167"/>
      <c r="B314" s="177"/>
      <c r="C314" s="178"/>
      <c r="D314" s="181"/>
      <c r="E314" s="153"/>
      <c r="G314" s="155"/>
      <c r="H314" s="156"/>
      <c r="I314" s="157"/>
      <c r="J314" s="157"/>
      <c r="K314" s="157"/>
      <c r="L314" s="157"/>
      <c r="M314" s="157"/>
      <c r="N314" s="157"/>
      <c r="O314" s="158"/>
      <c r="P314" s="158"/>
      <c r="Q314" s="168"/>
      <c r="R314" s="168"/>
      <c r="S314" s="168"/>
    </row>
    <row r="315" spans="1:19" s="169" customFormat="1" ht="15.75" thickBot="1" x14ac:dyDescent="0.25">
      <c r="A315" s="167"/>
      <c r="B315" s="177"/>
      <c r="C315" s="178"/>
      <c r="D315" s="181" t="s">
        <v>155</v>
      </c>
      <c r="E315" s="184"/>
      <c r="F315" s="185"/>
      <c r="G315" s="186">
        <f>+G311+G313</f>
        <v>0</v>
      </c>
      <c r="H315" s="176"/>
      <c r="I315" s="157"/>
      <c r="J315" s="157"/>
      <c r="K315" s="157"/>
      <c r="L315" s="157"/>
      <c r="M315" s="157"/>
      <c r="N315" s="157"/>
      <c r="O315" s="158"/>
      <c r="P315" s="158"/>
      <c r="Q315" s="168"/>
      <c r="R315" s="168"/>
      <c r="S315" s="168"/>
    </row>
    <row r="316" spans="1:19" s="169" customFormat="1" ht="15.75" thickTop="1" x14ac:dyDescent="0.2">
      <c r="A316" s="167"/>
      <c r="B316" s="187"/>
      <c r="C316" s="159"/>
      <c r="E316" s="167"/>
      <c r="G316" s="188"/>
      <c r="H316" s="189"/>
      <c r="I316" s="157"/>
      <c r="J316" s="157"/>
      <c r="K316" s="157"/>
      <c r="L316" s="157"/>
      <c r="M316" s="157"/>
      <c r="N316" s="157"/>
      <c r="O316" s="158"/>
      <c r="P316" s="158"/>
      <c r="Q316" s="168"/>
      <c r="R316" s="168"/>
      <c r="S316" s="168"/>
    </row>
    <row r="317" spans="1:19" x14ac:dyDescent="0.2">
      <c r="B317" s="26"/>
      <c r="C317" s="13"/>
    </row>
    <row r="318" spans="1:19" x14ac:dyDescent="0.2">
      <c r="B318" s="26"/>
      <c r="C318" s="13"/>
    </row>
    <row r="319" spans="1:19" ht="18" x14ac:dyDescent="0.2">
      <c r="B319" s="26"/>
      <c r="C319" s="191" t="s">
        <v>156</v>
      </c>
    </row>
    <row r="320" spans="1:19" x14ac:dyDescent="0.2">
      <c r="B320" s="26"/>
      <c r="C320" s="13"/>
    </row>
    <row r="321" spans="1:19" x14ac:dyDescent="0.2">
      <c r="B321" s="26"/>
      <c r="C321" s="13"/>
    </row>
    <row r="322" spans="1:19" ht="114" x14ac:dyDescent="0.2">
      <c r="B322" s="26" t="s">
        <v>157</v>
      </c>
      <c r="C322" s="13" t="s">
        <v>158</v>
      </c>
    </row>
    <row r="323" spans="1:19" x14ac:dyDescent="0.2">
      <c r="B323" s="26"/>
      <c r="C323" s="13" t="s">
        <v>159</v>
      </c>
    </row>
    <row r="324" spans="1:19" s="169" customFormat="1" ht="15" x14ac:dyDescent="0.2">
      <c r="A324" s="167"/>
      <c r="B324" s="177"/>
      <c r="C324" s="178"/>
      <c r="D324" s="181" t="s">
        <v>153</v>
      </c>
      <c r="E324" s="153"/>
      <c r="G324" s="192"/>
      <c r="H324" s="156"/>
      <c r="I324" s="157"/>
      <c r="J324" s="157"/>
      <c r="K324" s="157"/>
      <c r="L324" s="157"/>
      <c r="M324" s="157"/>
      <c r="N324" s="157"/>
      <c r="O324" s="158"/>
      <c r="P324" s="158"/>
      <c r="Q324" s="168"/>
      <c r="R324" s="168"/>
      <c r="S324" s="168"/>
    </row>
    <row r="325" spans="1:19" s="169" customFormat="1" ht="15" x14ac:dyDescent="0.2">
      <c r="A325" s="167"/>
      <c r="B325" s="177"/>
      <c r="C325" s="178"/>
      <c r="D325" s="181"/>
      <c r="E325" s="153"/>
      <c r="G325" s="155"/>
      <c r="H325" s="156"/>
      <c r="I325" s="157"/>
      <c r="J325" s="157"/>
      <c r="K325" s="157"/>
      <c r="L325" s="157"/>
      <c r="M325" s="157"/>
      <c r="N325" s="157"/>
      <c r="O325" s="158"/>
      <c r="P325" s="158"/>
      <c r="Q325" s="168"/>
      <c r="R325" s="168"/>
      <c r="S325" s="168"/>
    </row>
    <row r="326" spans="1:19" s="169" customFormat="1" ht="15" x14ac:dyDescent="0.2">
      <c r="A326" s="167"/>
      <c r="B326" s="177"/>
      <c r="C326" s="178"/>
      <c r="D326" s="181" t="s">
        <v>154</v>
      </c>
      <c r="E326" s="153"/>
      <c r="G326" s="155">
        <f>+G324*0.095</f>
        <v>0</v>
      </c>
      <c r="H326" s="156"/>
      <c r="I326" s="157"/>
      <c r="J326" s="157"/>
      <c r="K326" s="157"/>
      <c r="L326" s="157"/>
      <c r="M326" s="157"/>
      <c r="N326" s="157"/>
      <c r="O326" s="158"/>
      <c r="P326" s="158"/>
      <c r="Q326" s="168"/>
      <c r="R326" s="168"/>
      <c r="S326" s="168"/>
    </row>
    <row r="327" spans="1:19" s="169" customFormat="1" ht="15" x14ac:dyDescent="0.2">
      <c r="A327" s="167"/>
      <c r="B327" s="177"/>
      <c r="C327" s="178"/>
      <c r="D327" s="181"/>
      <c r="E327" s="153"/>
      <c r="G327" s="155"/>
      <c r="H327" s="156"/>
      <c r="I327" s="157"/>
      <c r="J327" s="157"/>
      <c r="K327" s="157"/>
      <c r="L327" s="157"/>
      <c r="M327" s="157"/>
      <c r="N327" s="157"/>
      <c r="O327" s="158"/>
      <c r="P327" s="158"/>
      <c r="Q327" s="168"/>
      <c r="R327" s="168"/>
      <c r="S327" s="168"/>
    </row>
    <row r="328" spans="1:19" x14ac:dyDescent="0.2">
      <c r="B328" s="26"/>
      <c r="C328" s="13"/>
    </row>
    <row r="329" spans="1:19" ht="128.25" x14ac:dyDescent="0.2">
      <c r="B329" s="26" t="s">
        <v>160</v>
      </c>
      <c r="C329" s="13" t="s">
        <v>161</v>
      </c>
    </row>
    <row r="330" spans="1:19" x14ac:dyDescent="0.2">
      <c r="B330" s="26"/>
      <c r="C330" s="13" t="s">
        <v>162</v>
      </c>
    </row>
    <row r="331" spans="1:19" s="169" customFormat="1" ht="15" x14ac:dyDescent="0.2">
      <c r="A331" s="167"/>
      <c r="B331" s="177"/>
      <c r="C331" s="178"/>
      <c r="D331" s="181" t="s">
        <v>153</v>
      </c>
      <c r="E331" s="153"/>
      <c r="G331" s="192"/>
      <c r="H331" s="156"/>
      <c r="I331" s="157"/>
      <c r="J331" s="157"/>
      <c r="K331" s="157"/>
      <c r="L331" s="157"/>
      <c r="M331" s="157"/>
      <c r="N331" s="157"/>
      <c r="O331" s="158"/>
      <c r="P331" s="158"/>
      <c r="Q331" s="168"/>
      <c r="R331" s="168"/>
      <c r="S331" s="168"/>
    </row>
    <row r="332" spans="1:19" s="169" customFormat="1" ht="15" x14ac:dyDescent="0.2">
      <c r="A332" s="167"/>
      <c r="B332" s="177"/>
      <c r="C332" s="178"/>
      <c r="D332" s="181"/>
      <c r="E332" s="153"/>
      <c r="G332" s="155"/>
      <c r="H332" s="156"/>
      <c r="I332" s="157"/>
      <c r="J332" s="157"/>
      <c r="K332" s="157"/>
      <c r="L332" s="157"/>
      <c r="M332" s="157"/>
      <c r="N332" s="157"/>
      <c r="O332" s="158"/>
      <c r="P332" s="158"/>
      <c r="Q332" s="168"/>
      <c r="R332" s="168"/>
      <c r="S332" s="168"/>
    </row>
    <row r="333" spans="1:19" s="169" customFormat="1" ht="15" x14ac:dyDescent="0.2">
      <c r="A333" s="167"/>
      <c r="B333" s="177"/>
      <c r="C333" s="178"/>
      <c r="D333" s="181" t="s">
        <v>154</v>
      </c>
      <c r="E333" s="153"/>
      <c r="G333" s="155">
        <f>+G331*0.095</f>
        <v>0</v>
      </c>
      <c r="H333" s="156"/>
      <c r="I333" s="157"/>
      <c r="J333" s="157"/>
      <c r="K333" s="157"/>
      <c r="L333" s="157"/>
      <c r="M333" s="157"/>
      <c r="N333" s="157"/>
      <c r="O333" s="158"/>
      <c r="P333" s="158"/>
      <c r="Q333" s="168"/>
      <c r="R333" s="168"/>
      <c r="S333" s="168"/>
    </row>
    <row r="334" spans="1:19" x14ac:dyDescent="0.2">
      <c r="B334" s="26"/>
      <c r="C334" s="13"/>
    </row>
    <row r="335" spans="1:19" x14ac:dyDescent="0.2">
      <c r="B335" s="26"/>
      <c r="C335" s="13"/>
    </row>
    <row r="336" spans="1:19" x14ac:dyDescent="0.2">
      <c r="B336" s="26"/>
      <c r="C336" s="13"/>
    </row>
    <row r="337" spans="2:3" ht="15" x14ac:dyDescent="0.25">
      <c r="B337" s="57"/>
      <c r="C337" s="193"/>
    </row>
    <row r="338" spans="2:3" x14ac:dyDescent="0.2">
      <c r="B338" s="194"/>
      <c r="C338" s="195"/>
    </row>
    <row r="339" spans="2:3" x14ac:dyDescent="0.2">
      <c r="B339" s="194"/>
      <c r="C339" s="195"/>
    </row>
    <row r="340" spans="2:3" x14ac:dyDescent="0.2">
      <c r="B340" s="194"/>
      <c r="C340" s="195"/>
    </row>
    <row r="341" spans="2:3" x14ac:dyDescent="0.2">
      <c r="B341" s="194"/>
      <c r="C341" s="195"/>
    </row>
    <row r="342" spans="2:3" x14ac:dyDescent="0.2">
      <c r="B342" s="194"/>
      <c r="C342" s="195"/>
    </row>
    <row r="343" spans="2:3" x14ac:dyDescent="0.2">
      <c r="B343" s="194"/>
      <c r="C343" s="195"/>
    </row>
    <row r="344" spans="2:3" ht="15" x14ac:dyDescent="0.25">
      <c r="B344" s="194"/>
      <c r="C344" s="193"/>
    </row>
    <row r="345" spans="2:3" x14ac:dyDescent="0.2">
      <c r="B345" s="57"/>
      <c r="C345" s="77"/>
    </row>
    <row r="346" spans="2:3" x14ac:dyDescent="0.2">
      <c r="B346" s="57"/>
      <c r="C346" s="195"/>
    </row>
    <row r="347" spans="2:3" ht="15" x14ac:dyDescent="0.25">
      <c r="B347" s="194"/>
      <c r="C347" s="193"/>
    </row>
    <row r="348" spans="2:3" x14ac:dyDescent="0.2">
      <c r="B348" s="194"/>
      <c r="C348" s="195"/>
    </row>
    <row r="349" spans="2:3" x14ac:dyDescent="0.2">
      <c r="B349" s="194"/>
      <c r="C349" s="195"/>
    </row>
    <row r="350" spans="2:3" x14ac:dyDescent="0.2">
      <c r="B350" s="194"/>
      <c r="C350" s="195"/>
    </row>
    <row r="351" spans="2:3" x14ac:dyDescent="0.2">
      <c r="B351" s="194"/>
      <c r="C351" s="195"/>
    </row>
    <row r="352" spans="2:3" ht="15" x14ac:dyDescent="0.25">
      <c r="B352" s="194"/>
      <c r="C352" s="193"/>
    </row>
    <row r="353" spans="2:3" x14ac:dyDescent="0.2">
      <c r="B353" s="194"/>
      <c r="C353" s="195"/>
    </row>
    <row r="354" spans="2:3" x14ac:dyDescent="0.2">
      <c r="B354" s="194"/>
      <c r="C354" s="195"/>
    </row>
    <row r="355" spans="2:3" x14ac:dyDescent="0.2">
      <c r="B355" s="194"/>
      <c r="C355" s="195"/>
    </row>
    <row r="356" spans="2:3" x14ac:dyDescent="0.2">
      <c r="B356" s="194"/>
      <c r="C356" s="195"/>
    </row>
    <row r="357" spans="2:3" x14ac:dyDescent="0.2">
      <c r="B357" s="26"/>
      <c r="C357" s="195"/>
    </row>
    <row r="358" spans="2:3" ht="15" x14ac:dyDescent="0.2">
      <c r="B358" s="57"/>
      <c r="C358" s="27"/>
    </row>
  </sheetData>
  <sheetProtection algorithmName="SHA-512" hashValue="nfwMYnyRagtUOU0aNRbe+pY55cm99em3rHZvJr8njqynup7w7l40ic+7dD8ywZyeQfb0Yjtjv1VtInWK2ckpow==" saltValue="erFIybJ66FqRlSGu5C8gzA==" spinCount="100000" sheet="1" objects="1" scenarios="1" selectLockedCells="1"/>
  <protectedRanges>
    <protectedRange sqref="F15" name="Obseg1"/>
  </protectedRanges>
  <mergeCells count="8">
    <mergeCell ref="C106:G106"/>
    <mergeCell ref="C264:G264"/>
    <mergeCell ref="D3:G3"/>
    <mergeCell ref="D5:G5"/>
    <mergeCell ref="D7:G7"/>
    <mergeCell ref="C72:G72"/>
    <mergeCell ref="C101:G101"/>
    <mergeCell ref="C102:G102"/>
  </mergeCells>
  <pageMargins left="0.9055118110236221" right="0.51181102362204722" top="1.1417322834645669" bottom="1.1417322834645669" header="0.31496062992125984" footer="0.31496062992125984"/>
  <pageSetup paperSize="9" scale="83" fitToHeight="15" orientation="portrait" horizontalDpi="300" verticalDpi="300" r:id="rId1"/>
  <rowBreaks count="10" manualBreakCount="10">
    <brk id="34" min="1" max="6" man="1"/>
    <brk id="73" min="1" max="6" man="1"/>
    <brk id="103" min="1" max="6" man="1"/>
    <brk id="145" max="16383" man="1"/>
    <brk id="177" min="1" max="6" man="1"/>
    <brk id="193" min="1" max="6" man="1"/>
    <brk id="213" min="1" max="6" man="1"/>
    <brk id="265" min="1" max="6" man="1"/>
    <brk id="280" max="16383" man="1"/>
    <brk id="31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Popis del - Bobrova 3</vt:lpstr>
      <vt:lpstr>'Popis del - Bobrova 3'!Področje_tiskanja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Beast</dc:creator>
  <cp:lastModifiedBy>Beast</cp:lastModifiedBy>
  <cp:lastPrinted>2016-05-29T19:22:19Z</cp:lastPrinted>
  <dcterms:created xsi:type="dcterms:W3CDTF">2016-04-11T13:17:56Z</dcterms:created>
  <dcterms:modified xsi:type="dcterms:W3CDTF">2016-05-29T19:28:25Z</dcterms:modified>
</cp:coreProperties>
</file>