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15" yWindow="75" windowWidth="19320" windowHeight="13680" tabRatio="934" activeTab="11"/>
  </bookViews>
  <sheets>
    <sheet name="REKAPITULACIJA" sheetId="103" r:id="rId1"/>
    <sheet name="REKAPITULACIJA POROČNE DVORANE" sheetId="3" r:id="rId2"/>
    <sheet name="N  -2" sheetId="93" state="hidden" r:id="rId3"/>
    <sheet name="N  -1" sheetId="94" state="hidden" r:id="rId4"/>
    <sheet name="N  -0" sheetId="95" state="hidden" r:id="rId5"/>
    <sheet name="N  1a" sheetId="96" state="hidden" r:id="rId6"/>
    <sheet name="N  2" sheetId="97" state="hidden" r:id="rId7"/>
    <sheet name="podstrešje" sheetId="98" state="hidden" r:id="rId8"/>
    <sheet name="razno" sheetId="83" state="hidden" r:id="rId9"/>
    <sheet name="okna ,line" sheetId="90" state="hidden" r:id="rId10"/>
    <sheet name="terasa" sheetId="99" state="hidden" r:id="rId11"/>
    <sheet name="REKAPITULACIJA SANITARIJE" sheetId="106" r:id="rId12"/>
    <sheet name="SPLOSNO" sheetId="104" r:id="rId13"/>
    <sheet name="POPIS DEL POROČNE" sheetId="101" r:id="rId14"/>
    <sheet name="POPIS DEL SANITARIJE" sheetId="105" r:id="rId15"/>
  </sheets>
  <definedNames>
    <definedName name="_xlnm.Print_Area" localSheetId="0">REKAPITULACIJA!$A$1:$E$45</definedName>
    <definedName name="_xlnm.Print_Area" localSheetId="1">'REKAPITULACIJA POROČNE DVORANE'!$A$1:$E$70</definedName>
    <definedName name="_xlnm.Print_Area" localSheetId="11">'REKAPITULACIJA SANITARIJE'!$A$1:$E$77</definedName>
  </definedNames>
  <calcPr calcId="145621"/>
</workbook>
</file>

<file path=xl/calcChain.xml><?xml version="1.0" encoding="utf-8"?>
<calcChain xmlns="http://schemas.openxmlformats.org/spreadsheetml/2006/main">
  <c r="F1626" i="101" l="1"/>
  <c r="F1628" i="101"/>
  <c r="F2001" i="101"/>
  <c r="F1821" i="101"/>
  <c r="F1618" i="101" l="1"/>
  <c r="F1616" i="101"/>
  <c r="F1614" i="101"/>
  <c r="F1612" i="101"/>
  <c r="F1610" i="101"/>
  <c r="F1598" i="101"/>
  <c r="F1596" i="101"/>
  <c r="F1588" i="101"/>
  <c r="F1582" i="101"/>
  <c r="F1567" i="101"/>
  <c r="F1547" i="101"/>
  <c r="F1523" i="101"/>
  <c r="F1519" i="101"/>
  <c r="F1517" i="101"/>
  <c r="F1511" i="101"/>
  <c r="F1509" i="101"/>
  <c r="F1486" i="101"/>
  <c r="F1484" i="101"/>
  <c r="F1482" i="101"/>
  <c r="F1480" i="101"/>
  <c r="F1478" i="101"/>
  <c r="F1474" i="101"/>
  <c r="F1472" i="101"/>
  <c r="F1470" i="101"/>
  <c r="F1440" i="101"/>
  <c r="F1438" i="101"/>
  <c r="F1436" i="101"/>
  <c r="F1431" i="101"/>
  <c r="F1422" i="101"/>
  <c r="F1272" i="101"/>
  <c r="F1270" i="101"/>
  <c r="F1260" i="101"/>
  <c r="F1258" i="101"/>
  <c r="F1245" i="101"/>
  <c r="F1205" i="101"/>
  <c r="F1148" i="101"/>
  <c r="F1064" i="101"/>
  <c r="F1056" i="101"/>
  <c r="F891" i="101"/>
  <c r="F887" i="101"/>
  <c r="F885" i="101"/>
  <c r="F1060" i="105"/>
  <c r="F1050" i="105"/>
  <c r="F1049" i="105"/>
  <c r="F1048" i="105"/>
  <c r="F1047" i="105"/>
  <c r="F1046" i="105"/>
  <c r="F1045" i="105"/>
  <c r="F1044" i="105"/>
  <c r="F1043" i="105"/>
  <c r="F1042" i="105"/>
  <c r="F1041" i="105"/>
  <c r="F1040" i="105"/>
  <c r="F1039" i="105"/>
  <c r="F1038" i="105"/>
  <c r="F1037" i="105"/>
  <c r="F1036" i="105"/>
  <c r="F1035" i="105"/>
  <c r="F1034" i="105"/>
  <c r="F1033" i="105"/>
  <c r="F1032" i="105"/>
  <c r="F1031" i="105"/>
  <c r="F1020" i="105"/>
  <c r="F1019" i="105"/>
  <c r="F1018" i="105"/>
  <c r="F1017" i="105"/>
  <c r="F1016" i="105"/>
  <c r="F1015" i="105"/>
  <c r="F1014" i="105"/>
  <c r="F1013" i="105"/>
  <c r="F1012" i="105"/>
  <c r="F1011" i="105"/>
  <c r="F1010" i="105"/>
  <c r="F1009" i="105"/>
  <c r="F1008" i="105"/>
  <c r="F1007" i="105"/>
  <c r="F1006" i="105"/>
  <c r="F1005" i="105"/>
  <c r="F1004" i="105"/>
  <c r="F1003" i="105"/>
  <c r="F1002" i="105"/>
  <c r="F1001" i="105"/>
  <c r="F1000" i="105"/>
  <c r="F999" i="105"/>
  <c r="F991" i="105"/>
  <c r="F990" i="105"/>
  <c r="F989" i="105"/>
  <c r="F988" i="105"/>
  <c r="F987" i="105"/>
  <c r="F986" i="105"/>
  <c r="F985" i="105"/>
  <c r="F984" i="105"/>
  <c r="F983" i="105"/>
  <c r="F982" i="105"/>
  <c r="F981" i="105"/>
  <c r="F980" i="105"/>
  <c r="F979" i="105"/>
  <c r="F978" i="105"/>
  <c r="F977" i="105"/>
  <c r="F976" i="105"/>
  <c r="F975" i="105"/>
  <c r="F974" i="105"/>
  <c r="F973" i="105"/>
  <c r="F972" i="105"/>
  <c r="F971" i="105"/>
  <c r="F970" i="105"/>
  <c r="F969" i="105"/>
  <c r="F968" i="105"/>
  <c r="F967" i="105"/>
  <c r="F966" i="105"/>
  <c r="F965" i="105"/>
  <c r="F964" i="105"/>
  <c r="F963" i="105"/>
  <c r="F962" i="105"/>
  <c r="F961" i="105"/>
  <c r="F960" i="105"/>
  <c r="F959" i="105"/>
  <c r="F951" i="105"/>
  <c r="F950" i="105"/>
  <c r="F949" i="105"/>
  <c r="F948" i="105"/>
  <c r="F947" i="105"/>
  <c r="F946" i="105"/>
  <c r="F945" i="105"/>
  <c r="F944" i="105"/>
  <c r="F943" i="105"/>
  <c r="F942" i="105"/>
  <c r="F941" i="105"/>
  <c r="F940" i="105"/>
  <c r="F939" i="105"/>
  <c r="F938" i="105"/>
  <c r="F937" i="105"/>
  <c r="F936" i="105"/>
  <c r="F935" i="105"/>
  <c r="F934" i="105"/>
  <c r="F933" i="105"/>
  <c r="F932" i="105"/>
  <c r="F931" i="105"/>
  <c r="F930" i="105"/>
  <c r="F929" i="105"/>
  <c r="F928" i="105"/>
  <c r="F927" i="105"/>
  <c r="F926" i="105"/>
  <c r="F925" i="105"/>
  <c r="F924" i="105"/>
  <c r="F923" i="105"/>
  <c r="F922" i="105"/>
  <c r="F921" i="105"/>
  <c r="F920" i="105"/>
  <c r="F919" i="105"/>
  <c r="F918" i="105"/>
  <c r="F917" i="105"/>
  <c r="F916" i="105"/>
  <c r="F915" i="105"/>
  <c r="F914" i="105"/>
  <c r="F913" i="105"/>
  <c r="F912" i="105"/>
  <c r="F911" i="105"/>
  <c r="F910" i="105"/>
  <c r="F909" i="105"/>
  <c r="F908" i="105"/>
  <c r="F907" i="105"/>
  <c r="F906" i="105"/>
  <c r="F905" i="105"/>
  <c r="F904" i="105"/>
  <c r="F903" i="105"/>
  <c r="F902" i="105"/>
  <c r="F901" i="105"/>
  <c r="F900" i="105"/>
  <c r="F899" i="105"/>
  <c r="F898" i="105"/>
  <c r="F897" i="105"/>
  <c r="F896" i="105"/>
  <c r="F895" i="105"/>
  <c r="F894" i="105"/>
  <c r="F893" i="105"/>
  <c r="F892" i="105"/>
  <c r="F891" i="105"/>
  <c r="F883" i="105"/>
  <c r="F882" i="105"/>
  <c r="F881" i="105"/>
  <c r="F880" i="105"/>
  <c r="F879" i="105"/>
  <c r="F878" i="105"/>
  <c r="F877" i="105"/>
  <c r="F876" i="105"/>
  <c r="F875" i="105"/>
  <c r="F874" i="105"/>
  <c r="F873" i="105"/>
  <c r="F872" i="105"/>
  <c r="F871" i="105"/>
  <c r="F870" i="105"/>
  <c r="F869" i="105"/>
  <c r="F868" i="105"/>
  <c r="F867" i="105"/>
  <c r="F866" i="105"/>
  <c r="F865" i="105"/>
  <c r="F864" i="105"/>
  <c r="F863" i="105"/>
  <c r="F862" i="105"/>
  <c r="F861" i="105"/>
  <c r="F860" i="105"/>
  <c r="F859" i="105"/>
  <c r="F858" i="105"/>
  <c r="F857" i="105"/>
  <c r="F856" i="105"/>
  <c r="F855" i="105"/>
  <c r="F854" i="105"/>
  <c r="F853" i="105"/>
  <c r="F852" i="105"/>
  <c r="F851" i="105"/>
  <c r="F850" i="105"/>
  <c r="F849" i="105"/>
  <c r="F848" i="105"/>
  <c r="F847" i="105"/>
  <c r="F846" i="105"/>
  <c r="F845" i="105"/>
  <c r="F844" i="105"/>
  <c r="F843" i="105"/>
  <c r="F842" i="105"/>
  <c r="F841" i="105"/>
  <c r="F840" i="105"/>
  <c r="F839" i="105"/>
  <c r="F838" i="105"/>
  <c r="F837" i="105"/>
  <c r="F836" i="105"/>
  <c r="F835" i="105"/>
  <c r="F834" i="105"/>
  <c r="F833" i="105"/>
  <c r="F832" i="105"/>
  <c r="F831" i="105"/>
  <c r="F830" i="105"/>
  <c r="F807" i="105"/>
  <c r="F806" i="105"/>
  <c r="F805" i="105"/>
  <c r="F804" i="105"/>
  <c r="F803" i="105"/>
  <c r="F802" i="105"/>
  <c r="F801" i="105"/>
  <c r="F800" i="105"/>
  <c r="F799" i="105"/>
  <c r="F798" i="105"/>
  <c r="F797" i="105"/>
  <c r="F796" i="105"/>
  <c r="F795" i="105"/>
  <c r="F794" i="105"/>
  <c r="F793" i="105"/>
  <c r="F792" i="105"/>
  <c r="F791" i="105"/>
  <c r="F790" i="105"/>
  <c r="F789" i="105"/>
  <c r="F788" i="105"/>
  <c r="F787" i="105"/>
  <c r="F786" i="105"/>
  <c r="F785" i="105"/>
  <c r="F784" i="105"/>
  <c r="F783" i="105"/>
  <c r="F782" i="105"/>
  <c r="F781" i="105"/>
  <c r="F780" i="105"/>
  <c r="F779" i="105"/>
  <c r="F778" i="105"/>
  <c r="F777" i="105"/>
  <c r="F776" i="105"/>
  <c r="F775" i="105"/>
  <c r="F774" i="105"/>
  <c r="F773" i="105"/>
  <c r="F772" i="105"/>
  <c r="F771" i="105"/>
  <c r="F770" i="105"/>
  <c r="F769" i="105"/>
  <c r="F768" i="105"/>
  <c r="F767" i="105"/>
  <c r="F766" i="105"/>
  <c r="F765" i="105"/>
  <c r="F764" i="105"/>
  <c r="F763" i="105"/>
  <c r="F762" i="105"/>
  <c r="F761" i="105"/>
  <c r="F760" i="105"/>
  <c r="F759" i="105"/>
  <c r="F758" i="105"/>
  <c r="F757" i="105"/>
  <c r="F756" i="105"/>
  <c r="F755" i="105"/>
  <c r="F754" i="105"/>
  <c r="F753" i="105"/>
  <c r="F752" i="105"/>
  <c r="F751" i="105"/>
  <c r="F750" i="105"/>
  <c r="F749" i="105"/>
  <c r="F748" i="105"/>
  <c r="F747" i="105"/>
  <c r="F746" i="105"/>
  <c r="F745" i="105"/>
  <c r="F744" i="105"/>
  <c r="F743" i="105"/>
  <c r="F742" i="105"/>
  <c r="F741" i="105"/>
  <c r="F740" i="105"/>
  <c r="F739" i="105"/>
  <c r="F738" i="105"/>
  <c r="F737" i="105"/>
  <c r="F736" i="105"/>
  <c r="F735" i="105"/>
  <c r="F734" i="105"/>
  <c r="F733" i="105"/>
  <c r="F732" i="105"/>
  <c r="F731" i="105"/>
  <c r="F730" i="105"/>
  <c r="F729" i="105"/>
  <c r="F728" i="105"/>
  <c r="F727" i="105"/>
  <c r="F726" i="105"/>
  <c r="F725" i="105"/>
  <c r="F724" i="105"/>
  <c r="F723" i="105"/>
  <c r="F722" i="105"/>
  <c r="F721" i="105"/>
  <c r="F720" i="105"/>
  <c r="F719" i="105"/>
  <c r="F718" i="105"/>
  <c r="F717" i="105"/>
  <c r="F716" i="105"/>
  <c r="F715" i="105"/>
  <c r="F714" i="105"/>
  <c r="F713" i="105"/>
  <c r="F712" i="105"/>
  <c r="F711" i="105"/>
  <c r="F710" i="105"/>
  <c r="F709" i="105"/>
  <c r="F708" i="105"/>
  <c r="F707" i="105"/>
  <c r="F706" i="105"/>
  <c r="F705" i="105"/>
  <c r="F704" i="105"/>
  <c r="F703" i="105"/>
  <c r="F702" i="105"/>
  <c r="F701" i="105"/>
  <c r="F700" i="105"/>
  <c r="F699" i="105"/>
  <c r="F698" i="105"/>
  <c r="F697" i="105"/>
  <c r="F696" i="105"/>
  <c r="F695" i="105"/>
  <c r="F694" i="105"/>
  <c r="F693" i="105"/>
  <c r="F692" i="105"/>
  <c r="F691" i="105"/>
  <c r="F690" i="105"/>
  <c r="F689" i="105"/>
  <c r="F688" i="105"/>
  <c r="F687" i="105"/>
  <c r="F686" i="105"/>
  <c r="F685" i="105"/>
  <c r="F684" i="105"/>
  <c r="F683" i="105"/>
  <c r="F682" i="105"/>
  <c r="F681" i="105"/>
  <c r="F680" i="105"/>
  <c r="F679" i="105"/>
  <c r="F678" i="105"/>
  <c r="F677" i="105"/>
  <c r="F676" i="105"/>
  <c r="F675" i="105"/>
  <c r="F674" i="105"/>
  <c r="F673" i="105"/>
  <c r="F672" i="105"/>
  <c r="F671" i="105"/>
  <c r="F670" i="105"/>
  <c r="F669" i="105"/>
  <c r="F668" i="105"/>
  <c r="F660" i="105"/>
  <c r="F659" i="105"/>
  <c r="F658" i="105"/>
  <c r="F657" i="105"/>
  <c r="F656" i="105"/>
  <c r="F655" i="105"/>
  <c r="F654" i="105"/>
  <c r="F653" i="105"/>
  <c r="F652" i="105"/>
  <c r="F651" i="105"/>
  <c r="F650" i="105"/>
  <c r="F649" i="105"/>
  <c r="F648" i="105"/>
  <c r="F647" i="105"/>
  <c r="F646" i="105"/>
  <c r="F645" i="105"/>
  <c r="F644" i="105"/>
  <c r="F643" i="105"/>
  <c r="F642" i="105"/>
  <c r="F641" i="105"/>
  <c r="F640" i="105"/>
  <c r="F639" i="105"/>
  <c r="F638" i="105"/>
  <c r="F637" i="105"/>
  <c r="F636" i="105"/>
  <c r="F635" i="105"/>
  <c r="F634" i="105"/>
  <c r="F633" i="105"/>
  <c r="F632" i="105"/>
  <c r="F631" i="105"/>
  <c r="F630" i="105"/>
  <c r="F629" i="105"/>
  <c r="F628" i="105"/>
  <c r="F627" i="105"/>
  <c r="F626" i="105"/>
  <c r="F625" i="105"/>
  <c r="F624" i="105"/>
  <c r="F623" i="105"/>
  <c r="F622" i="105"/>
  <c r="F621" i="105"/>
  <c r="F620" i="105"/>
  <c r="F619" i="105"/>
  <c r="F618" i="105"/>
  <c r="F617" i="105"/>
  <c r="F616" i="105"/>
  <c r="F615" i="105"/>
  <c r="F614" i="105"/>
  <c r="F613" i="105"/>
  <c r="F612" i="105"/>
  <c r="F611" i="105"/>
  <c r="F610" i="105"/>
  <c r="F609" i="105"/>
  <c r="F608" i="105"/>
  <c r="F607" i="105"/>
  <c r="F606" i="105"/>
  <c r="F605" i="105"/>
  <c r="F604" i="105"/>
  <c r="F603" i="105"/>
  <c r="F602" i="105"/>
  <c r="F601" i="105"/>
  <c r="F600" i="105"/>
  <c r="F599" i="105"/>
  <c r="F598" i="105"/>
  <c r="F597" i="105"/>
  <c r="F596" i="105"/>
  <c r="F595" i="105"/>
  <c r="F594" i="105"/>
  <c r="F593" i="105"/>
  <c r="F592" i="105"/>
  <c r="F591" i="105"/>
  <c r="F590" i="105"/>
  <c r="F589" i="105"/>
  <c r="F588" i="105"/>
  <c r="F587" i="105"/>
  <c r="F586" i="105"/>
  <c r="F585" i="105"/>
  <c r="F584" i="105"/>
  <c r="F572" i="105"/>
  <c r="F571" i="105"/>
  <c r="F570" i="105"/>
  <c r="F569" i="105"/>
  <c r="F568" i="105"/>
  <c r="F567" i="105"/>
  <c r="F566" i="105"/>
  <c r="F565" i="105"/>
  <c r="F564" i="105"/>
  <c r="F563" i="105"/>
  <c r="F562" i="105"/>
  <c r="F561" i="105"/>
  <c r="F560" i="105"/>
  <c r="F559" i="105"/>
  <c r="F558" i="105"/>
  <c r="F557" i="105"/>
  <c r="F556" i="105"/>
  <c r="F555" i="105"/>
  <c r="F554" i="105"/>
  <c r="F553" i="105"/>
  <c r="F552" i="105"/>
  <c r="F551" i="105"/>
  <c r="F550" i="105"/>
  <c r="F549" i="105"/>
  <c r="F548" i="105"/>
  <c r="F547" i="105"/>
  <c r="F546" i="105"/>
  <c r="F545" i="105"/>
  <c r="F544" i="105"/>
  <c r="F543" i="105"/>
  <c r="F542" i="105"/>
  <c r="F541" i="105"/>
  <c r="F540" i="105"/>
  <c r="F539" i="105"/>
  <c r="F538" i="105"/>
  <c r="F537" i="105"/>
  <c r="F536" i="105"/>
  <c r="F535" i="105"/>
  <c r="F534" i="105"/>
  <c r="F533" i="105"/>
  <c r="F532" i="105"/>
  <c r="F531" i="105"/>
  <c r="F530" i="105"/>
  <c r="F529" i="105"/>
  <c r="F528" i="105"/>
  <c r="F527" i="105"/>
  <c r="F526" i="105"/>
  <c r="F525" i="105"/>
  <c r="F524" i="105"/>
  <c r="F523" i="105"/>
  <c r="F522" i="105"/>
  <c r="F521" i="105"/>
  <c r="F520" i="105"/>
  <c r="F519" i="105"/>
  <c r="F518" i="105"/>
  <c r="F517" i="105"/>
  <c r="F516" i="105"/>
  <c r="F515" i="105"/>
  <c r="F514" i="105"/>
  <c r="F513" i="105"/>
  <c r="F512" i="105"/>
  <c r="F511" i="105"/>
  <c r="F510" i="105"/>
  <c r="F509" i="105"/>
  <c r="F508" i="105"/>
  <c r="F507" i="105"/>
  <c r="F493" i="105"/>
  <c r="F492" i="105"/>
  <c r="F491" i="105"/>
  <c r="F490" i="105"/>
  <c r="F489" i="105"/>
  <c r="F488" i="105"/>
  <c r="F487" i="105"/>
  <c r="F486" i="105"/>
  <c r="F485" i="105"/>
  <c r="F484" i="105"/>
  <c r="F483" i="105"/>
  <c r="F482" i="105"/>
  <c r="F481" i="105"/>
  <c r="F480" i="105"/>
  <c r="F479" i="105"/>
  <c r="F478" i="105"/>
  <c r="F477" i="105"/>
  <c r="F476" i="105"/>
  <c r="F475" i="105"/>
  <c r="F474" i="105"/>
  <c r="F473" i="105"/>
  <c r="F472" i="105"/>
  <c r="F471" i="105"/>
  <c r="F470" i="105"/>
  <c r="F469" i="105"/>
  <c r="F468" i="105"/>
  <c r="F467" i="105"/>
  <c r="F466" i="105"/>
  <c r="F465" i="105"/>
  <c r="F464" i="105"/>
  <c r="F463" i="105"/>
  <c r="F462" i="105"/>
  <c r="F461" i="105"/>
  <c r="F460" i="105"/>
  <c r="F459" i="105"/>
  <c r="F458" i="105"/>
  <c r="F457" i="105"/>
  <c r="F456" i="105"/>
  <c r="F455" i="105"/>
  <c r="F454" i="105"/>
  <c r="F453" i="105"/>
  <c r="F452" i="105"/>
  <c r="F451" i="105"/>
  <c r="F450" i="105"/>
  <c r="F449" i="105"/>
  <c r="F448" i="105"/>
  <c r="F447" i="105"/>
  <c r="F446" i="105"/>
  <c r="F445" i="105"/>
  <c r="F444" i="105"/>
  <c r="F443" i="105"/>
  <c r="F442" i="105"/>
  <c r="F441" i="105"/>
  <c r="F440" i="105"/>
  <c r="F439" i="105"/>
  <c r="F438" i="105"/>
  <c r="F437" i="105"/>
  <c r="F436" i="105"/>
  <c r="F435" i="105"/>
  <c r="F434" i="105"/>
  <c r="F433" i="105"/>
  <c r="F432" i="105"/>
  <c r="F431" i="105"/>
  <c r="F430" i="105"/>
  <c r="F429" i="105"/>
  <c r="F428" i="105"/>
  <c r="F427" i="105"/>
  <c r="F426" i="105"/>
  <c r="F425" i="105"/>
  <c r="F424" i="105"/>
  <c r="F423" i="105"/>
  <c r="F422" i="105"/>
  <c r="F421" i="105"/>
  <c r="F420" i="105"/>
  <c r="F419" i="105"/>
  <c r="F418" i="105"/>
  <c r="F417" i="105"/>
  <c r="F416" i="105"/>
  <c r="F415" i="105"/>
  <c r="F414" i="105"/>
  <c r="F413" i="105"/>
  <c r="F412" i="105"/>
  <c r="F411" i="105"/>
  <c r="F410" i="105"/>
  <c r="F409" i="105"/>
  <c r="F408" i="105"/>
  <c r="F407" i="105"/>
  <c r="F406" i="105"/>
  <c r="F405" i="105"/>
  <c r="F404" i="105"/>
  <c r="F403" i="105"/>
  <c r="F402" i="105"/>
  <c r="F401" i="105"/>
  <c r="F400" i="105"/>
  <c r="F399" i="105"/>
  <c r="F398" i="105"/>
  <c r="F397" i="105"/>
  <c r="F396" i="105"/>
  <c r="F395" i="105"/>
  <c r="F394" i="105"/>
  <c r="F393" i="105"/>
  <c r="F392" i="105"/>
  <c r="F391" i="105"/>
  <c r="F390" i="105"/>
  <c r="F389" i="105"/>
  <c r="F388" i="105"/>
  <c r="F387" i="105"/>
  <c r="F386" i="105"/>
  <c r="F385" i="105"/>
  <c r="F384" i="105"/>
  <c r="F383" i="105"/>
  <c r="F382" i="105"/>
  <c r="F381" i="105"/>
  <c r="F380" i="105"/>
  <c r="F379" i="105"/>
  <c r="F378" i="105"/>
  <c r="F377" i="105"/>
  <c r="F376" i="105"/>
  <c r="F375" i="105"/>
  <c r="F374" i="105"/>
  <c r="F373" i="105"/>
  <c r="F372" i="105"/>
  <c r="F371" i="105"/>
  <c r="F370" i="105"/>
  <c r="F369" i="105"/>
  <c r="F368" i="105"/>
  <c r="F367" i="105"/>
  <c r="F343" i="105"/>
  <c r="F342" i="105"/>
  <c r="F341" i="105"/>
  <c r="F340" i="105"/>
  <c r="F339" i="105"/>
  <c r="F338" i="105"/>
  <c r="F337" i="105"/>
  <c r="F336" i="105"/>
  <c r="F335" i="105"/>
  <c r="F328" i="105"/>
  <c r="F327" i="105"/>
  <c r="F326" i="105"/>
  <c r="F325" i="105"/>
  <c r="F324" i="105"/>
  <c r="F323" i="105"/>
  <c r="F322" i="105"/>
  <c r="F321" i="105"/>
  <c r="F320" i="105"/>
  <c r="F319" i="105"/>
  <c r="F318" i="105"/>
  <c r="F317" i="105"/>
  <c r="F316" i="105"/>
  <c r="F315" i="105"/>
  <c r="F314" i="105"/>
  <c r="F306" i="105"/>
  <c r="F305" i="105"/>
  <c r="F303" i="105"/>
  <c r="F302" i="105"/>
  <c r="F294" i="105"/>
  <c r="F293" i="105"/>
  <c r="F292" i="105"/>
  <c r="F291" i="105"/>
  <c r="F290" i="105"/>
  <c r="F289" i="105"/>
  <c r="F288" i="105"/>
  <c r="F287" i="105"/>
  <c r="F286" i="105"/>
  <c r="F285" i="105"/>
  <c r="F284" i="105"/>
  <c r="F269" i="105"/>
  <c r="F259" i="105"/>
  <c r="F258" i="105"/>
  <c r="F257" i="105"/>
  <c r="F256" i="105"/>
  <c r="F255" i="105"/>
  <c r="F254" i="105"/>
  <c r="F253" i="105"/>
  <c r="F252" i="105"/>
  <c r="F251" i="105"/>
  <c r="F250" i="105"/>
  <c r="F249" i="105"/>
  <c r="F248" i="105"/>
  <c r="F247" i="105"/>
  <c r="F246" i="105"/>
  <c r="F245" i="105"/>
  <c r="F244" i="105"/>
  <c r="F243" i="105"/>
  <c r="F242" i="105"/>
  <c r="F241" i="105"/>
  <c r="F240" i="105"/>
  <c r="F239" i="105"/>
  <c r="F238" i="105"/>
  <c r="F228" i="105"/>
  <c r="F227" i="105"/>
  <c r="F226" i="105"/>
  <c r="F224" i="105"/>
  <c r="F216" i="105"/>
  <c r="F215" i="105"/>
  <c r="F214" i="105"/>
  <c r="F212" i="105"/>
  <c r="F211" i="105"/>
  <c r="F210" i="105"/>
  <c r="F209" i="105"/>
  <c r="F208" i="105"/>
  <c r="F207" i="105"/>
  <c r="F199" i="105"/>
  <c r="F191" i="105"/>
  <c r="F190" i="105"/>
  <c r="F189" i="105"/>
  <c r="F188" i="105"/>
  <c r="F187" i="105"/>
  <c r="F186" i="105"/>
  <c r="F185" i="105"/>
  <c r="F184" i="105"/>
  <c r="F183" i="105"/>
  <c r="F182" i="105"/>
  <c r="F181" i="105"/>
  <c r="F180" i="105"/>
  <c r="F179" i="105"/>
  <c r="F178" i="105"/>
  <c r="F177" i="105"/>
  <c r="F176" i="105"/>
  <c r="F175" i="105"/>
  <c r="F174" i="105"/>
  <c r="F173" i="105"/>
  <c r="F172" i="105"/>
  <c r="F171" i="105"/>
  <c r="F170" i="105"/>
  <c r="F169" i="105"/>
  <c r="F168" i="105"/>
  <c r="F167" i="105"/>
  <c r="F166" i="105"/>
  <c r="F165" i="105"/>
  <c r="F164" i="105"/>
  <c r="F163" i="105"/>
  <c r="F162" i="105"/>
  <c r="F161" i="105"/>
  <c r="F160" i="105"/>
  <c r="F159" i="105"/>
  <c r="F158" i="105"/>
  <c r="F157" i="105"/>
  <c r="F156" i="105"/>
  <c r="F155" i="105"/>
  <c r="F154" i="105"/>
  <c r="F153" i="105"/>
  <c r="F152" i="105"/>
  <c r="F151" i="105"/>
  <c r="F150" i="105"/>
  <c r="F149" i="105"/>
  <c r="F148" i="105"/>
  <c r="F147" i="105"/>
  <c r="F146" i="105"/>
  <c r="F145" i="105"/>
  <c r="F144" i="105"/>
  <c r="F143" i="105"/>
  <c r="F142" i="105"/>
  <c r="F141" i="105"/>
  <c r="F139" i="105"/>
  <c r="F138" i="105"/>
  <c r="F137" i="105"/>
  <c r="F135" i="105"/>
  <c r="F134" i="105"/>
  <c r="F133" i="105"/>
  <c r="F132" i="105"/>
  <c r="F131" i="105"/>
  <c r="F130" i="105"/>
  <c r="F129" i="105"/>
  <c r="F128" i="105"/>
  <c r="F127" i="105"/>
  <c r="F126" i="105"/>
  <c r="F125" i="105"/>
  <c r="F124" i="105"/>
  <c r="F123" i="105"/>
  <c r="F122" i="105"/>
  <c r="F121" i="105"/>
  <c r="F120" i="105"/>
  <c r="F119" i="105"/>
  <c r="F118" i="105"/>
  <c r="F111" i="105"/>
  <c r="F110" i="105"/>
  <c r="F109" i="105"/>
  <c r="F108" i="105"/>
  <c r="F107" i="105"/>
  <c r="F106" i="105"/>
  <c r="F105" i="105"/>
  <c r="F104" i="105"/>
  <c r="F103" i="105"/>
  <c r="F102" i="105"/>
  <c r="F101" i="105"/>
  <c r="F100" i="105"/>
  <c r="F99" i="105"/>
  <c r="F98" i="105"/>
  <c r="F97" i="105"/>
  <c r="F96" i="105"/>
  <c r="F95" i="105"/>
  <c r="F94" i="105"/>
  <c r="F93" i="105"/>
  <c r="F92" i="105"/>
  <c r="F91" i="105"/>
  <c r="F90" i="105"/>
  <c r="F88" i="105"/>
  <c r="F87" i="105"/>
  <c r="F86" i="105"/>
  <c r="F85" i="105"/>
  <c r="F83" i="105"/>
  <c r="F82" i="105"/>
  <c r="F81" i="105"/>
  <c r="F80" i="105"/>
  <c r="F79" i="105"/>
  <c r="F78" i="105"/>
  <c r="F77" i="105"/>
  <c r="F76" i="105"/>
  <c r="F75" i="105"/>
  <c r="F66" i="105"/>
  <c r="F65" i="105"/>
  <c r="F64" i="105"/>
  <c r="F63" i="105"/>
  <c r="F62" i="105"/>
  <c r="F61" i="105"/>
  <c r="F60" i="105"/>
  <c r="F59" i="105"/>
  <c r="F58" i="105"/>
  <c r="F57" i="105"/>
  <c r="F56" i="105"/>
  <c r="F55" i="105"/>
  <c r="F54" i="105"/>
  <c r="F53" i="105"/>
  <c r="F52" i="105"/>
  <c r="F50" i="105"/>
  <c r="F40" i="105"/>
  <c r="F39" i="105"/>
  <c r="F38" i="105"/>
  <c r="F37" i="105"/>
  <c r="F36" i="105"/>
  <c r="F35" i="105"/>
  <c r="F34" i="105"/>
  <c r="F33" i="105"/>
  <c r="F32" i="105"/>
  <c r="F31" i="105"/>
  <c r="F30" i="105"/>
  <c r="F29" i="105"/>
  <c r="F28" i="105"/>
  <c r="F27" i="105"/>
  <c r="F26" i="105"/>
  <c r="F25" i="105"/>
  <c r="F24" i="105"/>
  <c r="F23" i="105"/>
  <c r="F22" i="105"/>
  <c r="F21" i="105"/>
  <c r="F20" i="105"/>
  <c r="F19" i="105"/>
  <c r="F18" i="105"/>
  <c r="F17" i="105"/>
  <c r="F16" i="105"/>
  <c r="F15" i="105"/>
  <c r="F14" i="105"/>
  <c r="F13" i="105"/>
  <c r="F12" i="105"/>
  <c r="F11" i="105"/>
  <c r="F10" i="105"/>
  <c r="F9" i="105"/>
  <c r="F694" i="101"/>
  <c r="F693" i="101"/>
  <c r="F692" i="101"/>
  <c r="F682" i="101"/>
  <c r="F681" i="101"/>
  <c r="F680" i="101"/>
  <c r="F679" i="101"/>
  <c r="F678" i="101"/>
  <c r="F677" i="101"/>
  <c r="F676" i="101"/>
  <c r="F675" i="101"/>
  <c r="F674" i="101"/>
  <c r="F673" i="101"/>
  <c r="F672" i="101"/>
  <c r="F671" i="101"/>
  <c r="F670" i="101"/>
  <c r="F669" i="101"/>
  <c r="F668" i="101"/>
  <c r="F667" i="101"/>
  <c r="F666" i="101"/>
  <c r="F665" i="101"/>
  <c r="F664" i="101"/>
  <c r="F663" i="101"/>
  <c r="F662" i="101"/>
  <c r="F654" i="101"/>
  <c r="F629" i="101"/>
  <c r="F599" i="101"/>
  <c r="F598" i="101"/>
  <c r="F597" i="101"/>
  <c r="F596" i="101"/>
  <c r="F595" i="101"/>
  <c r="F594" i="101"/>
  <c r="F593" i="101"/>
  <c r="F592" i="101"/>
  <c r="F590" i="101"/>
  <c r="F589" i="101"/>
  <c r="F588" i="101"/>
  <c r="F587" i="101"/>
  <c r="F586" i="101"/>
  <c r="F585" i="101"/>
  <c r="F577" i="101"/>
  <c r="F576" i="101"/>
  <c r="F575" i="101"/>
  <c r="F574" i="101"/>
  <c r="F573" i="101"/>
  <c r="F572" i="101"/>
  <c r="F571" i="101"/>
  <c r="F570" i="101"/>
  <c r="F569" i="101"/>
  <c r="F568" i="101"/>
  <c r="F567" i="101"/>
  <c r="F566" i="101"/>
  <c r="F565" i="101"/>
  <c r="F564" i="101"/>
  <c r="F563" i="101"/>
  <c r="F562" i="101"/>
  <c r="F561" i="101"/>
  <c r="F560" i="101"/>
  <c r="F559" i="101"/>
  <c r="F558" i="101"/>
  <c r="F557" i="101"/>
  <c r="F556" i="101"/>
  <c r="F555" i="101"/>
  <c r="F554" i="101"/>
  <c r="F553" i="101"/>
  <c r="F552" i="101"/>
  <c r="F551" i="101"/>
  <c r="F550" i="101"/>
  <c r="F549" i="101"/>
  <c r="F548" i="101"/>
  <c r="F547" i="101"/>
  <c r="F546" i="101"/>
  <c r="F545" i="101"/>
  <c r="F544" i="101"/>
  <c r="F543" i="101"/>
  <c r="F542" i="101"/>
  <c r="F541" i="101"/>
  <c r="F540" i="101"/>
  <c r="F539" i="101"/>
  <c r="F538" i="101"/>
  <c r="F537" i="101"/>
  <c r="F536" i="101"/>
  <c r="F535" i="101"/>
  <c r="F534" i="101"/>
  <c r="F533" i="101"/>
  <c r="F532" i="101"/>
  <c r="F531" i="101"/>
  <c r="F530" i="101"/>
  <c r="F529" i="101"/>
  <c r="F528" i="101"/>
  <c r="F527" i="101"/>
  <c r="F526" i="101"/>
  <c r="F525" i="101"/>
  <c r="F524" i="101"/>
  <c r="F523" i="101"/>
  <c r="F522" i="101"/>
  <c r="F521" i="101"/>
  <c r="F520" i="101"/>
  <c r="F519" i="101"/>
  <c r="F518" i="101"/>
  <c r="F517" i="101"/>
  <c r="F516" i="101"/>
  <c r="F515" i="101"/>
  <c r="F514" i="101"/>
  <c r="F513" i="101"/>
  <c r="F512" i="101"/>
  <c r="F511" i="101"/>
  <c r="F510" i="101"/>
  <c r="F509" i="101"/>
  <c r="F508" i="101"/>
  <c r="F507" i="101"/>
  <c r="F506" i="101"/>
  <c r="F505" i="101"/>
  <c r="F504" i="101"/>
  <c r="F503" i="101"/>
  <c r="F502" i="101"/>
  <c r="F501" i="101"/>
  <c r="F500" i="101"/>
  <c r="F499" i="101"/>
  <c r="F498" i="101"/>
  <c r="F497" i="101"/>
  <c r="F496" i="101"/>
  <c r="F495" i="101"/>
  <c r="F494" i="101"/>
  <c r="F493" i="101"/>
  <c r="F492" i="101"/>
  <c r="F491" i="101"/>
  <c r="F490" i="101"/>
  <c r="F489" i="101"/>
  <c r="F488" i="101"/>
  <c r="F487" i="101"/>
  <c r="F486" i="101"/>
  <c r="F485" i="101"/>
  <c r="F483" i="101"/>
  <c r="F482" i="101"/>
  <c r="F481" i="101"/>
  <c r="F480" i="101"/>
  <c r="F479" i="101"/>
  <c r="F478" i="101"/>
  <c r="F477" i="101"/>
  <c r="F476" i="101"/>
  <c r="F475" i="101"/>
  <c r="F474" i="101"/>
  <c r="F473" i="101"/>
  <c r="F472" i="101"/>
  <c r="F471" i="101"/>
  <c r="F470" i="101"/>
  <c r="F469" i="101"/>
  <c r="F468" i="101"/>
  <c r="F467" i="101"/>
  <c r="F466" i="101"/>
  <c r="F465" i="101"/>
  <c r="F464" i="101"/>
  <c r="F463" i="101"/>
  <c r="F462" i="101"/>
  <c r="F461" i="101"/>
  <c r="F460" i="101"/>
  <c r="F459" i="101"/>
  <c r="F458" i="101"/>
  <c r="F457" i="101"/>
  <c r="F456" i="101"/>
  <c r="F455" i="101"/>
  <c r="F454" i="101"/>
  <c r="F453" i="101"/>
  <c r="F452" i="101"/>
  <c r="F451" i="101"/>
  <c r="F450" i="101"/>
  <c r="F449" i="101"/>
  <c r="F448" i="101"/>
  <c r="F447" i="101"/>
  <c r="F446" i="101"/>
  <c r="F445" i="101"/>
  <c r="F444" i="101"/>
  <c r="F443" i="101"/>
  <c r="F442" i="101"/>
  <c r="F441" i="101"/>
  <c r="F440" i="101"/>
  <c r="F439" i="101"/>
  <c r="F438" i="101"/>
  <c r="F437" i="101"/>
  <c r="F436" i="101"/>
  <c r="F435" i="101"/>
  <c r="F434" i="101"/>
  <c r="F433" i="101"/>
  <c r="F432" i="101"/>
  <c r="F431" i="101"/>
  <c r="F430" i="101"/>
  <c r="F420" i="101"/>
  <c r="F419" i="101"/>
  <c r="F418" i="101"/>
  <c r="F417" i="101"/>
  <c r="F416" i="101"/>
  <c r="F415" i="101"/>
  <c r="F414" i="101"/>
  <c r="F413" i="101"/>
  <c r="F412" i="101"/>
  <c r="F411" i="101"/>
  <c r="F410" i="101"/>
  <c r="F409" i="101"/>
  <c r="F408" i="101"/>
  <c r="F407" i="101"/>
  <c r="F406" i="101"/>
  <c r="F405" i="101"/>
  <c r="F404" i="101"/>
  <c r="F403" i="101"/>
  <c r="F402" i="101"/>
  <c r="F401" i="101"/>
  <c r="F400" i="101"/>
  <c r="F399" i="101"/>
  <c r="F398" i="101"/>
  <c r="F397" i="101"/>
  <c r="F396" i="101"/>
  <c r="F395" i="101"/>
  <c r="F394" i="101"/>
  <c r="F393" i="101"/>
  <c r="F392" i="101"/>
  <c r="F391" i="101"/>
  <c r="F390" i="101"/>
  <c r="F389" i="101"/>
  <c r="F382" i="101"/>
  <c r="F381" i="101"/>
  <c r="F380" i="101"/>
  <c r="F379" i="101"/>
  <c r="F378" i="101"/>
  <c r="F377" i="101"/>
  <c r="F376" i="101"/>
  <c r="F375" i="101"/>
  <c r="F374" i="101"/>
  <c r="F373" i="101"/>
  <c r="F372" i="101"/>
  <c r="F371" i="101"/>
  <c r="F370" i="101"/>
  <c r="F369" i="101"/>
  <c r="F368" i="101"/>
  <c r="F367" i="101"/>
  <c r="F366" i="101"/>
  <c r="F365" i="101"/>
  <c r="F364" i="101"/>
  <c r="F363" i="101"/>
  <c r="F362" i="101"/>
  <c r="F361" i="101"/>
  <c r="F360" i="101"/>
  <c r="F358" i="101"/>
  <c r="F357" i="101"/>
  <c r="F356" i="101"/>
  <c r="F355" i="101"/>
  <c r="F354" i="101"/>
  <c r="F353" i="101"/>
  <c r="F352" i="101"/>
  <c r="F351" i="101"/>
  <c r="F350" i="101"/>
  <c r="F349" i="101"/>
  <c r="F348" i="101"/>
  <c r="F347" i="101"/>
  <c r="F346" i="101"/>
  <c r="F345" i="101"/>
  <c r="F344" i="101"/>
  <c r="F343" i="101"/>
  <c r="F342" i="101"/>
  <c r="F341" i="101"/>
  <c r="F340" i="101"/>
  <c r="F339" i="101"/>
  <c r="F338" i="101"/>
  <c r="F337" i="101"/>
  <c r="F336" i="101"/>
  <c r="F335" i="101"/>
  <c r="F334" i="101"/>
  <c r="F333" i="101"/>
  <c r="F332" i="101"/>
  <c r="F331" i="101"/>
  <c r="F330" i="101"/>
  <c r="F329" i="101"/>
  <c r="F328" i="101"/>
  <c r="F327" i="101"/>
  <c r="F326" i="101"/>
  <c r="F325" i="101"/>
  <c r="F324" i="101"/>
  <c r="F323" i="101"/>
  <c r="F322" i="101"/>
  <c r="F321" i="101"/>
  <c r="F320" i="101"/>
  <c r="F319" i="101"/>
  <c r="F318" i="101"/>
  <c r="F317" i="101"/>
  <c r="F316" i="101"/>
  <c r="F315" i="101"/>
  <c r="F314" i="101"/>
  <c r="F313" i="101"/>
  <c r="F312" i="101"/>
  <c r="F311" i="101"/>
  <c r="F310" i="101"/>
  <c r="F303" i="101"/>
  <c r="F302" i="101"/>
  <c r="F301" i="101"/>
  <c r="F300" i="101"/>
  <c r="F299" i="101"/>
  <c r="F298" i="101"/>
  <c r="F297" i="101"/>
  <c r="F296" i="101"/>
  <c r="F295" i="101"/>
  <c r="F294" i="101"/>
  <c r="F293" i="101"/>
  <c r="F292" i="101"/>
  <c r="F291" i="101"/>
  <c r="F290" i="101"/>
  <c r="F289" i="101"/>
  <c r="F288" i="101"/>
  <c r="F287" i="101"/>
  <c r="F286" i="101"/>
  <c r="F285" i="101"/>
  <c r="F284" i="101"/>
  <c r="F283" i="101"/>
  <c r="F282" i="101"/>
  <c r="F281" i="101"/>
  <c r="F280" i="101"/>
  <c r="F279" i="101"/>
  <c r="F278" i="101"/>
  <c r="F277" i="101"/>
  <c r="F276" i="101"/>
  <c r="F275" i="101"/>
  <c r="F274" i="101"/>
  <c r="F273" i="101"/>
  <c r="F272" i="101"/>
  <c r="F271" i="101"/>
  <c r="F270" i="101"/>
  <c r="F269" i="101"/>
  <c r="F268" i="101"/>
  <c r="F267" i="101"/>
  <c r="F266" i="101"/>
  <c r="F265" i="101"/>
  <c r="F264" i="101"/>
  <c r="F263" i="101"/>
  <c r="F262" i="101"/>
  <c r="F261" i="101"/>
  <c r="F260" i="101"/>
  <c r="F259" i="101"/>
  <c r="F258" i="101"/>
  <c r="F257" i="101"/>
  <c r="F256" i="101"/>
  <c r="F255" i="101"/>
  <c r="F254" i="101"/>
  <c r="F253" i="101"/>
  <c r="F252" i="101"/>
  <c r="F251" i="101"/>
  <c r="F250" i="101"/>
  <c r="F249" i="101"/>
  <c r="F248" i="101"/>
  <c r="F247" i="101"/>
  <c r="F246" i="101"/>
  <c r="F245" i="101"/>
  <c r="F244" i="101"/>
  <c r="F243" i="101"/>
  <c r="F242" i="101"/>
  <c r="F241" i="101"/>
  <c r="F240" i="101"/>
  <c r="F239" i="101"/>
  <c r="F238" i="101"/>
  <c r="F237" i="101"/>
  <c r="F236" i="101"/>
  <c r="F235" i="101"/>
  <c r="F234" i="101"/>
  <c r="F233" i="101"/>
  <c r="F232" i="101"/>
  <c r="F231" i="101"/>
  <c r="F230" i="101"/>
  <c r="F229" i="101"/>
  <c r="F228" i="101"/>
  <c r="F227" i="101"/>
  <c r="F226" i="101"/>
  <c r="F225" i="101"/>
  <c r="F224" i="101"/>
  <c r="F223" i="101"/>
  <c r="F222" i="101"/>
  <c r="F221" i="101"/>
  <c r="F220" i="101"/>
  <c r="F219" i="101"/>
  <c r="F218" i="101"/>
  <c r="F217" i="101"/>
  <c r="F216" i="101"/>
  <c r="F215" i="101"/>
  <c r="F214" i="101"/>
  <c r="F213" i="101"/>
  <c r="F212" i="101"/>
  <c r="F211" i="101"/>
  <c r="F210" i="101"/>
  <c r="F209" i="101"/>
  <c r="F208" i="101"/>
  <c r="F207" i="101"/>
  <c r="F206" i="101"/>
  <c r="F205" i="101"/>
  <c r="F204" i="101"/>
  <c r="F203" i="101"/>
  <c r="F202" i="101"/>
  <c r="F201" i="101"/>
  <c r="F200" i="101"/>
  <c r="F199" i="101"/>
  <c r="F198" i="101"/>
  <c r="F197" i="101"/>
  <c r="F196" i="101"/>
  <c r="F195" i="101"/>
  <c r="F194" i="101"/>
  <c r="F193" i="101"/>
  <c r="F192" i="101"/>
  <c r="F191" i="101"/>
  <c r="F190" i="101"/>
  <c r="F189" i="101"/>
  <c r="F188" i="101"/>
  <c r="F187" i="101"/>
  <c r="F186" i="101"/>
  <c r="F185" i="101"/>
  <c r="F184" i="101"/>
  <c r="F183" i="101"/>
  <c r="F182" i="101"/>
  <c r="F181" i="101"/>
  <c r="F180" i="101"/>
  <c r="F179" i="101"/>
  <c r="F178" i="101"/>
  <c r="F177" i="101"/>
  <c r="F176" i="101"/>
  <c r="F175" i="101"/>
  <c r="F174" i="101"/>
  <c r="F173" i="101"/>
  <c r="F172" i="101"/>
  <c r="F171" i="101"/>
  <c r="F170" i="101"/>
  <c r="F169" i="101"/>
  <c r="F168" i="101"/>
  <c r="F167" i="101"/>
  <c r="F166" i="101"/>
  <c r="F165" i="101"/>
  <c r="F164" i="101"/>
  <c r="F163" i="101"/>
  <c r="F162" i="101"/>
  <c r="F161" i="101"/>
  <c r="F160" i="101"/>
  <c r="F159" i="101"/>
  <c r="F158" i="101"/>
  <c r="F157" i="101"/>
  <c r="F156" i="101"/>
  <c r="F155" i="101"/>
  <c r="F154" i="101"/>
  <c r="F153" i="101"/>
  <c r="F152" i="101"/>
  <c r="F151" i="101"/>
  <c r="F150" i="101"/>
  <c r="F149" i="101"/>
  <c r="F148" i="101"/>
  <c r="F147" i="101"/>
  <c r="F146" i="101"/>
  <c r="F145" i="101"/>
  <c r="F144" i="101"/>
  <c r="F143" i="101"/>
  <c r="F142" i="101"/>
  <c r="F141" i="101"/>
  <c r="F140" i="101"/>
  <c r="F139" i="101"/>
  <c r="F138" i="101"/>
  <c r="F130" i="101"/>
  <c r="F129" i="101"/>
  <c r="F128" i="101"/>
  <c r="F127" i="101"/>
  <c r="F126" i="101"/>
  <c r="F125" i="101"/>
  <c r="F124" i="101"/>
  <c r="F123" i="101"/>
  <c r="F122" i="101"/>
  <c r="F121" i="101"/>
  <c r="F120" i="101"/>
  <c r="F119" i="101"/>
  <c r="F118" i="101"/>
  <c r="F117" i="101"/>
  <c r="F116" i="101"/>
  <c r="F115" i="101"/>
  <c r="F114" i="101"/>
  <c r="F113" i="101"/>
  <c r="F112" i="101"/>
  <c r="F111" i="101"/>
  <c r="F110" i="101"/>
  <c r="F109" i="101"/>
  <c r="F108" i="101"/>
  <c r="F106" i="101"/>
  <c r="F105" i="101"/>
  <c r="F104" i="101"/>
  <c r="F103" i="101"/>
  <c r="F102" i="101"/>
  <c r="F101" i="101"/>
  <c r="F100" i="101"/>
  <c r="F99" i="101"/>
  <c r="F98" i="101"/>
  <c r="F97" i="101"/>
  <c r="F96" i="101"/>
  <c r="F95" i="101"/>
  <c r="F94" i="101"/>
  <c r="F93" i="101"/>
  <c r="F92" i="101"/>
  <c r="F91" i="101"/>
  <c r="F83" i="101"/>
  <c r="F82" i="101"/>
  <c r="F81" i="101"/>
  <c r="F80" i="101"/>
  <c r="F79" i="101"/>
  <c r="F78" i="101"/>
  <c r="F77" i="101"/>
  <c r="F76" i="101"/>
  <c r="F75" i="101"/>
  <c r="F74" i="101"/>
  <c r="F73" i="101"/>
  <c r="F72" i="101"/>
  <c r="F71" i="101"/>
  <c r="F70" i="101"/>
  <c r="F69" i="101"/>
  <c r="F68" i="101"/>
  <c r="F67" i="101"/>
  <c r="F66" i="101"/>
  <c r="F65" i="101"/>
  <c r="F64" i="101"/>
  <c r="F63" i="101"/>
  <c r="F62" i="101"/>
  <c r="F61" i="101"/>
  <c r="F60" i="101"/>
  <c r="F59" i="101"/>
  <c r="F58" i="101"/>
  <c r="F57" i="101"/>
  <c r="F56" i="101"/>
  <c r="F55" i="101"/>
  <c r="F54" i="101"/>
  <c r="F53" i="101"/>
  <c r="F52" i="101"/>
  <c r="F51" i="101"/>
  <c r="F50" i="101"/>
  <c r="F49" i="101"/>
  <c r="F48" i="101"/>
  <c r="F47" i="101"/>
  <c r="F46" i="101"/>
  <c r="F45" i="101"/>
  <c r="F44" i="101"/>
  <c r="F43" i="101"/>
  <c r="F42" i="101"/>
  <c r="F41" i="101"/>
  <c r="F40" i="101"/>
  <c r="F39" i="101"/>
  <c r="F38" i="101"/>
  <c r="F37" i="101"/>
  <c r="F36" i="101"/>
  <c r="F35" i="101"/>
  <c r="F33" i="101"/>
  <c r="F31" i="101"/>
  <c r="F30" i="101"/>
  <c r="F29" i="101"/>
  <c r="F27" i="101"/>
  <c r="F25" i="101"/>
  <c r="F23" i="101"/>
  <c r="F22" i="101"/>
  <c r="F21" i="101"/>
  <c r="F20" i="101"/>
  <c r="F19" i="101"/>
  <c r="F18" i="101"/>
  <c r="F17" i="101"/>
  <c r="F16" i="101"/>
  <c r="F15" i="101"/>
  <c r="F13" i="101"/>
  <c r="F2160" i="101"/>
  <c r="F2150" i="101"/>
  <c r="F2149" i="101"/>
  <c r="F2148" i="101"/>
  <c r="F2147" i="101"/>
  <c r="F2146" i="101"/>
  <c r="F2145" i="101"/>
  <c r="F2144" i="101"/>
  <c r="F2143" i="101"/>
  <c r="F2142" i="101"/>
  <c r="F2141" i="101"/>
  <c r="F2140" i="101"/>
  <c r="F2139" i="101"/>
  <c r="F2138" i="101"/>
  <c r="F2137" i="101"/>
  <c r="F2136" i="101"/>
  <c r="F2135" i="101"/>
  <c r="F2134" i="101"/>
  <c r="F2133" i="101"/>
  <c r="F2132" i="101"/>
  <c r="F2131" i="101"/>
  <c r="F2130" i="101"/>
  <c r="F2129" i="101"/>
  <c r="F2128" i="101"/>
  <c r="F2127" i="101"/>
  <c r="F2126" i="101"/>
  <c r="F2125" i="101"/>
  <c r="F2124" i="101"/>
  <c r="F2123" i="101"/>
  <c r="F2122" i="101"/>
  <c r="F2121" i="101"/>
  <c r="F2120" i="101"/>
  <c r="F2119" i="101"/>
  <c r="F2118" i="101"/>
  <c r="F2117" i="101"/>
  <c r="F2116" i="101"/>
  <c r="F2115" i="101"/>
  <c r="F2114" i="101"/>
  <c r="F2113" i="101"/>
  <c r="F2112" i="101"/>
  <c r="F2111" i="101"/>
  <c r="F2110" i="101"/>
  <c r="F2109" i="101"/>
  <c r="F2108" i="101"/>
  <c r="F2107" i="101"/>
  <c r="F2106" i="101"/>
  <c r="F2105" i="101"/>
  <c r="F2104" i="101"/>
  <c r="F2103" i="101"/>
  <c r="F2102" i="101"/>
  <c r="F2101" i="101"/>
  <c r="F2100" i="101"/>
  <c r="F2099" i="101"/>
  <c r="F2098" i="101"/>
  <c r="F2089" i="101"/>
  <c r="F2088" i="101"/>
  <c r="F2087" i="101"/>
  <c r="F2086" i="101"/>
  <c r="F2085" i="101"/>
  <c r="F2084" i="101"/>
  <c r="F2083" i="101"/>
  <c r="F2082" i="101"/>
  <c r="F2081" i="101"/>
  <c r="F2080" i="101"/>
  <c r="F2079" i="101"/>
  <c r="F2078" i="101"/>
  <c r="F2077" i="101"/>
  <c r="F2076" i="101"/>
  <c r="F2075" i="101"/>
  <c r="F2074" i="101"/>
  <c r="F2073" i="101"/>
  <c r="F2072" i="101"/>
  <c r="F2071" i="101"/>
  <c r="F2070" i="101"/>
  <c r="F2069" i="101"/>
  <c r="F2068" i="101"/>
  <c r="F2067" i="101"/>
  <c r="F2066" i="101"/>
  <c r="F2065" i="101"/>
  <c r="F2064" i="101"/>
  <c r="F2063" i="101"/>
  <c r="F2062" i="101"/>
  <c r="F2061" i="101"/>
  <c r="F2060" i="101"/>
  <c r="F2050" i="101"/>
  <c r="F2049" i="101"/>
  <c r="F2048" i="101"/>
  <c r="F2047" i="101"/>
  <c r="F2046" i="101"/>
  <c r="F2045" i="101"/>
  <c r="F2044" i="101"/>
  <c r="F2043" i="101"/>
  <c r="F2042" i="101"/>
  <c r="F2041" i="101"/>
  <c r="F2040" i="101"/>
  <c r="F2039" i="101"/>
  <c r="F2038" i="101"/>
  <c r="F2037" i="101"/>
  <c r="F2036" i="101"/>
  <c r="F2035" i="101"/>
  <c r="F2034" i="101"/>
  <c r="F2033" i="101"/>
  <c r="F2032" i="101"/>
  <c r="F2031" i="101"/>
  <c r="F2030" i="101"/>
  <c r="F2029" i="101"/>
  <c r="F2028" i="101"/>
  <c r="F2027" i="101"/>
  <c r="F2026" i="101"/>
  <c r="F2025" i="101"/>
  <c r="F2024" i="101"/>
  <c r="F2023" i="101"/>
  <c r="F2022" i="101"/>
  <c r="F2021" i="101"/>
  <c r="F2020" i="101"/>
  <c r="F2019" i="101"/>
  <c r="F2018" i="101"/>
  <c r="F2017" i="101"/>
  <c r="F2016" i="101"/>
  <c r="F2015" i="101"/>
  <c r="F2014" i="101"/>
  <c r="F2000" i="101"/>
  <c r="F1999" i="101"/>
  <c r="F1998" i="101"/>
  <c r="F1997" i="101"/>
  <c r="F1988" i="101"/>
  <c r="F1987" i="101"/>
  <c r="F1986" i="101"/>
  <c r="F1985" i="101"/>
  <c r="F1984" i="101"/>
  <c r="F1983" i="101"/>
  <c r="F1982" i="101"/>
  <c r="F1981" i="101"/>
  <c r="F1980" i="101"/>
  <c r="F1979" i="101"/>
  <c r="F1978" i="101"/>
  <c r="F1977" i="101"/>
  <c r="F1976" i="101"/>
  <c r="F1975" i="101"/>
  <c r="F1974" i="101"/>
  <c r="F1973" i="101"/>
  <c r="F1972" i="101"/>
  <c r="F1971" i="101"/>
  <c r="F1970" i="101"/>
  <c r="F1969" i="101"/>
  <c r="F1968" i="101"/>
  <c r="F1967" i="101"/>
  <c r="F1966" i="101"/>
  <c r="F1965" i="101"/>
  <c r="F1964" i="101"/>
  <c r="F1963" i="101"/>
  <c r="F1962" i="101"/>
  <c r="F1961" i="101"/>
  <c r="F1960" i="101"/>
  <c r="F1959" i="101"/>
  <c r="F1958" i="101"/>
  <c r="F1957" i="101"/>
  <c r="F1956" i="101"/>
  <c r="F1955" i="101"/>
  <c r="F1954" i="101"/>
  <c r="F1944" i="101"/>
  <c r="F1943" i="101"/>
  <c r="F1942" i="101"/>
  <c r="F1941" i="101"/>
  <c r="F1940" i="101"/>
  <c r="F1939" i="101"/>
  <c r="F1938" i="101"/>
  <c r="F1937" i="101"/>
  <c r="F1936" i="101"/>
  <c r="F1935" i="101"/>
  <c r="F1934" i="101"/>
  <c r="F1933" i="101"/>
  <c r="F1932" i="101"/>
  <c r="F1931" i="101"/>
  <c r="F1930" i="101"/>
  <c r="F1929" i="101"/>
  <c r="F1928" i="101"/>
  <c r="F1927" i="101"/>
  <c r="F1926" i="101"/>
  <c r="F1925" i="101"/>
  <c r="F1924" i="101"/>
  <c r="F1923" i="101"/>
  <c r="F1922" i="101"/>
  <c r="F1921" i="101"/>
  <c r="F1920" i="101"/>
  <c r="F1919" i="101"/>
  <c r="F1918" i="101"/>
  <c r="F1917" i="101"/>
  <c r="F1916" i="101"/>
  <c r="F1915" i="101"/>
  <c r="F1914" i="101"/>
  <c r="F1913" i="101"/>
  <c r="F1912" i="101"/>
  <c r="F1911" i="101"/>
  <c r="F1910" i="101"/>
  <c r="F1909" i="101"/>
  <c r="F1908" i="101"/>
  <c r="F1907" i="101"/>
  <c r="F1906" i="101"/>
  <c r="F1905" i="101"/>
  <c r="F1904" i="101"/>
  <c r="F1903" i="101"/>
  <c r="F1902" i="101"/>
  <c r="F1891" i="101"/>
  <c r="F1890" i="101"/>
  <c r="F1889" i="101"/>
  <c r="F1888" i="101"/>
  <c r="F1887" i="101"/>
  <c r="F1886" i="101"/>
  <c r="F1885" i="101"/>
  <c r="F1884" i="101"/>
  <c r="F1883" i="101"/>
  <c r="F1882" i="101"/>
  <c r="F1881" i="101"/>
  <c r="F1880" i="101"/>
  <c r="F1879" i="101"/>
  <c r="F1878" i="101"/>
  <c r="F1877" i="101"/>
  <c r="F1876" i="101"/>
  <c r="F1875" i="101"/>
  <c r="F1874" i="101"/>
  <c r="F1873" i="101"/>
  <c r="F1872" i="101"/>
  <c r="F1871" i="101"/>
  <c r="F1870" i="101"/>
  <c r="F1869" i="101"/>
  <c r="F1868" i="101"/>
  <c r="F1867" i="101"/>
  <c r="F1866" i="101"/>
  <c r="F1865" i="101"/>
  <c r="F1864" i="101"/>
  <c r="F1863" i="101"/>
  <c r="F1862" i="101"/>
  <c r="F1861" i="101"/>
  <c r="F1860" i="101"/>
  <c r="F1859" i="101"/>
  <c r="F1858" i="101"/>
  <c r="F1857" i="101"/>
  <c r="F1856" i="101"/>
  <c r="F1855" i="101"/>
  <c r="F1846" i="101"/>
  <c r="F1845" i="101"/>
  <c r="F1844" i="101"/>
  <c r="F1843" i="101"/>
  <c r="F1842" i="101"/>
  <c r="F1841" i="101"/>
  <c r="F1840" i="101"/>
  <c r="F1839" i="101"/>
  <c r="F1838" i="101"/>
  <c r="F1837" i="101"/>
  <c r="F1836" i="101"/>
  <c r="F1835" i="101"/>
  <c r="F1834" i="101"/>
  <c r="F1833" i="101"/>
  <c r="F1832" i="101"/>
  <c r="F1831" i="101"/>
  <c r="F1830" i="101"/>
  <c r="F1829" i="101"/>
  <c r="F1828" i="101"/>
  <c r="F1827" i="101"/>
  <c r="F1826" i="101"/>
  <c r="F1825" i="101"/>
  <c r="F1824" i="101"/>
  <c r="F1823" i="101"/>
  <c r="F1822" i="101"/>
  <c r="F1820" i="101"/>
  <c r="F1819" i="101"/>
  <c r="F1818" i="101"/>
  <c r="F1817" i="101"/>
  <c r="F1816" i="101"/>
  <c r="F1815" i="101"/>
  <c r="F1814" i="101"/>
  <c r="F1813" i="101"/>
  <c r="F1812" i="101"/>
  <c r="F1811" i="101"/>
  <c r="F1810" i="101"/>
  <c r="F1809" i="101"/>
  <c r="F1808" i="101"/>
  <c r="F1807" i="101"/>
  <c r="F1806" i="101"/>
  <c r="F1805" i="101"/>
  <c r="F1804" i="101"/>
  <c r="F1803" i="101"/>
  <c r="F1802" i="101"/>
  <c r="F1801" i="101"/>
  <c r="F1800" i="101"/>
  <c r="F1799" i="101"/>
  <c r="F1798" i="101"/>
  <c r="F1797" i="101"/>
  <c r="F1796" i="101"/>
  <c r="F1795" i="101"/>
  <c r="F1794" i="101"/>
  <c r="F1793" i="101"/>
  <c r="F1792" i="101"/>
  <c r="F1791" i="101"/>
  <c r="F1790" i="101"/>
  <c r="F1789" i="101"/>
  <c r="F1788" i="101"/>
  <c r="F1787" i="101"/>
  <c r="F1786" i="101"/>
  <c r="F1785" i="101"/>
  <c r="F1784" i="101"/>
  <c r="F1783" i="101"/>
  <c r="F1782" i="101"/>
  <c r="F1781" i="101"/>
  <c r="F1780" i="101"/>
  <c r="F1779" i="101"/>
  <c r="F1778" i="101"/>
  <c r="F1777" i="101"/>
  <c r="F1776" i="101"/>
  <c r="F1775" i="101"/>
  <c r="F1774" i="101"/>
  <c r="F1773" i="101"/>
  <c r="F1772" i="101"/>
  <c r="F1771" i="101"/>
  <c r="F1763" i="101"/>
  <c r="F1762" i="101"/>
  <c r="F1761" i="101"/>
  <c r="F1760" i="101"/>
  <c r="F1759" i="101"/>
  <c r="F1758" i="101"/>
  <c r="F1757" i="101"/>
  <c r="F1756" i="101"/>
  <c r="F1755" i="101"/>
  <c r="F1754" i="101"/>
  <c r="F1753" i="101"/>
  <c r="F1752" i="101"/>
  <c r="F1751" i="101"/>
  <c r="F1750" i="101"/>
  <c r="F1749" i="101"/>
  <c r="F1748" i="101"/>
  <c r="F1747" i="101"/>
  <c r="F1746" i="101"/>
  <c r="F1745" i="101"/>
  <c r="F1744" i="101"/>
  <c r="F1743" i="101"/>
  <c r="F1742" i="101"/>
  <c r="F1741" i="101"/>
  <c r="F1740" i="101"/>
  <c r="F1739" i="101"/>
  <c r="F1738" i="101"/>
  <c r="F1737" i="101"/>
  <c r="F1736" i="101"/>
  <c r="F1735" i="101"/>
  <c r="F1734" i="101"/>
  <c r="F1733" i="101"/>
  <c r="F1732" i="101"/>
  <c r="F1731" i="101"/>
  <c r="F1730" i="101"/>
  <c r="F1729" i="101"/>
  <c r="F1728" i="101"/>
  <c r="F1727" i="101"/>
  <c r="F1726" i="101"/>
  <c r="F1725" i="101"/>
  <c r="F1724" i="101"/>
  <c r="F1723" i="101"/>
  <c r="F1722" i="101"/>
  <c r="F1721" i="101"/>
  <c r="F1720" i="101"/>
  <c r="F1719" i="101"/>
  <c r="F1718" i="101"/>
  <c r="F1717" i="101"/>
  <c r="F1716" i="101"/>
  <c r="F1715" i="101"/>
  <c r="F1714" i="101"/>
  <c r="F1713" i="101"/>
  <c r="F1712" i="101"/>
  <c r="F1711" i="101"/>
  <c r="F1710" i="101"/>
  <c r="F1709" i="101"/>
  <c r="F1708" i="101"/>
  <c r="F1707" i="101"/>
  <c r="F1706" i="101"/>
  <c r="F1705" i="101"/>
  <c r="F1704" i="101"/>
  <c r="F1703" i="101"/>
  <c r="F1702" i="101"/>
  <c r="F1701" i="101"/>
  <c r="F1700" i="101"/>
  <c r="F1699" i="101"/>
  <c r="F1698" i="101"/>
  <c r="F1697" i="101"/>
  <c r="F1696" i="101"/>
  <c r="F1695" i="101"/>
  <c r="F1694" i="101"/>
  <c r="F1693" i="101"/>
  <c r="F1692" i="101"/>
  <c r="F1691" i="101"/>
  <c r="F1690" i="101"/>
  <c r="F1689" i="101"/>
  <c r="F1688" i="101"/>
  <c r="F1687" i="101"/>
  <c r="F1686" i="101"/>
  <c r="F1685" i="101"/>
  <c r="F1684" i="101"/>
  <c r="F1683" i="101"/>
  <c r="F1682" i="101"/>
  <c r="F1681" i="101"/>
  <c r="F1680" i="101"/>
  <c r="F1679" i="101"/>
  <c r="F1678" i="101"/>
  <c r="F1677" i="101"/>
  <c r="F1676" i="101"/>
  <c r="F1675" i="101"/>
  <c r="F1674" i="101"/>
  <c r="F1673" i="101"/>
  <c r="F1672" i="101"/>
  <c r="F1671" i="101"/>
  <c r="F1670" i="101"/>
  <c r="F1669" i="101"/>
  <c r="F1668" i="101"/>
  <c r="F1667" i="101"/>
  <c r="F1666" i="101"/>
  <c r="F1665" i="101"/>
  <c r="F1664" i="101"/>
  <c r="F1663" i="101"/>
  <c r="F1662" i="101"/>
  <c r="F1661" i="101"/>
  <c r="F1660" i="101"/>
  <c r="F1659" i="101"/>
  <c r="F1658" i="101"/>
  <c r="F1657" i="101"/>
  <c r="F1656" i="101"/>
  <c r="F1655" i="101"/>
  <c r="F1654" i="101"/>
  <c r="F1625" i="101"/>
  <c r="F1624" i="101"/>
  <c r="F1623" i="101"/>
  <c r="F1622" i="101"/>
  <c r="F1621" i="101"/>
  <c r="F1620" i="101"/>
  <c r="F1619" i="101"/>
  <c r="F1617" i="101"/>
  <c r="F1615" i="101"/>
  <c r="F1613" i="101"/>
  <c r="F1611" i="101"/>
  <c r="F1609" i="101"/>
  <c r="F1608" i="101"/>
  <c r="F1607" i="101"/>
  <c r="F1606" i="101"/>
  <c r="F1605" i="101"/>
  <c r="F1604" i="101"/>
  <c r="F1603" i="101"/>
  <c r="F1602" i="101"/>
  <c r="F1601" i="101"/>
  <c r="F1600" i="101"/>
  <c r="F1599" i="101"/>
  <c r="F1597" i="101"/>
  <c r="F1595" i="101"/>
  <c r="F1594" i="101"/>
  <c r="F1593" i="101"/>
  <c r="F1592" i="101"/>
  <c r="F1591" i="101"/>
  <c r="F1590" i="101"/>
  <c r="F1589" i="101"/>
  <c r="F1587" i="101"/>
  <c r="F1586" i="101"/>
  <c r="F1585" i="101"/>
  <c r="F1584" i="101"/>
  <c r="F1583" i="101"/>
  <c r="F1581" i="101"/>
  <c r="F1580" i="101"/>
  <c r="F1579" i="101"/>
  <c r="F1578" i="101"/>
  <c r="F1577" i="101"/>
  <c r="F1576" i="101"/>
  <c r="F1575" i="101"/>
  <c r="F1574" i="101"/>
  <c r="F1573" i="101"/>
  <c r="F1572" i="101"/>
  <c r="F1571" i="101"/>
  <c r="F1570" i="101"/>
  <c r="F1569" i="101"/>
  <c r="F1568" i="101"/>
  <c r="F1566" i="101"/>
  <c r="F1565" i="101"/>
  <c r="F1564" i="101"/>
  <c r="F1563" i="101"/>
  <c r="F1562" i="101"/>
  <c r="F1561" i="101"/>
  <c r="F1560" i="101"/>
  <c r="F1559" i="101"/>
  <c r="F1558" i="101"/>
  <c r="F1557" i="101"/>
  <c r="F1556" i="101"/>
  <c r="F1555" i="101"/>
  <c r="F1554" i="101"/>
  <c r="F1553" i="101"/>
  <c r="F1552" i="101"/>
  <c r="F1551" i="101"/>
  <c r="F1550" i="101"/>
  <c r="F1549" i="101"/>
  <c r="F1548" i="101"/>
  <c r="F1546" i="101"/>
  <c r="F1545" i="101"/>
  <c r="F1544" i="101"/>
  <c r="F1543" i="101"/>
  <c r="F1542" i="101"/>
  <c r="F1541" i="101"/>
  <c r="F1540" i="101"/>
  <c r="F1539" i="101"/>
  <c r="F1538" i="101"/>
  <c r="F1537" i="101"/>
  <c r="F1536" i="101"/>
  <c r="F1535" i="101"/>
  <c r="F1534" i="101"/>
  <c r="F1533" i="101"/>
  <c r="F1532" i="101"/>
  <c r="F1531" i="101"/>
  <c r="F1530" i="101"/>
  <c r="F1529" i="101"/>
  <c r="F1528" i="101"/>
  <c r="F1527" i="101"/>
  <c r="F1526" i="101"/>
  <c r="F1525" i="101"/>
  <c r="F1524" i="101"/>
  <c r="F1522" i="101"/>
  <c r="F1521" i="101"/>
  <c r="F1520" i="101"/>
  <c r="F1518" i="101"/>
  <c r="F1516" i="101"/>
  <c r="F1515" i="101"/>
  <c r="F1514" i="101"/>
  <c r="F1513" i="101"/>
  <c r="F1512" i="101"/>
  <c r="F1510" i="101"/>
  <c r="F1508" i="101"/>
  <c r="F1507" i="101"/>
  <c r="F1506" i="101"/>
  <c r="F1505" i="101"/>
  <c r="F1504" i="101"/>
  <c r="F1503" i="101"/>
  <c r="F1502" i="101"/>
  <c r="F1501" i="101"/>
  <c r="F1500" i="101"/>
  <c r="F1499" i="101"/>
  <c r="F1490" i="101"/>
  <c r="F1489" i="101"/>
  <c r="F1488" i="101"/>
  <c r="F1487" i="101"/>
  <c r="F1485" i="101"/>
  <c r="F1483" i="101"/>
  <c r="F1481" i="101"/>
  <c r="F1479" i="101"/>
  <c r="F1476" i="101"/>
  <c r="F1475" i="101"/>
  <c r="F1473" i="101"/>
  <c r="F1469" i="101"/>
  <c r="F1468" i="101"/>
  <c r="F1467" i="101"/>
  <c r="F1466" i="101"/>
  <c r="F1465" i="101"/>
  <c r="F1464" i="101"/>
  <c r="F1463" i="101"/>
  <c r="F1462" i="101"/>
  <c r="F1461" i="101"/>
  <c r="F1460" i="101"/>
  <c r="F1459" i="101"/>
  <c r="F1458" i="101"/>
  <c r="F1457" i="101"/>
  <c r="F1456" i="101"/>
  <c r="F1455" i="101"/>
  <c r="F1454" i="101"/>
  <c r="F1453" i="101"/>
  <c r="F1452" i="101"/>
  <c r="F1451" i="101"/>
  <c r="F1450" i="101"/>
  <c r="F1449" i="101"/>
  <c r="F1448" i="101"/>
  <c r="F1447" i="101"/>
  <c r="F1446" i="101"/>
  <c r="F1445" i="101"/>
  <c r="F1444" i="101"/>
  <c r="F1443" i="101"/>
  <c r="F1442" i="101"/>
  <c r="F1441" i="101"/>
  <c r="F1439" i="101"/>
  <c r="F1435" i="101"/>
  <c r="F1434" i="101"/>
  <c r="F1433" i="101"/>
  <c r="F1432" i="101"/>
  <c r="F1427" i="101"/>
  <c r="F1426" i="101"/>
  <c r="F1425" i="101"/>
  <c r="F1424" i="101"/>
  <c r="F1423" i="101"/>
  <c r="F1417" i="101"/>
  <c r="F1416" i="101"/>
  <c r="F1415" i="101"/>
  <c r="F1414" i="101"/>
  <c r="F1413" i="101"/>
  <c r="F1405" i="101"/>
  <c r="F1404" i="101"/>
  <c r="F1403" i="101"/>
  <c r="F1402" i="101"/>
  <c r="F1401" i="101"/>
  <c r="F1400" i="101"/>
  <c r="F1399" i="101"/>
  <c r="F1398" i="101"/>
  <c r="F1397" i="101"/>
  <c r="F1396" i="101"/>
  <c r="F1395" i="101"/>
  <c r="F1394" i="101"/>
  <c r="F1393" i="101"/>
  <c r="F1392" i="101"/>
  <c r="F1385" i="101"/>
  <c r="F1384" i="101"/>
  <c r="F1380" i="101"/>
  <c r="F1379" i="101"/>
  <c r="F1375" i="101"/>
  <c r="F1361" i="101"/>
  <c r="F1283" i="101"/>
  <c r="F1282" i="101"/>
  <c r="F1281" i="101"/>
  <c r="F1280" i="101"/>
  <c r="F1279" i="101"/>
  <c r="F1278" i="101"/>
  <c r="F1277" i="101"/>
  <c r="F1276" i="101"/>
  <c r="F1275" i="101"/>
  <c r="F1274" i="101"/>
  <c r="F1273" i="101"/>
  <c r="F1271" i="101"/>
  <c r="F1269" i="101"/>
  <c r="F1268" i="101"/>
  <c r="F1267" i="101"/>
  <c r="F1266" i="101"/>
  <c r="F1265" i="101"/>
  <c r="F1264" i="101"/>
  <c r="F1263" i="101"/>
  <c r="F1262" i="101"/>
  <c r="F1261" i="101"/>
  <c r="F1259" i="101"/>
  <c r="F1257" i="101"/>
  <c r="F1256" i="101"/>
  <c r="F1255" i="101"/>
  <c r="F1254" i="101"/>
  <c r="F1253" i="101"/>
  <c r="F1252" i="101"/>
  <c r="F1251" i="101"/>
  <c r="F1250" i="101"/>
  <c r="F1249" i="101"/>
  <c r="F1248" i="101"/>
  <c r="F1247" i="101"/>
  <c r="F1246" i="101"/>
  <c r="F1244" i="101"/>
  <c r="F1243" i="101"/>
  <c r="F1242" i="101"/>
  <c r="F1241" i="101"/>
  <c r="F1240" i="101"/>
  <c r="F1239" i="101"/>
  <c r="F1238" i="101"/>
  <c r="F1237" i="101"/>
  <c r="F1236" i="101"/>
  <c r="F1235" i="101"/>
  <c r="F1234" i="101"/>
  <c r="F1233" i="101"/>
  <c r="F1232" i="101"/>
  <c r="F1231" i="101"/>
  <c r="F1230" i="101"/>
  <c r="F1229" i="101"/>
  <c r="F1228" i="101"/>
  <c r="F1227" i="101"/>
  <c r="F1226" i="101"/>
  <c r="F1225" i="101"/>
  <c r="F1224" i="101"/>
  <c r="F1223" i="101"/>
  <c r="F1222" i="101"/>
  <c r="F1221" i="101"/>
  <c r="F1220" i="101"/>
  <c r="F1219" i="101"/>
  <c r="F1218" i="101"/>
  <c r="F1217" i="101"/>
  <c r="F1216" i="101"/>
  <c r="F1215" i="101"/>
  <c r="F1214" i="101"/>
  <c r="F1213" i="101"/>
  <c r="F1212" i="101"/>
  <c r="F1211" i="101"/>
  <c r="F1210" i="101"/>
  <c r="F1209" i="101"/>
  <c r="F1208" i="101"/>
  <c r="F1207" i="101"/>
  <c r="F1206" i="101"/>
  <c r="F1204" i="101"/>
  <c r="F1203" i="101"/>
  <c r="F1202" i="101"/>
  <c r="F1201" i="101"/>
  <c r="F1200" i="101"/>
  <c r="F1199" i="101"/>
  <c r="F1198" i="101"/>
  <c r="F1197" i="101"/>
  <c r="F1196" i="101"/>
  <c r="F1195" i="101"/>
  <c r="F1194" i="101"/>
  <c r="F1193" i="101"/>
  <c r="F1186" i="101"/>
  <c r="F1185" i="101"/>
  <c r="F1184" i="101"/>
  <c r="F1183" i="101"/>
  <c r="F1182" i="101"/>
  <c r="F1181" i="101"/>
  <c r="F1180" i="101"/>
  <c r="F1179" i="101"/>
  <c r="F1178" i="101"/>
  <c r="F1177" i="101"/>
  <c r="F1176" i="101"/>
  <c r="F1175" i="101"/>
  <c r="F1174" i="101"/>
  <c r="F1173" i="101"/>
  <c r="F1172" i="101"/>
  <c r="F1171" i="101"/>
  <c r="F1170" i="101"/>
  <c r="F1169" i="101"/>
  <c r="F1168" i="101"/>
  <c r="F1167" i="101"/>
  <c r="F1166" i="101"/>
  <c r="F1165" i="101"/>
  <c r="F1164" i="101"/>
  <c r="F1163" i="101"/>
  <c r="F1162" i="101"/>
  <c r="F1161" i="101"/>
  <c r="F1160" i="101"/>
  <c r="F1159" i="101"/>
  <c r="F1158" i="101"/>
  <c r="F1157" i="101"/>
  <c r="F1156" i="101"/>
  <c r="F1155" i="101"/>
  <c r="F1154" i="101"/>
  <c r="F1153" i="101"/>
  <c r="F1152" i="101"/>
  <c r="F1151" i="101"/>
  <c r="F1150" i="101"/>
  <c r="F1149" i="101"/>
  <c r="F1147" i="101"/>
  <c r="F1146" i="101"/>
  <c r="F1145" i="101"/>
  <c r="F1144" i="101"/>
  <c r="F1143" i="101"/>
  <c r="F1142" i="101"/>
  <c r="F1141" i="101"/>
  <c r="F1140" i="101"/>
  <c r="F1139" i="101"/>
  <c r="F1138" i="101"/>
  <c r="F1137" i="101"/>
  <c r="F1136" i="101"/>
  <c r="F1135" i="101"/>
  <c r="F1134" i="101"/>
  <c r="F1133" i="101"/>
  <c r="F1132" i="101"/>
  <c r="F1131" i="101"/>
  <c r="F1130" i="101"/>
  <c r="F1129" i="101"/>
  <c r="F1128" i="101"/>
  <c r="F1127" i="101"/>
  <c r="F1126" i="101"/>
  <c r="F1125" i="101"/>
  <c r="F1124" i="101"/>
  <c r="F1123" i="101"/>
  <c r="F1122" i="101"/>
  <c r="F1121" i="101"/>
  <c r="F1120" i="101"/>
  <c r="F1119" i="101"/>
  <c r="F1118" i="101"/>
  <c r="F1117" i="101"/>
  <c r="F1116" i="101"/>
  <c r="F1115" i="101"/>
  <c r="F1114" i="101"/>
  <c r="F1113" i="101"/>
  <c r="F1112" i="101"/>
  <c r="F1111" i="101"/>
  <c r="F1110" i="101"/>
  <c r="F1109" i="101"/>
  <c r="F1108" i="101"/>
  <c r="F1107" i="101"/>
  <c r="F1106" i="101"/>
  <c r="F1105" i="101"/>
  <c r="F1104" i="101"/>
  <c r="F1103" i="101"/>
  <c r="F1102" i="101"/>
  <c r="F1101" i="101"/>
  <c r="F1068" i="101"/>
  <c r="F1066" i="101"/>
  <c r="F1062" i="101"/>
  <c r="F1060" i="101"/>
  <c r="F1030" i="101"/>
  <c r="F1028" i="101"/>
  <c r="F993" i="101"/>
  <c r="F961" i="101"/>
  <c r="F957" i="101"/>
  <c r="F936" i="101"/>
  <c r="F1083" i="101"/>
  <c r="F1082" i="101"/>
  <c r="F1081" i="101"/>
  <c r="F1080" i="101"/>
  <c r="F1079" i="101"/>
  <c r="F1078" i="101"/>
  <c r="F1077" i="101"/>
  <c r="F1076" i="101"/>
  <c r="F1075" i="101"/>
  <c r="F1074" i="101"/>
  <c r="F1073" i="101"/>
  <c r="F1072" i="101"/>
  <c r="F1071" i="101"/>
  <c r="F1070" i="101"/>
  <c r="F1069" i="101"/>
  <c r="F1067" i="101"/>
  <c r="F1065" i="101"/>
  <c r="F1063" i="101"/>
  <c r="F1061" i="101"/>
  <c r="F1059" i="101"/>
  <c r="F1058" i="101"/>
  <c r="F1057" i="101"/>
  <c r="F1055" i="101"/>
  <c r="F1054" i="101"/>
  <c r="F1053" i="101"/>
  <c r="F1052" i="101"/>
  <c r="F1051" i="101"/>
  <c r="F1050" i="101"/>
  <c r="F1049" i="101"/>
  <c r="F1048" i="101"/>
  <c r="F1047" i="101"/>
  <c r="F1046" i="101"/>
  <c r="F1045" i="101"/>
  <c r="F1044" i="101"/>
  <c r="F1043" i="101"/>
  <c r="F1042" i="101"/>
  <c r="F1041" i="101"/>
  <c r="F1040" i="101"/>
  <c r="F1039" i="101"/>
  <c r="F1038" i="101"/>
  <c r="F1037" i="101"/>
  <c r="F1036" i="101"/>
  <c r="F1035" i="101"/>
  <c r="F1034" i="101"/>
  <c r="F1033" i="101"/>
  <c r="F1032" i="101"/>
  <c r="F1031" i="101"/>
  <c r="F1029" i="101"/>
  <c r="F1026" i="101"/>
  <c r="F1025" i="101"/>
  <c r="F1024" i="101"/>
  <c r="F1023" i="101"/>
  <c r="F1022" i="101"/>
  <c r="F1021" i="101"/>
  <c r="F1020" i="101"/>
  <c r="F1019" i="101"/>
  <c r="F1018" i="101"/>
  <c r="F1017" i="101"/>
  <c r="F1016" i="101"/>
  <c r="F1015" i="101"/>
  <c r="F1014" i="101"/>
  <c r="F1013" i="101"/>
  <c r="F1012" i="101"/>
  <c r="F1011" i="101"/>
  <c r="F1010" i="101"/>
  <c r="F1009" i="101"/>
  <c r="F1008" i="101"/>
  <c r="F1007" i="101"/>
  <c r="F1006" i="101"/>
  <c r="F1005" i="101"/>
  <c r="F1004" i="101"/>
  <c r="F1003" i="101"/>
  <c r="F1002" i="101"/>
  <c r="F1001" i="101"/>
  <c r="F1000" i="101"/>
  <c r="F999" i="101"/>
  <c r="F998" i="101"/>
  <c r="F997" i="101"/>
  <c r="F996" i="101"/>
  <c r="F995" i="101"/>
  <c r="F994" i="101"/>
  <c r="F992" i="101"/>
  <c r="F991" i="101"/>
  <c r="F990" i="101"/>
  <c r="F989" i="101"/>
  <c r="F988" i="101"/>
  <c r="F986" i="101"/>
  <c r="F985" i="101"/>
  <c r="F984" i="101"/>
  <c r="F983" i="101"/>
  <c r="F982" i="101"/>
  <c r="F981" i="101"/>
  <c r="F980" i="101"/>
  <c r="F979" i="101"/>
  <c r="F978" i="101"/>
  <c r="F977" i="101"/>
  <c r="F976" i="101"/>
  <c r="F975" i="101"/>
  <c r="F974" i="101"/>
  <c r="F973" i="101"/>
  <c r="F972" i="101"/>
  <c r="F971" i="101"/>
  <c r="F970" i="101"/>
  <c r="F969" i="101"/>
  <c r="F968" i="101"/>
  <c r="F967" i="101"/>
  <c r="F966" i="101"/>
  <c r="F965" i="101"/>
  <c r="F964" i="101"/>
  <c r="F963" i="101"/>
  <c r="F962" i="101"/>
  <c r="F960" i="101"/>
  <c r="F959" i="101"/>
  <c r="F958" i="101"/>
  <c r="F956" i="101"/>
  <c r="F955" i="101"/>
  <c r="F954" i="101"/>
  <c r="F953" i="101"/>
  <c r="F952" i="101"/>
  <c r="F951" i="101"/>
  <c r="F950" i="101"/>
  <c r="F949" i="101"/>
  <c r="F948" i="101"/>
  <c r="F947" i="101"/>
  <c r="F946" i="101"/>
  <c r="F945" i="101"/>
  <c r="F944" i="101"/>
  <c r="F943" i="101"/>
  <c r="F942" i="101"/>
  <c r="F941" i="101"/>
  <c r="F940" i="101"/>
  <c r="F939" i="101"/>
  <c r="F938" i="101"/>
  <c r="F937" i="101"/>
  <c r="F935" i="101"/>
  <c r="F934" i="101"/>
  <c r="F933" i="101"/>
  <c r="F932" i="101"/>
  <c r="F931" i="101"/>
  <c r="F930" i="101"/>
  <c r="F929" i="101"/>
  <c r="F928" i="101"/>
  <c r="F927" i="101"/>
  <c r="F926" i="101"/>
  <c r="F925" i="101"/>
  <c r="F899" i="101"/>
  <c r="F897" i="101"/>
  <c r="F895" i="101"/>
  <c r="F893" i="101"/>
  <c r="F889" i="101"/>
  <c r="F883" i="101"/>
  <c r="F913" i="101"/>
  <c r="F912" i="101"/>
  <c r="F911" i="101"/>
  <c r="F910" i="101"/>
  <c r="F909" i="101"/>
  <c r="F908" i="101"/>
  <c r="F907" i="101"/>
  <c r="F906" i="101"/>
  <c r="F905" i="101"/>
  <c r="F904" i="101"/>
  <c r="F903" i="101"/>
  <c r="F902" i="101"/>
  <c r="F901" i="101"/>
  <c r="F900" i="101"/>
  <c r="F898" i="101"/>
  <c r="F896" i="101"/>
  <c r="F894" i="101"/>
  <c r="F892" i="101"/>
  <c r="F890" i="101"/>
  <c r="F888" i="101"/>
  <c r="F886" i="101"/>
  <c r="F884" i="101"/>
  <c r="F881" i="101"/>
  <c r="F880" i="101"/>
  <c r="F879" i="101"/>
  <c r="F877" i="101"/>
  <c r="F875" i="101"/>
  <c r="F874" i="101"/>
  <c r="F873" i="101"/>
  <c r="F872" i="101"/>
  <c r="F871" i="101"/>
  <c r="F870" i="101"/>
  <c r="F869" i="101"/>
  <c r="F868" i="101"/>
  <c r="F866" i="101"/>
  <c r="F864" i="101"/>
  <c r="F863" i="101"/>
  <c r="F862" i="101"/>
  <c r="F861" i="101"/>
  <c r="F860" i="101"/>
  <c r="F859" i="101"/>
  <c r="F858" i="101"/>
  <c r="F857" i="101"/>
  <c r="F856" i="101"/>
  <c r="F855" i="101"/>
  <c r="F854" i="101"/>
  <c r="F853" i="101"/>
  <c r="F852" i="101"/>
  <c r="F851" i="101"/>
  <c r="F850" i="101"/>
  <c r="F849" i="101"/>
  <c r="F848" i="101"/>
  <c r="F847" i="101"/>
  <c r="F846" i="101"/>
  <c r="F845" i="101"/>
  <c r="F844" i="101"/>
  <c r="F843" i="101"/>
  <c r="F842" i="101"/>
  <c r="F841" i="101"/>
  <c r="F840" i="101"/>
  <c r="F839" i="101"/>
  <c r="F838" i="101"/>
  <c r="F837" i="101"/>
  <c r="F836" i="101"/>
  <c r="F835" i="101"/>
  <c r="F834" i="101"/>
  <c r="F833" i="101"/>
  <c r="F832" i="101"/>
  <c r="F831" i="101"/>
  <c r="F751" i="101"/>
  <c r="F759" i="101"/>
  <c r="F783" i="101"/>
  <c r="F785" i="101"/>
  <c r="F787" i="101"/>
  <c r="F789" i="101"/>
  <c r="F795" i="101"/>
  <c r="F825" i="101"/>
  <c r="F824" i="101"/>
  <c r="F823" i="101"/>
  <c r="F822" i="101"/>
  <c r="F821" i="101"/>
  <c r="F820" i="101"/>
  <c r="F819" i="101"/>
  <c r="F818" i="101"/>
  <c r="F817" i="101"/>
  <c r="F816" i="101"/>
  <c r="F815" i="101"/>
  <c r="F814" i="101"/>
  <c r="F813" i="101"/>
  <c r="F812" i="101"/>
  <c r="F811" i="101"/>
  <c r="F810" i="101"/>
  <c r="F809" i="101"/>
  <c r="F808" i="101"/>
  <c r="F807" i="101"/>
  <c r="F806" i="101"/>
  <c r="F805" i="101"/>
  <c r="F804" i="101"/>
  <c r="F803" i="101"/>
  <c r="F802" i="101"/>
  <c r="F801" i="101"/>
  <c r="F800" i="101"/>
  <c r="F799" i="101"/>
  <c r="F798" i="101"/>
  <c r="F797" i="101"/>
  <c r="F796" i="101"/>
  <c r="F794" i="101"/>
  <c r="F793" i="101"/>
  <c r="F792" i="101"/>
  <c r="F791" i="101"/>
  <c r="F790" i="101"/>
  <c r="F788" i="101"/>
  <c r="F786" i="101"/>
  <c r="F784" i="101"/>
  <c r="F782" i="101"/>
  <c r="F781" i="101"/>
  <c r="F780" i="101"/>
  <c r="F779" i="101"/>
  <c r="F778" i="101"/>
  <c r="F777" i="101"/>
  <c r="F776" i="101"/>
  <c r="F775" i="101"/>
  <c r="F774" i="101"/>
  <c r="F773" i="101"/>
  <c r="F772" i="101"/>
  <c r="F771" i="101"/>
  <c r="F770" i="101"/>
  <c r="F769" i="101"/>
  <c r="F768" i="101"/>
  <c r="F767" i="101"/>
  <c r="F766" i="101"/>
  <c r="F765" i="101"/>
  <c r="F764" i="101"/>
  <c r="F763" i="101"/>
  <c r="F762" i="101"/>
  <c r="F761" i="101"/>
  <c r="F760" i="101"/>
  <c r="F758" i="101"/>
  <c r="F757" i="101"/>
  <c r="F756" i="101"/>
  <c r="F755" i="101"/>
  <c r="F754" i="101"/>
  <c r="F753" i="101"/>
  <c r="F750" i="101"/>
  <c r="F749" i="101"/>
  <c r="F748" i="101"/>
  <c r="F747" i="101"/>
  <c r="F746" i="101"/>
  <c r="F745" i="101"/>
  <c r="F744" i="101"/>
  <c r="F743" i="101"/>
  <c r="F742" i="101"/>
  <c r="F741" i="101"/>
  <c r="F740" i="101"/>
  <c r="F739" i="101"/>
  <c r="F738" i="101"/>
  <c r="F737" i="101"/>
  <c r="F736" i="101"/>
  <c r="F735" i="101"/>
  <c r="F734" i="101"/>
  <c r="F733" i="101"/>
  <c r="F732" i="101"/>
  <c r="F731" i="101"/>
  <c r="F730" i="101"/>
  <c r="F729" i="101"/>
  <c r="F728" i="101"/>
  <c r="F727" i="101"/>
  <c r="F725" i="101"/>
  <c r="F724" i="101"/>
  <c r="F723" i="101"/>
  <c r="F722" i="101"/>
  <c r="F721" i="101"/>
  <c r="F720" i="101"/>
  <c r="F719" i="101"/>
  <c r="F714" i="101"/>
  <c r="F715" i="101"/>
  <c r="F716" i="101"/>
  <c r="F713" i="101"/>
  <c r="F684" i="101" l="1"/>
  <c r="D28" i="3" s="1"/>
  <c r="F1492" i="101" l="1"/>
  <c r="D39" i="3" s="1"/>
  <c r="D304" i="105"/>
  <c r="F304" i="105" s="1"/>
  <c r="F308" i="105"/>
  <c r="D36" i="106" s="1"/>
  <c r="E36" i="106" s="1"/>
  <c r="F296" i="105"/>
  <c r="D34" i="106" s="1"/>
  <c r="D229" i="105"/>
  <c r="F229" i="105" s="1"/>
  <c r="D225" i="105"/>
  <c r="D213" i="105"/>
  <c r="F213" i="105" s="1"/>
  <c r="F218" i="105" s="1"/>
  <c r="D22" i="106" s="1"/>
  <c r="F201" i="105"/>
  <c r="D20" i="106" s="1"/>
  <c r="D140" i="105"/>
  <c r="F140" i="105" s="1"/>
  <c r="D136" i="105"/>
  <c r="F136" i="105" s="1"/>
  <c r="D89" i="105"/>
  <c r="F89" i="105" s="1"/>
  <c r="D84" i="105"/>
  <c r="F84" i="105" s="1"/>
  <c r="D51" i="105"/>
  <c r="F51" i="105" s="1"/>
  <c r="F68" i="105" s="1"/>
  <c r="D14" i="106" s="1"/>
  <c r="F42" i="105"/>
  <c r="D12" i="106" s="1"/>
  <c r="F9" i="95"/>
  <c r="F12" i="95"/>
  <c r="F15" i="95"/>
  <c r="F18" i="95"/>
  <c r="F27" i="95"/>
  <c r="F30" i="95"/>
  <c r="F34" i="95"/>
  <c r="F35" i="95"/>
  <c r="F36" i="95"/>
  <c r="F42" i="95"/>
  <c r="F45" i="95"/>
  <c r="F48" i="95"/>
  <c r="F51" i="95"/>
  <c r="F55" i="95"/>
  <c r="F56" i="95"/>
  <c r="D59" i="95"/>
  <c r="F59" i="95"/>
  <c r="F65" i="95"/>
  <c r="F73" i="95"/>
  <c r="F84" i="95"/>
  <c r="F95" i="95"/>
  <c r="F100" i="95"/>
  <c r="F102" i="95"/>
  <c r="F104" i="95"/>
  <c r="F108" i="95"/>
  <c r="F112" i="95"/>
  <c r="F9" i="94"/>
  <c r="F12" i="94"/>
  <c r="F15" i="94"/>
  <c r="F18" i="94"/>
  <c r="F21" i="94"/>
  <c r="F24" i="94"/>
  <c r="F27" i="94"/>
  <c r="F30" i="94"/>
  <c r="F40" i="94"/>
  <c r="F43" i="94"/>
  <c r="F46" i="94"/>
  <c r="F50" i="94"/>
  <c r="F51" i="94"/>
  <c r="F52" i="94"/>
  <c r="F59" i="94"/>
  <c r="F63" i="94"/>
  <c r="F67" i="94"/>
  <c r="F70" i="94"/>
  <c r="F80" i="94"/>
  <c r="F89" i="94"/>
  <c r="F92" i="94"/>
  <c r="F97" i="94"/>
  <c r="F14" i="96"/>
  <c r="F17" i="96"/>
  <c r="F20" i="96"/>
  <c r="F23" i="96"/>
  <c r="D26" i="96"/>
  <c r="F26" i="96"/>
  <c r="F29" i="96"/>
  <c r="F32" i="96"/>
  <c r="F36" i="96"/>
  <c r="F37" i="96"/>
  <c r="F38" i="96"/>
  <c r="F46" i="96"/>
  <c r="F49" i="96"/>
  <c r="D53" i="96"/>
  <c r="F53" i="96" s="1"/>
  <c r="F57" i="96" s="1"/>
  <c r="F10" i="97"/>
  <c r="D13" i="97"/>
  <c r="F13" i="97" s="1"/>
  <c r="D16" i="97"/>
  <c r="F16" i="97" s="1"/>
  <c r="F19" i="97"/>
  <c r="F22" i="97"/>
  <c r="F25" i="97"/>
  <c r="F34" i="97"/>
  <c r="F39" i="97"/>
  <c r="F42" i="97"/>
  <c r="F46" i="97"/>
  <c r="F47" i="97"/>
  <c r="F48" i="97"/>
  <c r="F55" i="97"/>
  <c r="F58" i="97"/>
  <c r="F61" i="97"/>
  <c r="F64" i="97"/>
  <c r="F70" i="97"/>
  <c r="F71" i="97"/>
  <c r="F72" i="97"/>
  <c r="F73" i="97"/>
  <c r="F77" i="97"/>
  <c r="F78" i="97"/>
  <c r="F81" i="97"/>
  <c r="F84" i="97"/>
  <c r="F88" i="97"/>
  <c r="F93" i="97"/>
  <c r="F95" i="97"/>
  <c r="F97" i="97"/>
  <c r="F101" i="97"/>
  <c r="F112" i="97"/>
  <c r="F116" i="97"/>
  <c r="F121" i="97"/>
  <c r="F124" i="97"/>
  <c r="F128" i="97"/>
  <c r="F131" i="97"/>
  <c r="F134" i="97"/>
  <c r="F137" i="97"/>
  <c r="F140" i="97"/>
  <c r="F11" i="93"/>
  <c r="F16" i="93"/>
  <c r="F20" i="93"/>
  <c r="F23" i="93"/>
  <c r="D26" i="93"/>
  <c r="F26" i="93" s="1"/>
  <c r="F29" i="93"/>
  <c r="F32" i="93"/>
  <c r="F35" i="93"/>
  <c r="F38" i="93"/>
  <c r="D41" i="93"/>
  <c r="F41" i="93" s="1"/>
  <c r="F44" i="93"/>
  <c r="F47" i="93"/>
  <c r="F50" i="93"/>
  <c r="F53" i="93"/>
  <c r="F56" i="93"/>
  <c r="F59" i="93"/>
  <c r="F63" i="93"/>
  <c r="F64" i="93"/>
  <c r="D73" i="93"/>
  <c r="F73" i="93" s="1"/>
  <c r="D76" i="93"/>
  <c r="F76" i="93" s="1"/>
  <c r="F79" i="93"/>
  <c r="F82" i="93"/>
  <c r="F86" i="93"/>
  <c r="F87" i="93"/>
  <c r="F88" i="93"/>
  <c r="F94" i="93"/>
  <c r="F98" i="93"/>
  <c r="F99" i="93"/>
  <c r="F100" i="93"/>
  <c r="F101" i="93"/>
  <c r="F102" i="93"/>
  <c r="F106" i="93"/>
  <c r="D110" i="93"/>
  <c r="F110" i="93" s="1"/>
  <c r="F114" i="93"/>
  <c r="F117" i="93"/>
  <c r="F15" i="90"/>
  <c r="F85" i="90" s="1"/>
  <c r="F17" i="90"/>
  <c r="F20" i="90"/>
  <c r="F22" i="90"/>
  <c r="F27" i="90"/>
  <c r="F31" i="90"/>
  <c r="F33" i="90"/>
  <c r="F39" i="90"/>
  <c r="F41" i="90"/>
  <c r="F46" i="90"/>
  <c r="F51" i="90"/>
  <c r="F56" i="90"/>
  <c r="F62" i="90"/>
  <c r="F69" i="90"/>
  <c r="F73" i="90"/>
  <c r="F77" i="90"/>
  <c r="F81" i="90"/>
  <c r="D18" i="98"/>
  <c r="F18" i="98" s="1"/>
  <c r="F109" i="98" s="1"/>
  <c r="F25" i="98"/>
  <c r="F31" i="98"/>
  <c r="F33" i="98"/>
  <c r="F36" i="98"/>
  <c r="F40" i="98"/>
  <c r="F41" i="98"/>
  <c r="F42" i="98"/>
  <c r="F49" i="98"/>
  <c r="F53" i="98"/>
  <c r="F57" i="98"/>
  <c r="F66" i="98"/>
  <c r="F70" i="98"/>
  <c r="F71" i="98"/>
  <c r="F76" i="98"/>
  <c r="F78" i="98"/>
  <c r="F80" i="98"/>
  <c r="D82" i="98"/>
  <c r="F82" i="98" s="1"/>
  <c r="F84" i="98"/>
  <c r="F86" i="98"/>
  <c r="F88" i="98"/>
  <c r="F90" i="98"/>
  <c r="F92" i="98"/>
  <c r="F98" i="98"/>
  <c r="F99" i="98"/>
  <c r="F102" i="98"/>
  <c r="F103" i="98"/>
  <c r="F105" i="98"/>
  <c r="F1630" i="101"/>
  <c r="D41" i="3" s="1"/>
  <c r="E41" i="3" s="1"/>
  <c r="F826" i="101"/>
  <c r="F915" i="101"/>
  <c r="F1085" i="101"/>
  <c r="F1188" i="101"/>
  <c r="F1285" i="101"/>
  <c r="D591" i="101"/>
  <c r="F591" i="101" s="1"/>
  <c r="D484" i="101"/>
  <c r="F484" i="101" s="1"/>
  <c r="D359" i="101"/>
  <c r="F359" i="101" s="1"/>
  <c r="D107" i="101"/>
  <c r="F107" i="101" s="1"/>
  <c r="D34" i="101"/>
  <c r="F34" i="101" s="1"/>
  <c r="D32" i="101"/>
  <c r="F32" i="101" s="1"/>
  <c r="D28" i="101"/>
  <c r="F28" i="101" s="1"/>
  <c r="D26" i="101"/>
  <c r="F26" i="101" s="1"/>
  <c r="D24" i="101"/>
  <c r="F24" i="101" s="1"/>
  <c r="F5" i="83"/>
  <c r="F8" i="83"/>
  <c r="F13" i="83"/>
  <c r="F18" i="83"/>
  <c r="F24" i="83"/>
  <c r="F25" i="83"/>
  <c r="F26" i="83"/>
  <c r="F30" i="83"/>
  <c r="F33" i="83"/>
  <c r="F36" i="83"/>
  <c r="F39" i="83"/>
  <c r="F69" i="83"/>
  <c r="F72" i="83"/>
  <c r="F75" i="83"/>
  <c r="D55" i="83"/>
  <c r="E16" i="103"/>
  <c r="F7" i="99"/>
  <c r="F10" i="99"/>
  <c r="F31" i="99" s="1"/>
  <c r="F19" i="99"/>
  <c r="F22" i="99"/>
  <c r="F25" i="99"/>
  <c r="F28" i="99"/>
  <c r="F193" i="105" l="1"/>
  <c r="F225" i="105"/>
  <c r="F231" i="105" s="1"/>
  <c r="F574" i="105"/>
  <c r="F1022" i="105"/>
  <c r="D67" i="106" s="1"/>
  <c r="E67" i="106" s="1"/>
  <c r="F1052" i="105"/>
  <c r="D69" i="106" s="1"/>
  <c r="E69" i="106" s="1"/>
  <c r="F1990" i="101"/>
  <c r="F113" i="105"/>
  <c r="D16" i="106" s="1"/>
  <c r="D18" i="106"/>
  <c r="F261" i="105"/>
  <c r="D26" i="106" s="1"/>
  <c r="E26" i="106" s="1"/>
  <c r="F330" i="105"/>
  <c r="D38" i="106" s="1"/>
  <c r="F345" i="105"/>
  <c r="D40" i="106" s="1"/>
  <c r="E40" i="106" s="1"/>
  <c r="F495" i="105"/>
  <c r="F662" i="105"/>
  <c r="D50" i="106" s="1"/>
  <c r="F809" i="105"/>
  <c r="D52" i="106" s="1"/>
  <c r="E52" i="106" s="1"/>
  <c r="F885" i="105"/>
  <c r="D61" i="106" s="1"/>
  <c r="F953" i="105"/>
  <c r="D63" i="106" s="1"/>
  <c r="F993" i="105"/>
  <c r="D65" i="106" s="1"/>
  <c r="F1287" i="101"/>
  <c r="D37" i="3" s="1"/>
  <c r="E37" i="3" s="1"/>
  <c r="F1765" i="101"/>
  <c r="D50" i="3" s="1"/>
  <c r="E50" i="3" s="1"/>
  <c r="F1848" i="101"/>
  <c r="D52" i="3" s="1"/>
  <c r="F1893" i="101"/>
  <c r="D54" i="3" s="1"/>
  <c r="F1946" i="101"/>
  <c r="F2003" i="101"/>
  <c r="F2052" i="101"/>
  <c r="D58" i="3" s="1"/>
  <c r="E58" i="3" s="1"/>
  <c r="F2090" i="101"/>
  <c r="D60" i="3" s="1"/>
  <c r="E60" i="3" s="1"/>
  <c r="F2152" i="101"/>
  <c r="D62" i="3" s="1"/>
  <c r="E62" i="3" s="1"/>
  <c r="F422" i="101"/>
  <c r="D20" i="3" s="1"/>
  <c r="E20" i="3" s="1"/>
  <c r="F656" i="101"/>
  <c r="E12" i="106"/>
  <c r="E30" i="106" s="1"/>
  <c r="E34" i="106"/>
  <c r="E61" i="106"/>
  <c r="F78" i="83"/>
  <c r="F143" i="97"/>
  <c r="F383" i="101"/>
  <c r="D18" i="3" s="1"/>
  <c r="E18" i="3" s="1"/>
  <c r="E39" i="3"/>
  <c r="F84" i="101"/>
  <c r="D12" i="3" s="1"/>
  <c r="E12" i="3" s="1"/>
  <c r="F132" i="101"/>
  <c r="D14" i="3" s="1"/>
  <c r="E14" i="3" s="1"/>
  <c r="F305" i="101"/>
  <c r="D16" i="3" s="1"/>
  <c r="E16" i="3" s="1"/>
  <c r="F601" i="101"/>
  <c r="D24" i="3" s="1"/>
  <c r="E24" i="3" s="1"/>
  <c r="F579" i="101"/>
  <c r="D22" i="3" s="1"/>
  <c r="E22" i="3" s="1"/>
  <c r="F122" i="93"/>
  <c r="D24" i="106" l="1"/>
  <c r="D30" i="106" s="1"/>
  <c r="D14" i="103" s="1"/>
  <c r="F267" i="105"/>
  <c r="F271" i="105" s="1"/>
  <c r="D28" i="106" s="1"/>
  <c r="E28" i="106" s="1"/>
  <c r="F577" i="105"/>
  <c r="D48" i="106" s="1"/>
  <c r="E48" i="106" s="1"/>
  <c r="F815" i="105"/>
  <c r="F817" i="105" s="1"/>
  <c r="F1058" i="105"/>
  <c r="F1062" i="105" s="1"/>
  <c r="D71" i="106" s="1"/>
  <c r="F350" i="105"/>
  <c r="F352" i="105" s="1"/>
  <c r="F355" i="105" s="1"/>
  <c r="F1064" i="105"/>
  <c r="F274" i="105"/>
  <c r="D54" i="106"/>
  <c r="E54" i="106" s="1"/>
  <c r="D26" i="3"/>
  <c r="E26" i="3" s="1"/>
  <c r="F690" i="101"/>
  <c r="F696" i="101" s="1"/>
  <c r="F699" i="101" s="1"/>
  <c r="F1636" i="101"/>
  <c r="F1638" i="101" s="1"/>
  <c r="D43" i="3" s="1"/>
  <c r="E43" i="3" s="1"/>
  <c r="E45" i="3" s="1"/>
  <c r="F2005" i="101"/>
  <c r="D56" i="3" s="1"/>
  <c r="E32" i="3"/>
  <c r="F819" i="105" l="1"/>
  <c r="D56" i="106"/>
  <c r="D30" i="103" s="1"/>
  <c r="E30" i="103" s="1"/>
  <c r="E56" i="106"/>
  <c r="D42" i="106"/>
  <c r="E42" i="106" s="1"/>
  <c r="E44" i="106" s="1"/>
  <c r="E71" i="106"/>
  <c r="E73" i="106" s="1"/>
  <c r="E76" i="106" s="1"/>
  <c r="D73" i="106"/>
  <c r="D45" i="3"/>
  <c r="D28" i="103" s="1"/>
  <c r="E28" i="103" s="1"/>
  <c r="F1640" i="101"/>
  <c r="F2158" i="101"/>
  <c r="F2162" i="101" s="1"/>
  <c r="D64" i="3" s="1"/>
  <c r="E64" i="3" s="1"/>
  <c r="E66" i="3" s="1"/>
  <c r="E69" i="3" s="1"/>
  <c r="E32" i="103" l="1"/>
  <c r="D44" i="106"/>
  <c r="D21" i="103" s="1"/>
  <c r="E21" i="103" s="1"/>
  <c r="E23" i="103" s="1"/>
  <c r="D39" i="103"/>
  <c r="D32" i="103"/>
  <c r="F2164" i="101"/>
  <c r="D66" i="3"/>
  <c r="D37" i="103" s="1"/>
  <c r="D30" i="3"/>
  <c r="D41" i="103" l="1"/>
  <c r="D23" i="103"/>
  <c r="D76" i="106"/>
  <c r="D77" i="106" s="1"/>
  <c r="E37" i="103"/>
  <c r="E41" i="103" s="1"/>
  <c r="E44" i="103" s="1"/>
  <c r="D32" i="3"/>
  <c r="E30" i="3"/>
  <c r="D12" i="103" l="1"/>
  <c r="D16" i="103" s="1"/>
  <c r="D44" i="103" s="1"/>
  <c r="D45" i="103" s="1"/>
  <c r="D69" i="3"/>
  <c r="D70" i="3" s="1"/>
</calcChain>
</file>

<file path=xl/sharedStrings.xml><?xml version="1.0" encoding="utf-8"?>
<sst xmlns="http://schemas.openxmlformats.org/spreadsheetml/2006/main" count="4695" uniqueCount="2053">
  <si>
    <t>Zaščita proti ostalim delom objekta</t>
  </si>
  <si>
    <t>Vključeno v ceno:  ·razsvetljava jaška, · lestev za dostop v jašek, · montaža brez gradbenega odra v jašku</t>
  </si>
  <si>
    <t xml:space="preserve"> -dvigalo brez strojnice, tiho delovanje s povprečno hrupnostjo v kabini max. 55dB (A), raven hrupa v stanovanjskih bivalnih prostorih ne sme presegati 35dB(A) v nočnem času!</t>
  </si>
  <si>
    <t>STROJNICA Brez strojnice - pogonski stroj zgoraj v jašku dvigala</t>
  </si>
  <si>
    <t>ELEKTRIČNA NAPETOST 3 x 400V / 230V, 50 Hz</t>
  </si>
  <si>
    <t>Obračun po kompletno montiranem in funkcionalnem dvigalu.</t>
  </si>
  <si>
    <t xml:space="preserve">Izdelava, dobava in montaža tovornega dvigala, z vsem potrebnim delom, materialom, zaključnimi obdelavami, pridobljenim certifikatom za uporabo, vse v skladu s SIST EN 81-1 in skladno s pravilnikom o varnosti dvigal. </t>
  </si>
  <si>
    <t>Dvigalo z naslednjimi karakteristikami:</t>
  </si>
  <si>
    <t>Dimenzije kabine:  širina 1100 mm, dolžina 1400 mm, višina 2135 mm</t>
  </si>
  <si>
    <t>DVIGALA SKUPAJ:</t>
  </si>
  <si>
    <t>INTERIER SKUPAJ:</t>
  </si>
  <si>
    <t>dimenzije 800 x 700 x 130 mm ( za 8 odcepov )</t>
  </si>
  <si>
    <t>dimenzije 700 x 700 x 130 mm ( za 7 odcepov )</t>
  </si>
  <si>
    <t>dimenzije 500 x 700 x 130 mm ( za 4 odcepe )</t>
  </si>
  <si>
    <t>dimenzija 400 x 700 x 130 mm ( za 3 odcepe )</t>
  </si>
  <si>
    <t>Izdelek TITAN d.d. Kamnik, ali ustrezno</t>
  </si>
  <si>
    <t>Izdelek UPONOR - TITAN d.d. Kamink, ali ustrezno</t>
  </si>
  <si>
    <t>Dodatek za estrihe. Čas sušenja 8 dni</t>
  </si>
  <si>
    <r>
      <t>Ø</t>
    </r>
    <r>
      <rPr>
        <sz val="10"/>
        <rFont val="Arial CE"/>
        <family val="2"/>
        <charset val="238"/>
      </rPr>
      <t xml:space="preserve"> 16 mm</t>
    </r>
  </si>
  <si>
    <t>Držalo za cevi</t>
  </si>
  <si>
    <t>Izdelek UPONOR - TITAN d.d. Kamnik, ali ustrezno</t>
  </si>
  <si>
    <t>Izdelek UPONOR -TITAN d.d. Kamnik, ali ustrezno</t>
  </si>
  <si>
    <t>Izdelek UPONOR - TIRAN d.d. Kamnik, ali ustrezno</t>
  </si>
  <si>
    <r>
      <t xml:space="preserve">DN 15 ( </t>
    </r>
    <r>
      <rPr>
        <sz val="10"/>
        <rFont val="Arial"/>
        <family val="2"/>
        <charset val="238"/>
      </rPr>
      <t>Ø</t>
    </r>
    <r>
      <rPr>
        <sz val="10"/>
        <rFont val="Arial CE"/>
        <family val="2"/>
        <charset val="238"/>
      </rPr>
      <t xml:space="preserve"> 16 x 2,0 mm )</t>
    </r>
  </si>
  <si>
    <t>Izdelek UNIPIPE - TITAN d.d. Kamnik ali ustrezno</t>
  </si>
  <si>
    <t>Izolacijska plošča za polaganje pod cevne razvode talnega ogrevanja, izdelana iz stirodurja, stiki izde-  lani na preklop. Debelina plošče 20 mm.</t>
  </si>
  <si>
    <t>Bakrena cev za razvod ogrevne vode od mešalnih sistemov v podstrešju do zidnih razdelilnih omaric talnega ogrevanja  v Poročni etaži, izdelana po DIN EN 1057, DIN 1786/1754 iz čistega bakra z min 99,98% čistega bakra, uporaba za ogrevne sisteme skladno z VDI 2035, DIN 18380, znotraj dodatno zaščitena proti luknjasti koroziji, skupaj z fazon-skimi in prehodnimi  kosi, spajana z lotanjem, vključno lotni, pomožni in cevni pritrdilni material</t>
  </si>
  <si>
    <t>DN 32 ( Ø 35 x 1,0 mm )</t>
  </si>
  <si>
    <r>
      <t xml:space="preserve">DN 15 ( </t>
    </r>
    <r>
      <rPr>
        <sz val="10"/>
        <rFont val="Arial"/>
        <family val="2"/>
        <charset val="238"/>
      </rPr>
      <t>Ø</t>
    </r>
    <r>
      <rPr>
        <sz val="10"/>
        <rFont val="Arial CE"/>
        <family val="2"/>
        <charset val="238"/>
      </rPr>
      <t xml:space="preserve"> 18 x 1,0 mm )</t>
    </r>
  </si>
  <si>
    <t>Toplotna Izolacija napajalnih cevi do razdelilnih oma-</t>
  </si>
  <si>
    <t xml:space="preserve">ric, izdelana iz parozapornega materiala z zaprto  </t>
  </si>
  <si>
    <r>
      <t xml:space="preserve">celično strukturo, </t>
    </r>
    <r>
      <rPr>
        <sz val="10"/>
        <rFont val="Arial"/>
        <family val="2"/>
        <charset val="238"/>
      </rPr>
      <t>λ</t>
    </r>
    <r>
      <rPr>
        <sz val="10"/>
        <rFont val="Arial CE"/>
        <family val="2"/>
        <charset val="238"/>
      </rPr>
      <t xml:space="preserve"> = 0,036 W/mK, </t>
    </r>
    <r>
      <rPr>
        <sz val="10"/>
        <rFont val="Arial"/>
        <family val="2"/>
        <charset val="238"/>
      </rPr>
      <t>µ</t>
    </r>
    <r>
      <rPr>
        <sz val="10"/>
        <rFont val="Arial CE"/>
        <family val="2"/>
        <charset val="238"/>
      </rPr>
      <t xml:space="preserve"> = 7000, sku-</t>
    </r>
  </si>
  <si>
    <t>paj z originalnim lepilnim materialom. Debeline izo-</t>
  </si>
  <si>
    <t>lacije 13 mm</t>
  </si>
  <si>
    <t>DN 50/32</t>
  </si>
  <si>
    <t>Praznjenje omrežja ogrevne vode v objektu</t>
  </si>
  <si>
    <r>
      <t>•</t>
    </r>
    <r>
      <rPr>
        <sz val="10"/>
        <rFont val="Arial CE"/>
        <family val="2"/>
        <charset val="238"/>
      </rPr>
      <t xml:space="preserve"> polnjenje sistemov z vodo</t>
    </r>
  </si>
  <si>
    <t xml:space="preserve">• pregled in nastavitev količin medijev v vgrajeni regulacijski opremi v razdelilnih omaricah, po conah </t>
  </si>
  <si>
    <t>• odzračevanje sistemov</t>
  </si>
  <si>
    <t xml:space="preserve">• zagon posameznih talnih con ogrevanja ali hlajenja in ureguliranje pretokov </t>
  </si>
  <si>
    <t>• meritve temperatur prostorov</t>
  </si>
  <si>
    <r>
      <t>•</t>
    </r>
    <r>
      <rPr>
        <sz val="10"/>
        <rFont val="Arial CE"/>
        <family val="2"/>
        <charset val="238"/>
      </rPr>
      <t xml:space="preserve"> izdelava zapisnikov o preskusih in meritvah</t>
    </r>
  </si>
  <si>
    <t>TALNO OGREVANJE IN HLAJENJE</t>
  </si>
  <si>
    <t>OGREVANJE IN HLAJENJE SKUPAJ:</t>
  </si>
  <si>
    <t xml:space="preserve">Vezalna shema talnega ogrevanja in hlajenja, vložena v lesen ali kovinski okvir, zaščitena s steklom, skupaj s pritrdilnim materialom </t>
  </si>
  <si>
    <r>
      <t>•</t>
    </r>
    <r>
      <rPr>
        <sz val="10"/>
        <rFont val="Arial CE"/>
        <family val="2"/>
        <charset val="238"/>
      </rPr>
      <t xml:space="preserve"> pretok zraka 60/100 m3/h</t>
    </r>
  </si>
  <si>
    <t>• maks tlak:   250 Pa</t>
  </si>
  <si>
    <t>• moč elektro motorja P = 11 W</t>
  </si>
  <si>
    <t>• elek. tok 230V, 50 hz</t>
  </si>
  <si>
    <r>
      <t xml:space="preserve">• tlačni priključek </t>
    </r>
    <r>
      <rPr>
        <sz val="10"/>
        <rFont val="Arial"/>
        <family val="2"/>
        <charset val="238"/>
      </rPr>
      <t>Ø</t>
    </r>
    <r>
      <rPr>
        <sz val="10"/>
        <rFont val="Arial CE"/>
        <family val="2"/>
        <charset val="238"/>
      </rPr>
      <t xml:space="preserve"> 80/75 mm </t>
    </r>
  </si>
  <si>
    <t>Izdelek:  PICHLER&amp;Co MB, tip: Limodor F/M/AP ali ustrezno</t>
  </si>
  <si>
    <t>Dušilnik zvoka za vgradnjo v pločevinaste zračne kanale. Sestavljajo ga ohišje iz  pocinkane pločevine s priključnimi prirobnicami, dušilne kulise z okvirjem iz pocinkane pločevine, ki so zaščitene s premazom proti odnašanju vlaken. Dušilnik je dobavljen skupaj z montažnim in tesnilnim materialom.
Debelina kulis:              d= 100 mm
Razdalja med kulisami:  s= 100 mm
Izdelek HIDRIA d.o.o. Idrija, tip: DZ-2 ali ustrezno
Dimenzije (širina x višina x dolžina):</t>
  </si>
  <si>
    <t>400 X 250 X 1000 mm</t>
  </si>
  <si>
    <t>700 x 400 x 1500 mm</t>
  </si>
  <si>
    <t>400 X 250</t>
  </si>
  <si>
    <t>250 X 125</t>
  </si>
  <si>
    <r>
      <t>Linijski difuzor, tipske</t>
    </r>
    <r>
      <rPr>
        <b/>
        <sz val="10"/>
        <rFont val="Arial CE"/>
        <charset val="238"/>
      </rPr>
      <t xml:space="preserve"> </t>
    </r>
    <r>
      <rPr>
        <sz val="10"/>
        <rFont val="Arial CE"/>
        <charset val="238"/>
      </rPr>
      <t>izvedbe,</t>
    </r>
    <r>
      <rPr>
        <sz val="10"/>
        <rFont val="Arial CE"/>
        <family val="2"/>
        <charset val="238"/>
      </rPr>
      <t xml:space="preserve"> namenjen za dovod zraka v dvorane in Hall. Predviden je za vgradnjo v vmesne prostore med finalno stropno oblogo in strešno konstrukcijo ter v vertikalnih instalacijskih jaških v sprejemnicah, obloženih s finalnimi oblogami.  Dobavljen je z zračno priključno komoro iz pocinkane pločevine ter vgrajeno regulirno loputo za nastavitev pretoka zraka. Sestavlja ga maska iz eloksiranih aluminijastih profilov, barve po izbiri arhitekta. V masko so vstavljeni posamično nastavljivi valjčni usmerniki iz reciklirane umetne mase. Z valjčki nastavljamo smer vpihovanega zraka. Dolžina maske je prilagojena razdaljam med nosilci,dolžina ohišja z vgrajenimi valjčki je navedena v popisu.                                        Difuzor je dobavljen skupaj s stranskimi vzdolžnimi profili, veznimi profili, zaključnimi elementi ter montažnim in tesnilnim materialom.                                            Pred naročilom so potrebne točne izmere na objektu in uskladitev z arhitektom ( tudi barve )</t>
    </r>
  </si>
  <si>
    <t>Izdelek: HIDRIA d.o.o. Idrija, ali ustrezno</t>
  </si>
  <si>
    <t>Tip/velikost:  LD-14/3/P</t>
  </si>
  <si>
    <t>Dolžina difuzorja L = 2000 mm</t>
  </si>
  <si>
    <t>Dolžina difuzorja L = 1500 mm</t>
  </si>
  <si>
    <t>Dolžina difuzorja L = 1000 mm</t>
  </si>
  <si>
    <t>Enako, toda tip LD-14/2/P</t>
  </si>
  <si>
    <t>Enako, toda tip LD-14/1/P</t>
  </si>
  <si>
    <t xml:space="preserve"> -obstoječi ploh</t>
  </si>
  <si>
    <t xml:space="preserve"> -Fe 60x100 +tervol S (10cm)</t>
  </si>
  <si>
    <t xml:space="preserve"> -toplotna izolacija Tervol DP-5 (10cm)</t>
  </si>
  <si>
    <t xml:space="preserve"> -mavčnokartonska plošča deb. 1,25cm, vijačena</t>
  </si>
  <si>
    <t xml:space="preserve"> -zračni prostor</t>
  </si>
  <si>
    <t xml:space="preserve"> -Fe 60x100 + Tervol S (deb.10cm)</t>
  </si>
  <si>
    <t xml:space="preserve"> -kritina</t>
  </si>
  <si>
    <t xml:space="preserve"> OPOMBA. 1 kpl vsebuje 400 optičnih vlaken + 1 generator-projektor + ostali priključni, zaključni, ter povezovalni material po opisu - glej tudi popis tlakarska dela!</t>
  </si>
  <si>
    <t xml:space="preserve"> -Generator svetlobe za svetlobna vlakna v tleh - High Power LED RGB 50W DMX</t>
  </si>
  <si>
    <t xml:space="preserve"> -400 optičnih vlaken notranjega premera 1.0 mm, oplaščena z negorljivo in mehansko odporno prevleko, ki ne vsebuje halogena z zunanjim premerom 3,0mm - dolžine 10m (zunanji plašč mora biti strokovno in previdno odstranjen tako, da ne bo vidnih sledi v finalnem tlaku - teraco (primerno skrajšan, da po brušenju in finalni obdelavi tlaka ne bo gledal na površje).</t>
  </si>
  <si>
    <t xml:space="preserve"> -Ponudba naj vključuje tudi vse potrebne DMX konektorje (cca. 5 kos), ter potrebne DMX kable (cca. 20m), ter DMX zaključke (cca. 2 kos)</t>
  </si>
  <si>
    <t xml:space="preserve">VENTAPIPE, tip HC 47, dobavlja Malahit d.o.o. Maribor, ali ustrezno </t>
  </si>
  <si>
    <t>DN 100/ 100</t>
  </si>
  <si>
    <r>
      <t>Električni grelnik vode, izdelan za tlak 6 bar in max temperaturo do 85</t>
    </r>
    <r>
      <rPr>
        <sz val="10"/>
        <rFont val="Arial"/>
        <family val="2"/>
        <charset val="238"/>
      </rPr>
      <t>º</t>
    </r>
    <r>
      <rPr>
        <sz val="10"/>
        <rFont val="Arial CE"/>
        <family val="2"/>
        <charset val="238"/>
      </rPr>
      <t>C, z navojnimi priključki R1/2, za podatke:</t>
    </r>
  </si>
  <si>
    <t>­ vsebina 10 litrov</t>
  </si>
  <si>
    <t xml:space="preserve">­ elek. Grelnik N = 2,0 kW, 230V, 50 Hz </t>
  </si>
  <si>
    <t>­ način montaže: pod umivalnik ali trikadero</t>
  </si>
  <si>
    <t>­ el. grelnik opreljen z varnostnim ventilom   R3/8//1/2, NP9</t>
  </si>
  <si>
    <t>­ vključno pritrdilni in tesnilni material</t>
  </si>
  <si>
    <t>Izdelek Gorenje ali ustrezno</t>
  </si>
  <si>
    <t>Razrez obstoječih cevovodov hladne vode in v insta-lacijskih jaških na etaži N 2 in v podstrešju, skupaj s pripravo odcepov za priključitev nove priključke</t>
  </si>
  <si>
    <t xml:space="preserve">Obnova izolacije na mestu izdelave novih odcepov na obstoječih cevnih razvodih na nivoju N 2, izdelane iz parozaporne samougasljive izolacije iz umetnega kavčuka z zaprto celično strukturo. </t>
  </si>
  <si>
    <t>Debelina izoalcije 10 mm</t>
  </si>
  <si>
    <t xml:space="preserve">Odpiranje obstoječih vertikalnih instalacijskih jaškov vodovoda in kanalizacije, demontaža in razrez obstoječe litoželezne kanalizacije v nivojih  N 1 in N2 ter v strojnici podstrešja, vključno priprava cevi za nove cevne povezave iz ductilne litine SML, brez obojk.                                                                               </t>
  </si>
  <si>
    <t>Obešalni in pritrdilni material za kanalizacijske cevi, izdelan iz pocinkanega jekla, vključno vijačni in pritrdilni material</t>
  </si>
  <si>
    <t>Kanalizacijska cev, izdelana iz PVC po DIN 19531, s pripadajočimi fazonskimi kosi, za polaganje v tla in stene, skupaj s tesnilnim in pritrdilnim materialom</t>
  </si>
  <si>
    <t>DN   75</t>
  </si>
  <si>
    <t>DN   50</t>
  </si>
  <si>
    <t xml:space="preserve">28. </t>
  </si>
  <si>
    <r>
      <t xml:space="preserve">Izvedba parozaporne izolacije na vodovodni insta-laciji, s poliuretanskimi cevaki za temperaturo do 95ºC, toplotna prevodnost λ = 0,035 W/mK,  koefi-cient upora proti difuziji pare µ </t>
    </r>
    <r>
      <rPr>
        <sz val="10"/>
        <rFont val="Arial"/>
        <family val="2"/>
        <charset val="238"/>
      </rPr>
      <t>≥</t>
    </r>
    <r>
      <rPr>
        <sz val="10"/>
        <rFont val="Arial"/>
        <family val="2"/>
        <charset val="238"/>
      </rPr>
      <t xml:space="preserve"> 7000, pri 0 ºC, primerna za izolacijo hladne vode. Debelina izola-cije 13 mm ( strojnica klimata na podstrehi ), skupaj z originalnim lepilnim materialom )</t>
    </r>
  </si>
  <si>
    <t>Izdelek ARMACELL AG, tip Armaflex AC, ali ustrezno</t>
  </si>
  <si>
    <t>Enako, toda za izoliranje vertikalnih SML cevi fekal-ne vode v obstoječih instalacijskih jaških - dvižnih vodih ( Nivo 1 in 2 ), izdelane iz plošč v roli</t>
  </si>
  <si>
    <t>Pripravljalna in zaključna dela, zarisovanje elemen-tov</t>
  </si>
  <si>
    <r>
      <t>•</t>
    </r>
    <r>
      <rPr>
        <sz val="10"/>
        <rFont val="Arial CE"/>
        <family val="2"/>
        <charset val="238"/>
      </rPr>
      <t xml:space="preserve"> polnjenje cevovodov z vodo</t>
    </r>
  </si>
  <si>
    <r>
      <t>•</t>
    </r>
    <r>
      <rPr>
        <sz val="10"/>
        <rFont val="Arial CE"/>
        <family val="2"/>
        <charset val="238"/>
      </rPr>
      <t xml:space="preserve"> pregled odtokov in kanalizacijskih priključkov</t>
    </r>
  </si>
  <si>
    <t>Modulna stropna mavčno - vlaknena plošča za ogrevanje in hlajenje, debeline 18 mm, z vgrajenimi VarioModul cevmi Ø 11,6 x 1,5 mm, skupaj s cev-nimi spojkami, podkonstrukcijo s pritrdilnim mate-rialom in lepilom za fugiranje stikov med ploščami. Testirana za zdravje in varnost po IBR - Rosenhaim</t>
  </si>
  <si>
    <t>IzdelekVARIOTHERM Heizsysteme GmbH, zastopa KALCER d.o.o. Ljubljana, ali ustrezno</t>
  </si>
  <si>
    <t>dimenzije 700 x 700 x 130 mm ( za 6 odcepov )</t>
  </si>
  <si>
    <t>Medeninasta kromirana navojna pipa, izdelana za tlak PN 10 in temperaturo do 100 ºC, skupaj z ročico in tesnilnim materiaolom</t>
  </si>
  <si>
    <t xml:space="preserve">Medeninasta polnilno - izpraznjevalna pipa z </t>
  </si>
  <si>
    <t xml:space="preserve">navojnimi priključki in cevnim holandcem s pokrovom </t>
  </si>
  <si>
    <t xml:space="preserve">na verižici za namestitev gumijaste cevi, za tlak </t>
  </si>
  <si>
    <t>PN 10 in temperaturo do 100 oC</t>
  </si>
  <si>
    <t>Bakrena cev za razvod ogrevne vode od mešalnih sistemov v podstrešju do zidnih razdelilnih omaric talnega ogrevanja  v Poročni etaži, izdelana po DIN EN 1057, DIN 1786/1754 iz čistega bakra z min 99,98% čistega bakra, uporaba za ogrevne sisteme skladno z VDI 2035, DIN 18380, znotraj dodatno zaščitena proti luknjasti koroziji, skupaj z fazonskimi in prehodnimi  kosi, spajana z lotanjem, vključno lotni, pomožni in cevni pritrdilni material</t>
  </si>
  <si>
    <r>
      <t xml:space="preserve">DN 15 ( </t>
    </r>
    <r>
      <rPr>
        <sz val="10"/>
        <rFont val="Arial"/>
        <family val="2"/>
        <charset val="238"/>
      </rPr>
      <t>Ø</t>
    </r>
    <r>
      <rPr>
        <sz val="10"/>
        <rFont val="Arial CE"/>
        <family val="2"/>
        <charset val="238"/>
      </rPr>
      <t xml:space="preserve"> 18 x 1,0 mm )</t>
    </r>
  </si>
  <si>
    <r>
      <t xml:space="preserve">DN 15 ( </t>
    </r>
    <r>
      <rPr>
        <sz val="10"/>
        <rFont val="Arial"/>
        <family val="2"/>
        <charset val="238"/>
      </rPr>
      <t>Ø</t>
    </r>
    <r>
      <rPr>
        <sz val="10"/>
        <rFont val="Arial CE"/>
        <family val="2"/>
        <charset val="238"/>
      </rPr>
      <t xml:space="preserve"> 16 x 2,0 mm )</t>
    </r>
  </si>
  <si>
    <t>3/4"</t>
  </si>
  <si>
    <r>
      <t>Izdelek SPIROVENT, tip Spirovent</t>
    </r>
    <r>
      <rPr>
        <sz val="10"/>
        <rFont val="Arial"/>
        <family val="2"/>
        <charset val="238"/>
      </rPr>
      <t>΄</t>
    </r>
    <r>
      <rPr>
        <sz val="10"/>
        <rFont val="Arial CE"/>
        <family val="2"/>
        <charset val="238"/>
      </rPr>
      <t>air, zastopa Armstrong - Kobilšek d.o.o., Mengeš, ali ustrezno</t>
    </r>
  </si>
  <si>
    <t>Barvne oznake na cevovodih iz samolepilnih trakov</t>
  </si>
  <si>
    <t>Poskusno obratovanje, ki naj obsega:</t>
  </si>
  <si>
    <r>
      <t>•</t>
    </r>
    <r>
      <rPr>
        <sz val="10"/>
        <rFont val="Arial CE"/>
        <family val="2"/>
        <charset val="238"/>
      </rPr>
      <t xml:space="preserve"> polnjenje cevovodov z mediji</t>
    </r>
  </si>
  <si>
    <t>• pregled instalacije</t>
  </si>
  <si>
    <t>• zagon sistema z preizkusom delovanja</t>
  </si>
  <si>
    <t>• ureguliranje in nastavitev armatur</t>
  </si>
  <si>
    <t>• meritve tlakov in temperatur</t>
  </si>
  <si>
    <t>• izdelava zapisnikov o preizkusih</t>
  </si>
  <si>
    <t>Poskusno obratovanje naj traja 72 ur</t>
  </si>
  <si>
    <t>STROPNO OGREVANJE IN HLAJENJE</t>
  </si>
  <si>
    <t>TALNO OGREVANJE IN HLAJENJE:</t>
  </si>
  <si>
    <t>STROPNO OGREVANJE IN HLAJENJE:</t>
  </si>
  <si>
    <t>G = 1,33 m3/h</t>
  </si>
  <si>
    <r>
      <t xml:space="preserve">H = 12 </t>
    </r>
    <r>
      <rPr>
        <sz val="10"/>
        <rFont val="Arial"/>
        <family val="2"/>
        <charset val="238"/>
      </rPr>
      <t>kPa</t>
    </r>
  </si>
  <si>
    <t>Kvs = 4,0</t>
  </si>
  <si>
    <t>Izdelek DANFOSS, tip VRG3-15/AMV ( E ) 435, ali ustrezno</t>
  </si>
  <si>
    <t>Enako, toda za Mešalni sistem B, izdelan za tehnične podatke:</t>
  </si>
  <si>
    <t>G = 0,88 m3/h</t>
  </si>
  <si>
    <r>
      <t xml:space="preserve">H = 15 </t>
    </r>
    <r>
      <rPr>
        <sz val="10"/>
        <rFont val="Arial"/>
        <family val="2"/>
        <charset val="238"/>
      </rPr>
      <t>kPa</t>
    </r>
  </si>
  <si>
    <t>Kvs = 2,5</t>
  </si>
  <si>
    <t>Izdelek DANFOSS, tip VRG3-15/AMV( E ) 435, ali ustrezno</t>
  </si>
  <si>
    <t>G = 1,325 m3/h</t>
  </si>
  <si>
    <t>H = 5,2 mVS</t>
  </si>
  <si>
    <t>Pm = 75 W</t>
  </si>
  <si>
    <t>el. tok 230V, 50 Hz, I = 0,6 A</t>
  </si>
  <si>
    <t>Izdelek IMPPUMPS, d.o.o., tip NMT ER 32/80-180, ali ustrezno</t>
  </si>
  <si>
    <t>( Mešalni sistem A )</t>
  </si>
  <si>
    <t>Enako, toda izdelana za tehnične podatke:</t>
  </si>
  <si>
    <t>H = 4,8 m VS</t>
  </si>
  <si>
    <t>Pm = 95 W</t>
  </si>
  <si>
    <t>el. tok 230 V, 50 Hz, I = 0,39A</t>
  </si>
  <si>
    <t xml:space="preserve">Elektronski regulator za vremensko vodenje in nastavitev temperature v ogrevalnem in  hladilnem sistemu, opremljen z displajem, kompletiran z internim vodilom ECL 485 in komunikacijo preko daljinskega nastavljalnika ECA 30/31 za zajem podatkov preko M-bus sistema, z vgrajenim  ECL aplikacijskim ključem A 232, skupaj s podnožjem za regulator in pritrdilnim materialom </t>
  </si>
  <si>
    <t>Odstranitev robnega kamnitega elementa klopi pri oknih O1-4, element širine cca 40cm, kompletno z izdelavo utora prereza 40x20mm v stiku med špaleto in kamnito klopjo Utor izdelan zidrasko. Izdelava po navodilih arhitekta.</t>
  </si>
  <si>
    <t xml:space="preserve"> Pasovi iz vezane plošče imajo zaključni, vidni furnir, ki je barvan tako, da se vidi struktura lesa, ki mora biti v stikih kompatibilna. Barvana je v beli barvi v holu in v delu  dvoran.
V modri dvorani je tretina dolžine pasov barvana tako, da enakomerno preide iz modre v belo, v rdeči dvorani pa tako, da preide iz rdeče v belo (sitotisk). Struktura lesa mora biti vidna. 
</t>
  </si>
  <si>
    <t xml:space="preserve"> V enem pasu vsake dvorane in hola so izrezane luknjice za dekorativni lestenec iz steklenih paličic: po cca .100 kom vel.14x14mm</t>
  </si>
  <si>
    <t>pasovi  iz vezane plošče Sc</t>
  </si>
  <si>
    <t>Barissol</t>
  </si>
  <si>
    <r>
      <t xml:space="preserve"> Izdelava in montaža </t>
    </r>
    <r>
      <rPr>
        <b/>
        <sz val="10"/>
        <rFont val="Arial CE"/>
        <family val="2"/>
        <charset val="238"/>
      </rPr>
      <t>poševnih delov stropov</t>
    </r>
    <r>
      <rPr>
        <sz val="10"/>
        <rFont val="Arial CE"/>
        <family val="2"/>
        <charset val="238"/>
      </rPr>
      <t xml:space="preserve"> dvorane in hola iz vezane plošče deb 12mm + furnir</t>
    </r>
  </si>
  <si>
    <t xml:space="preserve"> Vse dimenzije je nujno preveriti geometersko na licu mesta po postavitvi sten!</t>
  </si>
  <si>
    <t xml:space="preserve"> Vse plošče in pasovi so  barvani tako, da je vidna struktura lesa zato je potrebno, da ima vezana plošča zunanji furnir enoten, tak kot obloga Sa in stropne plošče Sc!</t>
  </si>
  <si>
    <t xml:space="preserve"> Verikalni del obloge je spodaj vpet v  fe konzolno podkonstrukcijo, ki je vpeta v ab ploščo galerije.</t>
  </si>
  <si>
    <r>
      <t xml:space="preserve"> V holu je viseča obloga notranje strešine (nad galerijo) izvedenakot</t>
    </r>
    <r>
      <rPr>
        <b/>
        <sz val="10"/>
        <rFont val="Arial CE"/>
        <charset val="238"/>
      </rPr>
      <t xml:space="preserve"> Sc</t>
    </r>
    <r>
      <rPr>
        <sz val="10"/>
        <rFont val="Arial CE"/>
        <family val="2"/>
        <charset val="238"/>
      </rPr>
      <t xml:space="preserve"> iz enega pasu vezane plošče dim.: šir. 260cm, dolž.14,20m, z dvema polkrožnima izrezoma 2r = 170cm (izhod na teraso).Upoštevati pritjevanje na strešno konstrukcijo in obrobno inox pločevino šir.cca10cm ob polkrožnih izdodih na teraso, skupne dolžine 23,50m.</t>
    </r>
  </si>
  <si>
    <t xml:space="preserve"> Ob stiku z barissolom stropa je reža šir. 11cm za vpih zraka. Do stika z barisolom je izvesti zaporni profil iz inoxa šir. cca 12cm, dolž. 14,20m.</t>
  </si>
  <si>
    <r>
      <t xml:space="preserve">Izdelava montažnega spuščenega stropa v prizidku iz sistemskih panelov z registri razvoda tekočine (za potrebe ogrevanja in hlajenja) </t>
    </r>
    <r>
      <rPr>
        <sz val="10"/>
        <rFont val="Arial CE"/>
        <charset val="238"/>
      </rPr>
      <t xml:space="preserve">,  </t>
    </r>
    <r>
      <rPr>
        <sz val="10"/>
        <rFont val="Arial CE"/>
        <family val="2"/>
        <charset val="238"/>
      </rPr>
      <t xml:space="preserve">izdelano iz  sistemskih mavčnokartonskih plošč, kompletno s tipsko podkonstrukcijo in bandažiranjem stikov.  </t>
    </r>
  </si>
  <si>
    <t>Sam priklop panelov, ventili, tekočina, zagon ipd. je predmet strojnih instalacij.</t>
  </si>
  <si>
    <t xml:space="preserve"> Izvedba natančno v ravnini obstoječih zidov. </t>
  </si>
  <si>
    <t xml:space="preserve"> - strop : 2kom 2,50m2</t>
  </si>
  <si>
    <t xml:space="preserve"> -podlaga iz iverne plošče deb.16mm, s skritimi pritrdili za montažo na kovinsko podkonstrukcijo iz profilov 50x50x3mm.</t>
  </si>
  <si>
    <t>podkonstrukcija</t>
  </si>
  <si>
    <t>obloga Sc5, dim. 100x240cm, ob robu izvedena fuga za osvetlitev z leddiodnim trakom vgrajen po celotni vertikali.</t>
  </si>
  <si>
    <r>
      <t xml:space="preserve"> Vertikalna zapora strešine med galerijo in dvoranama </t>
    </r>
    <r>
      <rPr>
        <b/>
        <sz val="10"/>
        <rFont val="Arial"/>
        <family val="2"/>
      </rPr>
      <t>Sa4 (</t>
    </r>
    <r>
      <rPr>
        <sz val="10"/>
        <rFont val="Arial"/>
        <family val="2"/>
        <charset val="238"/>
      </rPr>
      <t>akustično izolativna izvedba):</t>
    </r>
  </si>
  <si>
    <t xml:space="preserve"> -spodnja INOX profila L 100x60x5mm in  ploščati profil 100x3mm, vmes distančnik 24x30mm</t>
  </si>
  <si>
    <t xml:space="preserve"> -zgoraj  INOX profil U 50x30x2,5mm, fiksiran v strop</t>
  </si>
  <si>
    <t>obloga Sf1, dim. 68x240cm, fiksno pritrjeno</t>
  </si>
  <si>
    <t>obloga Sf2, dim. 66x240cm, snemljiva stenska obloga, dva vijaka zgoraj</t>
  </si>
  <si>
    <t xml:space="preserve">Izdelek HIDRIA d.d. Godovič, tip 09 R, ali ustrezno </t>
  </si>
  <si>
    <t>Medeninasti kromirani kotni holandec, izdelan za tlak PN 6 in temperaturo do 100 ºC, skupaj z zapornim elementom in tesnilnim materiaolom</t>
  </si>
  <si>
    <r>
      <t xml:space="preserve">Medeninasta kromirana navojna zaporna pipa, izdelana za tlak PN 6 in temperaturo do 100 </t>
    </r>
    <r>
      <rPr>
        <sz val="10"/>
        <rFont val="Arial"/>
        <family val="2"/>
        <charset val="238"/>
      </rPr>
      <t>º</t>
    </r>
    <r>
      <rPr>
        <sz val="10"/>
        <rFont val="Arial CE"/>
        <family val="2"/>
        <charset val="238"/>
      </rPr>
      <t>C, skupaj z ročico in tesnilnim materialom</t>
    </r>
  </si>
  <si>
    <t>Dn 15</t>
  </si>
  <si>
    <t>Bakrena cev za razvod ogrevne vode za talno konvektorsko ogrevanje  v sprejemnicah, izdelana po DIN EN 1057, DIN 1786/ 1754 iz čistega bakra z min 99,98% čistega bakra, uporaba za ogrevne sisteme skladno z VDI 2035, DIN 18380, znotraj dodatno zaščitena proti luknjasti koroziji, skupaj z fazonskimi in prehodnimi  kosi, spajana z lotanjem, vključno lotni, pomožni in cevni pritrdilni material</t>
  </si>
  <si>
    <r>
      <t xml:space="preserve">DN 25 ( </t>
    </r>
    <r>
      <rPr>
        <sz val="10"/>
        <rFont val="Arial"/>
        <family val="2"/>
        <charset val="238"/>
      </rPr>
      <t>Ø</t>
    </r>
    <r>
      <rPr>
        <sz val="10"/>
        <rFont val="Arial CE"/>
        <family val="2"/>
        <charset val="238"/>
      </rPr>
      <t xml:space="preserve"> 33,7 x 3,25 )</t>
    </r>
  </si>
  <si>
    <r>
      <t xml:space="preserve">DN 20 ( </t>
    </r>
    <r>
      <rPr>
        <sz val="10"/>
        <rFont val="Arial"/>
        <family val="2"/>
        <charset val="238"/>
      </rPr>
      <t>Ø</t>
    </r>
    <r>
      <rPr>
        <sz val="10"/>
        <rFont val="Arial"/>
        <family val="2"/>
      </rPr>
      <t xml:space="preserve"> 26,9 x 2,65 )</t>
    </r>
  </si>
  <si>
    <r>
      <t xml:space="preserve">DN 15 ( </t>
    </r>
    <r>
      <rPr>
        <sz val="10"/>
        <rFont val="Arial"/>
        <family val="2"/>
        <charset val="238"/>
      </rPr>
      <t>Ø</t>
    </r>
    <r>
      <rPr>
        <sz val="10"/>
        <rFont val="Arial"/>
        <family val="2"/>
      </rPr>
      <t xml:space="preserve"> 21,3 x 2,65 )</t>
    </r>
  </si>
  <si>
    <t xml:space="preserve">DN 20 </t>
  </si>
  <si>
    <t>DN 40</t>
  </si>
  <si>
    <t>Hladni tlačni preizkus cevovodov s tlakom 6 bar</t>
  </si>
  <si>
    <r>
      <t>•</t>
    </r>
    <r>
      <rPr>
        <sz val="10"/>
        <rFont val="Arial CE"/>
        <family val="2"/>
        <charset val="238"/>
      </rPr>
      <t xml:space="preserve"> polnjenje cevovodov z ogrevnim medijem</t>
    </r>
  </si>
  <si>
    <t xml:space="preserve">• zagon konvektorjev z nastavitvami in preizkusom </t>
  </si>
  <si>
    <t>delovanja elektro krmilnih in kontrolnih elementov</t>
  </si>
  <si>
    <t>• meritve temperatur vpiha zraka</t>
  </si>
  <si>
    <t>D.</t>
  </si>
  <si>
    <t>TALNO KONVEKTORSKO OGREVANJE</t>
  </si>
  <si>
    <t>TALNO KONVEKTORSKO OGREVANJE:</t>
  </si>
  <si>
    <t>• litoželezni ravni zaporni prirobnični ventil z ročnim</t>
  </si>
  <si>
    <t xml:space="preserve">  kolesom</t>
  </si>
  <si>
    <t xml:space="preserve">  DN 50</t>
  </si>
  <si>
    <t xml:space="preserve">  DN 25</t>
  </si>
  <si>
    <t>• litoželezni prirobnični lovilec nesnage</t>
  </si>
  <si>
    <t>• prirobnična dušilna loputa</t>
  </si>
  <si>
    <t>• polnilno izpraznjevalna pipa DN 20</t>
  </si>
  <si>
    <t>DN 50</t>
  </si>
  <si>
    <t xml:space="preserve">m </t>
  </si>
  <si>
    <r>
      <t>•</t>
    </r>
    <r>
      <rPr>
        <sz val="10"/>
        <rFont val="Arial CE"/>
        <family val="2"/>
        <charset val="238"/>
      </rPr>
      <t xml:space="preserve"> obnovitev mešalnih prog klimata:</t>
    </r>
  </si>
  <si>
    <t xml:space="preserve">  DN 40</t>
  </si>
  <si>
    <t>• pregled vgrajene opreme in armatur, izolacije</t>
  </si>
  <si>
    <t>E.</t>
  </si>
  <si>
    <t>ZAMENJAVA ARMATUR V MEŠALNIH PROGAH KLIMATA</t>
  </si>
  <si>
    <r>
      <t>•</t>
    </r>
    <r>
      <rPr>
        <sz val="10"/>
        <rFont val="Arial CE"/>
        <family val="2"/>
        <charset val="238"/>
      </rPr>
      <t xml:space="preserve"> polnjenje cevovodov z ogrevnim in hladilnim medijem</t>
    </r>
  </si>
  <si>
    <t xml:space="preserve">Fluorescentana svetika, nadgradna, IP20, </t>
  </si>
  <si>
    <t>brez difuzorja,</t>
  </si>
  <si>
    <t>1-10V regulacija,</t>
  </si>
  <si>
    <t>1172x50x65 mm</t>
  </si>
  <si>
    <t>kot naprimer: ARROSLM 2x54W,T16</t>
  </si>
  <si>
    <t>SV1a</t>
  </si>
  <si>
    <t>z difuzorjem,</t>
  </si>
  <si>
    <t>SV2,3,4,5,6</t>
  </si>
  <si>
    <t>Fluorescentna svetilka, vgradna, IP20,</t>
  </si>
  <si>
    <t>kot naprime: VIABIZZUNO</t>
  </si>
  <si>
    <t>profil sistem 094 3000 mm</t>
  </si>
  <si>
    <t>profil sistem 094 600 mm</t>
  </si>
  <si>
    <t>profil sistem 094, kotni priključki notranji</t>
  </si>
  <si>
    <t>profil sistem 094, kotni priključki zunanji</t>
  </si>
  <si>
    <t>profil sistem 094, povezovalniki</t>
  </si>
  <si>
    <t>profil sistem 094, zaključki</t>
  </si>
  <si>
    <t>profil sistem 094, fluo., reg.1-10V, 1x49W, 1.5 m</t>
  </si>
  <si>
    <t>profil sistem 094, fluo., reg.1-10V, 1x24W, 0.6 m</t>
  </si>
  <si>
    <t>montažni pribor</t>
  </si>
  <si>
    <t>LED trak, 7.2 W/m, 24VDC, IP68, 3000K, L = 2.4 m</t>
  </si>
  <si>
    <t>v ohišju z mat steklom, kotna izvedba</t>
  </si>
  <si>
    <t>Stropna vgradna okrogla svetilka</t>
  </si>
  <si>
    <t>kot naprimer: THORN CETUS, 2x26W, TC DEL, HF L840</t>
  </si>
  <si>
    <t>Stenska nadgradna setilka</t>
  </si>
  <si>
    <t>kot naprimer: SIEMES, S.4969.19, HIT-TC 20W</t>
  </si>
  <si>
    <t>Stenska svetilka, IP43</t>
  </si>
  <si>
    <t>kot naprimer: LUMILUX COMBI-N, 1x18W, L = 400 mm</t>
  </si>
  <si>
    <t>Ladijska svetilka, E27, varčna sijalka 18W</t>
  </si>
  <si>
    <t>Lestenec izdelan po detajlu arhitekta</t>
  </si>
  <si>
    <t>LED trak, 7.2 W/m, 24VDC, IP68, , L = 7 m</t>
  </si>
  <si>
    <t>komplet z montažnim kotnikom</t>
  </si>
  <si>
    <t>LED trak, 7.2 W/m, 24VDC, IP68, , L = 6 m</t>
  </si>
  <si>
    <t>LED trak, 7.2 W/m, 24VDC, IP68, , L = 13 m</t>
  </si>
  <si>
    <t>SV16</t>
  </si>
  <si>
    <t>LED trak ob vratih,  19.2 W/m, 24VDC, IP68, , L = 3 m</t>
  </si>
  <si>
    <t xml:space="preserve">Fluorescentana svetika, nadgradna, IP25, </t>
  </si>
  <si>
    <t>1x54W, T!6 , HFD, L840, z aku modulom avt.1 ura</t>
  </si>
  <si>
    <t>kot naprimer: IMPACTF2 "THORN"</t>
  </si>
  <si>
    <t>SV21A</t>
  </si>
  <si>
    <t>1x54W, T!6 , HFD, L840</t>
  </si>
  <si>
    <t>SV30</t>
  </si>
  <si>
    <t>Svetilka varnostne razsvetljave</t>
  </si>
  <si>
    <t xml:space="preserve">vradna v strop, </t>
  </si>
  <si>
    <t>avtonomija 1 ura</t>
  </si>
  <si>
    <t>kot naprimer: Resclite Anti.Panic ED NT1 WH, IP40</t>
  </si>
  <si>
    <t>autotest, avtonomija 1 ura, možnost trajnega spoja,</t>
  </si>
  <si>
    <t>z rotacijkimi lečami,</t>
  </si>
  <si>
    <t>kot naprimer:ONLITE PURESIGN 150</t>
  </si>
  <si>
    <t>SV32</t>
  </si>
  <si>
    <t>visi iz stropa,</t>
  </si>
  <si>
    <t>kot naprimer:ONLITE COMSIGN 150</t>
  </si>
  <si>
    <t xml:space="preserve">vradna v steno, </t>
  </si>
  <si>
    <t>kot naprimer: Resclite wall, IP40</t>
  </si>
  <si>
    <t>Kabli FG/0R</t>
  </si>
  <si>
    <t xml:space="preserve">  5 x 10 mm2                             </t>
  </si>
  <si>
    <t xml:space="preserve">  5 x 16 mm2                            </t>
  </si>
  <si>
    <t xml:space="preserve"> 100 mm                                     </t>
  </si>
  <si>
    <t xml:space="preserve"> 200 mm                                     </t>
  </si>
  <si>
    <r>
      <t xml:space="preserve">  </t>
    </r>
    <r>
      <rPr>
        <sz val="10"/>
        <rFont val="Symbol"/>
        <family val="1"/>
        <charset val="2"/>
      </rPr>
      <t xml:space="preserve">F </t>
    </r>
    <r>
      <rPr>
        <sz val="10"/>
        <rFont val="Arial"/>
        <family val="2"/>
      </rPr>
      <t xml:space="preserve">16 mm                                   </t>
    </r>
  </si>
  <si>
    <r>
      <t xml:space="preserve">  </t>
    </r>
    <r>
      <rPr>
        <sz val="10"/>
        <rFont val="Symbol"/>
        <family val="1"/>
        <charset val="2"/>
      </rPr>
      <t xml:space="preserve">F </t>
    </r>
    <r>
      <rPr>
        <sz val="10"/>
        <rFont val="Arial"/>
        <family val="2"/>
      </rPr>
      <t xml:space="preserve">23 mm                                       </t>
    </r>
  </si>
  <si>
    <r>
      <t xml:space="preserve">  </t>
    </r>
    <r>
      <rPr>
        <sz val="10"/>
        <rFont val="Symbol"/>
        <family val="1"/>
        <charset val="2"/>
      </rPr>
      <t xml:space="preserve">F </t>
    </r>
    <r>
      <rPr>
        <sz val="10"/>
        <rFont val="Arial"/>
        <family val="2"/>
      </rPr>
      <t xml:space="preserve">36 mm                                   </t>
    </r>
  </si>
  <si>
    <t xml:space="preserve">  priklop regulacijske proge ogrevanja</t>
  </si>
  <si>
    <t xml:space="preserve">  priklop regulacijske proge hlajenja</t>
  </si>
  <si>
    <t xml:space="preserve">  priklop preklopa gretje - hlajenje</t>
  </si>
  <si>
    <t xml:space="preserve">  priklop regulacijske žaluzije</t>
  </si>
  <si>
    <t xml:space="preserve">  priklop omarice talnega ogrevanja</t>
  </si>
  <si>
    <t xml:space="preserve">  priklop termostata</t>
  </si>
  <si>
    <t xml:space="preserve">  priklop bojlerja</t>
  </si>
  <si>
    <t xml:space="preserve">  priklop ventolatorja 50 W</t>
  </si>
  <si>
    <t xml:space="preserve">Priklop dovodnega kabla 5x10 do 5x16 mm2   </t>
  </si>
  <si>
    <t xml:space="preserve">  1L+N+PE, 16A, 3x                        </t>
  </si>
  <si>
    <t xml:space="preserve">   2xRJ 45</t>
  </si>
  <si>
    <t xml:space="preserve">   4 mestna  </t>
  </si>
  <si>
    <t xml:space="preserve">Izdelava požarnega prehoda instalacij skozi steno, 30 minut   </t>
  </si>
  <si>
    <t>regilacija do 64 svetilk</t>
  </si>
  <si>
    <t>EIB aktor s štirimi  izhodi  10A (5x10A) za žaluzije</t>
  </si>
  <si>
    <t>Izdelava krmilne sheme na izbrano opremo</t>
  </si>
  <si>
    <t>E-1-M</t>
  </si>
  <si>
    <t>Dobava in montaža vgradne el.omare, izdelane</t>
  </si>
  <si>
    <t xml:space="preserve">barvo. El.omara ima vrata s ključavnico </t>
  </si>
  <si>
    <t>in perforacijo za hlajenje. Komplet z ožičenjem.</t>
  </si>
  <si>
    <t xml:space="preserve">dimenzije  800x1200x300 mm   </t>
  </si>
  <si>
    <t xml:space="preserve">   INS 63                                   </t>
  </si>
  <si>
    <t xml:space="preserve">   C10 A</t>
  </si>
  <si>
    <t xml:space="preserve">   C16 A </t>
  </si>
  <si>
    <t xml:space="preserve">Napajalnik </t>
  </si>
  <si>
    <t>230/24 VDC, 400 VA</t>
  </si>
  <si>
    <t xml:space="preserve">Instalacijski kontaktor, 230/400 VAC </t>
  </si>
  <si>
    <t xml:space="preserve">   IK24-22, 3-p                   </t>
  </si>
  <si>
    <t>E-2-M</t>
  </si>
  <si>
    <t xml:space="preserve"> in perforacijo za hlajenje. Komplet z ožičenjem.</t>
  </si>
  <si>
    <t xml:space="preserve">dimenzije  600x1200x300 mm   </t>
  </si>
  <si>
    <t xml:space="preserve">   INS63                                   </t>
  </si>
  <si>
    <t xml:space="preserve">   16 A</t>
  </si>
  <si>
    <t xml:space="preserve">   32 A</t>
  </si>
  <si>
    <t xml:space="preserve">  PT570L24, 24 V=, (4 preklopni)                   </t>
  </si>
  <si>
    <t>Napajalnik 230/24VDC, 250VA</t>
  </si>
  <si>
    <t>E-G-M</t>
  </si>
  <si>
    <t>V obstoječo el. omaro se dogradi oprema:</t>
  </si>
  <si>
    <t xml:space="preserve">   32 A </t>
  </si>
  <si>
    <t xml:space="preserve">   40 A </t>
  </si>
  <si>
    <t xml:space="preserve">   50A </t>
  </si>
  <si>
    <t xml:space="preserve">Pregled in potrebna sanacija obstoječe opreme v omari       </t>
  </si>
  <si>
    <t>Vključeno v obstoječi sistem Siemens</t>
  </si>
  <si>
    <t xml:space="preserve">  žarkovni</t>
  </si>
  <si>
    <t xml:space="preserve">  vzporedni indikator</t>
  </si>
  <si>
    <t>Štirikanalni vhodno izhodni modul (4xvhod/4xizhod)</t>
  </si>
  <si>
    <t>relejski izhodi 4A, v ohišju</t>
  </si>
  <si>
    <t>Napajalnik 150W za montažo v ločeno ohišje</t>
  </si>
  <si>
    <t>v skladu z EN 54</t>
  </si>
  <si>
    <t>Kabel NHXH, pož. odpornost 30 minut, 3x1.5 mm2</t>
  </si>
  <si>
    <r>
      <t xml:space="preserve">  </t>
    </r>
    <r>
      <rPr>
        <sz val="10"/>
        <rFont val="Symbol"/>
        <family val="1"/>
        <charset val="2"/>
      </rPr>
      <t>f</t>
    </r>
    <r>
      <rPr>
        <sz val="10"/>
        <rFont val="Arial"/>
        <family val="2"/>
      </rPr>
      <t xml:space="preserve"> 16 mm                                   </t>
    </r>
  </si>
  <si>
    <t>Priključitev na obstoječo požarno centralo</t>
  </si>
  <si>
    <t>v centralno nazornem prostoru gradu</t>
  </si>
  <si>
    <t>Vgraditev v obstoječo omaro v komunikacijskem vozlišču</t>
  </si>
  <si>
    <t>Stikalni blok UTP,cat.6</t>
  </si>
  <si>
    <t xml:space="preserve">  1x24RJ45, višine 1xHE</t>
  </si>
  <si>
    <t xml:space="preserve">  1.2 m</t>
  </si>
  <si>
    <t>Nosilec kablov</t>
  </si>
  <si>
    <t xml:space="preserve">  višine 1HE</t>
  </si>
  <si>
    <t xml:space="preserve">  4x2 parice,   cat.6, s obojestranskim zaklučevanjem</t>
  </si>
  <si>
    <t xml:space="preserve">Kabel JY(ST)Y </t>
  </si>
  <si>
    <t xml:space="preserve">  10x2x0.6 mm2 s obojestranskim zaklučevanjen</t>
  </si>
  <si>
    <t xml:space="preserve">  100 mm                                      </t>
  </si>
  <si>
    <t xml:space="preserve">  dvojna</t>
  </si>
  <si>
    <t>kot naprimer: SEA</t>
  </si>
  <si>
    <t>30 HE/19" rack omara</t>
  </si>
  <si>
    <t>za vgradnjo avdio komponent</t>
  </si>
  <si>
    <t>v spodnjem delu 3 x polica za hrambo mikrofonov</t>
  </si>
  <si>
    <t>z vrati s temnim pleksi steklom in ključavnico</t>
  </si>
  <si>
    <t>barva vsklajena z arhitektom</t>
  </si>
  <si>
    <t>SMX 2080 - S avdio mikser</t>
  </si>
  <si>
    <t>vhodi za 4 mikrofone</t>
  </si>
  <si>
    <t>4 stereo liniski vhodi</t>
  </si>
  <si>
    <t>delo VKV ključavničar</t>
  </si>
  <si>
    <t>material Jekor pločevina</t>
  </si>
  <si>
    <t>viš. cca 45, šir. 11cm, dolžine 26,50m</t>
  </si>
  <si>
    <t>Jekor pločevina in profili</t>
  </si>
  <si>
    <t>FE pločevina in profili</t>
  </si>
  <si>
    <t>1.a</t>
  </si>
  <si>
    <t>Tlorisno je element velikosti 3,50m2, stene dolžine 940cm in višine 50cm, beton deb.8,0cm.</t>
  </si>
  <si>
    <t>sanacija tlaka s platoja +376,36 proti severnim stopnicam</t>
  </si>
  <si>
    <t xml:space="preserve"> SKUPAJ TLAKARSKA DELA :</t>
  </si>
  <si>
    <t xml:space="preserve"> -varnostno lepljeno in kaljeno steklo deb. 4+6mm</t>
  </si>
  <si>
    <t xml:space="preserve"> -distančnik 16mm, v črni barvi</t>
  </si>
  <si>
    <t>Zasteklitev termopana je izvedena z zamikom linije stekel, glede na linijo lomljene stene</t>
  </si>
  <si>
    <t>Izvedba del po načrtu "detajl zasteklitve".</t>
  </si>
  <si>
    <t>steklo dim. 93,5+11,5 x 555cm (300+255cm)</t>
  </si>
  <si>
    <t>steklo dim. 170x240cm</t>
  </si>
  <si>
    <t>steklo dim. 8x240cm</t>
  </si>
  <si>
    <r>
      <t>Izdelava, dobava in montaža fiksnih zasteklitvitvenih pasov S</t>
    </r>
    <r>
      <rPr>
        <b/>
        <sz val="10"/>
        <rFont val="Arial CE"/>
        <charset val="238"/>
      </rPr>
      <t>t</t>
    </r>
    <r>
      <rPr>
        <sz val="10"/>
        <rFont val="Arial CE"/>
        <charset val="238"/>
      </rPr>
      <t xml:space="preserve"> v montažne pasove stene S</t>
    </r>
    <r>
      <rPr>
        <b/>
        <sz val="10"/>
        <rFont val="Arial CE"/>
        <charset val="238"/>
      </rPr>
      <t>a</t>
    </r>
    <r>
      <rPr>
        <sz val="10"/>
        <rFont val="Arial CE"/>
        <charset val="238"/>
      </rPr>
      <t>: steklo je šir. 65cm višine 300+255cm, je lepljeno in kaljeno 6+6mm in iz notranje strani peskano. Po vertikali je vpeto med pasove S</t>
    </r>
    <r>
      <rPr>
        <b/>
        <sz val="10"/>
        <rFont val="Arial CE"/>
        <charset val="238"/>
      </rPr>
      <t>a</t>
    </r>
    <r>
      <rPr>
        <sz val="10"/>
        <rFont val="Arial CE"/>
        <charset val="238"/>
      </rPr>
      <t xml:space="preserve"> stene  v inox U skriti profil. </t>
    </r>
  </si>
  <si>
    <t>steklo dim. 65x 300+255cm</t>
  </si>
  <si>
    <t>steklo dim. 65x 255cm</t>
  </si>
  <si>
    <t xml:space="preserve"> -varnostno lepljeno in kaljeno steklo deb. 2x6mm</t>
  </si>
  <si>
    <t xml:space="preserve"> -distančnik 12mm, v črni barvi</t>
  </si>
  <si>
    <t xml:space="preserve"> -enojno steklo deb.6mm</t>
  </si>
  <si>
    <t xml:space="preserve"> -distančnik 18mm, v črni barvi</t>
  </si>
  <si>
    <t xml:space="preserve"> -kaljeno steklo deb. 8mm</t>
  </si>
  <si>
    <t>U= 0,8 w/(m2.k)</t>
  </si>
  <si>
    <t>Fasada sestavljena iz stekel naslednjih dimenzij:</t>
  </si>
  <si>
    <t xml:space="preserve"> -panel dim. 295x243,0cm - levo desno</t>
  </si>
  <si>
    <t xml:space="preserve"> -panel dim. 288,7x243,0cm</t>
  </si>
  <si>
    <t xml:space="preserve"> -panel dim. 270,0x243,0cm</t>
  </si>
  <si>
    <t>steklo dim. 15x245cm</t>
  </si>
  <si>
    <t>steklo dim. 18x245cm</t>
  </si>
  <si>
    <t xml:space="preserve"> Stiki kitani s strukturnim kitom v črni bravi.  </t>
  </si>
  <si>
    <t>U = 0,8 W (m2.k)</t>
  </si>
  <si>
    <t>steklo dim. 82x245cm</t>
  </si>
  <si>
    <t>Vgradnja preko točkovnih pritrdil iz INOX-a skozi drugo plast stekla na predhodno izdelano jekleno konstrukcijo, vse po detajlih arhitekta.</t>
  </si>
  <si>
    <t>steklo višine 126cm</t>
  </si>
  <si>
    <t>steklo višine 90cm</t>
  </si>
  <si>
    <t>steklo višine 106cm, z vpasovanjem ob obstoječo konstrukcijo strehe</t>
  </si>
  <si>
    <r>
      <t xml:space="preserve">Izdelava, dobava in montaža </t>
    </r>
    <r>
      <rPr>
        <b/>
        <sz val="10"/>
        <rFont val="Arial CE"/>
        <charset val="238"/>
      </rPr>
      <t>notranjih vrat</t>
    </r>
    <r>
      <rPr>
        <sz val="10"/>
        <rFont val="Arial CE"/>
        <family val="2"/>
        <charset val="238"/>
      </rPr>
      <t>, izdelanih po detajlih in shemah arhitekta, z vsem potrebnim materialom, tesnili, okovjem, zaključki.</t>
    </r>
  </si>
  <si>
    <t xml:space="preserve"> -okovje utopljena INOX kljuka na obeh krilih (po načrtu), tesnila vgrajena nevidno, nasadila spodaj in zgoraj</t>
  </si>
  <si>
    <t xml:space="preserve"> -krilo: leseno, akustično izolativno 45dB,v ravnini stene Sa,  finalna obdelava enaka kot vrata V1. debelina krila 13,0cm</t>
  </si>
  <si>
    <t xml:space="preserve"> -okovje utopljena INOX kljuka na obeh krilih, tesnila, nasadila spodaj in zgoraj</t>
  </si>
  <si>
    <t xml:space="preserve"> -tri nasadila, odpiranje na pritisk</t>
  </si>
  <si>
    <t>podboj v ravnini knauf zidu</t>
  </si>
  <si>
    <t xml:space="preserve">krilo leseno, finalna obdelava furnir, belo barvan vidna struktura lesa, debelina krila 5cm. </t>
  </si>
  <si>
    <t>tri nasadila, kljuka, ključavnica z matuljčkom</t>
  </si>
  <si>
    <t>izhodi za daljinsko krmiljen kontrolni pano</t>
  </si>
  <si>
    <t>DN - C620 CD - MP3 predvajalnik</t>
  </si>
  <si>
    <t>komanda RS 232</t>
  </si>
  <si>
    <t>vgradni, profesionalni</t>
  </si>
  <si>
    <t>SNN 2000 močnostni ojačevalnik</t>
  </si>
  <si>
    <t>2 x 200W/4 Ohm</t>
  </si>
  <si>
    <t>SNO 1111 mikser avdio ojačevalnik</t>
  </si>
  <si>
    <t>100W//100V</t>
  </si>
  <si>
    <t>SPD 1010 kontrolni pano</t>
  </si>
  <si>
    <t>z regulatorji za glsnost mikrofona in CD predvajalnika</t>
  </si>
  <si>
    <t>daljinska komandaza predvajanje CD s kontrolo glasnosti</t>
  </si>
  <si>
    <t>vgradni, dim. Cca 180 x 220 x 50 mm (š x v x gl)</t>
  </si>
  <si>
    <t>napajanje 230VAC iz naprave ozvočenja</t>
  </si>
  <si>
    <t>WMS 450 - D5/set brezžični ročni mikrofon</t>
  </si>
  <si>
    <t>UHF, profesionalni</t>
  </si>
  <si>
    <t>WMS 450 - pre/set brezžični kravatni mikrofon</t>
  </si>
  <si>
    <t>SPU 1200/K vklopno polje 230VAC</t>
  </si>
  <si>
    <t>JBL control 26 C Hi-Hi, vgradni</t>
  </si>
  <si>
    <t>stropni zvočnik 150W/16 Ohm, bele  barve, dvosistemski</t>
  </si>
  <si>
    <t>JBL control 26 T Hi-Hi, vgradni</t>
  </si>
  <si>
    <t>stropni zvočnik 30/15/7.5W, 100V, bele  barve, dvosistemski</t>
  </si>
  <si>
    <t>Talno mikrofonsko stojalo - črne barve</t>
  </si>
  <si>
    <t>Multikor mikrofonski kabel 4 parični Quantum</t>
  </si>
  <si>
    <t xml:space="preserve">Zvočniški kabel  2x2.5 mm2 </t>
  </si>
  <si>
    <t xml:space="preserve">Kabel  NYM-J 3x1.5 mm2 </t>
  </si>
  <si>
    <t>Kabelska polica PK, vroče pocinkana, s priborom, s pokrovom širine:</t>
  </si>
  <si>
    <t xml:space="preserve">Priključitev krmilne omare klimata na CNS      </t>
  </si>
  <si>
    <t>INSTALACIJSKI MATERIAL SKUPAJ:</t>
  </si>
  <si>
    <t>SKUPAJ ELEKTRO OMARE:</t>
  </si>
  <si>
    <t>RAZNO IN NEPREDVIDENA DELA</t>
  </si>
  <si>
    <t>Demontaža obstoječe opreme, odvoz na deponijo in plačilo takse</t>
  </si>
  <si>
    <t>Demontaža obstoječih luči s prenosom v deponijo naročnika</t>
  </si>
  <si>
    <t>Demontaža obstoječe zunanje in notranje enote klime split sistema, vključno s povezovalnimi instalacijami</t>
  </si>
  <si>
    <t xml:space="preserve"> Podesta imata ćetrtkrožno stekleno ograjo 10+10mm, vpeto v inox obrobni talni inox profil viš.95mm in se zaključi zgoraj v profilu (pod ploščo), ki nosi zgornje ograjno steklo. Steklo enako kot na nivoju dvoran r=129 x 90 cm x 2 kom</t>
  </si>
  <si>
    <t>SPLOŠNE OPOMBE OZ. NAVODILA</t>
  </si>
  <si>
    <t>V enotnih cenah je potrebno upoštevati:</t>
  </si>
  <si>
    <t xml:space="preserve"> - vse potrebne delovne odre, če ni drugače navedeno.</t>
  </si>
  <si>
    <t xml:space="preserve"> - vse vertikalne in horizontalne transporte </t>
  </si>
  <si>
    <t xml:space="preserve"> - zaščito gradbišča proti sosednjim prostorom ter čiščenje gradbišča po končanih delih</t>
  </si>
  <si>
    <t xml:space="preserve"> - sprotno čiščenje med vrtanjem</t>
  </si>
  <si>
    <t xml:space="preserve"> - otežena dela v grajskem kompleksu (delovni čas, transport materialov, dostopi do delovnih prostorov itd.)</t>
  </si>
  <si>
    <t>Opombe:</t>
  </si>
  <si>
    <t>Vsi prisotni na gradbišču morajo upoštevati postopke in določbe navedene v varnostnem načrtu.</t>
  </si>
  <si>
    <t>Vse rušitve in izkopi se obračunavajo v raščenem stanju, faktorje razrahljanja mora ponudnik upoštevati v ceni/enoto.</t>
  </si>
  <si>
    <t>Vse dimenzije potrebne za izdelavo posameznih elementov obvezno pred izdelavo preveriti na licu mesta.</t>
  </si>
  <si>
    <t>Vso  Jekor (Corten) pločevino je potrebno razmastiti  ter obdelati s pasiviziranjem z minimalno 100 ciklusi vlaženja z rosenjem pred vgradnjo ter 20 ciklusi po vgradnji - po navodilu projektanta.</t>
  </si>
  <si>
    <t>Ponudniki lahko vse materiale, naprave in opremo, ki so v popisu del označeni s specifičnim proizvajalcem ali tipom produkta proizvajalca nadomestijo z istovrstnimi modeli, napravami oziroma opremo drugih proizvajalcev.</t>
  </si>
  <si>
    <t>Vsa dela izvajati v skladu z detajli arhitekta. Pred izvedbo potrebno izdelati vzorce in pridobiti potrditev arhitekta.Vse barvne vzorce na dejansko izbranem materialu predložiti in obvezno pridobiti potrditev projektanta.</t>
  </si>
  <si>
    <t xml:space="preserve"> - Vse zahteve varnostnega načrta in koordinatorja za varstvo pri delu za varno in nemoteno delo.</t>
  </si>
  <si>
    <t>Za vse spremembe je potrebno pridobiti pisno soglasje odgovornega projektanta in skrbnika pogodbe s strani naročnika!</t>
  </si>
  <si>
    <t>Izdelava, dobava in montaža poteznih stopnic za dostop v podstrešje, dim. 90x180cm, višine stopnic 400cm, kompletno z  potrebno podkonstrukcijo ter toplotno izolirano zaporno loputo</t>
  </si>
  <si>
    <t xml:space="preserve">Izdelava montažnega spuščenega stropa iz vlagoodpornih gipskartonskih plošč deb. 12,5mm, kompletno s tipsko podkonstrukcijo  spuščeno 50cm ter bandažiranjem stikov. </t>
  </si>
  <si>
    <t>Dobava in polaganje sten kuhinje z velikoformatno keramiko KERLIT, do višine 200cm, barva po izboru projektanta. Polaganje točno po načrtu.</t>
  </si>
  <si>
    <t xml:space="preserve">Kompletno s fugiranjem ter obstensko obrobo. </t>
  </si>
  <si>
    <t>Opomba: vsi estrihi in betoni so dilatirani na ustrezne površine in estrihi izvedeni po veljavnih predpisih o zvočni izolativnosti (plavajoči estrihi).</t>
  </si>
  <si>
    <t>-PE folija</t>
  </si>
  <si>
    <t>e.</t>
  </si>
  <si>
    <t>f.</t>
  </si>
  <si>
    <t>Žaganje kamnitih zidov z žago z diamantnimi rezili in vodnih hlajenjem, obračun po m2 rezane površine</t>
  </si>
  <si>
    <t>Izvedba dolbljenja kamnitega grajskega zidu-razni posegi zaradi izvedbe instalacij in ostalih elementov objekta</t>
  </si>
  <si>
    <t>Izdelava montažne obloge WC kotličkov, izdelano iz vlagoodpornih gipskartonskih plošč deb. 2x12,5mm, kompletno s tipsko podkonstrukcijo in bandažiranjem stikov.</t>
  </si>
  <si>
    <t>Izdelava, dobava in montaža pregradnih sten  med sanitarijami, izdelano iz laminatnih plošč MAX deb. 10mm, kompletno s potrebnim okovjem v  INOX izvedbi. Višina sten 210xm, dvignjeno od tal za 15cm.</t>
  </si>
  <si>
    <t xml:space="preserve"> -stena dim. 140x210cm</t>
  </si>
  <si>
    <t xml:space="preserve"> -stena dim. 115x210cm</t>
  </si>
  <si>
    <t xml:space="preserve"> -stena dim. 60x210cm</t>
  </si>
  <si>
    <t>Čiščenje sten in dna obstoječe kinete z čistilcem na vodo pod pritiskom ter 1x barvanje z akrilno belo barvo</t>
  </si>
  <si>
    <t>Odstranitev obstoječih salonitnih kanalizacijskih cevi premera 250-300mm, v obstoječi kineti, kompletno z vsemi priključki</t>
  </si>
  <si>
    <t>cevi fi 250-300mm</t>
  </si>
  <si>
    <t>fazonski kosi za cevi fi 250-300mm</t>
  </si>
  <si>
    <t>Dobava in montaža novih PVC kanalizacijskih cevi premera 250-300mm, kompletno z izvedbo vseh priključkov na obstoječe vertikale, vsem tesnilnim ter obešalnim materialom. Potek cevi prilagoditi novi instalaciji cevi odvoda zraka.</t>
  </si>
  <si>
    <t>Izvedba rušenje skale v dnu stolpa A zaradi izvedbe novega tlaka ter poteka kinete, z premetom v luknjo na isti lokaciji, s potrebnim utrjevanjem.</t>
  </si>
  <si>
    <t>B.   OBRTNIŠKA DELA</t>
  </si>
  <si>
    <t>Kompletna izdelava plavajočih podov vključno z mikroarmaturo  estrihov, z izdelavo dilatacij ob zidovih in s polaganjem toplotne izolacije - po sestavah. Obračun v m2.</t>
  </si>
  <si>
    <t xml:space="preserve"> -horizontalna hidroizolacija Scudoplast TNT 4, enoslojno, kompletno z bitumenskim premazom podlage</t>
  </si>
  <si>
    <r>
      <t>Sestava</t>
    </r>
    <r>
      <rPr>
        <sz val="10"/>
        <rFont val="Arial CE"/>
        <family val="2"/>
        <charset val="238"/>
      </rPr>
      <t xml:space="preserve"> tlaka </t>
    </r>
    <r>
      <rPr>
        <b/>
        <sz val="10"/>
        <rFont val="Arial CE"/>
        <family val="2"/>
        <charset val="238"/>
      </rPr>
      <t>T2-skla</t>
    </r>
    <r>
      <rPr>
        <b/>
        <sz val="10"/>
        <rFont val="Arial CE"/>
        <charset val="238"/>
      </rPr>
      <t xml:space="preserve">dišče in hodnik:  </t>
    </r>
    <r>
      <rPr>
        <sz val="10"/>
        <rFont val="Arial CE"/>
        <family val="2"/>
        <charset val="238"/>
      </rPr>
      <t xml:space="preserve">              </t>
    </r>
  </si>
  <si>
    <t>Dobetoniranje že izdelanih stopnic v garderobi in skaldišču na ustrezno višinino, kompletno premaz za sprijem s staro podlago, opaž čela ter betoniranje z mikroarmiranim betonom v deb. 5-8cm. Obračun po m2 tlorisne površine.</t>
  </si>
  <si>
    <t>1.</t>
  </si>
  <si>
    <t>m3</t>
  </si>
  <si>
    <t>2.</t>
  </si>
  <si>
    <t>3.</t>
  </si>
  <si>
    <t>4.</t>
  </si>
  <si>
    <t>m2</t>
  </si>
  <si>
    <t>5.</t>
  </si>
  <si>
    <t>6.</t>
  </si>
  <si>
    <t>7.</t>
  </si>
  <si>
    <t>8.</t>
  </si>
  <si>
    <t>9.</t>
  </si>
  <si>
    <t>10.</t>
  </si>
  <si>
    <t>12.</t>
  </si>
  <si>
    <t>15.</t>
  </si>
  <si>
    <t>16.</t>
  </si>
  <si>
    <t>a.</t>
  </si>
  <si>
    <t>kom</t>
  </si>
  <si>
    <t>b.</t>
  </si>
  <si>
    <t>c.</t>
  </si>
  <si>
    <t>d.</t>
  </si>
  <si>
    <t>17.</t>
  </si>
  <si>
    <t>m1</t>
  </si>
  <si>
    <t>kos</t>
  </si>
  <si>
    <t>GRADBENO OBRTNIŠKA DELA</t>
  </si>
  <si>
    <t>SKUPAJ GRADBENO OBRTNIŠKA DELA:</t>
  </si>
  <si>
    <t>Vzidava raznih sider, manjših rešetk, konzol in držal, obračun po dejanskem številu vgrajenih elementov. Ocenjeno:</t>
  </si>
  <si>
    <t>ur</t>
  </si>
  <si>
    <t>kpl</t>
  </si>
  <si>
    <t>kg</t>
  </si>
  <si>
    <t>11.</t>
  </si>
  <si>
    <t>13.</t>
  </si>
  <si>
    <t>14.</t>
  </si>
  <si>
    <t>18.</t>
  </si>
  <si>
    <t>19.</t>
  </si>
  <si>
    <t>20.</t>
  </si>
  <si>
    <t>21.</t>
  </si>
  <si>
    <t>22.</t>
  </si>
  <si>
    <t>.</t>
  </si>
  <si>
    <t>Izdelava kompletnega glavnega stopnišča, izdelanega po detajlih projektanta, po naslednjem opisu:</t>
  </si>
  <si>
    <t xml:space="preserve"> - Vse jeklo je inox - vrsta je opisana pri detajlu stopnice, cevi so fi 48 za vertikale in fi 60 za stopnice,  na cevi  fi 60 so varjena rebra - vse laserski razrez, na rebrih sloni litina 8mm debeline + cca 1,5mm visoki krogci na pohodni površini  + robni rebri na obeh straneh, ki se spreminjata v prerezu ( važno zaradi modela, ki je bolj zahteven) 
</t>
  </si>
  <si>
    <t xml:space="preserve">Kovinska vrata ob vstopu gostov na galerijo, dim. 111x231cm, izdelano iz jekor pločevine s kvadratnimi izrezi z NC strojem tako, da nastane mreža 20x20+2cm. Na obodu je ojačitveni Fe profil. Vrata se zaklepajo. Tečaj izdelan po detajlu, vpeto zgoraj in spodaj. </t>
  </si>
  <si>
    <t>VRATA 1B 501</t>
  </si>
  <si>
    <t>Inox je peskan s steklenimi kroglicami, Jekor ( cor-ten ) je razmaščen in pasiviziran s 100 ciklusi vlaženja pred vgradnjo in 20 ciklusi po vgradnji - po navodilu projektanta.</t>
  </si>
  <si>
    <t xml:space="preserve">Zasteklitev izvedena s termopan steklom 6+16+6mm, notranje steklo kaljeno, srednje fiksno steklo dim. 59x305cm (zgornji log ločni, po šabloni), stranski stekli, ki se odpirata le za čiščenje pa dim. 58x167cm in 75x167cm.  Stekla so brez okvirja, robovi stekla imajo v širini 30mm nalepljeno obstojno satinirano folijo, ki zakrije gumi tesnilo med steklom in steno. </t>
  </si>
  <si>
    <t>Spodaj steklo sloni na fe profilu 30x50mm, v katerem imata robni krili vgrajen tečaj za odpiranje okoli vertikalne osi. Za vgardnjo profila je v obst. Kamnitem dnu izdelati utor, izvedba z rezanjem in previdnim dolbljenjem. Zgornja tečaja sta vgrajena v podporni pločevini oboka.</t>
  </si>
  <si>
    <t xml:space="preserve">Okno opremlejno z zunanjo polico iz INOX peskane pločevine de. 3mm, širine 22cm, dolžine 150cm ter notranje police  mediapan deb. 10mm, širine 40cm, dolžine 180cm, finalno lakirano, montirano na obstoječo kamnito polico. </t>
  </si>
  <si>
    <t>Fiksna zasteklitev z kaljenim  float steklom deb. 10mm, pritrjena v zid z dvojnim zatičem fi 6mm, dolžine 70mm, zavrtano v zid  in zalepljeno:Steklo je spodaj vpeto v INOX stabilizator s strukturnim kitom. Izvedba po detajlu izvajalca in potrditvi projektanta. -stranska svetloba steklo dim. 53x 213cm, zgoraj - nadsvetloba steklo dim. 128x18cm, zgoraj INOX stabilizatorji  prereza 100x10mm, brušeno. Stik stekla in stabilizatoja zakitan. Zgoraj in spodaj z INOX trnom vpet, na licu mesta. VRATNO KRILO, dim. 75x195cm, izdelano po grajskem detajlu, iz kaljenega stekla deb.10mm, po obodu krila vgrajen obojestransko 2x inox profil 6x70mm, med seboj vijačen z  Imbus  vijaki fi 20mm, v rastru cca 20cm.  Spodnja in zgornja pasnica sta ravni, vertikalna pasnica pa je v 1/3 ločno odmaknjena od ravnine za 40mm kot ročaj. Vpetje zgoraj in spodaj , sistemska ključavnica v tleh.</t>
  </si>
  <si>
    <r>
      <t xml:space="preserve">VRATA 1B 504 </t>
    </r>
    <r>
      <rPr>
        <sz val="10"/>
        <rFont val="Arial"/>
        <family val="2"/>
      </rPr>
      <t>(nihajna ali enosmerna z višino 210cm navzven - določiti po izbiri opreme v prostoru 3.8.-servisni hodnik)</t>
    </r>
  </si>
  <si>
    <t xml:space="preserve"> - Cevi v jedru se podaljšujejo na mestu kjer so naložene stopnice in sicer s tesno prilegajočo koaksialno cevjo dolžine 15 +12+ 15 cm, ki je z inox trnoma cca fi 12 fiksirana najprej v spodnjo, potem pa še v zgornjo cev. </t>
  </si>
  <si>
    <t xml:space="preserve"> - notranje nosilno jedro (in ograjo) tvorijo nosilne cevi, ki so povezane med seboj z obroči v rastru nižjem od 2400mm, med pare cevi so vstavljene cevi fi 60 z varjenimi rebri, ki nosijo privijačeno nastopno ploskev iz sive litine Cev fi 60 ima privarjeno dvojno uho, ki je vstavljeno v lasersko izrezano zarezo v nevtralni coni, ki se nasloni na par cevi fi 48, cev fi 60 pa  seže  preko jedra do nasprotnega konca jedra kjer je vijačena v cev skozi naprej izvrtano luknjo - kar predstavlja dobro vpetje konzole. </t>
  </si>
  <si>
    <t xml:space="preserve">Podesti so izvedeni iz enakih elementov kot stopnice, vendar sežejo cevi samo od jedra do zunanjega oboda, kjer so stopnice privijačene na jekor obrobo plošč. Ušesa za nasaditev na cevi jedra so izvedana tako, da se v isti ravnini sestavljajo in povezujejo med seboj. </t>
  </si>
  <si>
    <t>Pred naročilom so potrebne natančne izmere na objektu in uskladitev z arhitektom ( tudi barve ).</t>
  </si>
  <si>
    <t>Izdelek HIDRIA d.o.o. Idrija ali ustrezno</t>
  </si>
  <si>
    <t>Tip/ velikos: LD - 14/1/O/P</t>
  </si>
  <si>
    <t>Dolžina difuzorja L = 900 mm</t>
  </si>
  <si>
    <t>Velikost 1000 x 250 mm</t>
  </si>
  <si>
    <r>
      <t xml:space="preserve">Rešetke za dovod in odvod zraka iz klimata, netips-ke izvedbe, izdelane po skici arhitekta, sestavljene iz:                                                                          </t>
    </r>
    <r>
      <rPr>
        <sz val="10"/>
        <rFont val="Arial"/>
        <family val="2"/>
        <charset val="238"/>
      </rPr>
      <t>•</t>
    </r>
    <r>
      <rPr>
        <sz val="10"/>
        <rFont val="Arial CE"/>
        <family val="2"/>
        <charset val="238"/>
      </rPr>
      <t xml:space="preserve"> dveh inox zaščitnih mrež, prepustnost 70%, črno obarvanih, dimenzije cca 950 x 300 mm, prilagoje-ne obstoječemu strešnemu stožcu </t>
    </r>
  </si>
  <si>
    <r>
      <t>•</t>
    </r>
    <r>
      <rPr>
        <sz val="10"/>
        <rFont val="Arial CE"/>
        <family val="2"/>
        <charset val="238"/>
      </rPr>
      <t xml:space="preserve"> dveh inox zaščitnih mrež, prepustnost 70%, črno obarvanih, dimenzije cca 800 x 450 mm, prilagoje-ne obstoječemu strešnemu stožcu</t>
    </r>
  </si>
  <si>
    <t>• dveh inox zaščitnih mrež, prepustnost 70%, črno obarvanih, dimenzije cca 850 x 450 mm ( z lokom, cca 60% površine skupne dimenzije ) prilagojene obstoječemu stranskemu strešnemu stožcu</t>
  </si>
  <si>
    <t xml:space="preserve">Skupaj s pritrdilnim in tesnilnim materialom </t>
  </si>
  <si>
    <r>
      <t>Ø</t>
    </r>
    <r>
      <rPr>
        <sz val="10"/>
        <rFont val="Arial CE"/>
        <family val="2"/>
        <charset val="238"/>
      </rPr>
      <t xml:space="preserve"> 500 mm</t>
    </r>
  </si>
  <si>
    <r>
      <t>Ø</t>
    </r>
    <r>
      <rPr>
        <sz val="10"/>
        <rFont val="Arial CE"/>
        <family val="2"/>
        <charset val="238"/>
      </rPr>
      <t xml:space="preserve"> 250 mm</t>
    </r>
  </si>
  <si>
    <t xml:space="preserve">Demontaža obstoječe jekor zaščitne rešetke za dovod in odvod zraka klimata, na stranskem delu stožca, priprava za ponovno namestitev rešetke na nove kanalske povezave, skupaj s pritrdilnim tesni-lnim materialom  </t>
  </si>
  <si>
    <t>Dimenzija podaljšanega kroga, cca 500 x 800 mm</t>
  </si>
  <si>
    <t>" Ribiška" zaščitna mreža z zankami 4 x 4 cm, izdelana iz jeklene inox žice, z ločnima stranicama in eno ravno stranico, prilagojena strešnemu nas-tavku, skupaj z dvema jekor rebroma, ločne oblike, širine 12 cm, skupaj s pritrdilnim in tesnilnim materialom. Izdeleno po skici arhitekta.</t>
  </si>
  <si>
    <t xml:space="preserve">Dimenzija max cca 1300 x 700 mm </t>
  </si>
  <si>
    <t>Demontaža dela prezračevalnih kanalov za dovod in izpuh zraka klimata, iznos iz objekta, nalaganje na kamion in odvoz na deponijo izvajalca del. Skupna dolžina kanalov za predelavo cca 6,0 m</t>
  </si>
  <si>
    <t>Zračni kanali pravokotne in/ali okrogle oblike, izde-lani iz pocinkane pločevine, izdelani po predpisih DIN 24-190 do 24-194, skupaj z oblikovnimi kosi, koleni, vodili, nastavitvenimi loputami, obešali, tes-nilnim in montažnim materialom</t>
  </si>
  <si>
    <t xml:space="preserve">Okrogle aluminijaste gibljive cevi za povezavo distri-bucijskih elementov, za termično in akustično izolacijo, s steklenimi vlakni, znotraj opremlejene z ALUDECOM za zaščito izolacije pred zračnim tokom. Zunanji plašč / parna zapora iz robustne, spiralno ojačane, večplastne, laminirane aluminijaste konstrukcije, skupaj s pritrdilnim in tesnilnim materialom </t>
  </si>
  <si>
    <t>Izdelek DEC. tip SONODEC 25, dobavlja Energoplus d.o.o. ali ustrezno</t>
  </si>
  <si>
    <r>
      <t>Ø</t>
    </r>
    <r>
      <rPr>
        <sz val="10"/>
        <rFont val="Arial"/>
        <family val="2"/>
        <charset val="238"/>
      </rPr>
      <t xml:space="preserve"> 200 mm</t>
    </r>
  </si>
  <si>
    <t>Ø 140 mm</t>
  </si>
  <si>
    <t>Izdelek DEC, tip ALUDEC</t>
  </si>
  <si>
    <r>
      <t>Ø</t>
    </r>
    <r>
      <rPr>
        <sz val="10"/>
        <rFont val="Arial"/>
        <family val="2"/>
        <charset val="238"/>
      </rPr>
      <t xml:space="preserve"> 160 mm</t>
    </r>
  </si>
  <si>
    <t>Nastavek za pretok dovodnega zraka od linijskega difuzorja, izdelan iz Al pločevine, prirejen z robom za pritrditev na ohišje difuzorja, zunaj izoliran z parozaporno izolacijo z zapro celično strukturo, debeline 10 mm, skupaj z pritrdilnim in vijačnim materialom</t>
  </si>
  <si>
    <t>Velikost 161 x 1130 x 2000 mm</t>
  </si>
  <si>
    <t>Velikost 161 x   570 x 2000 mm</t>
  </si>
  <si>
    <t>Velikost 161 x   570 x 1500 mm</t>
  </si>
  <si>
    <t xml:space="preserve">Velikost 161 x   570 x 1000 mm </t>
  </si>
  <si>
    <t>Velikost 115 x   450 x 2000 mm</t>
  </si>
  <si>
    <t>Velikost 115 x   450 x 1000 mm</t>
  </si>
  <si>
    <t xml:space="preserve">Demontaža obstoječih zračnih kanalov in kanalskih priključkov obstoječih distribucijskih elementov, iznos iz objekta in nalaganje na kamion, odvoz na deponijo, ki jo določi izvajalec del, oziroma na odpad, skupaj s pristojbino </t>
  </si>
  <si>
    <t>Demontaža obstoječih distribucijskih elementov in regulacijskih loput, iznos iz objekta, nalaganje na kamion ter odvoz na deponijo izvajalca, oziroma na odpad, skupaj s pristojbino</t>
  </si>
  <si>
    <t>Demontaža obstoječih kanalskih priključkov pod stropom poročnih dvoran in Halla, različnih dimenzij, kateri prihajajo iz klimata v podstrešju ter prilagoditev priključkov za priključitev na nove kanalske razvode v medstropovju</t>
  </si>
  <si>
    <t>Pregled izvedenih del in meritve mikroklime v pros-torih (temperatura, vlaga, hitrost, hrup), skladno s pravilnikom o prezračevanju in klimatizaciji stavb (poglavje 3).</t>
  </si>
  <si>
    <t xml:space="preserve">Kompletno stranišče sestavljeno iz:
- konzolne školjke iz sanitarne karamike, kvalitete 1.A, s talnim odtokom
- sedežne deske
- podometnega izplakovalnega kotlička GEBERIT s PVC odsesalno garnituro, s plovnim ventilom, s kotnim regulirnim  ventilom DN 15, z bakreno kromirano in PVC vezno cevjo 
- vključno z montažno konzolo, prirejeno za pritr-ditev v steno in tla ter vsem tesnilnim in pritrdilnim materialom                                                  </t>
  </si>
  <si>
    <t>Izdelek CATALANO, tip VS 55</t>
  </si>
  <si>
    <t xml:space="preserve">Kompleten umivalnik sestavljen iz:
 - školjke iz sanitarne keramike, kvalitete 1. A 
 - kromiranega medeninastega sifonoma DN 32
 - kromirane medeninaste enoročne stoječe baterije DN15 za toplo in hladno vodo
 - dveh kromiranih medeninastih kotnih regulirnih ventilov DN 15
 - vključno z vsem tesnilnim in pritrdilnim materialom
- velikosti 450 x 420 mm                                                                                                          </t>
  </si>
  <si>
    <t>Izdelek CATALANO ROMA, tip APPOGGIO</t>
  </si>
  <si>
    <r>
      <t xml:space="preserve">Trokadero, sestavljen iz niro korita, velikosti 400 x 300 mm, globine 300 mm, z odtokom </t>
    </r>
    <r>
      <rPr>
        <sz val="10"/>
        <rFont val="Arial"/>
        <family val="2"/>
        <charset val="238"/>
      </rPr>
      <t>Ø</t>
    </r>
    <r>
      <rPr>
        <sz val="10"/>
        <rFont val="Arial CE"/>
        <family val="2"/>
        <charset val="238"/>
      </rPr>
      <t xml:space="preserve"> 50 mm z medeninastim kromiranih iztočnim ventilom, kromi- rano rešetko, zidno enoročno mešalno baterijo za toplo in hladno vodo DN 15, s premičnim iztokom in dveh medeninastih kromiranih kotnih zapornih ventilov DN 15, konzolami za pritrditev na zid, kompletno s tesnilnim in pritrdilnim materialom</t>
    </r>
  </si>
  <si>
    <t>Medeninasta kromirana posodica za milo, skupaj s pritrdilnim materialom</t>
  </si>
  <si>
    <t>Medeninasto kromirano držalo za brisače, skupaj s pritrdilnim materialom</t>
  </si>
  <si>
    <t>Ogledalo iz brušenega stekla, skupaj s kromiranim pritrdilnim materialom, vijaki in zidnimi vložki za pritrditev</t>
  </si>
  <si>
    <t xml:space="preserve">velikost 600 x 400 mm </t>
  </si>
  <si>
    <t>Polička - etažera iz sanitarnega porcelana, dimen-zije cca 600 mm, skupaj s pritrdilnim materialom</t>
  </si>
  <si>
    <t>Ščetka za WC, skupaj s stojalom</t>
  </si>
  <si>
    <t>Kromirana obešalna kljuka za obleke, z dvema rogljema, za montažo v WC-ju, skupaj z vijačnim in pritrdilnim materialom</t>
  </si>
  <si>
    <t>Medeninasti podometni ravni prehodni ventil, izde-lan za tlak PN 16, skupaj s kormiranim navojnim pokrovom, kromirano cevno rozeto in tesnilnim materialom</t>
  </si>
  <si>
    <t xml:space="preserve">Medeninsta kromirana stenska iztočna pipa z navojnim priključkom, izdelana za tlak PN 16, skupaj s cevnim holandcem, kromirano cevno rozeto ter tesnilnim materialom </t>
  </si>
  <si>
    <t>Cevi, dobavljene v kolutu, primerne za sanitarno vodo, vključno s cevnimi pritrdili, fazonskimi kosi in montažnimi spojkami za razvod sanitarne vode, komplet s pripadajočimi rebrastimi zaščitnimi cevmi in spojnimi fitingi za " press sistem " z ga-rantiranim tesnenjem spojev, drobnim montažnim in tesnilnim materialom (izdelek wavin ali ustrezno)</t>
  </si>
  <si>
    <t xml:space="preserve">Izolacija cevi za hladno vodo, vodeno v tleh in zidu, izdelana iz parozapornega materiala z zaprto celi-čno strukturo, skupaj z lepilnim materialom. Debe-lina izolacije po DIN 1988 </t>
  </si>
  <si>
    <t>Držala in obešala, izdelana iz pocinkanega jekla, vključno z vijačnim in drobnim materialom</t>
  </si>
  <si>
    <t>Ø    75 mm</t>
  </si>
  <si>
    <t>Ø    50 mm</t>
  </si>
  <si>
    <t xml:space="preserve"> - Izvajalec mora izdelati tudi obrobe plošč,  valjasti kotniki z luknjami za montažo iz 8 do 10mm debelega jekor-ja</t>
  </si>
  <si>
    <t xml:space="preserve"> - Izvajalec mora izdelati delavniško dokumentacijo v AutoCad programu in jo predložiti v potrditev projektantu</t>
  </si>
  <si>
    <t xml:space="preserve"> SKUPAJ NIVO -1:</t>
  </si>
  <si>
    <t/>
  </si>
  <si>
    <t>Izdelava, dobava in vgradnja jeklene konstrukcije stropa nad  gostilno, izdelano iz jeklenih profilov po statičnem izračunu.</t>
  </si>
  <si>
    <t>Celotna konstrukcijaje antikorozijsko zaščitna. Kompletno ves siderni in vezni material. Obračun po kg vgrajene konstrukcije.</t>
  </si>
  <si>
    <t xml:space="preserve">NEPREDVIDENA DELA </t>
  </si>
  <si>
    <t>Z DDV</t>
  </si>
  <si>
    <t>REKAPITULACIJA</t>
  </si>
  <si>
    <t>II.</t>
  </si>
  <si>
    <t>VODOVOD IN KANALIZACIJA</t>
  </si>
  <si>
    <t>RUŠITVENA DELA</t>
  </si>
  <si>
    <t>GRADBENA DELA</t>
  </si>
  <si>
    <t>MONTAŽNA DELA</t>
  </si>
  <si>
    <t>KLJUČAVNIČARSKA DELA</t>
  </si>
  <si>
    <t>TLAKARSKA DELA</t>
  </si>
  <si>
    <t>ZASTEKLITEV, OKNA, VRATA</t>
  </si>
  <si>
    <t>SLIKOPLESKARSKA DELA</t>
  </si>
  <si>
    <t>DVIGALA</t>
  </si>
  <si>
    <t>POROČNE DVORANE</t>
  </si>
  <si>
    <t>SKUPAJ POROČNE DVORANE</t>
  </si>
  <si>
    <t>INTERIER</t>
  </si>
  <si>
    <t>SVETILKE</t>
  </si>
  <si>
    <t>INSTALACIJSKI MATERIAL</t>
  </si>
  <si>
    <t>EIB OPREMA</t>
  </si>
  <si>
    <t>ELEKTRO OMARE</t>
  </si>
  <si>
    <t>IKS SISTEM</t>
  </si>
  <si>
    <t>OZVOČENJE</t>
  </si>
  <si>
    <t>NEPREDVIDENA DELA</t>
  </si>
  <si>
    <t>JAVLJANJE POŽARA</t>
  </si>
  <si>
    <t>OGREVANJE IN HLAJENJE</t>
  </si>
  <si>
    <t>KLIMATIZACIJA IN PREZRAČEVANJE</t>
  </si>
  <si>
    <t>SANITARIJE TRAKT M</t>
  </si>
  <si>
    <t>KANALIZACIJA</t>
  </si>
  <si>
    <t>PRIPRAVLJALNA DELA</t>
  </si>
  <si>
    <t>ZEMELJSKA DELA</t>
  </si>
  <si>
    <t>PRIKLOP KLIMATA</t>
  </si>
  <si>
    <t xml:space="preserve">OGREVANJE </t>
  </si>
  <si>
    <t>PREZRAČEVANJE</t>
  </si>
  <si>
    <t>KLIC V SILI</t>
  </si>
  <si>
    <t>SKUPAJ SANITARIJE</t>
  </si>
  <si>
    <t>SANITARIJE</t>
  </si>
  <si>
    <t>SKUPAJ KANALIZACIJA:</t>
  </si>
  <si>
    <t>Z 22% DDV:</t>
  </si>
  <si>
    <t>POROČNE DVORANE TRAKT M</t>
  </si>
  <si>
    <t>Št.</t>
  </si>
  <si>
    <t>Popis, aktivnost, naziv</t>
  </si>
  <si>
    <t>EM</t>
  </si>
  <si>
    <t>Količina</t>
  </si>
  <si>
    <t>Vrednost ( € )</t>
  </si>
  <si>
    <t>a)</t>
  </si>
  <si>
    <t>b)</t>
  </si>
  <si>
    <t>c)</t>
  </si>
  <si>
    <t>d)</t>
  </si>
  <si>
    <t>e)</t>
  </si>
  <si>
    <t>f)</t>
  </si>
  <si>
    <t>g)</t>
  </si>
  <si>
    <t>23.</t>
  </si>
  <si>
    <t>24.</t>
  </si>
  <si>
    <t>25.</t>
  </si>
  <si>
    <t>26.</t>
  </si>
  <si>
    <t>27.</t>
  </si>
  <si>
    <t>28.</t>
  </si>
  <si>
    <t>29.</t>
  </si>
  <si>
    <t>30.</t>
  </si>
  <si>
    <t>Razna nepredvidena dela - ocena</t>
  </si>
  <si>
    <t>%</t>
  </si>
  <si>
    <t>GRADBENO OBRTNIŠKA DELA:</t>
  </si>
  <si>
    <t xml:space="preserve">1. </t>
  </si>
  <si>
    <t>A.</t>
  </si>
  <si>
    <t xml:space="preserve">DN 15 </t>
  </si>
  <si>
    <t>lit</t>
  </si>
  <si>
    <t>m'</t>
  </si>
  <si>
    <t>Dvovijačni spoji za cevi talnega ogrevanja</t>
  </si>
  <si>
    <t>Ø 20 mm</t>
  </si>
  <si>
    <t>Polietilenska zaščitna folija z rasterjem</t>
  </si>
  <si>
    <t xml:space="preserve">m2 </t>
  </si>
  <si>
    <t>m</t>
  </si>
  <si>
    <t>Izdelek SANCO, dobavlja Štern instalacije, ali ustrezno</t>
  </si>
  <si>
    <t>Pripravljalna in zaključna dela, zarisovanje</t>
  </si>
  <si>
    <t>Poskusno obratovanje, ki obsega:</t>
  </si>
  <si>
    <t>• pregled vgrajene opreme in armatur</t>
  </si>
  <si>
    <t xml:space="preserve">Poskusno obratovanje naj traja 72 ur           </t>
  </si>
  <si>
    <t>B.</t>
  </si>
  <si>
    <t>DN 32</t>
  </si>
  <si>
    <t>DN 25 ( Ø 28 x 1,0 mm )</t>
  </si>
  <si>
    <t>DN 20 ( Ø 22 x 1,0 mm )</t>
  </si>
  <si>
    <t>DN 15</t>
  </si>
  <si>
    <t>DN 25</t>
  </si>
  <si>
    <t>DN 20</t>
  </si>
  <si>
    <t>PREZRAČEVANJE IN KLIMATIZACIJA</t>
  </si>
  <si>
    <t>Tehnični podatki:</t>
  </si>
  <si>
    <t>Regulacijska loputa za vgradno v zračni kanal in namenjena za enkratno ročno nastavitev količine zraka. Loputa ima vgrajene protismerne lamele. Izdelana je iz okvirja, lamele so ustrezno profilirane, ležaji so plastični. Dobavljena je skupaj z montažnim in tesnilnim materialom.
Izdelek: Hidria ali ustrezno
Tip/velikost:  RŽ-3</t>
  </si>
  <si>
    <t>Nosilna konstrukcija za postavitev klimatskih naprav, obešanje in pritrditev ostale opreme, nosilci  za zračne kanale izdelana iz jeklenih profilov ustrezne dimenzije opleskano z osnovnim temeljnim premazom.</t>
  </si>
  <si>
    <t>Toplotna izolacija zračnih kanalov, izdelana iz sintetičnega kavčuka, parozaporna, samugasljiva. Dobavljena je skupaj z originalnim lepilom.</t>
  </si>
  <si>
    <t>debelina izolacije:  10 mm</t>
  </si>
  <si>
    <t xml:space="preserve">debelina izolacije:  20 mm </t>
  </si>
  <si>
    <t>Ø 160 mm</t>
  </si>
  <si>
    <t>PREZRAČEVANJE IN KLIMATIZACIJA SKUPAJ:</t>
  </si>
  <si>
    <t>• izdelava zapisnikov o preskusih</t>
  </si>
  <si>
    <t>Medeninasti kromirani krogelni ventil, izdelan za tlak PN 16, z navojnimi priključki in tesnilnim materialom</t>
  </si>
  <si>
    <t>Kanalizacijska cev in pripadajoči fazonski kosi za polaganje v tla in steno, izdelana iz trdega PVC po DIN 19531, kompletno s tesnilnim in pritrdilnim materialom</t>
  </si>
  <si>
    <t>DN 100</t>
  </si>
  <si>
    <t>Preizkus tesnosti odtočne kanalizacije s tlakom 0,3 bar</t>
  </si>
  <si>
    <t>Poskusno obratovanje, ki obsega naslednje:</t>
  </si>
  <si>
    <t>• pregled instalacije in opreme</t>
  </si>
  <si>
    <t xml:space="preserve">• regulacijo armatur  </t>
  </si>
  <si>
    <t>Poskusno obratovanje traja neprekinjeno 72 ur</t>
  </si>
  <si>
    <t>31.</t>
  </si>
  <si>
    <t>32.</t>
  </si>
  <si>
    <t>33.</t>
  </si>
  <si>
    <t>34.</t>
  </si>
  <si>
    <t>35.</t>
  </si>
  <si>
    <t>Razna nepredvidena dela, ocena</t>
  </si>
  <si>
    <t>STROJNE INSTALACIJE:</t>
  </si>
  <si>
    <t>IV.</t>
  </si>
  <si>
    <t>SV1</t>
  </si>
  <si>
    <t>SV7</t>
  </si>
  <si>
    <t>SV8</t>
  </si>
  <si>
    <t>SV9</t>
  </si>
  <si>
    <t>SV10</t>
  </si>
  <si>
    <t>SV11</t>
  </si>
  <si>
    <t>SV12</t>
  </si>
  <si>
    <t>SV13</t>
  </si>
  <si>
    <t>SV14</t>
  </si>
  <si>
    <t>SV15</t>
  </si>
  <si>
    <t>SV17</t>
  </si>
  <si>
    <t>SV18</t>
  </si>
  <si>
    <t>SV21</t>
  </si>
  <si>
    <t>SV22</t>
  </si>
  <si>
    <t>SV31</t>
  </si>
  <si>
    <t>Svetilka varnostni znak</t>
  </si>
  <si>
    <t>SV33</t>
  </si>
  <si>
    <t>Potrdilo o brezhibnosti delovanja varnostne razsvetljave</t>
  </si>
  <si>
    <t xml:space="preserve"> </t>
  </si>
  <si>
    <t>Kabli UTP 4x2x0.5</t>
  </si>
  <si>
    <t xml:space="preserve">Kabli JY(ST)Y </t>
  </si>
  <si>
    <t xml:space="preserve">  12 x 2 x 0.8 mm2                                             </t>
  </si>
  <si>
    <t>Kabli NYM</t>
  </si>
  <si>
    <t xml:space="preserve">  1 x 1.5 mm2                                </t>
  </si>
  <si>
    <t xml:space="preserve">  2 x 1.5 mm2</t>
  </si>
  <si>
    <t>Kabli NYM-J</t>
  </si>
  <si>
    <t xml:space="preserve">  3 x 1.5 mm2                            </t>
  </si>
  <si>
    <t xml:space="preserve">  4 x 1.5 mm2                           </t>
  </si>
  <si>
    <t xml:space="preserve">  5 x 1.5 mm2                            </t>
  </si>
  <si>
    <t xml:space="preserve">  7 x 1.5 mm2                            </t>
  </si>
  <si>
    <t xml:space="preserve">  3 x 2.5 mm2                           </t>
  </si>
  <si>
    <t>Požarne objemke</t>
  </si>
  <si>
    <t xml:space="preserve">  50  mm        </t>
  </si>
  <si>
    <t xml:space="preserve">Finožični vodnik H07V-K, r/z  (P/F-Y) za izenačitev potencilov                           </t>
  </si>
  <si>
    <t xml:space="preserve">  1 x 6  mm2                              </t>
  </si>
  <si>
    <t xml:space="preserve">  1 x 16 mm2                                 </t>
  </si>
  <si>
    <t>Bakrena pletenica</t>
  </si>
  <si>
    <t xml:space="preserve">  Cu 1 x 6 mm2</t>
  </si>
  <si>
    <t>Gibljive plastične cevi, samougasne, p/o</t>
  </si>
  <si>
    <t xml:space="preserve">Izdelava priključkov opreme strojnih naprav         </t>
  </si>
  <si>
    <t xml:space="preserve">  priklop dovodnega kabla v el. omari klimata</t>
  </si>
  <si>
    <t xml:space="preserve">Izdelava spoja z vodniki za izenačitev potenciala        </t>
  </si>
  <si>
    <t xml:space="preserve">Doza za izenačitev potenciala PS49              </t>
  </si>
  <si>
    <t xml:space="preserve"> z vgrajeno opremo:</t>
  </si>
  <si>
    <t xml:space="preserve">  1L+N+PE                 </t>
  </si>
  <si>
    <t>Stikalo podometno, 10 A, srednji nivo, z dozo, komplet, kvadratne oblike, ravno, barva po izboru, potrdi arhitekt</t>
  </si>
  <si>
    <t xml:space="preserve">  enopolno                                       </t>
  </si>
  <si>
    <t xml:space="preserve">  izmenično                                      </t>
  </si>
  <si>
    <t xml:space="preserve">Pravokotna doza                                   </t>
  </si>
  <si>
    <t xml:space="preserve">Masa za  tesnenje skozi požarne cone    </t>
  </si>
  <si>
    <t xml:space="preserve">Drobni  material </t>
  </si>
  <si>
    <t>UTP LAN kabel, 24 AWG</t>
  </si>
  <si>
    <t>Napajalnik EIB bus linije, 230 VAC/24V=</t>
  </si>
  <si>
    <t xml:space="preserve">  640 mA, </t>
  </si>
  <si>
    <t>Komunikacijski modul</t>
  </si>
  <si>
    <t>USB priključnica za konfiguracijo,  programiranje</t>
  </si>
  <si>
    <t>in servisiranje sistema</t>
  </si>
  <si>
    <t>EIB kontaktna letev DIN EN50 022, 35x7.5 mm, dolž.214 mm</t>
  </si>
  <si>
    <t>s tipkami za testiranje</t>
  </si>
  <si>
    <t>EIB regulacijski aktor 3 x 1-10V</t>
  </si>
  <si>
    <t>EIB aktor z osmimi izhodi  16A (8x16A)</t>
  </si>
  <si>
    <t>EIB univerzalna četvorna tipka z led indikacijo</t>
  </si>
  <si>
    <t>EIB univerzalni stropni 360° senzor gibanja</t>
  </si>
  <si>
    <t>z razširitveno funkcijo alarma</t>
  </si>
  <si>
    <t>Univerzalni  multifunkcijski touch screen monitor 9"</t>
  </si>
  <si>
    <t>z neomejeno podatkovnimi točkami</t>
  </si>
  <si>
    <t xml:space="preserve"> BUS kabel 2x0.8mm 2 x 0.8 mm2                                              </t>
  </si>
  <si>
    <t>Inženirska ura</t>
  </si>
  <si>
    <t>spuščanje sistema v pogon, šolanje uporabnika,</t>
  </si>
  <si>
    <t>izdelava dokumentacije</t>
  </si>
  <si>
    <t>Dobava in montaža prostostoječe el.omare, izdelane</t>
  </si>
  <si>
    <t>iz dekapirane pločevine, pobarvane s temeljno in končno</t>
  </si>
  <si>
    <t>Stopnja zaščite IP43.</t>
  </si>
  <si>
    <t xml:space="preserve">V el.omari je vgrajena naslednja oprema : </t>
  </si>
  <si>
    <t>Ločilno stikalo, 3p, 230/400 V</t>
  </si>
  <si>
    <t>Instalac. odklopnik, 1-p, C, 15 kA</t>
  </si>
  <si>
    <t xml:space="preserve">   10 A</t>
  </si>
  <si>
    <t xml:space="preserve">   16 A </t>
  </si>
  <si>
    <t>Zaščitno stikalo na diferenčni tok z nadtokovno zaščito</t>
  </si>
  <si>
    <t>KZS 2M, 230 VAC, 10 kA, 30 mA, 2p</t>
  </si>
  <si>
    <t xml:space="preserve">  16 A</t>
  </si>
  <si>
    <t>Prenapetostni odvodnik</t>
  </si>
  <si>
    <t xml:space="preserve">  PROTEC C, 275/350 V, 15/30 kA, razred C </t>
  </si>
  <si>
    <t>Rele s podnožjem, montaža na letev, z LED, 6 A, Schrack</t>
  </si>
  <si>
    <t xml:space="preserve">Bakrene zbiralke, pobarvane, 30 x 5 mm        </t>
  </si>
  <si>
    <t xml:space="preserve">NN podporni izolatorji               </t>
  </si>
  <si>
    <t xml:space="preserve">Vtičnica, plastična, nadometna, 1L+N+PE, 16A, 230V         </t>
  </si>
  <si>
    <t xml:space="preserve">Svetilka z varčno sijalko 21 W                          </t>
  </si>
  <si>
    <t>Vrstne sponke</t>
  </si>
  <si>
    <t>Priklop kablov v elektro omari</t>
  </si>
  <si>
    <t xml:space="preserve">Drobni in vezni material </t>
  </si>
  <si>
    <t>C.</t>
  </si>
  <si>
    <t>Instalac. odklopnik, 3-p, 15 kA</t>
  </si>
  <si>
    <t>Kabelska polica PK, vroče pocinkana, s priborom, širine</t>
  </si>
  <si>
    <t>POŽARNO JAVLJANJE</t>
  </si>
  <si>
    <t>Naslovljiv javljalnik s podnožjem in napisno ploščico</t>
  </si>
  <si>
    <t xml:space="preserve">  optični</t>
  </si>
  <si>
    <t xml:space="preserve">  ročni z ohišjem in steklom</t>
  </si>
  <si>
    <t xml:space="preserve">  hupa, napajana iz linije</t>
  </si>
  <si>
    <t>Vzorčna komora, komplet</t>
  </si>
  <si>
    <t>Prazno standardno ohišje dim. 430x398x160 mm</t>
  </si>
  <si>
    <t>prostor za Aku baterije in napajalnik</t>
  </si>
  <si>
    <t>Aku baterija 12V, 12Ah, VDS</t>
  </si>
  <si>
    <t>Označevalne tablice, rdeče barve z belimi napisi</t>
  </si>
  <si>
    <t>Instalacijski oklopljeni kabel JE-H(ST)H FE 180 E30 BMK</t>
  </si>
  <si>
    <t>Izdelek DANFOSS, tip ECL Comfort 310, ali ustrezno</t>
  </si>
  <si>
    <t>Izdelek DANFOSS, tip ESMU, ali ustrezno</t>
  </si>
  <si>
    <t>Izdelek DANFOSS, tip ST-2, ali ustrezno</t>
  </si>
  <si>
    <t>Izdelek DANFOSS, tip ESMT ali ustrezno</t>
  </si>
  <si>
    <t>Izdelek DANFOSS, tip ECA 31, ali ustrezno</t>
  </si>
  <si>
    <t>• temperatura do 130 ºC</t>
  </si>
  <si>
    <t>• nazivni tlak PN 16</t>
  </si>
  <si>
    <t>• el. motorni pogon 5 W, 230 V, 50 Hz</t>
  </si>
  <si>
    <t>• priključni kabel 5 x 0,75 mm2, L = 1,5m</t>
  </si>
  <si>
    <t>• zaščita pogona IP 54</t>
  </si>
  <si>
    <t>• možnost ročnega krmiljenja z natičnim ključem</t>
  </si>
  <si>
    <t>DN 32, Tip EMV 110 .. Serija 820</t>
  </si>
  <si>
    <t>DN 25, Tip EMV 110 .. Serija 800</t>
  </si>
  <si>
    <t>Izdelek FIRŠT ROTOTEHNIKA Mozirje, ali ustrezno</t>
  </si>
  <si>
    <t xml:space="preserve">Medeninasta krogelna pipa z navojnimi priključki, izdelana za tlak PN 10 in temperaturo do 90 ºC, skupaj z ročico ter tesnilnim materialom </t>
  </si>
  <si>
    <t>Razrez jeklene črne navojne cevi po DIN 2440, material St. 00, v klima strojnici na podstrešju ter priprava odcepa za navaritev odcepnega cevovoda hladilne - ogrevne vode, skupaj z varilnim in tesnil-nim materialom</t>
  </si>
  <si>
    <r>
      <t xml:space="preserve">DN 50 ( </t>
    </r>
    <r>
      <rPr>
        <sz val="10"/>
        <rFont val="Arial"/>
        <family val="2"/>
        <charset val="238"/>
      </rPr>
      <t>Ø</t>
    </r>
    <r>
      <rPr>
        <sz val="10"/>
        <rFont val="Arial CE"/>
        <family val="2"/>
        <charset val="238"/>
      </rPr>
      <t xml:space="preserve"> 60,3 x 3,65 )</t>
    </r>
  </si>
  <si>
    <r>
      <t xml:space="preserve">DN 40 ( </t>
    </r>
    <r>
      <rPr>
        <sz val="10"/>
        <rFont val="Arial"/>
        <family val="2"/>
        <charset val="238"/>
      </rPr>
      <t>Ø</t>
    </r>
    <r>
      <rPr>
        <sz val="10"/>
        <rFont val="Arial CE"/>
        <family val="2"/>
        <charset val="238"/>
      </rPr>
      <t xml:space="preserve"> 48,3 x 3,25 )</t>
    </r>
  </si>
  <si>
    <t>DN 25 ( Ø 28,0 x 1,0 )</t>
  </si>
  <si>
    <t>Avtomatski odzračevalni lonček z navojnim priključ-kom in medeninastim samozapornim elementom, za tlak PN 10, skupaj s tesnilnim materialom</t>
  </si>
  <si>
    <t>DN 10</t>
  </si>
  <si>
    <t>Bakrena cev za razvod ogrevne vode znotraj mešal-nih sistemov A in B za talno ogrevanje in hlajenje, v podstrešju, izdelana po DIN EN 1057, DIN 1786/ 1754 iz čistega bakra z min 99,98% čistega bakra, uporaba za ogrevne sisteme skladno z VDI 2035, DIN 18380, znotraj dodatno zaščitena proti luknjas-ti koroziji, skupaj z fazonskimi in prehodnimi  kosi, spajana z lotanjem, vključno lotni, pomožni in cevni pritrdilni material</t>
  </si>
  <si>
    <t xml:space="preserve">DN 25 ( Ø 28 x 1,0 mm ) </t>
  </si>
  <si>
    <t xml:space="preserve">• zagon sistemov z nastavitvami in preizkusom </t>
  </si>
  <si>
    <t>delovanja ogrevnega in hladilnega medija</t>
  </si>
  <si>
    <t>MEŠALNI SISTEM ZA OGREVANJE IN HLAJENJE</t>
  </si>
  <si>
    <t>MEŠALNI SISTEM ZA OGREVANJE IN HLAJENJE:</t>
  </si>
  <si>
    <t>Talni konvektor s prisilno konvekcijo, izdelan za dvocevni sistem, sestavljen iz:</t>
  </si>
  <si>
    <r>
      <t>•</t>
    </r>
    <r>
      <rPr>
        <sz val="10"/>
        <rFont val="Arial CE"/>
        <family val="2"/>
        <charset val="238"/>
      </rPr>
      <t xml:space="preserve"> pločevinastega ohišja z odprtinami za cevne priključke, opremljenega z robom za montažo talne rešetke in kadjo za zbiranje kondenza</t>
    </r>
  </si>
  <si>
    <r>
      <t>•</t>
    </r>
    <r>
      <rPr>
        <sz val="10"/>
        <rFont val="Arial CE"/>
        <family val="2"/>
        <charset val="238"/>
      </rPr>
      <t xml:space="preserve"> toplotnega prenosnika iz Cu cevi in AL lamel</t>
    </r>
  </si>
  <si>
    <t>• dveh tangencialnih ventilatorjev z elektromo-torjem s 3 hitrostmi</t>
  </si>
  <si>
    <t>• bakrenih cevnih priključkov z odzračevalnimi pipicami</t>
  </si>
  <si>
    <t>• medeninastega kromiranega prehodnega dvopoložajnega ventila za upravljanje elektrotermičnega pogona  z ON / OFF regulacijo, dimenzije DN 15</t>
  </si>
  <si>
    <r>
      <t>• električne priključne doze</t>
    </r>
    <r>
      <rPr>
        <sz val="10"/>
        <rFont val="Arial CE"/>
        <family val="2"/>
        <charset val="238"/>
      </rPr>
      <t xml:space="preserve"> </t>
    </r>
  </si>
  <si>
    <r>
      <t>•</t>
    </r>
    <r>
      <rPr>
        <sz val="10"/>
        <rFont val="Arial CE"/>
        <family val="2"/>
        <charset val="238"/>
      </rPr>
      <t xml:space="preserve"> medeninastega kromiranega kotnega zapirala DN 15</t>
    </r>
  </si>
  <si>
    <t>• avtotransformator AT - 6</t>
  </si>
  <si>
    <r>
      <t>•</t>
    </r>
    <r>
      <rPr>
        <sz val="10"/>
        <rFont val="Arial CE"/>
        <family val="2"/>
        <charset val="238"/>
      </rPr>
      <t xml:space="preserve"> pritrdilnega in montažnega materiala</t>
    </r>
  </si>
  <si>
    <r>
      <t>•</t>
    </r>
    <r>
      <rPr>
        <sz val="10"/>
        <rFont val="Arial CE"/>
        <family val="2"/>
        <charset val="238"/>
      </rPr>
      <t xml:space="preserve"> aluminijaste talne pohodne rešetke z distančniki</t>
    </r>
  </si>
  <si>
    <t>Izdelan za tehnične podatke:</t>
  </si>
  <si>
    <r>
      <t xml:space="preserve">Ogrevni medij: voda 90/70 </t>
    </r>
    <r>
      <rPr>
        <sz val="10"/>
        <rFont val="Arial"/>
        <family val="2"/>
        <charset val="238"/>
      </rPr>
      <t>º</t>
    </r>
    <r>
      <rPr>
        <sz val="10"/>
        <rFont val="Arial CE"/>
        <family val="2"/>
        <charset val="238"/>
      </rPr>
      <t>C</t>
    </r>
  </si>
  <si>
    <t>Dimenzije preveriti pred naročilom !</t>
  </si>
  <si>
    <t>Izdelek HIDRIA d.d. Godovič, tip TKV 08 ali ustrezno</t>
  </si>
  <si>
    <t>TKV 08/210/20 x 10/2 - 06 - 011D, Q = 1435 W</t>
  </si>
  <si>
    <t xml:space="preserve">TKV 08/250/20 x 10/2 - 06 - 011D, Q = 1553 W </t>
  </si>
  <si>
    <t>TKV 08/220/20 x 10/2 - 06 - 011D, Q = 1464 W</t>
  </si>
  <si>
    <t>TKV 08/170/20 x 10/2 - 06 - 011D, Q = 1201 W</t>
  </si>
  <si>
    <t>Izdelek HIDRIA d.d Godovič, tip 09 T, ali ustrezno</t>
  </si>
  <si>
    <t>Stik z zasteklitvijo je izveden z dodatnim nevidnim L alu. profilom.</t>
  </si>
  <si>
    <r>
      <t xml:space="preserve">Izdelava montažne </t>
    </r>
    <r>
      <rPr>
        <b/>
        <sz val="10"/>
        <rFont val="Arial CE"/>
        <charset val="238"/>
      </rPr>
      <t>stene proti terasi</t>
    </r>
    <r>
      <rPr>
        <sz val="10"/>
        <rFont val="Arial CE"/>
        <family val="2"/>
        <charset val="238"/>
      </rPr>
      <t xml:space="preserve"> na nivoju 3 (prerez 7-7), </t>
    </r>
    <r>
      <rPr>
        <sz val="10"/>
        <rFont val="Arial CE"/>
        <charset val="238"/>
      </rPr>
      <t xml:space="preserve"> stena višine do 120cm ,  kot n</t>
    </r>
    <r>
      <rPr>
        <sz val="10"/>
        <rFont val="Arial CE"/>
        <family val="2"/>
        <charset val="238"/>
      </rPr>
      <t>pr. sistem Knauf W 115, izdelano iz  gipskartonskih plošč, kompletno s tipsko podkonstrukcijo in bandažiranjem stikov, v sestavi:</t>
    </r>
  </si>
  <si>
    <t xml:space="preserve"> -mavčnokartonska plošča deb. 2x12,5mm</t>
  </si>
  <si>
    <t xml:space="preserve"> -tipska kovinska podkonstrukcija iz profilov širine 2x50mm</t>
  </si>
  <si>
    <t xml:space="preserve"> -toplotna  izolacija iz mineralne volne , deb.18,0cm</t>
  </si>
  <si>
    <t xml:space="preserve"> -mavčnokartonska plošča deb. 12,5mm</t>
  </si>
  <si>
    <t xml:space="preserve"> -tipska kovinska podkonstrukcija za stenske obloge,  lomljeno po profilaciji</t>
  </si>
  <si>
    <t>Obračun po m2 razvite površine obloge.</t>
  </si>
  <si>
    <t xml:space="preserve"> -tipska kovinska podkonstrukcija iz UA  profilov , v rastru 61cm</t>
  </si>
  <si>
    <t>izolacija iz mineralne volne , deb.5,0cm DP 50</t>
  </si>
  <si>
    <t xml:space="preserve"> -vlagoodporna mavčnokartonska plošča deb. 12,5mm</t>
  </si>
  <si>
    <t xml:space="preserve"> Stena  (slopi) je izdelana po sistemu knauf  iz gipskartonskih plošč, kompletno s tipsko podkonstrukcijo in bandažiranjem  stikov v sestavi:</t>
  </si>
  <si>
    <t xml:space="preserve"> - obojestranska  mavčnokartonska plošča deb. 12,5cm</t>
  </si>
  <si>
    <t xml:space="preserve"> - vmes polnilo tervol 5cm in tipska kovinska podkonstrukcija iz profilov šir. 50mm,  ki je vgrajena med nosilne profile.</t>
  </si>
  <si>
    <r>
      <t xml:space="preserve"> Izdelava </t>
    </r>
    <r>
      <rPr>
        <b/>
        <sz val="10"/>
        <rFont val="Arial CE"/>
        <family val="2"/>
        <charset val="238"/>
      </rPr>
      <t>dvostransko vidne</t>
    </r>
    <r>
      <rPr>
        <sz val="10"/>
        <rFont val="Arial CE"/>
        <family val="2"/>
        <charset val="238"/>
      </rPr>
      <t xml:space="preserve"> montažne stene z oznako </t>
    </r>
    <r>
      <rPr>
        <b/>
        <sz val="10"/>
        <rFont val="Arial CE"/>
        <family val="2"/>
        <charset val="238"/>
      </rPr>
      <t>Sa2</t>
    </r>
    <r>
      <rPr>
        <sz val="10"/>
        <rFont val="Arial CE"/>
        <family val="2"/>
        <charset val="238"/>
      </rPr>
      <t>.</t>
    </r>
  </si>
  <si>
    <t xml:space="preserve">  Stena je visoka 2.40m, dolga 250cm. Stena ima enako sestavo kot post.4 Sa, le da je samo po en stik (s termopanom na eni strani in z akustičnimi vrati na drugi). Zgoraj je sidrana direktno v ab ploščo terase.</t>
  </si>
  <si>
    <t xml:space="preserve"> - mavčnokartonska plošča deb. 12,5cm - enostransko</t>
  </si>
  <si>
    <t xml:space="preserve"> - na knauf je nakaširana mineralna volna DP5 deb.25mm, nanjo je nalepljen  stekleni voal  zlate barve - po barvni shemi)</t>
  </si>
  <si>
    <t>profil  I  500x200mm, dolžine 12,50m</t>
  </si>
  <si>
    <t>profili  I  300mm, različnih dolžin od 5,50-10,30m</t>
  </si>
  <si>
    <t>vešalke za obešanje profilov I 300, dolžine 100cm</t>
  </si>
  <si>
    <t>Dobava in vgradnja elementa vpihovalne reže, izdelanega iz  INOX pločevine, z vgradnjo v leseni strop nad gostilno,  ter potrebnim pritrjevanjem. Izvedba po detajlu.</t>
  </si>
  <si>
    <t>Dobava in vgradnja elementa vpihovalne reže, izdelanega iz  INOX pločevine, z vgradnjo v izdelani utor v plošči in tlaku ter potrebnim pritrjevanjem. Izvedba po detajlu.</t>
  </si>
  <si>
    <t xml:space="preserve">Izdelava, dobava in montaža lesene dekorativne obloge jeklenih profilov stropa gostilne, izdelano iz lepljenega lesa, prereza 20x35cm, z izdelanim utorom za naleganje na I profile. </t>
  </si>
  <si>
    <t>Kompletno s pritrdilnim materialom in finalno obdelavo po izboru projektanta.</t>
  </si>
  <si>
    <t xml:space="preserve"> -betonski estrih iz betona C 16/20 v naklonu,  v deb. 5,0cm</t>
  </si>
  <si>
    <t>7.   Podstrešje</t>
  </si>
  <si>
    <t xml:space="preserve"> SKUPAJ PODSTREŠJE:</t>
  </si>
  <si>
    <r>
      <t>Sestava</t>
    </r>
    <r>
      <rPr>
        <sz val="10"/>
        <rFont val="Arial CE"/>
        <family val="2"/>
        <charset val="238"/>
      </rPr>
      <t xml:space="preserve"> tlaka </t>
    </r>
    <r>
      <rPr>
        <b/>
        <sz val="10"/>
        <rFont val="Arial CE"/>
        <charset val="238"/>
      </rPr>
      <t>3a</t>
    </r>
    <r>
      <rPr>
        <b/>
        <sz val="10"/>
        <rFont val="Arial CE"/>
        <family val="2"/>
        <charset val="238"/>
      </rPr>
      <t>- strop nad gostilno</t>
    </r>
    <r>
      <rPr>
        <b/>
        <sz val="10"/>
        <rFont val="Arial CE"/>
        <charset val="238"/>
      </rPr>
      <t xml:space="preserve">:  </t>
    </r>
    <r>
      <rPr>
        <sz val="10"/>
        <rFont val="Arial CE"/>
        <family val="2"/>
        <charset val="238"/>
      </rPr>
      <t xml:space="preserve">              </t>
    </r>
  </si>
  <si>
    <t xml:space="preserve"> -mikroarmirani betonski estrih C 16/20 v deb. 6,5cm, diletiran od str. Konstrukcije</t>
  </si>
  <si>
    <t xml:space="preserve"> -ekstrudirani polistiren ( 200Kn/m2) deb. 10,0cm</t>
  </si>
  <si>
    <t xml:space="preserve"> -hidroizolacija , enoslojno, aPP</t>
  </si>
  <si>
    <r>
      <t>Sestava</t>
    </r>
    <r>
      <rPr>
        <sz val="10"/>
        <rFont val="Arial CE"/>
        <family val="2"/>
        <charset val="238"/>
      </rPr>
      <t xml:space="preserve"> tlaka </t>
    </r>
    <r>
      <rPr>
        <b/>
        <sz val="10"/>
        <rFont val="Arial CE"/>
        <charset val="238"/>
      </rPr>
      <t>3aX</t>
    </r>
    <r>
      <rPr>
        <b/>
        <sz val="10"/>
        <rFont val="Arial CE"/>
        <family val="2"/>
        <charset val="238"/>
      </rPr>
      <t>- straop nad gostilno v območju klimata</t>
    </r>
    <r>
      <rPr>
        <b/>
        <sz val="10"/>
        <rFont val="Arial CE"/>
        <charset val="238"/>
      </rPr>
      <t xml:space="preserve">:  </t>
    </r>
    <r>
      <rPr>
        <sz val="10"/>
        <rFont val="Arial CE"/>
        <family val="2"/>
        <charset val="238"/>
      </rPr>
      <t xml:space="preserve">              </t>
    </r>
  </si>
  <si>
    <t xml:space="preserve"> -mikroarmirani betonski estrih C 16/20 v deb. 10,5cm, diletiran od str. Konstrukcije</t>
  </si>
  <si>
    <t xml:space="preserve"> -OSB plošče deb. 20mm</t>
  </si>
  <si>
    <t xml:space="preserve"> -SYLOMER, v pasovih širine cca 20-25cm, z razmaki cca 20cm</t>
  </si>
  <si>
    <r>
      <t>Sestava</t>
    </r>
    <r>
      <rPr>
        <sz val="10"/>
        <rFont val="Arial CE"/>
        <family val="2"/>
        <charset val="238"/>
      </rPr>
      <t xml:space="preserve"> tlaka </t>
    </r>
    <r>
      <rPr>
        <b/>
        <sz val="10"/>
        <rFont val="Arial CE"/>
        <charset val="238"/>
      </rPr>
      <t>3</t>
    </r>
    <r>
      <rPr>
        <b/>
        <sz val="10"/>
        <rFont val="Arial CE"/>
        <family val="2"/>
        <charset val="238"/>
      </rPr>
      <t>- klima 4M</t>
    </r>
    <r>
      <rPr>
        <b/>
        <sz val="10"/>
        <rFont val="Arial CE"/>
        <charset val="238"/>
      </rPr>
      <t xml:space="preserve">:  </t>
    </r>
    <r>
      <rPr>
        <sz val="10"/>
        <rFont val="Arial CE"/>
        <family val="2"/>
        <charset val="238"/>
      </rPr>
      <t xml:space="preserve">              </t>
    </r>
  </si>
  <si>
    <t xml:space="preserve"> -mikroarmirani betonski estrih C 16/20 v deb. 6,0cm</t>
  </si>
  <si>
    <t>kotnik L 100x100x10mm kot ležišče za ploščo nad kuhinjo, s sidranjem v obstoječi zid z kemičnimi sidri</t>
  </si>
  <si>
    <t xml:space="preserve">Izdelava, dobava in montaža  kovinske konstrukcije stopnic preko obstoječih leg ter podesta. Konstrukcija je vroče cinkana. </t>
  </si>
  <si>
    <t>Kompletno s pritrdilnim materialom.</t>
  </si>
  <si>
    <t>Dobava in montaža obloge kovinske konstrukcije stopnic preko obstoječih leg ter podesta, izdelano  z OSB ploščami deb. 24mm.</t>
  </si>
  <si>
    <t>Izdelava, dobava in montaža  obloge  stropa podstrešja, izvedeno v sestavi:</t>
  </si>
  <si>
    <t xml:space="preserve"> -lesena letev 5x8cm, montirana obstoječe špirovce</t>
  </si>
  <si>
    <t xml:space="preserve"> -letev 4x4cm, vijačena bočno na špirovce za pritrjevanje folije</t>
  </si>
  <si>
    <t xml:space="preserve"> -tyvek folija, napeta med špirovce, v naklonu</t>
  </si>
  <si>
    <t xml:space="preserve"> -tervol 2x8cm</t>
  </si>
  <si>
    <t xml:space="preserve"> -paropropustna armirana folija, stiki 100% zlepljeni</t>
  </si>
  <si>
    <t>Kompletno s pritrdilnim materialom in zaščitnim premazom lesnih elementov.</t>
  </si>
  <si>
    <t>Izdelava, dobava in montaža žlebu prereza 8x5cm za odvod ev. Vode iz rezervne kritine, žleb izdelan iz INOX pločevine deb. 1mm, kompletno z obešanjem.</t>
  </si>
  <si>
    <t xml:space="preserve"> -ravni del</t>
  </si>
  <si>
    <t xml:space="preserve"> -ločni del</t>
  </si>
  <si>
    <t>Izdelava montažne stene , izdelano iz  gipskartonskih plošč obojestransko 2x12,5mm, kompletno s tipsko podkonstrukcijo in bandažiranjem stikov.</t>
  </si>
  <si>
    <t>odrez obstoječih špirovcev v območju izvedbe, kompletno z začasnim podpiranjem</t>
  </si>
  <si>
    <t>odstranitev obstoječe kritine z odstarnitvijo v deponijo investitorja</t>
  </si>
  <si>
    <t>dobava in montaža podporne konstrukcije  špirovcev in kritine, izdelano iz Jekor profilov, po detajlu</t>
  </si>
  <si>
    <t>dobava in montaža posebno izdelanih strešnikov iz jekor pločevine, izdelanih po navodilih projektanta. Kompeltno s pritrdilnim materialom in prilagoditvijo na izvedeni izrez za prezračevanje</t>
  </si>
  <si>
    <t>dobava in montaža rešetk za zajem in izpu zraka za klimat, dim. 35x68cm. Rešetke iz alu profilov, s protimrčesno mrežico</t>
  </si>
  <si>
    <t>Izdelava izpuha klimata na strehi, kompletno vse potrebne predelave, ves pritrdilni material in zaključki, vse po detajlu projektanta:</t>
  </si>
  <si>
    <t>dobava in vgradnja lege iz smrekovega lesa, prereza 10x23cm,  kot podlaga poda pod rešetkami</t>
  </si>
  <si>
    <t>g.</t>
  </si>
  <si>
    <t>dobava in montaža vodoodpornih OSB plošč deb. 30mm, kot podlaga pločevine v  nišah izpusta in zajema</t>
  </si>
  <si>
    <t>h.</t>
  </si>
  <si>
    <t>dobava in montaža obloge niš izdelane iz Jekor pločevine, obračun po m2 razvite površine, kompletno z zaključki na stiku s kritino in oblogami špirovcev</t>
  </si>
  <si>
    <t>i.</t>
  </si>
  <si>
    <t>dobava in montaža grelnih kablov, kompletno z potrebno regulacijo , tipali in pritrditvami</t>
  </si>
  <si>
    <t>Zamenjava žlebu in maske napušča strehe A in 4M, kompletno odstranitev obstoječih elementov ter dobava in vgradnja novih elementov:</t>
  </si>
  <si>
    <t>žleb iz INOX pločevine deb. 1mm, razvite širine 50cm</t>
  </si>
  <si>
    <t xml:space="preserve"> -ravni del žlebu</t>
  </si>
  <si>
    <t xml:space="preserve"> -ločni del žlebu</t>
  </si>
  <si>
    <t>maska napušča iz JEKOR pločevine deb. 1mm, razvite širine 70cm</t>
  </si>
  <si>
    <t xml:space="preserve"> -ravni del maske</t>
  </si>
  <si>
    <t xml:space="preserve"> -ločni del maske</t>
  </si>
  <si>
    <t>postavitev fasadnega odra za izvedbo zamenjave maske napušča in žlebu ter izdelavo niše za prezračevanje, oder višine do 20m, kompletno z amortizacijo in demontažo po končanih delih. Kompletno z vsemi potrebnimi dostopi, zaščitami ter juto</t>
  </si>
  <si>
    <t>Izdelava premaza tlaka kuhinje z dvoslojnim PUR epoxidnim premazom s protidrsnostjo R 9, kompletno z kitanjem diletacijskih stikov, barva po izboru projektanta. Tlak T2a.</t>
  </si>
  <si>
    <t>Izdelava premaza tlaka kuhinje z dvoslojnim PUR epoxidnim premazom s protidrsnostjo R 9, kompletno z kitanjem diletacijskih stikov, barva po izboru projektanta. Tlak TB 0.</t>
  </si>
  <si>
    <t>Izdelava protiprašnega premaza tlaka dostopa na galerijo (prostor 3.9.)  z  2x premazom z barvo po izboru projektanta ter pripravo podlage. Tlak TB 1.</t>
  </si>
  <si>
    <t xml:space="preserve">Dobava in polaganje parketa iz črnega- eksotičnega lesa kot npr. Wenge ali podobno. Lamele dolžine cca 180cm, širine 5, 8 in 11cm, ekstra  kvalitete. </t>
  </si>
  <si>
    <t>Kompletno s polaganjem izravnalne mase,polaganjem,brušenjem, luženjem ter zaključnim premazom z parketnim oljem.</t>
  </si>
  <si>
    <t>V vsaki lameli vgrajena 2x  alu čepom v nivoju tlaka. Izdelava po detajlu in navodilu projektanta. Tlak T2.</t>
  </si>
  <si>
    <t>Dobava in polaganje obloge tlakov z opečnimi tlakovci deb. 2,0cm, dim. 15x30 in 5x30cm, diletirano po načrtu, s polaganjem v zemeljsko vlažen beton deb. 3,0cm ter fugiranjem. Polaganje točno po načrtu. Tlak TO .</t>
  </si>
  <si>
    <t>8.  RAZNA DELA</t>
  </si>
  <si>
    <t>Obdelava obstoječih površin zidov z očiščenjem ter neopaznim krpanjem (ocenjeno 5%) po navodilih projektanta.</t>
  </si>
  <si>
    <t>Barvanje gipskartonskih sten in stropov z akrilno barvo, v tonu po izboru projektanta, kompletno s pripravo podlage ter  glajenjem. Strop in stene v kuhinji.</t>
  </si>
  <si>
    <t>dobava in vgradnja betona MB 30, prereza do 0,12m3/m1</t>
  </si>
  <si>
    <t xml:space="preserve">Izdelava, dobava in montaža obloge sten in jaškov , izdelane iz zgibane pročevine JEKOR pločevine deb.2mm, razvite širine posameznega elementa 33cm, kompletno s potrebno podkonstrukcijo  iz kovinskih profilov 50x50x4mm.  </t>
  </si>
  <si>
    <t xml:space="preserve"> SKUPAJ OKNA IN VRATA:</t>
  </si>
  <si>
    <t xml:space="preserve"> -stena dim. 130x210cm, z vgrajenimi vrati šir. 65cm,  2 kosa</t>
  </si>
  <si>
    <t xml:space="preserve"> -stena dim. 110x210cm, z vgrajenimi vrati šir. 65cm,  1 kos</t>
  </si>
  <si>
    <t>Dobava in polaganje obloge tlakov z keramiko Porcelangres Otto d Este, Colorlife v štirih barvah (Brooklin, Manhatan, Tiems Square, Downtown) ter v širinah 60, 15, 11 in 10cm. Polaganje točno po načrtu.</t>
  </si>
  <si>
    <t>Dobava in montaža kanalizacijskega pokrova kanalizacije v  prostoru garderobe. Pokrov INOX izvedbe, za vgradnjo talne obloge kot ostali tlak, kompletno z smradotesnim okvirjem.</t>
  </si>
  <si>
    <t>Barvanje betonskih in mavčnokartonskih sten in stropov z pralno bravo kot npr. latex, v barvi po izboru projektanta. Kompletno z izravnavo podlage, glajenjem ter brušenjem.</t>
  </si>
  <si>
    <t>3.   Nivo -1</t>
  </si>
  <si>
    <t>Dobava in vgradnja betona C 25/30 prereza 0,12-0,20m3/m2,m1, betoniranje sten sanitarij, z dodatki za vidni beton.</t>
  </si>
  <si>
    <t xml:space="preserve">Izdelava dvostranskega opaža betona sten , amortizacija in razopaženje. Opaž za vidni beton, brez nadaljnjih obdelav, vogali ostro zaključeni, višine do 4m. </t>
  </si>
  <si>
    <t xml:space="preserve">Izdelava opaža prehoda v betonski steni, širine 15cm, amortizacija in razopaženje. Opaž za 1x uporabo. </t>
  </si>
  <si>
    <t>Dobava in vgradnja betona C 25/30 prereza 0,12-0,20m3/m2,m1, betoniranje talne plošče deb. 15cm.</t>
  </si>
  <si>
    <r>
      <t>Sestava</t>
    </r>
    <r>
      <rPr>
        <sz val="10"/>
        <rFont val="Arial CE"/>
        <family val="2"/>
        <charset val="238"/>
      </rPr>
      <t xml:space="preserve"> tlaka </t>
    </r>
    <r>
      <rPr>
        <b/>
        <sz val="10"/>
        <rFont val="Arial CE"/>
        <family val="2"/>
        <charset val="238"/>
      </rPr>
      <t>T1'- san</t>
    </r>
    <r>
      <rPr>
        <b/>
        <sz val="10"/>
        <rFont val="Arial CE"/>
        <charset val="238"/>
      </rPr>
      <t xml:space="preserve">itarije:  </t>
    </r>
    <r>
      <rPr>
        <sz val="10"/>
        <rFont val="Arial CE"/>
        <family val="2"/>
        <charset val="238"/>
      </rPr>
      <t xml:space="preserve">              </t>
    </r>
  </si>
  <si>
    <t xml:space="preserve"> -ekstrudirani polistiren deb. 8,0cm</t>
  </si>
  <si>
    <r>
      <t>Sestava</t>
    </r>
    <r>
      <rPr>
        <sz val="10"/>
        <rFont val="Arial CE"/>
        <family val="2"/>
        <charset val="238"/>
      </rPr>
      <t xml:space="preserve"> tlaka </t>
    </r>
    <r>
      <rPr>
        <b/>
        <sz val="10"/>
        <rFont val="Arial CE"/>
        <family val="2"/>
        <charset val="238"/>
      </rPr>
      <t>T1a-</t>
    </r>
    <r>
      <rPr>
        <b/>
        <sz val="10"/>
        <rFont val="Arial CE"/>
        <charset val="238"/>
      </rPr>
      <t xml:space="preserve"> shramba skalne dvorane:    </t>
    </r>
  </si>
  <si>
    <t>Dobava in polaganje obloge tlakov z keramiko Porcelanosa City ali trafic, dim. 60x60cm. Polaganje točno po načrtu.</t>
  </si>
  <si>
    <t>Kompletno s fugiranjem . Tlak T1'.</t>
  </si>
  <si>
    <t>Kompletno s fugiranjem ter obstensko obrobo. Tlak T2 v garderobi.</t>
  </si>
  <si>
    <t>Kompletno s fugiranjem ter obstensko obrobo. Tlak T2- ostalo</t>
  </si>
  <si>
    <t>Dobava in polaganje obloge tlakov z keramiko Porcelangres  40x40cm, v barvi po izboru projektanta. Polaganje točno po načrtu.</t>
  </si>
  <si>
    <t>Dobava in polaganje obloge stopnic z keramiko Porcelangres  , fazonski stopniščni elementi, v barvi po izboru projektanta. Polaganje točno po načrtu.</t>
  </si>
  <si>
    <t>Kompletno s fugiranjem ter obstensko obrobo. Stopnice prostor 3.21.1.</t>
  </si>
  <si>
    <t>Izdelava premaza tlaka T 1a v prostoru 4.4. z  2x premazom Krautol 5008 na zaglajeno podlago.</t>
  </si>
  <si>
    <t xml:space="preserve">Izdelava montažnega spuščenega stropa iz vlagoodpornih gipskartonskih plošč deb. 12,5mm, kompletno s tipsko podkonstrukcijo  spuščeno 150cm ter bandažiranjem stikov. </t>
  </si>
  <si>
    <t>Strop je od obešen  in je od zidov odmaknjen 5cm. V ceni upoštevati tudi izvedbo kvalitetnega ravnega zaključka stropa (22m1).</t>
  </si>
  <si>
    <t>Vrtanje kamnitega zidu s kronskim svedrom fi 150mm, za izvedbo ventilacije, z odvozom matreiala v trajno deponijo.</t>
  </si>
  <si>
    <t xml:space="preserve"> Spodnja in zgornja pasnica sta ravni, vertikalna pasnica pa je v 1/3 ločno odmaknjena od ravnine za 50mm, kot ročaj.</t>
  </si>
  <si>
    <t>Izdelava po detajlih.</t>
  </si>
  <si>
    <t>izdelano iz visokoobstojne folije z izgledom satiniranega stekla. Vzorec potrdi projektant.</t>
  </si>
  <si>
    <t xml:space="preserve">Okvir krila po eni vertikali ter zgoraj in spodaj je izdelan iz INOX profilov 2x70x5mm (peskano s steklenimi kroglicami), medsebojno vijačenih z poglobljenimi poliranimi INOX dvojnimi vijaki M8x20,   v rastru 210mm. </t>
  </si>
  <si>
    <t>Vrata so z okovjem pritrjena v tlak s talnim avtomatom, zgoraj v betonsko steno z bajonetnim nasadilom,  talna ključavnica. Odpiranje 180stopinj.</t>
  </si>
  <si>
    <r>
      <t xml:space="preserve">Izdelava, dobava in montaža steklenih vrat z oznako </t>
    </r>
    <r>
      <rPr>
        <b/>
        <sz val="10"/>
        <rFont val="Arial CE"/>
        <charset val="238"/>
      </rPr>
      <t>V 3 in 3'</t>
    </r>
    <r>
      <rPr>
        <sz val="10"/>
        <rFont val="Arial CE"/>
        <charset val="238"/>
      </rPr>
      <t>, dim. 80x250cm</t>
    </r>
  </si>
  <si>
    <t xml:space="preserve">Vratno krilo izdelano iz varnostnega kaljenega stekla,  deb. 10mm, z zunanje strani satinirano, z notranje strani je na steklo nalepljena silhueta  ženske ali moškega (M 1:1) , </t>
  </si>
  <si>
    <r>
      <t xml:space="preserve">Izdelava, dobava in montaža steklene stene z  oznako </t>
    </r>
    <r>
      <rPr>
        <b/>
        <sz val="10"/>
        <rFont val="Arial CE"/>
        <charset val="238"/>
      </rPr>
      <t>S-1 in vratnim krilom z oznako V 3 in 3'</t>
    </r>
    <r>
      <rPr>
        <sz val="10"/>
        <rFont val="Arial CE"/>
        <charset val="238"/>
      </rPr>
      <t>, skupne dim. 178x212cm</t>
    </r>
  </si>
  <si>
    <t xml:space="preserve">Stena izdelana iz varnostnega kaljenega stekla deb. 10mm. </t>
  </si>
  <si>
    <t xml:space="preserve">Večji fiksni del stene izdelan iz okvirja iz INOX profilov 60x80x3mm oz. zgornji profil U 60x80mm, na katerega je obojestransko privijačeno emajlirano kaljeno steklo deb. 10mm, z koničnimi izvrtinami za vijačenje na okvir. </t>
  </si>
  <si>
    <t>Dim. okvirja fiksnega dela znaša 91,4x250cm, steklo pa je dim. 91,4x238cm. V zgornji U profil je vstavljena fluo luč.</t>
  </si>
  <si>
    <t>Dim. stekla fiksnega dela znaša 6,1x250cm, steklo dim. 6,1x238cm.</t>
  </si>
  <si>
    <t xml:space="preserve">Manjši fiksni del stene , na katerega je pritrjeno okvoje za vratno krilo izdelan iz vertikalne stojke iz INOX profila 60x80x3mm, na katerega je obojestransko privijačeno emajlirano kaljeno steklo deb. 10mm, z koničnimi izvrtinami za vijačenje na okvir. </t>
  </si>
  <si>
    <t>Vratno krilo izdelano iz varnostnega emajliranega stekla  deb. 10mm, z okovjem in kljuko z zaklepanjem</t>
  </si>
  <si>
    <t xml:space="preserve"> SKUPAJ NIVO -2:</t>
  </si>
  <si>
    <t>Izvedba dolbljenja utora v kamnitem zidu za izvedbo instalacijskih vertikal, kompletno z rezanjem zidu z žago z diamantnimi rezili ter dolbljenjem zidu z ročnimi električnimi udarnimi kladivi.</t>
  </si>
  <si>
    <t>utor prereza 40x40cm, ob stopnišču</t>
  </si>
  <si>
    <t>utor prereza 40x20cm, ob stopnišču</t>
  </si>
  <si>
    <t>Demontaža obstoječega lestenca nad stopniščem,  očiščenje lestenca v celoti, zamenjava ležišč sijalk ter kablov ter ponovna  montaža po končanih delih Barvanje medeninastih "listov" z belo barvo (mat) in odstranitev medeninastih paličic.</t>
  </si>
  <si>
    <t>Montaža se izvede na novem mestu, ki ga določi naročnik</t>
  </si>
  <si>
    <t xml:space="preserve"> SKUPAJ MONTAŽNA DELA:</t>
  </si>
  <si>
    <t>Izdelava, dobava in montaža elementa korita za zasaditev v  teraco koritu. Element izdelan iz INOX pločevine deb.2mm, zvarjeno v tlorisno trapezno obliko, razvita površina pločevine 7,0m2</t>
  </si>
  <si>
    <t xml:space="preserve">VRSTA DVIGALA: TOVORNO DVIGALO: </t>
  </si>
  <si>
    <t>Dobava in polaganje hidroizolacije na terasi iz poliolefinske folije deb.1,5mm, kot npr. Mapeplan TB, kompletno z izvedbo vseh zaključkov in potrebnih tesnenj na obstoječe konstrukcije. Obračun po m2 razvite površine.</t>
  </si>
  <si>
    <t xml:space="preserve"> -leseni morali 6x10cm, vmes toplotna izolacija Tervol DP-5 v deb.10 cm  </t>
  </si>
  <si>
    <t xml:space="preserve">Izvedba dolbljenja kamnitega grajskega zidu za razširitev prostora v območju vgradnje novih stopnic, oblikovanje dolbljenja po porfilu stopnic. </t>
  </si>
  <si>
    <t>niša dim. 60x80x20cm, za elektro omaro</t>
  </si>
  <si>
    <t>4.   Nivo 0</t>
  </si>
  <si>
    <t xml:space="preserve"> SKUPAJ NIVO 0:</t>
  </si>
  <si>
    <t xml:space="preserve">Izvedba ojačitve kljuke (izrezljan zmaj- tipksi grajski detajl) na obstoječih kovinskih vratih ( pri 1A 404) , kompletno z odvozom vrat v delavnico ter ponovno namestitvijo. </t>
  </si>
  <si>
    <t>Vrata se tudi v celoti očistijo s peskanjem. Dim. vrat 155x 270cm.  Izvedba po navodilih projektanta.</t>
  </si>
  <si>
    <t>Izdelava, dobava in montaža tlaka  pri vratih 1A 404. izdelano iz narvanega kamna granit, štokan, deb. 4cm, dim. plošče 170x46cm, rezano po porfilaciji prehoda, s polaganjem v cementno malto.</t>
  </si>
  <si>
    <t>Vrata so z okovjem pritrjena v tlak in portal s tečajem fi 12mm. Odpiranje 90stopinj. Zaklepanje s talno ključavnico.</t>
  </si>
  <si>
    <t>LINE 1A 405-416</t>
  </si>
  <si>
    <t>Objekt:</t>
  </si>
  <si>
    <t>LJUBLJANSKI GRAD</t>
  </si>
  <si>
    <t>I.</t>
  </si>
  <si>
    <t>III.</t>
  </si>
  <si>
    <t>SKUPAJ STROJNE INSTALACIJE:</t>
  </si>
  <si>
    <t>STROJNE INSTALACIJE</t>
  </si>
  <si>
    <t>ELEKTRO INSTALACIJE</t>
  </si>
  <si>
    <t>SKUPAJ ELEKTRO INSTALACIJE:</t>
  </si>
  <si>
    <t>Fiksna zasteklitev izvedena s termopan steklom 8+16+6mm, notranje steklo kaljeno,  dim. stekla povprečno 23x77cm.  Steklo vgrajeno v INOX okvir , robovi stekla imajo v širini 30mm nalepljeno obstojno satinirano folijo.</t>
  </si>
  <si>
    <t xml:space="preserve">Okvir podboja iz zgibanega  L profila razvite širine 10cm iz inox pločevine deb. 3mm, peskan s steklenimi kroglicami , sidran v kamniti zid z vtopljenimi IMBUS  m10 vijaki. Okvir stekla iz L profila 25x35mm. Okno se odpira okoli horizontalne osi in ima enostavno zaporo z Imbus vijakom ter tečajem fi 10mm, za občasno odpiranje za čiščenje. Tesnilo kot pri drugi oknih mehko in obstojno lepljeno v okvir. </t>
  </si>
  <si>
    <t>V spodnji poševni polici je vgrajena svetilka, za  katero je potrebno izdelati v kamnitzi zid horizontalno izvrtino fi 50mm, globine 35cm ter vertikalno izvrtino fi 35mm, dolžine  cca 100cm, skozi kateri se uvleče kabel za luč. Na poševnini se izdela tudi  izvrtina fi 50mm, globine 8cm, za montažo luči.</t>
  </si>
  <si>
    <t>OKNA 400-403</t>
  </si>
  <si>
    <t>Lesena dvokrilna okna dim. 152x196cm. Oblika in dimenzije profilov posnemajo baročna okna in morajo biti izdelana iz  stabilnega macesnovega lesa, točno po načrtu, kompletno s finalno obdelavo z prozornimi premazi, UV odporno.</t>
  </si>
  <si>
    <r>
      <t xml:space="preserve"> </t>
    </r>
    <r>
      <rPr>
        <b/>
        <sz val="10"/>
        <rFont val="Arial"/>
        <family val="2"/>
      </rPr>
      <t>Ograja centralnega stopnišča</t>
    </r>
  </si>
  <si>
    <t>ločni segmenti podesta</t>
  </si>
  <si>
    <t xml:space="preserve"> INOX profil</t>
  </si>
  <si>
    <t>20 kom inox nosilcev</t>
  </si>
  <si>
    <t>25 kom inox nosilcev</t>
  </si>
  <si>
    <t xml:space="preserve"> SKUPAJ SLIKOPLESKARSKA DELA:</t>
  </si>
  <si>
    <t xml:space="preserve"> SKUPAJ ZASTEKLITEV, OKNA, VRATA:</t>
  </si>
  <si>
    <t>Izdelava, dobava in montaža osebnega dvigala, z vsem potrebnim delom, materialom, zaključnimi obdelavami, pridobljenim certifikatom za uporabo, vse v skladu s SIST EN 81-1 in skladno s pravilnikom o varnosti dvigal. Dvigalo z naslednjimi karakteristikami:</t>
  </si>
  <si>
    <t>Opis dvigala:</t>
  </si>
  <si>
    <t xml:space="preserve">VRSTA DVIGALA: OSEBNO DVIGALO:kot npr.  </t>
  </si>
  <si>
    <t>NOSILNOST - 1125 kg ali 15 oseb</t>
  </si>
  <si>
    <t>HITROST - 1,0 m/s</t>
  </si>
  <si>
    <t>SISTEM POGONA - Električni, ACVF- frekvenčno reguliran brez reduktorja</t>
  </si>
  <si>
    <t>VIŠINA DVIGA  - 11,20 m</t>
  </si>
  <si>
    <t>ŠTEV. POSTAJ - 4</t>
  </si>
  <si>
    <t>ŠTEV. VHODOV - 4 - neprehodna kabina</t>
  </si>
  <si>
    <t>SISTEM UPRAVLJANJA:  · mikroprocesor SIMPLEX 1KS - zbirno v obe strani, Signal za preobremenitev
Govorna povezava iz kabine (varnostni sistem omogoca
avtomaticni telefonski klic iz kabine v sili na 4 predhodno
programirane tel. številke)
Avtomatska evakuacija potnikov iz kabine v primeru
izpada elektricne energije s pomocjo lastnih baterij
Požarni program BR1
Tipkala z mikrostikali prilagojena številu postaj
Tipka za alarm, tipka za odpiranje vrat
Rezervacija kabine</t>
  </si>
  <si>
    <t xml:space="preserve">SIGNALIZACIJA v kabini : Pokazatelj položaja kabine in smeri nadaljnje vožnje, * v glavni postaji  - Pokazatelj položaja kabine in smeri nadaljnje vožnje, * v  ostalih postajah Pokazatelj položaja kabine in smeri nadaljnje vožnje </t>
  </si>
  <si>
    <t>štev. vhodov kabine 1, neprehodna kabina</t>
  </si>
  <si>
    <t xml:space="preserve">zaščita vhoda: svetlobna zavesa </t>
  </si>
  <si>
    <t>VRATA KABINE:  Avtomatska, teleskopska  T2, brušeno nerjavno jeklo ,</t>
  </si>
  <si>
    <t>Dobava in vgradnja betona C 25/30 prereza 0,12-0,20m3/m2,m1, betoniranje sten prehoda, izvedba po kampadah . Beton z dodatkom plastifikatorja zaradi načina betoniranja.</t>
  </si>
  <si>
    <t>Dobava in vgradnja betona C 25/30 prereza 0,20-0,30m3/m2,m1, betoniranje sten prehoda ter podbetoniranje obst. temelja, izvedba po kampadah.</t>
  </si>
  <si>
    <t>Izdelava enostranskega opaža vidnega betona sten prehoda in podbetoniranja temelja, amortizacija in razopaženje. Opaž višine do 3m. Izvedba opaženja po kampadah .</t>
  </si>
  <si>
    <t>Dobava in vgradnja betona C 25/30 prereza nad 0,30m3/m2,m1, betoniranje temelja novega okroglega stopnišča</t>
  </si>
  <si>
    <t>Izdelava, dobava in postavitev krovnih plošč novih kinet, plošče deb. 8cm, širine 50cm, kompletno z vgradnjo neopren traku na stik s steno kinete. Obračun po m2 tlorisne površine  pokrovov</t>
  </si>
  <si>
    <t>Dobava in vgradnja betona C 25/30 prereza 0,12-0,20m3/m2,m1, betoniranje dna in sten kinet</t>
  </si>
  <si>
    <t xml:space="preserve">Izdelava eno in dvostranskega opaža betona sten kinet, amortizacija in razopaženje. Opaž višine do 1m. </t>
  </si>
  <si>
    <t xml:space="preserve">Izdelava, dobava in postavitev montažnih armiranobetonskih stopnic, izdelano kot vidni beton, kompletno s polganjem v betonsko podlago C 15/20.  Stopnice prereza 30x17cm, dolžine 100. Obračun po kom vgrajene stopnice. </t>
  </si>
  <si>
    <t xml:space="preserve">Izvedba dolbljenja kamnitega grajskega zidu za izvedbo instalacijskega jaška iz kinete v vertikalo. </t>
  </si>
  <si>
    <t xml:space="preserve">Delo se izvaja z ročnimi električnimi rušilnimi kladivi. </t>
  </si>
  <si>
    <t>Odstranitev obstoječih betonskih plošč kinet, z deponiranjem na objektu ter ponovno postavitvijo.</t>
  </si>
  <si>
    <t xml:space="preserve"> SKUPAJ NIVO 2:</t>
  </si>
  <si>
    <t>Izdelava, dobava in montaža steklene obloge dvigalnega jaška, izdelano iz kaljenega in emajliranega stekla deb. 8mm, kompletno s potrebno podkonstrukcijo in pritrjevanjem. Izvedba po detajlu projektanta.</t>
  </si>
  <si>
    <t xml:space="preserve"> -jeklena konstrukcija Jekor, vgrajena v betonsko ploščo in tlak, tlorisno ločne oblike, zgibana po detajlu, v celotni debelini sestave tlaka, z ležiščem za naleganje stekla</t>
  </si>
  <si>
    <t xml:space="preserve"> -troslojno kaljeno in lepljeno steklo 3x12mm, float, s sitotiskom za zagotavljanje protidrsnosti, premera 220cm, kompletno z izvedbo tesnenja pri naleganju</t>
  </si>
  <si>
    <t>Izdelava, dobava in vgradnja steklenega pohodnega  okna v tlaku, premera 220cm,  izdelanega v celoti, nosilna konstrukcija, tesnenje in zasteklitev. Izvedba po detajlu:</t>
  </si>
  <si>
    <t xml:space="preserve"> -zaključni obroč iz INOXa, za pritrjevanje stkal in vpsovanje parketa, po detajlu, z pritrdilnim materialom</t>
  </si>
  <si>
    <t>Izdelava montažne obloge stene pri drsnih vartih v kuhinjo, izdelano iz vlagoodpornih gipskartonskih plošč deb. 2x12,5mm, kompletno s tipsko podkonstrukcijo in bandažiranjem stikov.</t>
  </si>
  <si>
    <t>Izdelava montažne obloge instalacisjkega jaška  v kuhinji, izdelano iz vlagoodpornih gipskartonskih plošč deb. 2x12,5mm, kompletno s tipsko podkonstrukcijo in bandažiranjem stikov.</t>
  </si>
  <si>
    <t xml:space="preserve">Izrez kamnite stene v kuhinji proti dvigalnem jašku, stena deb. 30cm, dim. odprtine 100x250cm, izrez se izvede z žago z diamantnimi rezili in hlajenjem z vodo, </t>
  </si>
  <si>
    <t>Zasteklitev termopan steklo 4+12+4mm, float, v enem kosu/krilo. Na steklo nalepljeni dve horizontalni leseni letvici.</t>
  </si>
  <si>
    <t>Okovje izdelano po vzorcu obstoječih ter detajlnjih načrtih projektanta, zapah zgoraj in spodaj ter nasadila.</t>
  </si>
  <si>
    <r>
      <t xml:space="preserve">Izvedba obnove in dodelave obstoječih lesenih vrat </t>
    </r>
    <r>
      <rPr>
        <b/>
        <sz val="10"/>
        <rFont val="Arial CE"/>
        <charset val="238"/>
      </rPr>
      <t>2A 100</t>
    </r>
    <r>
      <rPr>
        <sz val="10"/>
        <rFont val="Arial CE"/>
        <family val="2"/>
        <charset val="238"/>
      </rPr>
      <t>, ki so sedaj dim. 200x205cm in jih je potrebno podaljšati po višini za 37cm, v enakem izgledu kot obstoječe.</t>
    </r>
  </si>
  <si>
    <r>
      <t xml:space="preserve">Izdelava, dobava in montaža enokrilnih steklenih vrat z oznako </t>
    </r>
    <r>
      <rPr>
        <b/>
        <sz val="10"/>
        <rFont val="Arial CE"/>
        <charset val="238"/>
      </rPr>
      <t>1B 503</t>
    </r>
    <r>
      <rPr>
        <sz val="10"/>
        <rFont val="Arial CE"/>
        <charset val="238"/>
      </rPr>
      <t>, dim. 111x224cm</t>
    </r>
  </si>
  <si>
    <t xml:space="preserve">Vratno krilo izdelano iz varnostnega kaljenega stekla deb, 10mm,  float, na  enem vertikalnem robu je nalepljena obstojna satinirana folija pas širine 30mm. </t>
  </si>
  <si>
    <t>V steklu utori za izvedbo vijačenja kovinskega okvirja.</t>
  </si>
  <si>
    <t>Vrata opremljena s talnim avtomatom. Odpiranje 180stopinj. Zaklepanje s talno ključavnico.</t>
  </si>
  <si>
    <t xml:space="preserve">Okvir krila dim. 75x224cm, po eni vertikali ter zgoraj in spodaj je izdelan iz INOX profilov 2x70x5mm (peskano s steklenimi kroglicami), medsebojno vijačenih z poglobljenimi poliranimi INOX dvojnimi vijaki M8x20,   v rastru cca 200mm. </t>
  </si>
  <si>
    <t>Ob strani manjše  fiskno krilo dim. 35x224cm, kaljeno steklo float deb. 10mm,  kompletno z INOX okvirjem kot pri vratnem krilu.</t>
  </si>
  <si>
    <r>
      <t xml:space="preserve">Izdelava, dobava in montaža enokrilnih steklenih vrat z oznako </t>
    </r>
    <r>
      <rPr>
        <b/>
        <sz val="10"/>
        <rFont val="Arial CE"/>
        <charset val="238"/>
      </rPr>
      <t>1A 501</t>
    </r>
    <r>
      <rPr>
        <sz val="10"/>
        <rFont val="Arial CE"/>
        <charset val="238"/>
      </rPr>
      <t>, dim. 104x224cm</t>
    </r>
  </si>
  <si>
    <t>Ob strani manjše  fiskno krilo dim. 29x224cm, kaljeno steklo float deb. 10mm,  kompletno z INOX okvirjem kot pri vratnem krilu.</t>
  </si>
  <si>
    <t xml:space="preserve"> -kovinska nosilna konstrukcija iz peskanih INOX profilov 70x70x5mm</t>
  </si>
  <si>
    <t>VRATA 1B 502</t>
  </si>
  <si>
    <t>Izvedba varne zaščite obstoječih zidnih sgrafitov in fresk, v nivoju 2 in 0.</t>
  </si>
  <si>
    <t>Stopnišče izdelano iz naslednjih elementov</t>
  </si>
  <si>
    <t xml:space="preserve"> -horizontalne nosilne  cevi INOX DIN 1.4301, fi 60,3mm, z elementi za pritrjevanje</t>
  </si>
  <si>
    <t xml:space="preserve"> -vertikalne nosilne cevi INOX DIN 1.4301, premera 48,3mm, z elementi za pritrjevanje</t>
  </si>
  <si>
    <t xml:space="preserve"> -INOX rebra deb. 12mm, različnih dimenzij za montažo na cevi fi 60,3mm</t>
  </si>
  <si>
    <t xml:space="preserve"> -nastopne ploskve stopnic iz litine, tlorisne dim. 12-44x105cm</t>
  </si>
  <si>
    <t xml:space="preserve"> -nastopne ploskve podestov iz litine, tlorisne dim. 12-44x105cm</t>
  </si>
  <si>
    <t xml:space="preserve"> -obroči iz INOX pločevine tlorisno zunanji obseg R=400mm, prereza 70x12mm</t>
  </si>
  <si>
    <t xml:space="preserve"> -ograja iz  kaljenega in lepljenega stekla 2x8mm (določi steklar) , širine stekla 332mm, različnih dolžin od 120-280cm</t>
  </si>
  <si>
    <t xml:space="preserve"> -ročaj fi 30mm</t>
  </si>
  <si>
    <t>Obračun po kompletno izdelanem stopnišču, z vsem potrebnim materialom in zaključki, vse po detajlih in navodilih projektanta.</t>
  </si>
  <si>
    <t xml:space="preserve">Lesena vrata iz servisnega hodnika na galerijo, enokrilna, dim. 100x231cm, izdelana iz masivnega lesenega satovja, oblečena v jekor pločevino. Z zunanje strani je na krilo privijačena dekorativna mreža iz jekor pločevine (enako kot vrata 2B 501). Vratni okvir je kotnik iz jekor pločevine, sidran v obstoječi zid. Tečaj izdelan po detajlu, vpeto zgoraj in spodaj. </t>
  </si>
  <si>
    <t>Izdelava, dobava in montaža raznih oblog in zaključkov ter profilov , izdelano iz  JEKOR pločevine , kompletno s potrebnim pritrdilnim materialom. Obračun po kg vgrajenega materiala,. Izvedba po detajlih projektanta</t>
  </si>
  <si>
    <t>Izdelava, dobava in montaža raznih oblog in zaključkov ter profilov , izdelano iz INOX peskane pločevine , kompletno s potrebnim pritrdilnim materialom. Obračun po kg vgrajenega materiala,. Izvedba po detajlih projektanta</t>
  </si>
  <si>
    <t>10.  SANACIJA TERASE  B TRAKT</t>
  </si>
  <si>
    <t xml:space="preserve"> Odstranitev obstoječega kamnitega tlaka v celotni sestavi, kompletno z odvozom materiala v trajno deponijo ter očiščenjem podlage za izvajanje nove hidroizolacije</t>
  </si>
  <si>
    <t>Izdelava nove hidroizolacije ravne strehe po sistemu servideck in servipack, po tehnologiji dobavitelja, z vsemi potrebnimi deli za popolno tesnenje ravne strehe. Obračun po m2 razvite površine izolacije.</t>
  </si>
  <si>
    <r>
      <t>Sestava</t>
    </r>
    <r>
      <rPr>
        <sz val="10"/>
        <rFont val="Arial CE"/>
        <family val="2"/>
        <charset val="238"/>
      </rPr>
      <t xml:space="preserve"> tlaka </t>
    </r>
    <r>
      <rPr>
        <b/>
        <sz val="10"/>
        <rFont val="Arial CE"/>
        <family val="2"/>
        <charset val="238"/>
      </rPr>
      <t>terase</t>
    </r>
    <r>
      <rPr>
        <b/>
        <sz val="10"/>
        <rFont val="Arial CE"/>
        <charset val="238"/>
      </rPr>
      <t xml:space="preserve">:  </t>
    </r>
    <r>
      <rPr>
        <sz val="10"/>
        <rFont val="Arial CE"/>
        <family val="2"/>
        <charset val="238"/>
      </rPr>
      <t xml:space="preserve">              </t>
    </r>
  </si>
  <si>
    <t xml:space="preserve"> -mikroarmirani betonski estrih C 16/20 v deb. 5-8,0cm, v naklonu</t>
  </si>
  <si>
    <t xml:space="preserve"> -izolacija ekstrudirani polistiren deb. 8cm</t>
  </si>
  <si>
    <t>Dobava in polaganje novega tlaka iz naravnega kamna Plavi tok ali enakovredno (vzorec mora obvezno potrditi projektant), deb. 3,0cm, finalna obdelava štokano ali  krampano, s polaganjem v zmzlinoodporno lepilno malto ter fugiranjem.</t>
  </si>
  <si>
    <t>Izdelav, dobava in montaža pokrova mulde v tlaku, izdelano iz segmentov iz naravnega kamna kot tlak, prereza 50x8cm z montažo na INOX T nosilce dolžine 70cm , v rastru 50cm vgrajene v betonski tlak. Izdelava po detajlu</t>
  </si>
  <si>
    <t xml:space="preserve"> -obloga jaška na mestu elektro omare, izvedena z okovjem za odpiranje po vertikalni osi, dim. 100x230cm</t>
  </si>
  <si>
    <t>Obloga na podkonstrukcijo pritrjena z IMBUS vijaki M16 v rastru med 250-500mm. Izvedba po detajlu projektanta.</t>
  </si>
  <si>
    <t xml:space="preserve">Izdelava, dobava in montaža obloge instalacijskih jaškov , izdelane iz zgibane pročevine JEKOR pločevine deb.2mm, razvite širine posameznega elementa 33cm, kompletno s potrebno podkonstrukcijo  iz kovinskih profilov 50x50x4mm.  </t>
  </si>
  <si>
    <t>zapora vertikalnih instalacijskih jaškov ob stopnišču, širine 40cm, obračun po m1</t>
  </si>
  <si>
    <t xml:space="preserve">Izdelava, dobava in postavitev montažnih armiranobetonskih stopnic, izdelano kot vidni beton, kompletno s polaganjem v betonsko podlago C 15/20.  Stopnice prereza 30x17cm, dolžine 110. Obračun po kom vgrajene stopnice. </t>
  </si>
  <si>
    <t>Dobava in vgradnja betona C 25/30 prereza 0,12-0,20m3/m2,m1, betoniranje plošče na koti + 371,46, z dodatki za vidni beton.</t>
  </si>
  <si>
    <t>Dobava in vgradnja armature RA in MAG različnih prerezov, pa detajlnih armaturnih načrtih. Ocena</t>
  </si>
  <si>
    <t>Izdelava opaža betona plošče na koti +371,46, z višino podpiranja do 5m , amortizacija in razopaženje. Opaž za vidni beton, brez nadaljnjih obdelav.</t>
  </si>
  <si>
    <t>Izdelava, dobava in montaža zaključkov plošče in tlaka v območju prehoda stopnic,  izdelano iz Jekor zgivbane  ali ravne pločevine, prilagojeno višini plošče ter obdelavi, izvedeno po detajlu projektanta.</t>
  </si>
  <si>
    <t>Obračun po kg vgrajenega materiala, kompletno s sidernim materialom.</t>
  </si>
  <si>
    <r>
      <t>Sestava</t>
    </r>
    <r>
      <rPr>
        <sz val="10"/>
        <rFont val="Arial CE"/>
        <family val="2"/>
        <charset val="238"/>
      </rPr>
      <t xml:space="preserve"> tlaka </t>
    </r>
    <r>
      <rPr>
        <b/>
        <sz val="10"/>
        <rFont val="Arial CE"/>
        <family val="2"/>
        <charset val="238"/>
      </rPr>
      <t>T0- orožarna-bar</t>
    </r>
    <r>
      <rPr>
        <b/>
        <sz val="10"/>
        <rFont val="Arial CE"/>
        <charset val="238"/>
      </rPr>
      <t xml:space="preserve">:  </t>
    </r>
    <r>
      <rPr>
        <sz val="10"/>
        <rFont val="Arial CE"/>
        <family val="2"/>
        <charset val="238"/>
      </rPr>
      <t xml:space="preserve">              </t>
    </r>
  </si>
  <si>
    <t xml:space="preserve"> -mikroarmirani betonski estrih C 16/20 v deb. 5,0cm</t>
  </si>
  <si>
    <t xml:space="preserve"> -ekstrudirani polistiren deb. 4,0cm</t>
  </si>
  <si>
    <t xml:space="preserve"> -mikroarmirani betonski estrih C 16/20 v deb. 5,0cm, plastifikator za talno ogrevanje</t>
  </si>
  <si>
    <t xml:space="preserve"> -mikroarmirani betonski estrih C 16/20 v deb. 4,0cm</t>
  </si>
  <si>
    <t xml:space="preserve"> -mikroarmirani betonski estrih C 16/20 v deb. 6,0cm, fino zaglajen</t>
  </si>
  <si>
    <t>Rušenje betonske rampe  na dostopu v galerijo (3.9.), z odvozom materiala v trajno deponijo</t>
  </si>
  <si>
    <t>Izdelava horizontalnega utora v kamniti zid, globine do 5cm, širine utora cca 5-6mm, za montažo  L kotnika za izvedbo  poglobljene fuge na zaključku finalnega tlaka.</t>
  </si>
  <si>
    <t xml:space="preserve"> -ravne linije</t>
  </si>
  <si>
    <t xml:space="preserve"> -ločne linije</t>
  </si>
  <si>
    <t>Dobava in vgradnja INOX kotnika L 20x50x3mm, z vgradnjo v izdelani utor v kamnito steno ter potrebnim pritrjevanjem. Izvedba poglobljene fuge zaključka tlaka, izvedba po detajlu.</t>
  </si>
  <si>
    <t>Štokanje obstoječega betonskega zidu pri  dvigalu, izvedba po navodilih projektanta.</t>
  </si>
  <si>
    <t>Izdelava, dobava in montaža predpražnika Gumal, alu lamele z gumo, kompletno z INOX okvirjem. Predpražnik dim. 120x100cm</t>
  </si>
  <si>
    <t xml:space="preserve"> SKUPAJ NIVO 1a:</t>
  </si>
  <si>
    <t>5.   Nivo 1a</t>
  </si>
  <si>
    <t xml:space="preserve">Izdelava preboja oboka na mestu izvedbe novih okroglih stopnic, izvedba z žaganjem z žago z dimanatnimi rezili, z odvozom v trajno dpeonijo. Izrez fi 300cm, deb. oboka 80cm </t>
  </si>
  <si>
    <t>V ceni upoštevati začasno podpiranje do izvedbe ojačitvenega okvirja. Obok na koti +377,39</t>
  </si>
  <si>
    <t>Stabilizacija obstoječega oboka, izvedeno po navodilih statika, z naslednjimim postopki:</t>
  </si>
  <si>
    <t xml:space="preserve"> -očiščenje podlage z odsesavanjem in po potrebi brušenjem </t>
  </si>
  <si>
    <t xml:space="preserve"> -uvrtanje sider  ter zalivanje z epoxi malto, 4kom/m2</t>
  </si>
  <si>
    <t xml:space="preserve"> -polaganje armaturne mreže 8kg/m2</t>
  </si>
  <si>
    <t>Obračun po m2 razvite površine.</t>
  </si>
  <si>
    <t xml:space="preserve"> -betoniranje cementne srajčke z betonom C 25/30, v deb. 6cm,  fino zaglajeno</t>
  </si>
  <si>
    <t>Izdelava premaza tlaka T a z  2x premazom Krautol 5008 na zaglajeno podlago.</t>
  </si>
  <si>
    <t xml:space="preserve">Izdelava, dobava in vgradnja jeklene konstrukcije plošče na koti +379,46, izdelano iz jeklenih profilov 120x120x5mm, HEA 120 in L 120x160x6mm. </t>
  </si>
  <si>
    <t>Celotna konstrukcija vroče cinkana in prašno barvana po izboru projektanta. Kompletno ves siderni in vezni material. Obračun po kg vgrajene konstrukcije.</t>
  </si>
  <si>
    <t>Izdelava kompletne plošče na koti + 379,46, kompletno z dobavo in montažo Hi-bond pločevine ter betoniranje z betonom C 25/30, skupna deb. plošče 12cm</t>
  </si>
  <si>
    <t>Dolbljenje  kamnitega zidu za izdelavo ležišč za montažo jeklene konstrukcije, z električnimi udarnimi kladivi, utor prereza 20x20x30cm.</t>
  </si>
  <si>
    <t>Izdelava, dobava in montaža čel in bokov  stopnic za dostop  v servisni hodnik, izdelano iz satiniranih INOX profilov deb. 4-5mm, kompletno s potrebnim sidernim materialom. Obračun po kg vgrajenega materiala.</t>
  </si>
  <si>
    <t>Dobava in vgradnja betona C 25/30 prereza 0,12-0,20m3/m2,m1, betoniranje stopnic  v servisni hodnik. Previdno betoniranje v   opaž iz INOX profilov, z vso potrebno zaščito ter zagladitvijo površine betona.</t>
  </si>
  <si>
    <t>Vrtanje kamnitega zidu s kronskim svedrom fi 80mm, za izvedbo odvodne kanalizacije iz talnega sifona, z odvozom matreiala v trajno deponijo.</t>
  </si>
  <si>
    <t>6.   Nivo 2</t>
  </si>
  <si>
    <r>
      <t>Sestava</t>
    </r>
    <r>
      <rPr>
        <sz val="10"/>
        <rFont val="Arial CE"/>
        <family val="2"/>
        <charset val="238"/>
      </rPr>
      <t xml:space="preserve"> tlaka </t>
    </r>
    <r>
      <rPr>
        <b/>
        <sz val="10"/>
        <rFont val="Arial CE"/>
        <charset val="238"/>
      </rPr>
      <t>2</t>
    </r>
    <r>
      <rPr>
        <b/>
        <sz val="10"/>
        <rFont val="Arial CE"/>
        <family val="2"/>
        <charset val="238"/>
      </rPr>
      <t>- Gostilna</t>
    </r>
    <r>
      <rPr>
        <b/>
        <sz val="10"/>
        <rFont val="Arial CE"/>
        <charset val="238"/>
      </rPr>
      <t xml:space="preserve">:  </t>
    </r>
    <r>
      <rPr>
        <sz val="10"/>
        <rFont val="Arial CE"/>
        <family val="2"/>
        <charset val="238"/>
      </rPr>
      <t xml:space="preserve">              </t>
    </r>
  </si>
  <si>
    <t xml:space="preserve"> -geficel TDZ 6-1</t>
  </si>
  <si>
    <t xml:space="preserve"> -ekstrudirani polistiren ( 200Kn/m2) deb. 4,0cm, točkovno lepljen na podlago</t>
  </si>
  <si>
    <r>
      <t>Sestava</t>
    </r>
    <r>
      <rPr>
        <sz val="10"/>
        <rFont val="Arial CE"/>
        <family val="2"/>
        <charset val="238"/>
      </rPr>
      <t xml:space="preserve"> tlaka </t>
    </r>
    <r>
      <rPr>
        <b/>
        <sz val="10"/>
        <rFont val="Arial CE"/>
        <charset val="238"/>
      </rPr>
      <t>2a</t>
    </r>
    <r>
      <rPr>
        <b/>
        <sz val="10"/>
        <rFont val="Arial CE"/>
        <family val="2"/>
        <charset val="238"/>
      </rPr>
      <t>- kuhinja</t>
    </r>
    <r>
      <rPr>
        <b/>
        <sz val="10"/>
        <rFont val="Arial CE"/>
        <charset val="238"/>
      </rPr>
      <t xml:space="preserve">:  </t>
    </r>
    <r>
      <rPr>
        <sz val="10"/>
        <rFont val="Arial CE"/>
        <family val="2"/>
        <charset val="238"/>
      </rPr>
      <t xml:space="preserve">              </t>
    </r>
  </si>
  <si>
    <t xml:space="preserve"> -mikroarmirani betonski estrih C 16/20 v deb. 5,0cm, fino zaglajen, za aksnejšo obdelavo z epoxi premazom</t>
  </si>
  <si>
    <t xml:space="preserve"> -hidroizolacija Scudoplast TNT 4, enoslojno</t>
  </si>
  <si>
    <t>Dobava in vgradnja lahkega nasutja na obstoječi obok, kot npr. Glinopor ali Leca</t>
  </si>
  <si>
    <t>Dobava in vgradnja betona C 25/30 prereza 0,12-0,20m3/m2,m1, betoniranje plošče na koti +383,59</t>
  </si>
  <si>
    <t>Izdelava kompletne plošče na koti + 384,09, kompletno z dobavo in montažo Hi-bond pločevine ter betoniranje z betonom C 25/30, skupna deb. plošče 12cm</t>
  </si>
  <si>
    <t xml:space="preserve">Izdelava opaža betona plošče na koti +383,59, z višino podpiranja do 4m , amortizacija in razopaženje. </t>
  </si>
  <si>
    <t xml:space="preserve"> SKUPAJ RAZNO:</t>
  </si>
  <si>
    <t>Pri Fasadnih  odprtinah je potrebno pred izdelavo kontrolirati mere ker so nekatere odprtine enake vrste vendar se mere praviloma nekoliko  razlikujejo</t>
  </si>
  <si>
    <t>Opomba:</t>
  </si>
  <si>
    <t>A.   GRADBENA DELA</t>
  </si>
  <si>
    <t>kompletno z razrezom na ustrezno velike kose za transport, iznos iz objekta ter odvoz v trajno deponijo.</t>
  </si>
  <si>
    <t>Z iznosom materiala iz objekta ter odvozom v trajno deponijo.</t>
  </si>
  <si>
    <t>Dela v režiji, pomoč obrtnikom in instalaterjem, obračun po dejansko porabljenem času in vpisih v gradbeni dnevnik</t>
  </si>
  <si>
    <t xml:space="preserve"> -PK</t>
  </si>
  <si>
    <t xml:space="preserve"> -KV</t>
  </si>
  <si>
    <t xml:space="preserve"> -VKV</t>
  </si>
  <si>
    <t>2.   Nivo -2</t>
  </si>
  <si>
    <t xml:space="preserve">Izvedba dolbljenja kamnitega grajskega zidu za izvedbo novega povezovalnega hodnika v trakt  A. </t>
  </si>
  <si>
    <t xml:space="preserve">Delo se izvaja z ročnimi električnimi rušilnimi kladivi, rušenje po kampadah po 1m , s sprotnim betoniranjem sten dvigalnega jaška. </t>
  </si>
  <si>
    <t>LINA 1A 101</t>
  </si>
  <si>
    <t>Steklo spodaj sloni na dveh IMBUS vijakih,  privijačenih  na kamniti zid, s struženo plastično oblogo v stiku s steklom, steklo polkrožno zarezano.</t>
  </si>
  <si>
    <t>Fiksiranje stekla se na notranji strani izdela z jekor prečko kot zapah, prereza 50x12mm, dolžnine 115cm, ki se vloži v obstoječe luknje za zapahe ( če teh lukenj ni, jih je potrebno poiskati oziroma izvesti po navodilih projektanta). Na zapah se vgradi INOX zagozda trikotnega prereza 100x173,2mm, deb. 12mm, z utorom za montažo na prečko ter opremlejno 1x z varovalno razcepko in 1x z varovalom proti izvlek fi 4mm, dolžine 36mm. Na steklo je nalepljen  INOX kotnik 20x20mm, dolžine 110mm</t>
  </si>
  <si>
    <t>Izdelava, dobava in montaža prezračevalnega kanala, izdelanega iz  INOX pločevine deb.2mm, razvite širine 55cm, z  ojačitvenimi rebri za montažo talne obloge, vse izdelano po detajlu projektanta.</t>
  </si>
  <si>
    <t>OKNO 1A 302 IN LINA 1A 102</t>
  </si>
  <si>
    <t xml:space="preserve">Lina zastekljena s kaljenim steklom float, deb. 10mm, dim.stekla 86x137cm. Robovi stekla imajo v širini 30mm nalepljeno obstojno satinirano folijo, ki zakrije gumi tesnilo med steklom in steno. </t>
  </si>
  <si>
    <t>Izdelava, dobava in montaža  plošče iz jekor pločevine deb. 10mm kot element podpiranja zgornjega dela line, plošča oblikovana po  obstoječem zidu. Za spajanje  vgrajen profil 70x10mm, dolžine 600+770mm.  Skupna teža pločevine je 180kg.</t>
  </si>
  <si>
    <t>Izdelava, dobava in montaža  plošče iz jekor pločevine deb. 10mm kot element podpiranja zgornjega dela line, plošča zgibana po profilaciji. Za spajanje  vgrajen profil 70x10mm, dolžine 560mm.  Skupna teža pločevine je 150kg.</t>
  </si>
  <si>
    <t>Za pritjevanje plošč  se na plošči izvede nastavek za privijačenje diwidag vijakov, po detajlu H in I.</t>
  </si>
  <si>
    <t>dobava in postavitev stopnice kot fragment iz kamna iz grajske deponije, dim. 60x25x15cm, s pritjevanjem z lepilno malto</t>
  </si>
  <si>
    <t>dobava in postavitev stopnice kot fragment iz kamna iz grajske deponije, dim. 120x30x13cm, s pritjevanjem z lepilno malto</t>
  </si>
  <si>
    <t>Vse elemente lin, oken in vrat je potrebno izdelati po detajlnjih načrtih in navodilih projektanta ter po že izvedenih detajlih gradu.</t>
  </si>
  <si>
    <t>9.  Okna, line in vrata</t>
  </si>
  <si>
    <t>Pritjevanje plošče se izvede z Diwidag sidri fi 10mm, dolžine 30cm - 3 kom ter dolžine 350cm- 4kom. Prav tako je potrebno upoštevati izvedbo  vrtine fi 20mm, dolžine 350cm, v kamniti zid- 4 kom</t>
  </si>
  <si>
    <t>Pritjevanje plošče se izvede z Diwidag sidri fi 10mm, dolžine 30cm - 8 kom ter dolžine 200cm- 4kom. Prav tako je potrebno upoštevati izvedbo  vrtine fi 20mm, dolžine 200cm, v kamniti zid- 4 kom</t>
  </si>
  <si>
    <t>PORTAL 1A 100</t>
  </si>
  <si>
    <t xml:space="preserve">Fiksna zasteklitev izvedena s termopan steklom 6+16+6mm, notranje steklo kaljeno,  dim. stekla 79x185cm.  Steklo vgrajeno v INOX okvir , robovi stekla imajo v širini 30mm nalepljeno obstojno satinirano folijo, ki zakrije gumi tesnilo med steklom in steno. </t>
  </si>
  <si>
    <t xml:space="preserve">Okvir podboja iz zgibanega  L profila razvite širine 10cm iz inox pločevine deb. 3mm, peskan s steklenimi kroglicami , sidran v kamniti portal z vtopljenimi IMBUS  vijaki. Okvir stekla iz L profila 25x35mm,  z izdelanim tečajem zgoraj in spodaj za občasno odpiranje za čiščenje, zapiranje z dvema vijakoma. tesnilo kot pri drugi oknih mehko in obstojno lepljeno v okvir. </t>
  </si>
  <si>
    <t>Okno ima okensko polico razvite širine 28cm, dolžine 80cm iz INOX pločevine deb. 2mm</t>
  </si>
  <si>
    <t>dobava in postavitev stopnice kot fragment iz kamna iz grajske deponije, dim. 100x30x13cm, s pritjevanjem z lepilno malto</t>
  </si>
  <si>
    <t>ODPRTINA 1B 500</t>
  </si>
  <si>
    <t>Fiksna zasteklitev izvedena s kaljenim deb. 10mm,   dim. stekla 102x210cm.  Robovi stekla imajo v širini 100mm nalepljeno obstojno satinirano folijo, prav tako je   horizontalno nalepljena folija kot varnostni pas, širine 40mm.</t>
  </si>
  <si>
    <t>Steklo  pritjeno na kamniti zid z  utopljenimi Imbus vijaki M 14- 11 kom, tesnilo dim. 60x3mm . V satiku s tlemi je steklo kitano s silikonskim kitom.</t>
  </si>
  <si>
    <t>OKNO 1A 300 (301,302)</t>
  </si>
  <si>
    <t>Okvir podboja iz zgibanega  L profila razvite širine 10cm iz inox pločevine deb. 3mm, peskan s steklenimi kroglicami , sidran v kamniti zid z vtopljenimi IMBUS  vijaki. Okvir stekla iz L profila 25x35mm,  z izdelanim tečajem zgoraj in spodaj za občasno odpiranje za čiščenje, zapiranje z dvema vijakoma. tesnilo kot pri drugi oknih mehko in obstojno lepljeno v okvir.  Okno zgoraj ločne oblike, izdelano točno po šabloni.</t>
  </si>
  <si>
    <t xml:space="preserve">Fiksna zasteklitev izvedena s termopan steklom 6+16+6mm, notranje steklo kaljeno, steklo z mehkim nanosom,  dim. stekla povprečno 67x72cm.  Steklo vgrajeno v INOX okvir , robovi stekla imajo v širini 30mm nalepljeno obstojno satinirano folijo, ki zakrije gumi tesnilo med steklom in steno. </t>
  </si>
  <si>
    <t>Pozidava obrobja in ležišč okenskih lin z dostavo kamna iz grajske deponije, izvedba zidanja kot obstoječe, izvedeno čimbolj neopazno kot obstoječe, po navodilih projektanta</t>
  </si>
  <si>
    <t>Pozidava  spodnje police okenskih lin z opeko starega formata 30x15x7,5cm, z zidanjem v PCM ter izdelavo oemta kot obstoječi. Pozidava polic oken 1A 300,301,302.</t>
  </si>
  <si>
    <t>ODPRTINA 1A 501</t>
  </si>
  <si>
    <t>Fiksna zasteklitev izvedena s  termopan steklom 8mm, kaljeno+16+44.1mm, lepljeno, dim. stekla 140x201cm.  Robovi stekla imajo v širini 30mm nalepljeno obstojno satinirano folijo, prav tako je   horizontalno nalepljena folija kot varnostni pas, širine 40mm.</t>
  </si>
  <si>
    <t>Okvir okna iz  L profila 18x32x3mm peskan s steklenimi kroglicami , sidran v zid z vtopljenimi IMBUS  vijaki M 10.  Po celotnem obodu zakitano s silikonskom kitom.</t>
  </si>
  <si>
    <t xml:space="preserve">Obstoječa vrata so lesena, delno v pasovih obložena s pasovi iz fe pločevine. Obstoječi del je potrebno očistiti in pokrpati. </t>
  </si>
  <si>
    <t>Spodaj se doda pas višine 37cm v enaki izvedbi ( les+pločevina).</t>
  </si>
  <si>
    <t>Obstoječe tečaje je potrebno popraviti.</t>
  </si>
  <si>
    <t>Pred izvedbo vart je potrebno odstraniti podzidavo s siporexom ter očistiti stike s kamnitim portalom.</t>
  </si>
  <si>
    <t>Izvedba po navodilih projektanta.</t>
  </si>
  <si>
    <t xml:space="preserve">Izdelava, dobava in montaža avtomatskih drsnih vrat v orožarno, kompletno nosilna konstrukcija, fiksni del zasteklitve ter dvokrilna drsna vrata z vso potrebno avtomatiko, pogoni, varovali in zaključki, izdeano iz elementov: </t>
  </si>
  <si>
    <t>Fiksna zasteklitev s kaljenim steklom deb. 10mm, float, kompletno s pritrjevanjem</t>
  </si>
  <si>
    <t>dvokrilna avtomatska drsna vrata dim. 2x50x228cm, kompletno z avtomatiko in pogoni GEZE Slim</t>
  </si>
  <si>
    <t>Izdelava, dobava in montaža novih kamnitih stopnic, izdelanih iz naravnega kamna konglomerata. Izvajalec mora  dostaviti vzorce kamna v potrditev projektantu.</t>
  </si>
  <si>
    <t>Stopnice dim. 215x31x20cm, položeno v cementno malto.</t>
  </si>
  <si>
    <t>Vratno krilo izdelano iz kaljenega satiniranega stekla deb. 10mm, dvorilno  dim. 2x56x203cm.  Opdiranje s strani restavracije senzorsko, s strani kuhinje na dotik.</t>
  </si>
  <si>
    <t>Doplačilo za vgradnjo ojačitve za montažo umivalnika na  montažno steno</t>
  </si>
  <si>
    <r>
      <t xml:space="preserve">Izdelava, dobava in montaža avtomatskih drsnih vrat  </t>
    </r>
    <r>
      <rPr>
        <b/>
        <sz val="10"/>
        <rFont val="Arial CE"/>
        <charset val="238"/>
      </rPr>
      <t>2A 101</t>
    </r>
    <r>
      <rPr>
        <sz val="10"/>
        <rFont val="Arial CE"/>
        <family val="2"/>
        <charset val="238"/>
      </rPr>
      <t>,  kompletno dvokrilna drsna vrata z vso potrebno avtomatiko, pogoni, varovali in zaključki.</t>
    </r>
  </si>
  <si>
    <r>
      <t xml:space="preserve">Izdelava, dobava in montaža dvokrilnih steklenih vrat z oznako </t>
    </r>
    <r>
      <rPr>
        <b/>
        <sz val="10"/>
        <rFont val="Arial CE"/>
        <charset val="238"/>
      </rPr>
      <t>1A 404</t>
    </r>
    <r>
      <rPr>
        <sz val="10"/>
        <rFont val="Arial CE"/>
        <charset val="238"/>
      </rPr>
      <t>, dim. 143x262cm</t>
    </r>
  </si>
  <si>
    <t xml:space="preserve">Vratno krilo izdelano iz varnostnega kaljenega termopan stekla 8+16+8mm,  float, posamezno krilo velikosti 71x262cm, na  enem vertikalnem robu je nalepljena obstojna satinirana folija pas širine 30mm. </t>
  </si>
  <si>
    <t>V steklu utori za izvedbo vijačenja kovisnkega okvirja.</t>
  </si>
  <si>
    <t xml:space="preserve">Okvir krila po eni vertikali ter zgoraj in spodaj je izdelan iz INOX profilov 2x70x5mm (peskano s steklenimi kroglicami), medsebojno vijačenih z poglobljenimi poliranimi INOX dvojnimi vijaki M8x20,   v rastru cca 200mm. </t>
  </si>
  <si>
    <t>Na obstoječi portal je vgrajen ploščati profil INOX 100x10mm,  skupne dolžine 520cm, pritrjen v zid s poglobljenimi Imbus M 10.</t>
  </si>
  <si>
    <t>Po vertikalnih robovih kril vgrajeno gumi tesnilo,  po horizontalnih pa  tesnilna metlica.</t>
  </si>
  <si>
    <t>Izdelava opaža vidnega betona plošče prehoda, amortizacija in razopaženje. Opaž višine do 3m.  Izvedba opaženja po kampadah .</t>
  </si>
  <si>
    <t>Dobava in polaganje talne obloge iz keramike, formata 30x60cm, po izboru arhitekta .Wc, skladišče, snažilka</t>
  </si>
  <si>
    <t xml:space="preserve">Izvedba sanacije obstoječih izhodov na teraso, kompletno z odstranitvijo obstoječih vrat, očiščenjem profilov podboja, </t>
  </si>
  <si>
    <t xml:space="preserve">Vpetje  obodnih stekel navzdol je izvedeno tako , da je pritrdilni sistem obešen na jekor obod plošče namesto na konzolne stopnice. Vse vrtine in odrezi cevi se morajo izvesti z NC strojem ( laserjem) zaradi natančnosti izvedbe, in predhodne priprave lukenj za vezne elemente, ki se jih vgradi pri montaži. </t>
  </si>
  <si>
    <t xml:space="preserve"> - Na zunanjem obodu stopnišča je tam, kjer ni zidu obod zaprt s kaljenim lepljenim prozornim steklom 2x 8mm ( eventuelno 2x6 ali 3x4) , pasovi širine 33 cm imajo zgoraj okroglo vrtino spodaj okroglo podolgovato zaradi prevzemanja deformacij konzol, ter dodatno vrtino za pritrditev ročaja za roke.Ta je pritrjen z vijakom s struženim in rezkanim valjem fi 30mm in ploščatim elementom varjenim na  cev ročaja. Steklo mora imeti vse robove ustrezno posnete, ker so v območju gibanja ljudi. 
</t>
  </si>
  <si>
    <t xml:space="preserve"> - Ročaj za roke je v spiralo zvita kvadratna cev 30 x 30  (do max 40 x 40mm) , ki ima na spodnji strani zarezane minimalno 10mm široke in 250mm dolge  zareze v vzdolžni smeri v rastru 270cm, skozi katere sveti 
navzdol in proti jedru tračna svetilka iz led diod v samolepilnem traku. 
V spodnji coni cevi je vloženo plastično satovje, ki omejuje bleščanje izven območja stopnišča v prostor. 
</t>
  </si>
  <si>
    <t>1x2x0.8, rdeč, požarno odporen, položen p/o in n/o</t>
  </si>
  <si>
    <t xml:space="preserve">Gibljiva plastična cev                                  </t>
  </si>
  <si>
    <t>Programiranje požarne centrale in spuščanje v funkcijo</t>
  </si>
  <si>
    <t>Masa za tesnjenje skozi požarne cone</t>
  </si>
  <si>
    <t>IKS SISTEM (telefonija, rač.mreže)</t>
  </si>
  <si>
    <t>Povezovalni kabli UTP, RJ45 - RJ45, cat.5+</t>
  </si>
  <si>
    <t>Priklop kablov UTP na stikalni blok</t>
  </si>
  <si>
    <t>ETAŽNA OPREMA</t>
  </si>
  <si>
    <t>Gibljiva plastična cev</t>
  </si>
  <si>
    <t>Vtičnice RJ45, UTP, cat.6, p/o, parapet,talna doza</t>
  </si>
  <si>
    <t>Nepredvidena dela, ocena</t>
  </si>
  <si>
    <t>Demontaža obstoječih kamnitih notranjih stenskih oblog na kovinski podkonstrukciji. V količini so upoštevane tudi obloge vrat.</t>
  </si>
  <si>
    <t>Demontaža jeklenih podkonstrukcij  kamnitih in lesenih stenskih oblog</t>
  </si>
  <si>
    <t>Demontaža obstoječih kovinskih vrat (finalna obloga vrat upoštevana v posebnih postavkah). V ceni potrebno upoštevati demontažo okovja in kljuk z odnosom v deponijo naročnika, ostalo pa odvoz v trajno deponijo.</t>
  </si>
  <si>
    <t>vrata velikosti do 2m2</t>
  </si>
  <si>
    <t>vrata velikosti  2-4m2</t>
  </si>
  <si>
    <t>vrata velikosti  4-6m2</t>
  </si>
  <si>
    <t>steklena vrata na teraso, velikosti  175x230cm</t>
  </si>
  <si>
    <t>Demontaža obstoječih fasadnih zasteklitev termopan steklo v jekor okvirju, dim. 80x220cm</t>
  </si>
  <si>
    <t>Demontaža obstoječe zasteklitve na nivoju 3 proti terasi ter zasteklitve ograje terase, kompletno z Jekor okvirjem</t>
  </si>
  <si>
    <t>Izvedba utora  v obstoječih kamnitih zidovih, izdelan z rezanje z žago  z diamantnimi rezili in izdolbljenjem z ročnimi udarnimi kladivi. Utori za potrebe omaric instalacij ali poglobitev za nove sanitarije. Obračun po m3 rušenega zidu.</t>
  </si>
  <si>
    <t>Rušenje kompletne konstrukcije obstoječe fasade, z razrezom na ustrezno velike kose in odvzom v trajno deponijo. Delo se izvede po namestitvi novih noslnih stebrov plošče nad nivojem 2. Izvedba po navodilih statika.</t>
  </si>
  <si>
    <t>Demontaža obstoječe obloge dveh stebrov v holu.Obloga je sorodne izvedbe kot obloga dvigala, z odvozom na deponijo.</t>
  </si>
  <si>
    <t xml:space="preserve"> SKUPAJ RUŠITVENA DELA:</t>
  </si>
  <si>
    <t>Izdelava opaža robu cementnega estriha v območju montaže talnih konvektorjev, opaž višine do 15cm. Obračun po m1.</t>
  </si>
  <si>
    <r>
      <t>Sestava</t>
    </r>
    <r>
      <rPr>
        <sz val="10"/>
        <rFont val="Arial CE"/>
        <family val="2"/>
        <charset val="238"/>
      </rPr>
      <t xml:space="preserve"> tlaka </t>
    </r>
    <r>
      <rPr>
        <b/>
        <sz val="10"/>
        <rFont val="Arial CE"/>
        <family val="2"/>
        <charset val="238"/>
      </rPr>
      <t>H-   og</t>
    </r>
    <r>
      <rPr>
        <b/>
        <sz val="10"/>
        <rFont val="Arial CE"/>
        <charset val="238"/>
      </rPr>
      <t xml:space="preserve">revano:  </t>
    </r>
    <r>
      <rPr>
        <sz val="10"/>
        <rFont val="Arial CE"/>
        <family val="2"/>
        <charset val="238"/>
      </rPr>
      <t xml:space="preserve">              </t>
    </r>
  </si>
  <si>
    <r>
      <t>Sestava</t>
    </r>
    <r>
      <rPr>
        <sz val="10"/>
        <rFont val="Arial CE"/>
        <family val="2"/>
        <charset val="238"/>
      </rPr>
      <t xml:space="preserve"> tlaka </t>
    </r>
    <r>
      <rPr>
        <b/>
        <sz val="10"/>
        <rFont val="Arial CE"/>
        <family val="2"/>
        <charset val="238"/>
      </rPr>
      <t>K-   te</t>
    </r>
    <r>
      <rPr>
        <b/>
        <sz val="10"/>
        <rFont val="Arial CE"/>
        <charset val="238"/>
      </rPr>
      <t xml:space="preserve">rasa:  </t>
    </r>
    <r>
      <rPr>
        <sz val="10"/>
        <rFont val="Arial CE"/>
        <family val="2"/>
        <charset val="238"/>
      </rPr>
      <t xml:space="preserve">              </t>
    </r>
  </si>
  <si>
    <t>Izvedba dobetoniranja kotov plošče ob stopnišču, kompletno z izdelavo ločno oblikovanega opaža, armaturo s sidranjem v obstoječo ploščo ter betoniranjem z betonom C 25/30.</t>
  </si>
  <si>
    <t>Plošča je deb. 14cm, tlorisne neto površine  0,30m2.</t>
  </si>
  <si>
    <t xml:space="preserve"> Podaljšanje tlaka na robu plošče galerije:  </t>
  </si>
  <si>
    <t xml:space="preserve"> SKUPAJ GRADBENA DELA :</t>
  </si>
  <si>
    <t>Opozorilo: Izvedba  montažnih interjernih del je izredno zahtevna! Nujna je zelo precizna izdelava. Prilagojeno dejanskim meram strehe.</t>
  </si>
  <si>
    <t>Posebna pozornost je potrebna pri stikih zasteklitve Sb  (z po enim konzolnim steklom termopana na vsakem stiku) z steno Sa. Tolerance na stikih pasov sten s stropom niso dopustne. Izdelava v sodelovanju s projektantom!</t>
  </si>
  <si>
    <t xml:space="preserve">Pred izvedbo v sodelovanju s projektantom izdelati poizkusne modela za vzorčenje stene Sa!. </t>
  </si>
  <si>
    <t>Delavniške načrte vključno z podkonstrukcijami in montažo izdela izvajalec v sodelovanju s projektantom</t>
  </si>
  <si>
    <r>
      <t xml:space="preserve">Izdelava obloge stropa nad dvorano, izvedeno v sestavi </t>
    </r>
    <r>
      <rPr>
        <b/>
        <sz val="10"/>
        <rFont val="Arial CE"/>
        <charset val="238"/>
      </rPr>
      <t xml:space="preserve">A - horizontalna obdelava pod tlakom na koti +387,00, </t>
    </r>
    <r>
      <rPr>
        <sz val="10"/>
        <rFont val="Arial CE"/>
        <charset val="238"/>
      </rPr>
      <t>z vsem potrebnim pritrdilnim materilom in zaključki:</t>
    </r>
  </si>
  <si>
    <t xml:space="preserve"> -MAFUND membrana deb.25mm</t>
  </si>
  <si>
    <t xml:space="preserve"> -leseni morali 7x8cm, vmes toplotna izolacija Tervol DP-5 v deb. 4,0+3,0cm</t>
  </si>
  <si>
    <t xml:space="preserve"> -PET folija</t>
  </si>
  <si>
    <t xml:space="preserve"> -mavčnokartonska plošča deb.2x12,5mm, vijačena na lesene morale</t>
  </si>
  <si>
    <t xml:space="preserve"> -parna zapora PE folija</t>
  </si>
  <si>
    <t xml:space="preserve"> -mavčnokartonska plošča deb.12,5mm, vijačena v lesene morale, bandažirano</t>
  </si>
  <si>
    <r>
      <t xml:space="preserve">Izdelava obloge stropa nad dvorano (tla strojnice), izvedeno v sestavi </t>
    </r>
    <r>
      <rPr>
        <b/>
        <sz val="10"/>
        <rFont val="Arial CE"/>
        <charset val="238"/>
      </rPr>
      <t xml:space="preserve">A1 - poševna obdelava proti strehi, </t>
    </r>
    <r>
      <rPr>
        <sz val="10"/>
        <rFont val="Arial CE"/>
        <charset val="238"/>
      </rPr>
      <t>z vsem potrebnim pritrdilnim materilom in zaključki:</t>
    </r>
  </si>
  <si>
    <t xml:space="preserve"> -toplotna izolacija Tervol DP-5 v deb. 10,0cm</t>
  </si>
  <si>
    <r>
      <t xml:space="preserve">Izdelava in montaža  </t>
    </r>
    <r>
      <rPr>
        <b/>
        <sz val="10"/>
        <rFont val="Arial CE"/>
        <family val="2"/>
        <charset val="238"/>
      </rPr>
      <t>dvostransko vidne</t>
    </r>
    <r>
      <rPr>
        <sz val="10"/>
        <rFont val="Arial CE"/>
        <family val="2"/>
        <charset val="238"/>
      </rPr>
      <t xml:space="preserve"> montažne stene z oznako </t>
    </r>
    <r>
      <rPr>
        <b/>
        <sz val="10"/>
        <rFont val="Arial CE"/>
        <family val="2"/>
        <charset val="238"/>
      </rPr>
      <t>Sa</t>
    </r>
  </si>
  <si>
    <t>Stena Sa je višine  647 cm in je vertikalna. a žagaste tlorisne oblike.  Sestoji iz posameznih slopov šir. 130 in 70cm (po načrtu!), med katerimi je montirano termopan steklo (glej  popis zasteklitev).</t>
  </si>
  <si>
    <t>Odklopi in demontaže raznih elektro instalacij z potrebnimi zaključki in prevezavami. Obračun po dejansko porabljenem času, iz zapisov v gradbeni dnevnik. Delo VKV električar.</t>
  </si>
  <si>
    <t>Odklopi in demontaže raznih strojnih instalacij z potrebnimi zaključki in prevezavami. Obračun po dejansko porabljenem času, iz zapisov v gradbeni dnevnik. Delo VKV strojne instalacije</t>
  </si>
  <si>
    <t>Demontaža obstoječe opreme, iznos iz objekta ter nakladanje na prevozno sredstvo za odvoz v trajno deponijo ali pa odnos v deponijo naročnika, iz zapisov v gradbeni dnevnik.</t>
  </si>
  <si>
    <t>Odvoz razne opreme v trajno deponijo, kompletno s plačilom potrebnih taks.</t>
  </si>
  <si>
    <t>Rušenje obstoječega  kamnitega  tlaka dveh podestov na stopnišču nad koti +379,40, montiranega na kovinsko podlago.</t>
  </si>
  <si>
    <t>Rušenje obstoječega  kamnitega  tlaka debeline 3,0cm,  vključno  z betonsko podlago debeline 8cm ,slojem toplotno akustične izolacije deb.5cm ter hidroizolacijo. Tlak terase.</t>
  </si>
  <si>
    <t>Zaradi nemotenega delovanja kavarne, ki se nahaja na nivoju +1 v traktu M potekajo dela rušenja in dela, ki povzročajo večji hrup v nočnem času (22.00 - 9.00). V ceno je potrebno vključiti razsvetljavo, vse potrebne delovne odre in vse stroške dela v nočnem času.</t>
  </si>
  <si>
    <t>Odstranitev elementov obstoječih Fe ograj stopnišča (to je dveh prvih ram stopnišča do podesta), ograj ob stopnišču ter ograje na galeriji hola, vse vključno z ročajem, s previdno odstranitvijo v območju nastopnih ploskev (katere ostanejo). Vse ograje so višine 100cm. Dela izvajati po navodilih arhitekta.</t>
  </si>
  <si>
    <t>odstranitev ročaja ograj, odvoz v trajno deponijo (stopnišče od nivo 2 do nivo 3).</t>
  </si>
  <si>
    <t>odstranitev ograje v celoti, kompletno ročaj in vertikale fi 12mm.</t>
  </si>
  <si>
    <t>odstranitev ograje v celoti, kompletno kovinski stebrički in polnilo iz plošč naravnega kamna.</t>
  </si>
  <si>
    <t>demontaža zaključnih elementov - držal ročaja, izdelano iz MS, montiranih na vrhu jeklenih cevi stopnišča, z deponiranjem v deponijo naročnika.</t>
  </si>
  <si>
    <t>demontaža obstoječih vertikalnih stojk stopnišča, jeklena barvana cev fi 48mm, z odvozom v trajno deponijo. Demontažo izvesti previdno, brez poškodovanja litih nastopnih ploskev stopnišča.</t>
  </si>
  <si>
    <t>Dobava, postavitev, amortizacija in demontaža fasadnega odra. V ceni je potrebno upoštevati tudi zaščito proti okolici z  montažo jute ali reklamnih panojev (sama izdelava reklamnih panojev ni predmet te ponudbe). Vse v skladu z varnostnim načrtom.</t>
  </si>
  <si>
    <t xml:space="preserve">Dobava, postavitev, amortizacija in demontaža dostopnega stopnišča za potrebe del, stopnišče izvedeno v sklopu fasadnega odra, vse za ves čas gradnje. </t>
  </si>
  <si>
    <t>Izvedba v skladu z vsemi varnostnimi zahtevami v varnostnem načrtu, izveden po načrtu, katerega pred izvedbo potrdi naročnik.  Stopnišče  za višino h je cca. 15,0m - do nivoja +4</t>
  </si>
  <si>
    <t>Demontaža obloge dvigalnega jaška.Obloga je iz iveral plošč, na katerih je nalepljeno steklo in ogledala, Vidni profili so iz inoxa, podkonstrukcija so Fe profili. Odvoz na deponijo.</t>
  </si>
  <si>
    <t>Sanacija trave na zunanji strani obzidja po zaključenih delih, cca 50 m2.</t>
  </si>
  <si>
    <t>Utor prereza 50x40mm, ležišče stekla po detajlu 5, list št.1.7.03</t>
  </si>
  <si>
    <t>Izvedba utora za naleganje zasteklitve, utor v obstoječih kamnitih zidovih, izdelan z rezanjem z žago  z diamantnimi rezili in izdolbljenjem z ročnimi udarnimi kladivi.</t>
  </si>
  <si>
    <t>Izdelava notranjega ometa obstoječih zidov, kompletno cementni obrizg, fini omet. RAL 9010. Izvedba ometov po navodilih arhitekta.</t>
  </si>
  <si>
    <t>Izvedba obrušenja obstoječega ometa v debelini  cca 6mm kot podlaga za pripravo montaže L obstenskih  talnih letev, utor višine do 5cm. Glej detaj Om2.</t>
  </si>
  <si>
    <t>Izravnava tlaka pri južnem oknu 05: Obstoječi poglobljen dostop na balkon (stopnici) se ukine in dobetonira do notranje ravnine zidu, kjer se izvede ena stopnica globine 30cm. Terazzo tlak v dvorani na koti 380,45 se izvede tudi preko novega tlaka in nove vertikale stopnice.</t>
  </si>
  <si>
    <t xml:space="preserve"> - toplotna izolacija polizocianutarne plošče kot npr. PIR lambda d=0,022W/m.k, izolacija deb.10,0cm</t>
  </si>
  <si>
    <t xml:space="preserve"> - parna zapora Al-Pe fiolja kot npr. Stratho Alu Top 1500SK</t>
  </si>
  <si>
    <t xml:space="preserve"> - mikroarmirani betonski estrih C 20/25 v deb. 5,50cm, z plastifikatrorjem za talno ogrevanje</t>
  </si>
  <si>
    <t xml:space="preserve"> - sistemske plošče za razvod talnega ogrevanja</t>
  </si>
  <si>
    <t xml:space="preserve"> - toplotna izolacija ekspandirani polistiren  EPS 150, deb. 3,0cm</t>
  </si>
  <si>
    <t>Dobava in vgradnja toplotne izolacije iz kamene volne TP 115, izolacija vgrajena med obstoječe in nove Jekor profile na fasadi, kompletno z vsem točnim vpasovanjem. Obračun po m3 vgrajenega materiala.</t>
  </si>
  <si>
    <t>Demontaža  obstoječe omarice pod oknom O2 ter izdelava zapore iz mavčnokartonskih plošč, s potrebno podkonstrukcijo in bandažiranjem. Omarica dim. cca 60x40cm.</t>
  </si>
  <si>
    <t>Zaradi nove ograje je potrebno odžagati zgornji tob vzdolžnega zgornjega profila v višini 5cm. Tlak in estrih se podaljšata za 12 cm do zunanjega roba jekor profila. (ki ga kasneje zapre inox ograjni U profil).</t>
  </si>
  <si>
    <t xml:space="preserve"> - nosilni jekleni vertikalni  Fe profili 100 x 50 x 5 mm od talne ab plošče do konstrukcije tal strojnice (višine 647 cm),  s horizontalnimi povezavami. Ti okviri so vpeti  s sidrnimi ploščami in pritrdilnim materijalom, antikorozijsko zaščiteni. </t>
  </si>
  <si>
    <t xml:space="preserve"> - na knauf je iz obeh strani nakaširana mineralna volna DP5 deb.25mm, nanjo je nalepljen srebrn stekleni voal. V območju z vzorcem je na knauf ploščo najprej postavljen utrdilni Alu raster - mreža z okni 50x50x25mm, potem vmes tervol in nato preko vsega voal folija.</t>
  </si>
  <si>
    <t xml:space="preserve"> - končna obloga je obojestranska  Alu pločevina 2,5mm z nalepljenim furnirjem. Sendvič pločevine s furnirjem je izrezkan ali izrezan z laserjem v cca 45% površini sten - z vzorcem po posebni predlogi. Furnir je barvan po barvni shemi in tako, da je vidna lesena struktura. Izdelan mora biti vzorec, ki ga bo potrdil projektant. 
</t>
  </si>
  <si>
    <t xml:space="preserve"> Zgoraj, v območju med visečim stropom dvoran in stropom (talni sloji) strojnice (viš. Cca. 80cm) ni finalne alu obloge in tervola 25mm, je le knauf stena s tervolom 5cm, kot zvočna izolacija.</t>
  </si>
  <si>
    <r>
      <t xml:space="preserve"> Izdelava in montaža </t>
    </r>
    <r>
      <rPr>
        <b/>
        <sz val="10"/>
        <rFont val="Arial CE"/>
        <family val="2"/>
        <charset val="238"/>
      </rPr>
      <t>enostransko vidne</t>
    </r>
    <r>
      <rPr>
        <sz val="10"/>
        <rFont val="Arial CE"/>
        <family val="2"/>
        <charset val="238"/>
      </rPr>
      <t xml:space="preserve"> montažne stene z oznako </t>
    </r>
    <r>
      <rPr>
        <b/>
        <sz val="10"/>
        <rFont val="Arial CE"/>
        <family val="2"/>
        <charset val="238"/>
      </rPr>
      <t>Sa1+Sd</t>
    </r>
    <r>
      <rPr>
        <sz val="10"/>
        <rFont val="Arial CE"/>
        <family val="2"/>
        <charset val="238"/>
      </rPr>
      <t>, višine 550cm v rdeči dvorani.</t>
    </r>
  </si>
  <si>
    <r>
      <t xml:space="preserve"> Stena  </t>
    </r>
    <r>
      <rPr>
        <b/>
        <sz val="10"/>
        <rFont val="Arial CE"/>
        <family val="2"/>
        <charset val="238"/>
      </rPr>
      <t>Sa1</t>
    </r>
    <r>
      <rPr>
        <sz val="10"/>
        <rFont val="Arial CE"/>
        <family val="2"/>
        <charset val="238"/>
      </rPr>
      <t xml:space="preserve"> je do višine 300cm  vertikalna, nadljuje se v steno </t>
    </r>
    <r>
      <rPr>
        <b/>
        <sz val="10"/>
        <rFont val="Arial CE"/>
        <family val="2"/>
        <charset val="238"/>
      </rPr>
      <t>Sd</t>
    </r>
    <r>
      <rPr>
        <sz val="10"/>
        <rFont val="Arial CE"/>
        <family val="2"/>
        <charset val="238"/>
      </rPr>
      <t xml:space="preserve"> ki je nagnjena v kotu 86 stopinj. Sestoji iz posameznih slopov šir. od 110 do 200cm (točno po načrtu!), med katerimi je montirano kaljeno-lepljeno steklo (glej  popis zasteklitev).</t>
    </r>
  </si>
  <si>
    <t xml:space="preserve"> - nosilni jekleni vertikalni + nagnjeni fe profili 100x50x5mm od talne konstrukcije do zgornjih Fe razpor v strešni konstrukciji in imajo po višini še horizontalne povezave. Na prelomu so Fe okvirji vpeti v zidani obstoječi zid, s sidrnimi ploščami in pritrdilnim materijalom, antikorozijsko zaščiteni.</t>
  </si>
  <si>
    <t xml:space="preserve"> - tipska kovinska podkonstrukcija iz profilov šir. 50mm, je vgrajena med nosilne Fe profile</t>
  </si>
  <si>
    <t xml:space="preserve"> - končna obloga je Alu pločevina 2,5mm z nalepljenim furnirjem. Sendvič pločevine s furnirjem je izrezkan v cca 45% površini sten z vzorcem po posebni predlogi. Furnir je barvan tako, da je vidna lesena struktura – po barvni shemi. V teh območjih je Alu pločevina med tervolom podložena z Alu mrežo (kot Sa).</t>
  </si>
  <si>
    <t>Izdelava montažne obloge-maske pri vpihih zraka, izdelano iz  gipskartonskih plošč, kompletno s tipsko podkonstrukcijo, vgardnjo vogalnikov  in bandažiranjem stikov, v sestavi:</t>
  </si>
  <si>
    <r>
      <t xml:space="preserve">Izdelava samonosnega </t>
    </r>
    <r>
      <rPr>
        <b/>
        <sz val="10"/>
        <rFont val="Arial CE"/>
        <charset val="238"/>
      </rPr>
      <t>stropa</t>
    </r>
    <r>
      <rPr>
        <sz val="10"/>
        <rFont val="Arial CE"/>
        <family val="2"/>
        <charset val="238"/>
      </rPr>
      <t xml:space="preserve"> nad sanitarijami</t>
    </r>
    <r>
      <rPr>
        <sz val="10"/>
        <rFont val="Arial CE"/>
        <charset val="238"/>
      </rPr>
      <t xml:space="preserve">, </t>
    </r>
    <r>
      <rPr>
        <sz val="10"/>
        <rFont val="Arial CE"/>
        <family val="2"/>
        <charset val="238"/>
      </rPr>
      <t>izdelano iz  gipskartonskih plošč, kompletno s tipsko podkonstrukcijo in bandažiranjem stikov. Strop se na eni strani pritrdi v zid, na drugi starni se nasloni na montažno steno. Izvedba  v sestavi:</t>
    </r>
  </si>
  <si>
    <r>
      <t xml:space="preserve"> Izdelava in montaža </t>
    </r>
    <r>
      <rPr>
        <sz val="10"/>
        <rFont val="Arial CE"/>
        <charset val="238"/>
      </rPr>
      <t>spuščenega horizontalnega</t>
    </r>
    <r>
      <rPr>
        <b/>
        <sz val="10"/>
        <rFont val="Arial CE"/>
        <family val="2"/>
        <charset val="238"/>
      </rPr>
      <t xml:space="preserve"> stropa Sc</t>
    </r>
    <r>
      <rPr>
        <sz val="10"/>
        <rFont val="Arial CE"/>
        <family val="2"/>
        <charset val="238"/>
      </rPr>
      <t xml:space="preserve"> v dvoranah in holu iz barissola in vodoodpornih vezanih plošč.</t>
    </r>
  </si>
  <si>
    <t xml:space="preserve"> Strop je izdelan iz pasov vezane vodoodporne  plošče deb. 12mm, šir. 115,5 in 103,7cm, pritjene nevidno na Fe ali leseno okvirno podkonstrukcijo, ki je obešena na stropno konstrukcijo (na mestih kjer ni prezračevalnih kanalov). Pasovi so dolgi 7,80 do 8,00m (v dveh delih) v rdeči dvorani, in 11,30 do 12,20m (v treh delih)v holu. </t>
  </si>
  <si>
    <t xml:space="preserve"> V modri dvorani so pasovi v tlorisu trapezne oblike širine od 115 do 190cm in dolžine 8.40m (v dveh delih). Pasovi so na enem koncu prisekani pod kotom 45cm (tako da točno nalegajo na vertikalno montažno zobasto steno). V vsaki dvorani je en izrez za zvočnik, v holu dva. </t>
  </si>
  <si>
    <r>
      <t xml:space="preserve"> Barissol</t>
    </r>
    <r>
      <rPr>
        <sz val="10"/>
        <rFont val="Arial CE"/>
        <family val="2"/>
        <charset val="238"/>
      </rPr>
      <t xml:space="preserve"> folija je napeta na posebnem nestandardnem (glej detajl) trikotnem profilu, ki ga razpira ločno alu razpiralo. Barisol trakovi so po dolžini iz dveh delov in ležijo na distančnih nogicah, te pa  v posebnem trikotnem vzdolžnem profilu z žlebičem tako, da jih je možno ob čiščenju ali menjavi svetilk ročno premakniti levo ali desno za cca.35cm (do vešalk ki nosijo panelne trakove). Barissol je bele barve – po izboru projektanta. </t>
    </r>
  </si>
  <si>
    <t xml:space="preserve"> V modri dvorani so trije pasovi v tlorisu trapezne oblike šir. od 50 do 130cm.</t>
  </si>
  <si>
    <t xml:space="preserve"> Med fiksnimi pasovi iz plošč so Barissol pasovi šir. 71,5cm in enakih dolžin kot zgoraj.</t>
  </si>
  <si>
    <t xml:space="preserve"> V rdeči dvorani je ena tretjina oblog barvana v enakomernem prehodu iz rdeče v belo, ostale površine v beli barvi,  v modri pa enako a v modri barvi. V holu je vse belo.</t>
  </si>
  <si>
    <r>
      <t xml:space="preserve"> Viseča obloga (ob zunanji strešini) </t>
    </r>
    <r>
      <rPr>
        <b/>
        <sz val="10"/>
        <rFont val="Arial CE"/>
        <charset val="238"/>
      </rPr>
      <t>Sc</t>
    </r>
    <r>
      <rPr>
        <sz val="10"/>
        <rFont val="Arial CE"/>
        <family val="2"/>
        <charset val="238"/>
      </rPr>
      <t xml:space="preserve"> je izdelana iz vodoodporne vezane plošče deb. 12mm + furnir. 
v dveh, pod različnim kotom nagnenih vzdolžnih pasovih šir. 150cm. Pasovi so nevidno pritjeni na kovinski ali leseni podkonstrukciji, ki je vpeta v dodane strešne Fe L profile, dvakrat po višini. V prelomu sta pasova v prerezu razmaknjena za 7cm (za vpih zraka), spodnji rob pa je 11cm odmaknjen od zidu (tudi vpih zraka). Na spodnjih robovih imajo pasovi mali L profil za pritrditev leddiodnega traku. Zgornji stik z Barissol pasom stropa mora biti natančen. Obračunati vso podkonstrukcijo in obešala.</t>
    </r>
  </si>
  <si>
    <r>
      <t>Viseča obloga ob notranji strešini dvoran</t>
    </r>
    <r>
      <rPr>
        <b/>
        <sz val="10"/>
        <rFont val="Arial CE"/>
        <charset val="238"/>
      </rPr>
      <t xml:space="preserve"> Sa3 </t>
    </r>
    <r>
      <rPr>
        <sz val="10"/>
        <rFont val="Arial CE"/>
        <family val="2"/>
        <charset val="238"/>
      </rPr>
      <t xml:space="preserve">je izvedbe: vodoodporna vezana plošča + tervol 2,5cm + Alu pločevina 2,5mm z furnirjem, nevidno pritrjena. Obloga ima kovinsko nosilno konstrukcijo Fe 100x50x5mm, ki je vpeta na dodanih strešnih L profilih. Oblika obloge je sledeča: dve ploskvi, sestavljeni v dolžini iz dveh nepravilnih trapeznih površin: Rdeča dvorana: poševna ploskev  je dimenzije  320 - 740cm x 275 cm, vertikalna (ob galeriji) je dim. 60 -300 cm x 460 cm. Modra dvorana: 335 – 780 cm x 275 cm, vertikalna 60 -300cm x 460 cm. </t>
    </r>
  </si>
  <si>
    <t>Vključno z ojačitvijo enega kom. vrat.</t>
  </si>
  <si>
    <t xml:space="preserve"> - mavčnokartonska plošča deb.12,5mm, 2x</t>
  </si>
  <si>
    <t xml:space="preserve"> - tipska podkonstrukcija in bandažiranje stikov</t>
  </si>
  <si>
    <t>Izdelava enostransko vidne gipskartonske stene, kot zapora zidnih niš vel od 1,30 do 4m2.
v sestavi:</t>
  </si>
  <si>
    <t xml:space="preserve">Izdelava montažne stene (WC), višine 300cm, iz dvostranskih gipskartonskih plošč 
deb. 12,5mm, z izolacijo 5cm., kompletno s tipsko podkonstrukcijo in bandažiranjem stikov.
</t>
  </si>
  <si>
    <t>Izdelava montažnega stropa v vogalu dvoran, trikotne tlorisne oblike, dim. 500 x 0-100cm
iz gipskartonskih plošč, kompletno s tipsko podkonstrukcijo in bandažiranjem stikov. Strop je konzolen na nosilni Fe konstrukciji iz kvadratnih profilov 50x50x4, v obliki črke H in vzdolžnega C profila 160mm. (Ta konstrukcija podpira tudi vertikalno stropno oblogo iz vezanih plošč, ki je trapezne oblike). Ob stiku stropa z zidom je treba izvesti režo za vpih zraka, šir. 16 cm z zaljučnim Pvc robnim profilom.- dolžine 2x3m. Glej detajle Sa3.načrt 1.7.17.</t>
  </si>
  <si>
    <t xml:space="preserve"> - Fe konzolna podkonstrukcija</t>
  </si>
  <si>
    <r>
      <t xml:space="preserve">Izdelava, dobava in montaža stenskih oblog  stebrov pod oznako A,B,C,C1, dim. 106x48x240cm, z oznako </t>
    </r>
    <r>
      <rPr>
        <b/>
        <sz val="10"/>
        <rFont val="Arial CE"/>
        <charset val="238"/>
      </rPr>
      <t>Sc od 1 do 5</t>
    </r>
    <r>
      <rPr>
        <sz val="10"/>
        <rFont val="Arial CE"/>
        <family val="2"/>
        <charset val="238"/>
      </rPr>
      <t>, vključno z izdelavo in montažo podkonstrukcije stebrov iz Fe profilov 50x50x3mm, s pritrdilnim materialom in zaključki, finalno obdelano, v sestavi:</t>
    </r>
  </si>
  <si>
    <t xml:space="preserve"> -finalna obloga ogledalo deb.4mm, nalepljeno na podlago - pri dveh stebrih po dve stranici iz kaljenega stekla,</t>
  </si>
  <si>
    <t>Posamezna obloga izdelana v enem kosu. Glej detajle načrt št. 1.7.40</t>
  </si>
  <si>
    <t>obloga Sf, dim. 66x240cm, snemljivo (TGR) iz kaljenega stekla, spredaj satinirano, zadaj emajlirano.</t>
  </si>
  <si>
    <t>obloga Sc4, dim. 106x240cm, snemljivo, oba vijaka zgoraj (zapora hidranta).</t>
  </si>
  <si>
    <r>
      <t xml:space="preserve">obloga Sc3, dim. 62x240cm, po obeh vertikalnih robovih vgrajena luč led </t>
    </r>
    <r>
      <rPr>
        <i/>
        <sz val="10"/>
        <rFont val="Arial"/>
        <family val="2"/>
        <charset val="238"/>
      </rPr>
      <t xml:space="preserve">(luč upoštevana pri elektro instalacijah), </t>
    </r>
    <r>
      <rPr>
        <sz val="10"/>
        <rFont val="Arial"/>
        <family val="2"/>
        <charset val="238"/>
      </rPr>
      <t>fiksno pritrjeno.</t>
    </r>
  </si>
  <si>
    <t>obloga Sc2, dim. 68x240cm, fiksno pritrjeno.</t>
  </si>
  <si>
    <t>obloga Sc1, dim. 106x240cm, fiksno pritrjeno.</t>
  </si>
  <si>
    <t xml:space="preserve"> Oblika zapore je trapezna dim.: 210+50 cm x 100 do 270cm, 2 kom. Nosilna konstrukcija iz Fe 100x50x 5mm z vmesno tipsko knauf podkonstrukcijo, tervolom 5cm in obojestranska obloga z vlaknocementnimi ploščami, na vidni strani še obloga z Alu 2,5mm+ furnir, nevidno pritrjeno, barvano v vidni strukturi. Posebej paziti na stike z Sa2 in Sb in Sa3 ! načrt št.1.7.17</t>
  </si>
  <si>
    <t>obloga iz kaljenega in lepljenega stekla 4+4mm, zadnje steklo emajlirano RAL 7042, vendar po potrjenem vzorcu  arhitekta, kitanje, robovi stekla brušeni</t>
  </si>
  <si>
    <r>
      <t xml:space="preserve">Izdelava, dobava in montaža stenskih oblog stebrov, z oznako  </t>
    </r>
    <r>
      <rPr>
        <b/>
        <sz val="10"/>
        <rFont val="Arial CE"/>
        <charset val="238"/>
      </rPr>
      <t>Sf od 1 do 3</t>
    </r>
    <r>
      <rPr>
        <sz val="10"/>
        <rFont val="Arial CE"/>
        <family val="2"/>
        <charset val="238"/>
      </rPr>
      <t>, z montažnimi elementi, s pritrdilnim materialom in zaključki, finalno obdelano, v sestavi:</t>
    </r>
  </si>
  <si>
    <t>obloga dvigala Sf3, obloga višine 240cm, segmenti po načrtu širine 200 in 215 cm,(mere vzeti na licu mesta) vključno z oblogo špalet pri vratih dvigala</t>
  </si>
  <si>
    <t>Izdelava, dobava in vgradnja nosilne jeklene konstrukcije, izdelano iz jeklenih profilov po statičnem izračunu.</t>
  </si>
  <si>
    <t>Celotna konstrukcija je vroče cinkana in finalno barvana po izbru arhitekta. Kompletno ves sidrni in vezni material. Obračun po kg vgrajene konstrukcije.</t>
  </si>
  <si>
    <r>
      <t>konstrukcija v liniji fasade  nivo 2 -</t>
    </r>
    <r>
      <rPr>
        <sz val="10"/>
        <rFont val="Arial CE"/>
        <charset val="238"/>
      </rPr>
      <t>novi jekleni stebri fi 139,7/8mm, dolžine 2500mm, kompletno s sidrnimi ploščami 250x250x10mm zgoraj in spodaj, sidrano v obstoječe betonske konstrukcije z ustreznimi HILTI vijaki</t>
    </r>
  </si>
  <si>
    <r>
      <t>konstrukcija v liniji fasade  nivo 2 -</t>
    </r>
    <r>
      <rPr>
        <sz val="10"/>
        <rFont val="Arial CE"/>
        <charset val="238"/>
      </rPr>
      <t>nov jekleni steber fi 139,7/8mm, dolžine 2500mm ( v osi 1, detajl št.2, načrt št. 1.7.26), izveden po detajlu 2 iz dveh elementov, en večji element v nosilni izvedbi, drugi del pa vijačen, kompletno s sidrnimi ploščami 250x250x10mm zgoraj in spodaj, sidrano v obstoječe betonske konstrukcije z ustreznimi HILTI vijaki</t>
    </r>
  </si>
  <si>
    <r>
      <t>konstrukcija ograje terase</t>
    </r>
    <r>
      <rPr>
        <sz val="10"/>
        <rFont val="Arial CE"/>
        <charset val="238"/>
      </rPr>
      <t xml:space="preserve"> - novi jekor stebri iz zvarjenih profilov 2xNPU 100, dolžine 1400mm, kompletno s sidrnimi ploščami 300x250x10mm, sidrano v čelo obstoječe betonske konstrukcije z ustreznimi HILTI vijaki</t>
    </r>
  </si>
  <si>
    <t>Izdelava, dobava, pripomočki za montažo in montaža žlebu terase, izdelanega iz INOX pločevine deb.1,0mm, razvite širine 60cm, kompletno z iztočnimi kotlički 2x fi 110mm z lovilcem listja. Izvedba po detajlu list št. 1.7.17</t>
  </si>
  <si>
    <t>Dobava in vgradnja vertikalne odtočne cevi iz brezšumne PVC cevi fi 110mm, dolžine 300-400cm, kompletno z protikondenčno izolacijo Armaflex deb.9mm ter priklopom na obstoječo vertikalo na kot tlaka nivoja 2. Načrt 1.7,41</t>
  </si>
  <si>
    <r>
      <t xml:space="preserve">Izdelava, dobava in montaža dodatnega profila iz Jekor pločevine deb. 8mm, razvite širine 240mm, zgibana v delni obliki S, z navaritvijo na obstoječi S profil. </t>
    </r>
    <r>
      <rPr>
        <u/>
        <sz val="10"/>
        <rFont val="Arial CE"/>
        <charset val="238"/>
      </rPr>
      <t>Element fasade na koti +380,20</t>
    </r>
    <r>
      <rPr>
        <sz val="10"/>
        <rFont val="Arial CE"/>
        <charset val="238"/>
      </rPr>
      <t>.</t>
    </r>
  </si>
  <si>
    <t>Izdelava, dobava in montaža FE profila 60x60x5mm kot podlaga za ležišče stekla Sb. Montirano v obstoječo bet. ploščo pred izdelavo estrihov - načrt 1.7.32</t>
  </si>
  <si>
    <r>
      <t xml:space="preserve">Izdelava, dobava in montaža profila iz Jekor pločevine deb. 8mm, razvite širine 300mm, zgibana v obliki S, s privijačenjem na nov ploščati profil. </t>
    </r>
    <r>
      <rPr>
        <u/>
        <sz val="10"/>
        <rFont val="Arial CE"/>
        <charset val="238"/>
      </rPr>
      <t>Element fasade na koti +383,00.</t>
    </r>
  </si>
  <si>
    <t>Izdelava, dobava in montaža ploščatega profila iz Jekor pločevine deb. 8mm, širine 300mm, ter navarjenimi nastavki kot ležišče fasadne zasteklitve, iz pločevine 2x 50/5mm, kot podlaga za montažo fasadne zasteklitve na koti +380,20.</t>
  </si>
  <si>
    <t>Izdelava, dobava in montaža zaključnega profila fasade pod ograjo terase, zgiban profil iz Jekor pločevine deb. 3mm, razvite širine 450mm, navarjeno na nosilne stebre ograje terase.</t>
  </si>
  <si>
    <t>Izdelava, dobava in montaža podlage za montažo S profila fasade, zgiban profil iz Jekor pločevine deb. 6mm, razvite širine 450mm, navarjeno na obstoječi zaključni jekor profil plošče na koti +383,00.</t>
  </si>
  <si>
    <t>Izdelava, dobava in montaža zaključnega profila plošče ter kot ležišče za montažo fasadne zasteklitev po detajlu 2-prerez B, ploščati profil iz Jekor pločevine deb. 5mm, širine 300mm, z navarjenim L kotnikom 25x35x3mm. Profil na koti +380,20.</t>
  </si>
  <si>
    <t>Izdelava, dobava in montaža zaključnega profila plošče ter kot ležišče za montažo fasadne zasteklitev po detajlu 2-prerez B, zgiban ali zvarjen profil iz Jekor pločevine deb. 3mm, širine 550mm. Profil na koti +383,00.</t>
  </si>
  <si>
    <t>Izdelava, dobava in montaža zunanje vertikalne obloge knauf stene proti terasi (v prerezu 7), izdelano iz zgibane jekor pločevine deb.2mm, obračun po m2 razvite površine.</t>
  </si>
  <si>
    <t>Izdelava, dobava in montaža ročaja steklene ograje v prerezu B, ročaj izdelan iz INOX peskanega U profila 30/50/3mm, dolžine 125cm, pritrjen v obstoječi zid s profilom fi 20mm. Izdelava po detajlu.</t>
  </si>
  <si>
    <t>Izdelava, dobava in montaža maske robu plošče ob stopnišču, izdelane iz Jekor pločevine prereza 95x6mm, z izvedbo navaritve matic na obstoječi jekleni profil v rastru cca 40cm. Vijanje maske z IMBUS vgreznimi vijaki. Izvedba po detajlu.</t>
  </si>
  <si>
    <t>Izvedba predelave odvoda zraka na strehi, izvedeno iz Jekor  pločevine (strech metal), po detajlih in navodilih arhitekta,  pločevina privarjena na obstoječe elemente. Obračun po kg vgrajenega materiala.</t>
  </si>
  <si>
    <t>Popravilo obstoječe Jekor pločevine strehe z očiščenjem, popravilom zvarov, dovarjenjem nove pločevine, vse po uskladitvah in navodilih arhitekta ter v skladu z vpisom v gradbeni dnevnik.</t>
  </si>
  <si>
    <t>Izdelava, dobava in vgradnja kanala iz pločevine, ki se vgradi pod linijske difuzorje za poševno oblogo stropa modre, rdeče dvorane in hola ob stiku z zunanjima stenama, glej prereze, načrte št. 1.7.12,13,14</t>
  </si>
  <si>
    <t>dim.: višine cca 115cm, širine 16cm, 
dolžine 320 cm.</t>
  </si>
  <si>
    <t>Razna dela in izdelki iz pločevine in profilov, glede na zahteve arhitekta, z vsem potrebnim pritrdilnim materialom in zaključki ter vključno z izdelavo in montažo na objektu:</t>
  </si>
  <si>
    <t>Izdelava tlaka iz litega teraca - betona z vgrajenimi svetlobnimi steklenimi vlakni, debeline 2,5cm, kompletno z veznim slojem s cementnim pačokom. Tlak je izdelan iz agregata bele barve z dodatkom nekaj modre oziroma rdeče v cementu bele barve, kompletno z vsemi potrebnimi brušenji, vmesnimi kitanji ter izdelavo finalnega zaščitnega premaza. Upoštevati oteženo delo zaradi optičnih vlaken. Max.polje 25m, diletacijske fuge kitane z maso EGO OXIN 300 v barvi teraca. Posebno pozorno izvesti stike z zidovi ob inox profilih in ob talnih konvetorjih. Upoštevati izdelavo barvno - strukturnih vzorcev v sodelovanju z projektantom.</t>
  </si>
  <si>
    <t>Dobava in vgradnja talnih diletacijskih INOX profilov  dim. 3x30mm, z vgradnjo pred izdelavo teraco tlaka. Vgradnja po navodilih in načrtih arhitekta.</t>
  </si>
  <si>
    <t>Izdelava korita za zelenje, izdelanega kot element iz teraca, vključno s potrebno armaturo. Korito je izdelano iz agregata bele barve in cementa bele barve z dodatkom modre (enako kot tlak), vključno z vsemi potrebnimi brušenji, vmesnimi kitanji ter izdelavo finalnega zaščitnega premaza.</t>
  </si>
  <si>
    <r>
      <t xml:space="preserve">Izdelava, dobava in montaža zaključka tlaka ob stenah, (oznaka </t>
    </r>
    <r>
      <rPr>
        <b/>
        <sz val="10"/>
        <rFont val="Arial CE"/>
        <charset val="238"/>
      </rPr>
      <t>om</t>
    </r>
    <r>
      <rPr>
        <sz val="10"/>
        <rFont val="Arial CE"/>
        <charset val="238"/>
      </rPr>
      <t>) izdelano iz INOX peskanega kotnika 50x4mm,  vgradnja pred izdelavo zaključnih obdelav, profil utopljen v linijo zidu, izvedba po detajlu arhitekta. Risba 1.7.34, Om1</t>
    </r>
  </si>
  <si>
    <t>Izdelava, dobava in polaganje tlaka iz naravnega kamna Pohorski tonalit deb. 2,5 cm, s polaganjem v cementno malto deb. 3,0cm - 5,5 cm ter fugiranjem. Širina plošč je 45 cm, dolžine 95 in 145 cm. Pokrivanje odtočnega žlebu se izvede v pasovih šir. 15 cm z fugami(enako kot obstoječi tlak in žleb). Finalna obdelava kamna protidrsna - peskana.</t>
  </si>
  <si>
    <t>Izdelava, dobava in montaža kamnite obloge dveh podestov četrtkrožne oblike stopnišča med koto +376,92 in +380,45, obloga izdelana iz kamna Sardo bianco ali Kalen (strukturo in izgled kamna mora odobriti arhitekt). Dimenzije kot na obstoječih podestih.</t>
  </si>
  <si>
    <t xml:space="preserve">Obloga posameznega podesta je lahko izdelana iz največ dveh kosov, s potrebnim vpasovanjem v izdelani jekleni podest. </t>
  </si>
  <si>
    <t>Sanacija obstoječih zunanjih tlakov, kompletno z odstranitvijo obstoječega kamnitega tlaka vključno z betonsko podlago, izdelavo nove talne obloge iz naravnega kamna kot obstoječi, v strukturi in dimenzijah obstoječega.</t>
  </si>
  <si>
    <t>z betoniranjem podlage z betonom z dodatki za OMO in OSMO ter polaganjem kamna s fugiranjem.</t>
  </si>
  <si>
    <t>sanacija tlaka na kovinski rampi proti slaščičarni, z izvedbo diletacijskega stika med rampo in teraso, s potrebnim kitanjem</t>
  </si>
  <si>
    <t xml:space="preserve">Dobava in polaganje stenske obloge iz keramičnih ploščic formata do 30x60cm, po izboru arhitekta, kompletno s polganjem v polimercementno lepilo in fugiranjem. Keramika nabavna cena do 30€/m2. Obloga sten v WC, snažilka. </t>
  </si>
  <si>
    <r>
      <t xml:space="preserve">Izdelava, dobava in vgradnja zasteklitve - fiksnih pasov - z oznako </t>
    </r>
    <r>
      <rPr>
        <b/>
        <sz val="10"/>
        <rFont val="Arial CE"/>
        <charset val="238"/>
      </rPr>
      <t>Sb, vgrajenih v predelni steni med dvoranama in holom</t>
    </r>
    <r>
      <rPr>
        <sz val="10"/>
        <rFont val="Arial CE"/>
        <charset val="238"/>
      </rPr>
      <t>. Zasteklitev iz termopan varnostnega stekla v sestavi:</t>
    </r>
  </si>
  <si>
    <t>Steklo je zgoraj in spodaj vpeto v INOX profil U 50x35x2,5mm. Na obeh straneh je po eno steklo konzolno za 11,5 cm. Steklo ima barvana robova - po barvni shemi (rdeče, modro) Stiki zakitani s črnim kitom.</t>
  </si>
  <si>
    <r>
      <t xml:space="preserve">Izdelava, dobava in montaža zgibanega profila v zaključkih stene </t>
    </r>
    <r>
      <rPr>
        <b/>
        <sz val="10"/>
        <rFont val="Arial CE"/>
        <charset val="238"/>
      </rPr>
      <t>Sa</t>
    </r>
    <r>
      <rPr>
        <sz val="10"/>
        <rFont val="Arial CE"/>
        <charset val="238"/>
      </rPr>
      <t xml:space="preserve"> iz alu pločevine deb.1mm, razvite širine 13 cm, kot vertikalni zaključek jeklenega nosilnega profila v območju stekla, izvedba po detajlu d3, d4 načrt št. 1.7.32</t>
    </r>
  </si>
  <si>
    <t>Izdelava, dobava in vgradnja zasteklitve pod kapjo strehe proti terasi. Zasteklitev iz termopan stekla 6/18/4+4mm, zunanje steklo varnostno. Vgradnja v okvir iz Jekor pločevine, ki je spodaj poglobljen v obstoječ kamnit cokel. Steklo dim. 286 x78,0cm, načrt št. 1.7.11</t>
  </si>
  <si>
    <t>Izdelava, dobava in vgradnja zasteklitve  v kapu strehe proti bivši kuhinji nivo 3. Zasteklitev iz enojnega varnostnega stekla deb.10mm, zadaj emajliranega sivo (RAL 9007). Vgradnja v  profil iz Jekor pločevine, ki je spodaj vgrajen v kamnit cokel. 11 x 22 cm. Steklo dim. 381,0x78,0cm</t>
  </si>
  <si>
    <r>
      <t xml:space="preserve">Izdelava, dobava in vgradnja </t>
    </r>
    <r>
      <rPr>
        <b/>
        <sz val="10"/>
        <rFont val="Arial CE"/>
        <charset val="238"/>
      </rPr>
      <t>fasadne zasteklitve nivoja 2</t>
    </r>
    <r>
      <rPr>
        <sz val="10"/>
        <rFont val="Arial CE"/>
        <charset val="238"/>
      </rPr>
      <t xml:space="preserve">. Zasteklitev izvedena kot strukturna fasadna zasteklitev s samonosno konstrukcijo, z vgrajenim veznim križem. Stiki kitani s strukturnim kitom v črni barvi.  </t>
    </r>
  </si>
  <si>
    <t>Troslojna termoizolacijska zasteklitev v sestavi:</t>
  </si>
  <si>
    <t xml:space="preserve"> SKUPAJ - obračun po m2 narisne površine fasade</t>
  </si>
  <si>
    <t>Izdelava, dobava in vgradnja fasadne zasteklitve nivoja 2 v vogalu pri prerezu B. Zasteklitev izvedena kot enojna zasteklitev iz kaljenega in lepljenega stekla deb.6+6mm.</t>
  </si>
  <si>
    <t xml:space="preserve">vstavljeno v jekleni steber in z lepljenjem pritrjeno v vogalih na fasadno termopan zasteklitev. Stiki kitani s strukturnim kitom v črni barvi.  </t>
  </si>
  <si>
    <t>Izdelava, dobava in vgradnja fasadne zasteklitve nivoja 2 v vogalu pri prerezu B. Zasteklitev izvedena kot termoizolacijski termopan zasteklitev v sestavi:</t>
  </si>
  <si>
    <r>
      <t xml:space="preserve">Izdelava, dobava in vgradnja fasadne zasteklitve nivoja 3 - </t>
    </r>
    <r>
      <rPr>
        <b/>
        <sz val="10"/>
        <rFont val="Arial CE"/>
        <charset val="238"/>
      </rPr>
      <t>ograje terase</t>
    </r>
    <r>
      <rPr>
        <sz val="10"/>
        <rFont val="Arial CE"/>
        <charset val="238"/>
      </rPr>
      <t xml:space="preserve"> .Ograja izvedena kot dvojna "votla" zasteklitev iz kaljenega in lepljenega stekla deb.8+8mm.</t>
    </r>
  </si>
  <si>
    <t>Dobava in vradnja novih dvokrilnih vrat iz termopan varnostnega stekla v alu profilih (RAL 8019), novega zapiralnega sistema ter namestitvijo novih tesnilnih trakov.  Dim. vrat 175x230cm, zgornji rob ločno oblikovan.</t>
  </si>
  <si>
    <r>
      <t xml:space="preserve">V1 - </t>
    </r>
    <r>
      <rPr>
        <sz val="10"/>
        <rFont val="Arial CE"/>
        <family val="2"/>
        <charset val="238"/>
      </rPr>
      <t>dvokrilna vrata dim.156x300cm, akustično izolirana 45dB - nevidna vgradnja:</t>
    </r>
  </si>
  <si>
    <t xml:space="preserve"> -podboj: lesen, s slepim podbojem, v ravnini stenske obloge, tesnila</t>
  </si>
  <si>
    <t xml:space="preserve"> -krilo: leseno, akustično izolativno 45dB, obojestranska  finalna obdelava sendvič furnir na Alu pločevini z izrezanim vzorcem po predlogi projektanta, pod vzorcem srebrna voal folija (enako kot predelne stene) , belo mat prašno barvano kot stenska obloga, debelina krila 13,0cm</t>
  </si>
  <si>
    <r>
      <t xml:space="preserve">V1a - </t>
    </r>
    <r>
      <rPr>
        <sz val="10"/>
        <rFont val="Arial CE"/>
        <family val="2"/>
        <charset val="238"/>
      </rPr>
      <t>dvokrilna vrata dim.156x240cm, akustično izolirana 45dB:</t>
    </r>
  </si>
  <si>
    <t xml:space="preserve"> -podboj: lesen, s slepim podbojem, dvojna tesnila</t>
  </si>
  <si>
    <r>
      <t xml:space="preserve">V2 - </t>
    </r>
    <r>
      <rPr>
        <sz val="10"/>
        <rFont val="Arial CE"/>
        <family val="2"/>
        <charset val="238"/>
      </rPr>
      <t>dvokrilna vrata dim.174x240cm, iz kaljenega stekla. Vrata so sklopna 2 polja. Imajo inox letev 70mm zgoraj. Imajo zgornje tiho vodilo, kot Geze (ročno odpiranje). Okovje prvovrstno.</t>
    </r>
  </si>
  <si>
    <r>
      <t xml:space="preserve">V3 - </t>
    </r>
    <r>
      <rPr>
        <sz val="10"/>
        <rFont val="Arial CE"/>
        <charset val="238"/>
      </rPr>
      <t>en</t>
    </r>
    <r>
      <rPr>
        <sz val="10"/>
        <rFont val="Arial CE"/>
        <family val="2"/>
        <charset val="238"/>
      </rPr>
      <t xml:space="preserve">okrilna steklena vrata dim.svetle odprtine 65x300cm. </t>
    </r>
  </si>
  <si>
    <t>Vrata imajo podboj iz inox L pločevine, skrit pod ravnino obloge Sa.</t>
  </si>
  <si>
    <t xml:space="preserve"> -krilo: kaljeno steklo 10mm, zadaj peskano v inox U profilu , ki je samo na vertikalah (glej detajl). </t>
  </si>
  <si>
    <r>
      <t xml:space="preserve">V4 - </t>
    </r>
    <r>
      <rPr>
        <sz val="10"/>
        <rFont val="Arial CE"/>
        <charset val="238"/>
      </rPr>
      <t>en</t>
    </r>
    <r>
      <rPr>
        <sz val="10"/>
        <rFont val="Arial CE"/>
        <family val="2"/>
        <charset val="238"/>
      </rPr>
      <t>okrilna vrata dim.65x215cm, skriti nevidni podboj. Odpiranje na pritisk</t>
    </r>
  </si>
  <si>
    <t xml:space="preserve"> -krilo: leseno, finalna obdelava kot knauf - belo barvano.</t>
  </si>
  <si>
    <r>
      <t xml:space="preserve">V 6 - požarna  </t>
    </r>
    <r>
      <rPr>
        <sz val="10"/>
        <rFont val="Arial CE"/>
        <charset val="238"/>
      </rPr>
      <t>enokrilna vrata, dim 80x 215cm, požarno odporna EI 30 in akustična 45 dcb.</t>
    </r>
  </si>
  <si>
    <t>podboj Fe z dvojno pripiro, krilo finalna obdelava les - barvan, trojna nasadila, ključavnica, zaklepanje v paniki</t>
  </si>
  <si>
    <r>
      <t xml:space="preserve">V 5 - </t>
    </r>
    <r>
      <rPr>
        <sz val="10"/>
        <rFont val="Arial CE"/>
        <charset val="238"/>
      </rPr>
      <t xml:space="preserve">enokrilna vrata dim. 70x 215 cm  v WC  </t>
    </r>
  </si>
  <si>
    <t>Izvede se nova termopan zasteklitev U = 1,0 in namestijo se nova tesnila. Okno dim. cca100x100cm, zgoraj ločne oblike.</t>
  </si>
  <si>
    <t>Popravilo obstoječih oken O1 - 4, z odstranitvijo obstoječega stekla, konstrukcija oken iz MS pločevine se očisti, prebarva s prašno barvo RAL 8019 (s potrebno pripravo podlage glede na material).</t>
  </si>
  <si>
    <r>
      <t>ZASTEKLITEV 05 - JUŽNA FASADA</t>
    </r>
    <r>
      <rPr>
        <sz val="10"/>
        <rFont val="Arial CE"/>
        <family val="2"/>
        <charset val="238"/>
      </rPr>
      <t xml:space="preserve">:  Na obstoječemu balkonu odstranimo talni del stranskih-ločnih zaključkov deb. 10cm tako, da jih odrežemo ravno v trikotno obliko. Zaključni rob je potrebno izdelati iz novega jekor pasu širine 10cm  navarjenega na obstoječo talno jekor podlogo.Odstrani se obstoječo ograjo (jekor+kamen) tako, da se ohrani le obstoječi vertikalni jekor profil na vogalih pravokotnega dela balkona in horizontalno povezavo z okensko konstrukcijo iz jekorja.Ta služi kot stojka za novo zaščitno ograjo (za čiščenje okna) iz dveh horizontalnih pletenic fi 6mm. Na fasadni strani odstraniti dva kamna na nadsvetlobi. Zasteklitev 05 je po vertikali deljena na dva dela. Spodnji del dim. 250x362cm in nadsvetloba dim.250x 135cm. V tlorisu je zasteklitev trodelna. Zasteklitev se izvede med obstoječimi jekor profili, ki delijo odprtino na tri dele. Robni polji sta fiksni zasteklitvi z izolativnim termopanom IPASOL dim.65x362cm v Alu minimalnem profilu. Termopan ima na eni strani profil utopljen v zid. </t>
    </r>
  </si>
  <si>
    <t xml:space="preserve">Sredinski del zasteklitve dim.120x362cm je drsen, da se omogoči dostop na balkon za čiščenje zasteklitve.Odpre se polovica polja. Na obstoječi horizontalni prekladi iz jekor S profila se na notranji strani privari po celi dolžini jekor trak širine cca.7cm za pritrditev letve za drsno sredinsko zasteklitev.Vsi Alu profili so barvani  v barvi jekorja (z vso potrebno pripravo podlage glede na material). Na notranji strani zasteklitve se pred stopnico izvede ograja - varovalna inox pletenica fi 8mm, ki je napeta med dvema sidroma fi 30mm, l=50mm+200mm in sta sidrana v zid na višini 100cm. Okensko odprtino zastiramo s senčiliom din 250x 500cm na električni pogon. Prosojnost tkanine določi projektant. </t>
  </si>
  <si>
    <r>
      <t xml:space="preserve">Obstoječe okno O6: </t>
    </r>
    <r>
      <rPr>
        <sz val="10"/>
        <rFont val="Arial CE"/>
        <charset val="238"/>
      </rPr>
      <t xml:space="preserve">odstranitev obstoječe fiksne zasteklitve (ob koritu - južna fasada) z dvodelnim termopanom skupne dim.247x330cm. Okensko odprtino zmanjšamo z jekor stopničastim fasadnim profilom skupne - razvite dimenzije 46x330cm x4mm (glej načrt) in sidran v zid. Zmanjšani del zidne odprtine (15cm) je pozidan in znotraj ometan. Novi, troslojni fiksni termopan (ipasol) U = 0,8, dim.228x330cm  ima notranje varnostno steklo. Vložen je v minimalni Al profil, ki je barvan v barvi jekorja RAL 8019.  Ena stranica zasteklitve je v utoru v zidu, ki ga je potrebno povečati. </t>
    </r>
  </si>
  <si>
    <r>
      <t xml:space="preserve">Notranja </t>
    </r>
    <r>
      <rPr>
        <b/>
        <sz val="10"/>
        <rFont val="Arial"/>
        <family val="2"/>
        <charset val="238"/>
      </rPr>
      <t xml:space="preserve">senčila </t>
    </r>
    <r>
      <rPr>
        <sz val="10"/>
        <rFont val="Arial"/>
        <family val="2"/>
        <charset val="238"/>
      </rPr>
      <t>fasadne zasteklitve: kot Silent Gliss - zložljivi panelni sistem - folding panel sistem 2650, dimenzije: šir-5x54cm viš. 236cm z gornjim drsnim poglobljenim vodilnim profilom (električnim motorjem). Barva belo-bež(rdeča dvorana) in belo-siva (modra dvorana) (po katalogu dobavitelja). št. načrta 1.7.27 in OPREMA načrt 01</t>
    </r>
  </si>
  <si>
    <t>Rušitvena dela.so že upoštevna posebej:</t>
  </si>
  <si>
    <t>odstranitev ograje stopnišča na nivoju +380,45 - Fe konstrukcije iz C profilov (vogalna elementa oblečena v kamen) in Fe palic  fi 48 in 14 mm, razen palic fi 48mm, ki nosijo stopnice na galerijo. Odstrani se ograja od podesta na koti +379,40 navzgor.</t>
  </si>
  <si>
    <t>Nova steklena ograja stopnišča je konzolne izvedbe, povsod vpeta spodaj, vertikalni stiki so čisti ali razmaknjeni, zgoraj ni ročaja. Izvedba točno po načrtu št. 1.7.35 in 1.7.36.</t>
  </si>
  <si>
    <t>Opozorilo:</t>
  </si>
  <si>
    <t xml:space="preserve">Pred izvedbo pregledati načrt in vse mere vzeti na licu mesta, delavniške detajle dati v potrditev projektantu. Izvedba mora biti natančna! </t>
  </si>
  <si>
    <r>
      <t xml:space="preserve">Izvedba nove steklene ograje </t>
    </r>
    <r>
      <rPr>
        <b/>
        <sz val="10"/>
        <rFont val="Arial"/>
        <family val="2"/>
      </rPr>
      <t>og1</t>
    </r>
    <r>
      <rPr>
        <sz val="10"/>
        <rFont val="Arial"/>
        <family val="2"/>
        <charset val="238"/>
      </rPr>
      <t xml:space="preserve"> na koti 380,45:</t>
    </r>
  </si>
  <si>
    <t>Skrajšane nosilne obstoječe Fe palice fi 48, ki nimajo nadaljevanja navzgor, se zapre z inox čepi.</t>
  </si>
  <si>
    <t>Ograja ob stopnišni odprtini je iz steklenih panelov kaljenega lepljenega stekla 8+8mm in je konzolno vpeta na rob talne plošče z inox profilom – masko dim 200x 10mm, ki je pritrjena z poglobljenimi inox vijaki skozi steklo na obstoječ in deloma nov obrobni jekor profil plošče.
dim.: 252 x 124cm x 2 kom in 172 x 124cm x 2 kom ter četrtkrožna panela  r = 129 cm x 120 cm x 2 kom</t>
  </si>
  <si>
    <t xml:space="preserve">dve rami: 2 kom steklenih plošč romboidne oblike, dim.: 130 x 110cm  in 2 kom dim.: 200 x 110cm              </t>
  </si>
  <si>
    <r>
      <t xml:space="preserve"> Ograja in podest prve rame navzdol do kote +379,40 </t>
    </r>
    <r>
      <rPr>
        <b/>
        <sz val="10"/>
        <rFont val="Arial"/>
        <family val="2"/>
        <charset val="238"/>
      </rPr>
      <t>og 1c</t>
    </r>
    <r>
      <rPr>
        <sz val="10"/>
        <rFont val="Arial"/>
        <family val="2"/>
        <charset val="238"/>
      </rPr>
      <t>:</t>
    </r>
  </si>
  <si>
    <t xml:space="preserve">V odstranjena ležišča palic fi 48mm se montira na obstoječe Fe jedro fi 24mm (ki je z zatiči fiksiran v cev) nove posebej izstružene ali rezkane in varjene kolenske nosilce iz inoxa  fi 48mm, viš 87+176mm, kot nosilce za steklo ograje.  Nosilci so zgoraj prirezani poševno (pod istim kotom kot steklo) in ima v sredini zarezo-žleb globine 100mm. V te žlebove se vloži  (vlepi) ograjno ploščo iz kaljenega, lepljenega stekla 8+8mm, romboidne oblike . </t>
  </si>
  <si>
    <r>
      <t xml:space="preserve">Ograja stopniščnih ram na galerijo kota 383,15: </t>
    </r>
    <r>
      <rPr>
        <b/>
        <sz val="10"/>
        <rFont val="Arial"/>
        <family val="2"/>
        <charset val="238"/>
      </rPr>
      <t>og 1c,d</t>
    </r>
  </si>
  <si>
    <t>Vse enake izvedbe kot pri postavki »b«:</t>
  </si>
  <si>
    <t>ograja rame: 1 kom steklene roboidne plošče dim.258 x 110cm in 1 kom 300 x 110cm
ter 1 kom 170 x 110cm in 1 kom 200 x 110cm.</t>
  </si>
  <si>
    <t>Podesta imata enako četrtkrožno stekleno ograjo, vpeto v inox obrobni talni profil viš.95mm.
2 kom steklo r = 129cm x 120cm s tem, da ima eno četrtkrožno steklo še ravni podaljšek dolž. 50cm.</t>
  </si>
  <si>
    <r>
      <t xml:space="preserve">Ograja </t>
    </r>
    <r>
      <rPr>
        <b/>
        <sz val="10"/>
        <rFont val="Arial"/>
        <family val="2"/>
      </rPr>
      <t>OG2</t>
    </r>
    <r>
      <rPr>
        <sz val="10"/>
        <rFont val="Arial"/>
        <family val="2"/>
        <charset val="238"/>
      </rPr>
      <t xml:space="preserve"> galerije na koti +383,15:</t>
    </r>
  </si>
  <si>
    <t>Ograja je konzolna, iz kaljenega lepljenega stekla 8+8mm iz ravnih panelov dolž.218 in 175cm, viš. 124cm bruto, neto (108 +2cm), skupne dolžine 10,02m.</t>
  </si>
  <si>
    <t>Na obstoječi robni okvir talne plošče se navari  inox U profil 200x40x10mm v katerega se ulepi steklene panele. Stiki med paneli so čisti-nekitani.</t>
  </si>
  <si>
    <t>Ob vstopu na podest je še pravokotni podaljšek ograje dim. 26x120cm (do ograje og1).</t>
  </si>
  <si>
    <t>Izdelava, dobava in montaža obloge iz kaljenega emajliranega stekla deb 10mm na galeriji(ob dvigalnem jašku) dim 381x71cm. (v dve delih). Steklo je nalepljeno na vodoodporno vezano ploščo in nevidno pritrjeno na podkonstrukcijo.</t>
  </si>
  <si>
    <t>Barvanje mavčnokartonskih sten z akrilno barvo, črno mat, kompletno s pripravo podlage, glajenjem, brušenjem in barvanjem. Obdelava sten nad visečim stropom (akustična zapora), barva RAL 5004.</t>
  </si>
  <si>
    <t>Barvanje mavčnokartonskih stropov z poldisperzijsko barvo, kompletno s pripravo podlage, glajenjem, brušenjem in barvanjem. belo RAL 9016</t>
  </si>
  <si>
    <t>Barvanje mavčnokartonskih stropov z lateks barvo, kompletno s pripravo podlage, glajenjem, brušenjem in barvanjem. Strop iz ogrevalnih sistemskih panelov, bela RAL 9016.</t>
  </si>
  <si>
    <t>Barvanje mavčnokartonskih stropov z poldisperzijsko barvo 2x. Barvanje "skritih" stropov črno RAL 5004</t>
  </si>
  <si>
    <t>Barvanje mavčnokartonskih sten z lateks barvo v tonu po izboru arhitekta, kompletno s pripravo podlage, glajenjem, brušenjem in barvanjem. Belo RAL 9016</t>
  </si>
  <si>
    <t>Barvanje ometanih sten z lateks barvo v tonu po izboru arhitekta, kompletno s pripravo podlage, glajenjem, brušenjem in barvanjem. Belo RAL 9016.</t>
  </si>
  <si>
    <t xml:space="preserve">Barvanje obstoječih diagonalnih jeklneih profilov strešne konstrukcije, kompletno z očiščenjem podlage ter izvedbo 2x premaza  z sivo barvo RAL 9007  </t>
  </si>
  <si>
    <t>Barvanje obstoječih jeklenih zaključkov plošče v območju stopnic, pred izvedbo montaže novega Jekor profila, kompletno z očiščenjem podlage ter izvedbo 2x premaza  z rjavo barvo RAL 8017.</t>
  </si>
  <si>
    <t>SISTEM POGONA - Električni, ACVF -  frekvenčno reguliran brez reduktorja</t>
  </si>
  <si>
    <t>SIGNALIZACIJA v kabini: Pokazatelj položaja kabine in smeri nadaljnje vožnje,*v glavni postaji  - Pokazatelj položaja kabine in smeri nadaljnje vožnje,* v  ostalih postajah Pokazatelj položaja kabine in smeri nadaljnje vožnje.</t>
  </si>
  <si>
    <t>KABINA: stene iz kaljenega emajliranega stekla · strop iz rahlo odsevne nerjaveče pločevine z izrezi za indirektno razsvetljavo. Obloga pod pločevino peskano steklo – detajl po izboru arhitekta, · ročaj brušen alu na zadnji steni, ·ogledalo po celi širini in višini na zadnji steni, · tla pripravljena za polaganje talne obloge (enak kot na hodniku in stopnišču , granitokeramika, barvana v masi, razred R10)</t>
  </si>
  <si>
    <t>Dimenzije kabine: širina 1400mm, dolžina 1400mm, višina 2135mm</t>
  </si>
  <si>
    <t>VRATA KABINE: Avtomatska, teleskopska T2, brušeno nerjavno jeklo.</t>
  </si>
  <si>
    <t>dimenzije širina 1150mm, višina 2135mm</t>
  </si>
  <si>
    <t>JAŠKOVNA VRATA: Avtomatska, teleskopska T2, brušeno nerjavno jeklo, požarna odpornost vrat EI 120, dimenzije širina 1150mm, višina 2135mm</t>
  </si>
  <si>
    <t>Vključeno v ceno: ·razsvetljava jaška, lestev za dostop v jašek, montaža brez gradbenega odra v jašku</t>
  </si>
  <si>
    <t>KABINA : · Standardna izvedba (barva siva - potrdi projektant) iz alu kompozitne obloge (Alukobond)· tla pripravljena za polaganje talne obloge  (enak kot na hodniku in stopnišču , granitokeramika, barvana v masi, razred R10)</t>
  </si>
  <si>
    <t>dimenzije širina 900mm, višina 2000mm</t>
  </si>
  <si>
    <t>JAŠKOVNA VRATA :   Avtomatska, teleskopska T2, brušeno nerjavno jeklo, požarna odpornost vrat EI 120, dimenzije širina 900mm, višina 2000mm</t>
  </si>
  <si>
    <t>RAZNA IN NEPREDVIDENA DELA</t>
  </si>
  <si>
    <t>Delo geometra na objektu, obračun po dejansko porabljenem času in vpisih v gradbeni dnevnik</t>
  </si>
  <si>
    <t>RAZNA IN NEPREDVIDENA DELA SKUPAJ:</t>
  </si>
  <si>
    <t>Organizacija gradbišča v skladu z varnostnim načrtom. Vključno z zaščito proti ostalim delom objekta, pripravo transportnih poti, oteženo vnašanje materiala v objekt,…</t>
  </si>
  <si>
    <t>Rušenje obstoječih predelnih sten iz opečnega porolita, kompletno z ometom in stenskimi oblogami, skupne deb.15,0cm, z iznosom in odvozom v trajno deponijo</t>
  </si>
  <si>
    <t>Rušenje obstoječih predelnih sten iz opečnega porolita, kompletno z ometom in stenskimi oblogami, skupne deb.12,0cm, z iznosom in odvozom v trajno deponijo</t>
  </si>
  <si>
    <t>Demontaža obstoječe opreme z odvozom v trajno deponijo</t>
  </si>
  <si>
    <t xml:space="preserve"> -umivalnik z armaturo in sifonom</t>
  </si>
  <si>
    <t xml:space="preserve"> -WC školjka z desko in kotličkom</t>
  </si>
  <si>
    <t xml:space="preserve"> -pisoar</t>
  </si>
  <si>
    <t xml:space="preserve"> -trokadero z armaturo</t>
  </si>
  <si>
    <t>Odstranitev obstoječih lahkih tankih  montažnih  predelnih sten, z iznosom in odvozom v trajno deponijo</t>
  </si>
  <si>
    <t>Odstranitev obstoječe stenske obloge iz mavčnokartonskih plošč na kovinski podkonstrukciji, z iznosom in odvozom v trajno deponijo</t>
  </si>
  <si>
    <t>Odstranitev obstoječih vrat, kompletno krilo in podboj, velikosti do 2m2, z iznosom in odvozom v trajno deponijo</t>
  </si>
  <si>
    <t>Odstranitev obstoječih steklenih sten z vratnim krilom,  velikosti 100x260cm, z iznosom in odvozom v trajno deponijo</t>
  </si>
  <si>
    <t>Odstranitev obstoječe kamnite stenske obloge, z iznosom in odvozom v trajno deponijo</t>
  </si>
  <si>
    <t>Rušenje obstoječih tlakov v kompletni sestavi, debeline do 15cm, z iznosom in odvozom v trajno deponijo. Dela se izvajajo v nočnem času - glej splošni opis.</t>
  </si>
  <si>
    <t>ZIDARSKA DELA</t>
  </si>
  <si>
    <t>Izdelava novih tlakov v kompletni sestavi:</t>
  </si>
  <si>
    <t xml:space="preserve"> -mikroarmirani cementni estrih deb.6,0cm</t>
  </si>
  <si>
    <t xml:space="preserve"> -PE folija</t>
  </si>
  <si>
    <t xml:space="preserve"> -toplotna izolacija XPS deb.6,0cm</t>
  </si>
  <si>
    <t>Dobava in montaža talnih INOX pokrovov jaškov s protismradno zaporo, jaški za vgradnjo finalne talne obloge, z INOX robnim profilom</t>
  </si>
  <si>
    <t>jašek dim.60x60cm</t>
  </si>
  <si>
    <t>jašek dim.30x30cm</t>
  </si>
  <si>
    <t>Razna zidarska dela, pomoč obrtnikom in instalaterjem, razne zazidave ipd., obračun po dejansko porabljenem času in materialu, na podlagi vpisa v gradbeni dnevnik:</t>
  </si>
  <si>
    <t xml:space="preserve"> -delavec PK</t>
  </si>
  <si>
    <t xml:space="preserve"> -delavec VKV</t>
  </si>
  <si>
    <t xml:space="preserve"> -material-ocena</t>
  </si>
  <si>
    <t>Temeljito čiščenje objekta po končanih delih</t>
  </si>
  <si>
    <t xml:space="preserve"> SKUPAJ ZIDARSKA DELA :</t>
  </si>
  <si>
    <t>Dobava in montaža montažnih predelnih sten in oblog  sistema Knauf ali enakovredno, kompletno z vsem potrebnim pritrdilnim materialom, podkonstrukcijo, vgradnjo vogalnikov  in bandažiranjem stikov:</t>
  </si>
  <si>
    <r>
      <t xml:space="preserve">Stena </t>
    </r>
    <r>
      <rPr>
        <b/>
        <sz val="10"/>
        <rFont val="Arial"/>
        <family val="2"/>
        <charset val="238"/>
      </rPr>
      <t xml:space="preserve">S1a </t>
    </r>
    <r>
      <rPr>
        <sz val="10"/>
        <rFont val="Arial"/>
        <family val="2"/>
        <charset val="238"/>
      </rPr>
      <t>med moškim in ženskim WC, debeline 17,4cm, višine 315cm:</t>
    </r>
  </si>
  <si>
    <t xml:space="preserve"> -Aquapanel plošča deb.12,5mm</t>
  </si>
  <si>
    <t xml:space="preserve"> - dvojna konstrukcija iz tankostenskih pocinkanih profilov,npr.:KNAUF CW 50, vmes kamena volna (SIST EN 13162),npr.:URSA TWF 1, deb.50mm </t>
  </si>
  <si>
    <r>
      <t xml:space="preserve">Stena </t>
    </r>
    <r>
      <rPr>
        <b/>
        <sz val="10"/>
        <rFont val="Arial"/>
        <family val="2"/>
        <charset val="238"/>
      </rPr>
      <t xml:space="preserve">S4,  </t>
    </r>
    <r>
      <rPr>
        <sz val="10"/>
        <rFont val="Arial"/>
        <family val="2"/>
        <charset val="238"/>
      </rPr>
      <t>med hodnikom in sanitarijami, debeline 10,7cm, višine 315cm:</t>
    </r>
  </si>
  <si>
    <t xml:space="preserve"> - enojna konstrukcija iz tankostenskih pocinkanih profilov,npr.:KNAUF CW 75, vmes kamena volna (SIST EN 13162),npr.:URSA TWF 1, deb.60mm </t>
  </si>
  <si>
    <r>
      <t xml:space="preserve">Stena </t>
    </r>
    <r>
      <rPr>
        <b/>
        <sz val="10"/>
        <rFont val="Arial"/>
        <family val="2"/>
        <charset val="238"/>
      </rPr>
      <t xml:space="preserve">S4+o,  </t>
    </r>
    <r>
      <rPr>
        <sz val="10"/>
        <rFont val="Arial"/>
        <family val="2"/>
        <charset val="238"/>
      </rPr>
      <t>stena pri umivalnikih, debeline 17,7cm, višine 315cm:</t>
    </r>
  </si>
  <si>
    <t xml:space="preserve"> - dvojna konstrukcija iz tankostenskih pocinkanih profilov,npr.:KNAUF CW 75, vmes kamena volna (SIST EN 13162),npr.:URSA TWF 1, deb.60mm </t>
  </si>
  <si>
    <r>
      <t xml:space="preserve">Obloga </t>
    </r>
    <r>
      <rPr>
        <b/>
        <sz val="10"/>
        <rFont val="Arial"/>
        <family val="2"/>
        <charset val="238"/>
      </rPr>
      <t>S4a,</t>
    </r>
    <r>
      <rPr>
        <sz val="10"/>
        <rFont val="Arial"/>
        <family val="2"/>
        <charset val="238"/>
      </rPr>
      <t xml:space="preserve"> instalacijska stena pri WC kotličkih, od stene odmaknjeno 16cm, višine 315cm:</t>
    </r>
  </si>
  <si>
    <t xml:space="preserve"> - konstrukcija iz tankostenskih pocinkanih profilov za stenske obloge, za odmik 16cm</t>
  </si>
  <si>
    <t>Doplačilo za izdelavo ojačitev v montažni steni  na mestu vgradnje snaitarnih elementov. Ojačitev izvedena s tipskimi UA profili, po zahtevah instalaterjev</t>
  </si>
  <si>
    <t>Dobava in montaža obešenih montažnih stropov, izdelani iz vlaknocementnih plošč deb.10mm, kompletno s potrebno dvojno tipsko podkonstrukcijo, vsem delom, pritrdilnim materialom in bandažiranjem.  Stropovi z zaključkom odmaknjenim od stene za 6cm, brez vpetja v stene.</t>
  </si>
  <si>
    <t xml:space="preserve">Izdelava vertikalnega zaključka stropa, višine 10cm, izdelano s tipsko kovinsko podkonstrukcijo ter oblogo iz vlaknocementnih  plošč deb. 10mm, vgradnjo vogalnikov, vsem delom, pritrdilnim materialom in bandažiranjem.   </t>
  </si>
  <si>
    <t xml:space="preserve">Izdelava linijskega utora v montažnem stropu za vgradnjo LED luči z oznako L3, utor širine cca 2cm, z vgradnjo vogalnikov, vsem delom, pritrdilnim materialom in bandažiranjem.   </t>
  </si>
  <si>
    <t>Dobava in vgradnja tipskih revizijskih loput v montažne stropove, dim. 60x60cm</t>
  </si>
  <si>
    <t>Doplačilo za izdelavo lukenj v montažnem stropu za vgradnjo luči</t>
  </si>
  <si>
    <t>STAVBNO POHIŠTVO</t>
  </si>
  <si>
    <t>Izdelava, dobava in montaža zasteklneih predelnih sten. Konstrukcija izdelana iz satiniranih INOX škatlastih profilov  deb. 3mm, z izvrtinami za montažo stekla ter z vgradnjo trde gume-podolit na stikih s tlakom in steno.</t>
  </si>
  <si>
    <t>Zasteklitev iz emajliranega  kaljenega stekla deb. 10mm, emajliranje po izboru arhitekta, pritrjevanje na jekleno konstrukcijo z vtopljenimi INOX Imbus vijaki M8/20 ter ustreznimi teflonskimi podložkami za steklo.</t>
  </si>
  <si>
    <t>Kompletno s pritrdilnim materialom. Stene izdelane po detajlnem načrtu.</t>
  </si>
  <si>
    <r>
      <t xml:space="preserve">Stena </t>
    </r>
    <r>
      <rPr>
        <b/>
        <sz val="10"/>
        <rFont val="Arial"/>
        <family val="2"/>
        <charset val="238"/>
      </rPr>
      <t xml:space="preserve">S1 </t>
    </r>
    <r>
      <rPr>
        <sz val="10"/>
        <rFont val="Arial"/>
        <family val="2"/>
        <charset val="238"/>
      </rPr>
      <t>, obloga izdelane stene s steklom, višine 250cm:</t>
    </r>
  </si>
  <si>
    <t xml:space="preserve"> -emajlirano steklo deb.10mm, pritrjevanje na izdelano podlago s točkovnimi pritrdili po detajlu</t>
  </si>
  <si>
    <r>
      <t xml:space="preserve">Stena </t>
    </r>
    <r>
      <rPr>
        <b/>
        <sz val="10"/>
        <rFont val="Arial"/>
        <family val="2"/>
        <charset val="238"/>
      </rPr>
      <t>S1- stene med kabinami</t>
    </r>
    <r>
      <rPr>
        <sz val="10"/>
        <rFont val="Arial"/>
        <family val="2"/>
        <charset val="238"/>
      </rPr>
      <t>, deb. 8,4cm, višine 212cm, dolžine 120cm:</t>
    </r>
  </si>
  <si>
    <t xml:space="preserve"> -emajlirano steklo deb.10mm</t>
  </si>
  <si>
    <t xml:space="preserve"> -INOX konstrukcija deb.60mm, zgoraj U profil za vgradnjo "skrite " luči</t>
  </si>
  <si>
    <t xml:space="preserve"> -emajlirano steklo deb. 10mm</t>
  </si>
  <si>
    <r>
      <t xml:space="preserve">Stena </t>
    </r>
    <r>
      <rPr>
        <b/>
        <sz val="10"/>
        <rFont val="Arial"/>
        <family val="2"/>
        <charset val="238"/>
      </rPr>
      <t xml:space="preserve">S2 </t>
    </r>
    <r>
      <rPr>
        <sz val="10"/>
        <rFont val="Arial"/>
        <family val="2"/>
        <charset val="238"/>
      </rPr>
      <t>, deb. 8,4cm, višine 250cm:</t>
    </r>
  </si>
  <si>
    <t xml:space="preserve"> -INOX konstrukcija deb.60mm</t>
  </si>
  <si>
    <t>Obračun po m1 izdelane stene</t>
  </si>
  <si>
    <r>
      <t xml:space="preserve">Stena </t>
    </r>
    <r>
      <rPr>
        <b/>
        <sz val="10"/>
        <rFont val="Arial"/>
        <family val="2"/>
        <charset val="238"/>
      </rPr>
      <t xml:space="preserve">S5 </t>
    </r>
    <r>
      <rPr>
        <sz val="10"/>
        <rFont val="Arial"/>
        <family val="2"/>
        <charset val="238"/>
      </rPr>
      <t>, deb. 1,0cm, višine 250cm:</t>
    </r>
  </si>
  <si>
    <t xml:space="preserve"> -minimalni INOX profili  za vpetje stekla</t>
  </si>
  <si>
    <t>Izdelava stebra-podboja vrat V1, V2 in V3, INOX ogrodje iz zgibane pločevine deb. 1,5mm, prilagojeno detajlu proizvajalca, ki ga potrdi projektant. Pločevina RŠ 40cm, spodaj vijačen v tla preko INOX noge . Izdelava po detajlu D3c. Višina stebra 212cm. Z izdelanimi izrezi za okovje.</t>
  </si>
  <si>
    <t xml:space="preserve">Izdelava, dobava in montaža  steklenih vrat, izdelano iz kaljenega emajliranega stekla deb.10mm, kompletno z vsemi izrezi , okovjem, zaključki, vse po detajlih arhitekta. </t>
  </si>
  <si>
    <r>
      <t xml:space="preserve">Vrata </t>
    </r>
    <r>
      <rPr>
        <b/>
        <sz val="10"/>
        <rFont val="Arial"/>
        <family val="2"/>
        <charset val="238"/>
      </rPr>
      <t>V1</t>
    </r>
    <r>
      <rPr>
        <sz val="10"/>
        <rFont val="Arial"/>
        <family val="2"/>
        <charset val="238"/>
      </rPr>
      <t>, dim.80x200cm, vrata sanitarnih kabin, montirana na izdelane</t>
    </r>
    <r>
      <rPr>
        <i/>
        <sz val="10"/>
        <rFont val="Arial"/>
        <family val="2"/>
        <charset val="238"/>
      </rPr>
      <t xml:space="preserve"> INOX stebre (upoštevano v posebni postavki).</t>
    </r>
  </si>
  <si>
    <t>Ročaj in zapah  izdelan iz INOX pločevine deb. 5mm, širine 25mm, ročaj razvite dolžine 17cm in zapah razvite dolžine 23cm, inox pločevina , peskano s steklenimi kroglicami in pritrjeno z vtopljenim Imbus vijakom</t>
  </si>
  <si>
    <r>
      <t xml:space="preserve">Vrata </t>
    </r>
    <r>
      <rPr>
        <b/>
        <sz val="10"/>
        <rFont val="Arial"/>
        <family val="2"/>
        <charset val="238"/>
      </rPr>
      <t>V2</t>
    </r>
    <r>
      <rPr>
        <sz val="10"/>
        <rFont val="Arial"/>
        <family val="2"/>
        <charset val="238"/>
      </rPr>
      <t>, dim.72x200cm, vrata sanitarnih kabin, montirana na izdelane</t>
    </r>
    <r>
      <rPr>
        <i/>
        <sz val="10"/>
        <rFont val="Arial"/>
        <family val="2"/>
        <charset val="238"/>
      </rPr>
      <t xml:space="preserve"> INOX stebre (upoštevano v posebni postavki).</t>
    </r>
  </si>
  <si>
    <r>
      <t xml:space="preserve">Vrata </t>
    </r>
    <r>
      <rPr>
        <b/>
        <sz val="10"/>
        <rFont val="Arial"/>
        <family val="2"/>
        <charset val="238"/>
      </rPr>
      <t>V3</t>
    </r>
    <r>
      <rPr>
        <sz val="10"/>
        <rFont val="Arial"/>
        <family val="2"/>
        <charset val="238"/>
      </rPr>
      <t>, dim.65x200cm, vrata čistilka, montirana na izdelane</t>
    </r>
    <r>
      <rPr>
        <i/>
        <sz val="10"/>
        <rFont val="Arial"/>
        <family val="2"/>
        <charset val="238"/>
      </rPr>
      <t xml:space="preserve"> INOX stebre (upoštevano v posebni postavki).</t>
    </r>
  </si>
  <si>
    <r>
      <t xml:space="preserve">Izdelava, dobava in montaža vrat </t>
    </r>
    <r>
      <rPr>
        <b/>
        <sz val="10"/>
        <rFont val="Arial"/>
        <family val="2"/>
        <charset val="238"/>
      </rPr>
      <t>S1 in S2</t>
    </r>
    <r>
      <rPr>
        <sz val="10"/>
        <rFont val="Arial"/>
        <family val="2"/>
        <charset val="238"/>
      </rPr>
      <t>, dim. 82x250cm, vrata  iz hodnika v sanitarije, kompletno z vsem potrebnim okovjem, zaključki, obdelavami, po detajlih arhitekta:</t>
    </r>
  </si>
  <si>
    <t xml:space="preserve"> -steklena vrata iz kaljenega stekla deb.10mm, zunaj steklo satinirano, z notranje strani silhueta (moški, ženska) v merilu 1:1 izvedeno iz visokoobstojne folije z izgledom satiniranega stekla- vzorec potrdi projektant. Steklo dim. 82x248cm, z vsemi izvrtinami za montažo okovja ter  teflonskimi  podložkami</t>
  </si>
  <si>
    <t xml:space="preserve"> -vertikalno po eni strani vrat INOX okvir iz profila 2x 5/70mm, peskan s steklenimi kroglicami, med seboj vijačen z poliranimi imbus dvojnimi vijaki M8/20, skupaj 10kos. Vertikalni profil  v vmesni višini 70cm izbočen za odmik 4,0cm kot ročaj</t>
  </si>
  <si>
    <t xml:space="preserve"> -horizontalno zgoraj in spodaj INOX okvir iz profila 2x5/70mm, peskan s steklenimi kroglicami, med seboj vijačen z poliranimi imbus dvojnimi vijaki M8/20, skupaj 8kos</t>
  </si>
  <si>
    <t xml:space="preserve"> -talni avtomat za nihajna vrata, z inox pokrovom, zgoraj INOX vpetje, v spodnji letvi talna cilindrična ključavnica</t>
  </si>
  <si>
    <r>
      <t xml:space="preserve">Izdelava, dobava in montaža vrat </t>
    </r>
    <r>
      <rPr>
        <b/>
        <sz val="10"/>
        <rFont val="Arial"/>
        <family val="2"/>
        <charset val="238"/>
      </rPr>
      <t>V4</t>
    </r>
    <r>
      <rPr>
        <sz val="10"/>
        <rFont val="Arial"/>
        <family val="2"/>
        <charset val="238"/>
      </rPr>
      <t>, dim.70x250cm, vrata iz hodnika v čistila, kompletno z svem potrebnim okovjem, zaključki, obdelavami, po detajlih arhitekta:</t>
    </r>
  </si>
  <si>
    <t xml:space="preserve"> -slepa vrata v stenski oblogi, konstrukcija iverna plošča z nalepljeno kerlit oblogo, krilno odpiranje</t>
  </si>
  <si>
    <t xml:space="preserve"> -podboj skrit v knauf oblogi, kovinski okvir</t>
  </si>
  <si>
    <t xml:space="preserve"> -okovje, cilindrična ključavnica , sistem skritega odpiranja</t>
  </si>
  <si>
    <r>
      <t xml:space="preserve">Izdelava, dobava in montaža vrat </t>
    </r>
    <r>
      <rPr>
        <b/>
        <sz val="10"/>
        <rFont val="Arial"/>
        <family val="2"/>
        <charset val="238"/>
      </rPr>
      <t>VD</t>
    </r>
    <r>
      <rPr>
        <sz val="10"/>
        <rFont val="Arial"/>
        <family val="2"/>
        <charset val="238"/>
      </rPr>
      <t>,  avtomatska drsna vrata, dim.80x250cm, vrata v invalidski WC, kompletno z vsem potrebnim okovjem, zaključki, obdelavami, pogoni, varovali in avtomatiko, po detajlih arhitekta:</t>
    </r>
  </si>
  <si>
    <t xml:space="preserve"> - vratno krilo konstrukcija iverna plošča z nalepljeno kerlit oblogo, z alu robom, drsno odpiranje</t>
  </si>
  <si>
    <t xml:space="preserve"> -pogon, maska, odpiranje s pritiskon na gumb</t>
  </si>
  <si>
    <t>Izdelava, dobava in montaža steklenega pulta z litega kaljenega stekla z ulitimi umivalniki, kompletno s potrebno pritrdilno INOX podkonstrukcijo. Izvedba po tehnologiji dobavitelja, z upoštevanjem navodil  projektanta (barva, struktura, izgled). V ceni upoštevati tudi vse potrebne izreze ter skrito pritrjevanje.</t>
  </si>
  <si>
    <t>pult dim.303x60cm, z 3x umivalnikom</t>
  </si>
  <si>
    <t>pult dim.300x60cm, z 3x umivalnikom</t>
  </si>
  <si>
    <t>Izdelava, dobava in montaža ogledala, kompletno s podlago iz vodoodporne vezane plošče ter potrebno pritrdilno INOX podkonstrukcijo, od stene odmaknjeno za 6cm. Izvedba po detajlih  projektanta .</t>
  </si>
  <si>
    <t>ogledalo  dim.303x100cm</t>
  </si>
  <si>
    <t>ogledalo  dim.300x100cm</t>
  </si>
  <si>
    <t>Izdelava, dobava in montaža  OBEŠALNIKA, izdelanega iz peskanih INOX profilov po detajlnem načrtu:</t>
  </si>
  <si>
    <t xml:space="preserve"> -INOX profil fi 20mm, dolžine 80mm, z notranjim navojem in INOX podložko</t>
  </si>
  <si>
    <t xml:space="preserve"> -za obešanje ovalna rozeta fi20/40mm</t>
  </si>
  <si>
    <t xml:space="preserve"> -za pritrjevanje INOX podložka z navojno palico </t>
  </si>
  <si>
    <t xml:space="preserve"> SKUPAJ STAVBNO POHIŠTVO :</t>
  </si>
  <si>
    <t>Dobava in polaganje talne obloge iz masivnega jesenovega lesa I.kvalitete, letve večjih dolžin in širin- enake dim. kot obstoječi tlak. V ceni upoštevati izravnalno maso, polganje, vpasovnaje, brušenje ter finalna obdelava kot obstoječe</t>
  </si>
  <si>
    <t>KERAMIČARSKA DELA</t>
  </si>
  <si>
    <t>Dobava in polaganje talne obloge iz laminiranega stisnjenega gressa deb.3mm kot npr. SLIMTECH PLUS, barva in struktura po izboru arhitekta. Dimenzija plošč od 50x100cm do 100x300cm, s potrebnim vpasovanjem. V ceni je potrebno upoštevati polaganje izravnalne mase, lepljenje z ustreznim lepilom, vpasovanje, polaganje po načrtu arhitekta ter fugiranje.</t>
  </si>
  <si>
    <t>Dobava in polaganje stenske obloge iz laminiranega stisnjenega gressa deb.3mm kot npr. SLIMTECH, barva in struktura po izboru arhitekta. Širina plošč 100cm, višina do stropa ( 250cm), s potrebnim vpasovanjem. Plošče položene vertikalno, po načrtu arhitekta. V ceni je potrebno upoštevati  lepljenje z ustreznim lepilom, vpasovnaje, polaganje po načrtu arhitekta ter fugiranje.</t>
  </si>
  <si>
    <t>stenska obloga, montirana na obstoječo betonsko podlago</t>
  </si>
  <si>
    <t>stenska obloga, montirana na aquapanel plošče</t>
  </si>
  <si>
    <t>Izdelava, dobava in montaža obloge špalete pri vratih S1 in 2, izdelano iz satinirane peskane INOX pločevine deb.1,5mm, razvite širine 14cm in višine 250cm. Izvedba po detajlu.</t>
  </si>
  <si>
    <t xml:space="preserve"> SKUPAJ KERAMIČARSKA DELA:</t>
  </si>
  <si>
    <t>Barvanje mavčnokartonskih sten in stropov z lateks barvo po izboru arhitekta (sivo).</t>
  </si>
  <si>
    <t>Vključno s predhodno pripravo površine z očiščenjem, bandažiranjem in po potrebi lokalnim kitanjem.</t>
  </si>
  <si>
    <t>Barvanje betonskih  sten in stropov v delu nad montažnim stropom z akril črno barvo.</t>
  </si>
  <si>
    <t>Vključno s predhodno pripravo površine: bandažiranje,glajenje, brušenje, fina zagladitev in 2x beljenje</t>
  </si>
  <si>
    <t>OSTALO</t>
  </si>
  <si>
    <t>Previjalna miza</t>
  </si>
  <si>
    <t>sklopna - dvižna previjalna miza "Nathi" proizvajalca "byBO design" - vključno z montažo v moški in ženski WC ali ustrezno v dogovoru s projektantom</t>
  </si>
  <si>
    <t>Koši za odpadke v sanitarijah, za ženski WC v vsako kabino po 1 majhen in 3 večji (2 pod umivalnikom in 1 pod previjalno mizo) - v moški WC 3 večji koši (2 pod umivalnik in 1 pod previjalno mizo), ter 1 večji za WC za invalide - pred nabavo potrebno pridobiti potrditev projektanta. Koši iz kvalitetnega INOX materiala</t>
  </si>
  <si>
    <t>Sušilec rok z usmerjenim curkom:
- čas sušenja 10-15 sek.
- hitrost zraka večja od 80 m/s
- nastavitev temperature zračnega curka
- barva ohišja po izboru arhitekta</t>
  </si>
  <si>
    <t>Podajalci mila - INOX - pred nabavo potrebno pridobiti potrditev projektanta- vključno z montažo in pritrdilnim materialom</t>
  </si>
  <si>
    <t>Nosilec za WC papir - velika okrogla škatla za več rol - INOX - pred nabavo potrebno pridobiti potrditev projektanta- vključno z montažo in pritrdilnim materialom</t>
  </si>
  <si>
    <t>Nosilec za pregrinjalo za WC školjko- INOX - pred nabavo potrebno pridobiti potrditev projektanta- vključno z montažo in pritrdilnim materialom</t>
  </si>
  <si>
    <t>WC ščetka - INOX - pred nabavo potrebno pridobiti potrditev projektanta</t>
  </si>
  <si>
    <t>OSTALO SKUPAJ:</t>
  </si>
  <si>
    <t>Izdelava celotnih PID načrtov v 4 izvodih in enem izvodu v elektronski obliki (.dwg)</t>
  </si>
  <si>
    <t>NEPREDVIDENA DELA SKUPAJ:</t>
  </si>
  <si>
    <t xml:space="preserve">Oznaka osi kanalizacije z oznako prebojev in priključkov na obstoječo kanalizacijo in revizijske jaške.  </t>
  </si>
  <si>
    <t xml:space="preserve">Čiščenje in pregled obstoječe kanalizacije do DN 160 mm na katero se priključujejo novi kanali.                                                                        Ocena dolžine: </t>
  </si>
  <si>
    <t xml:space="preserve">Izdelava PID po gradbeni zakonodaji ter skladno z zahtevo bodočega upravljalca kanalizacije oddaja tudi v elektronski obliki. </t>
  </si>
  <si>
    <r>
      <t xml:space="preserve">Priprava površine, odstranitev eventuelnih ovir in ureditev delovnega platoja za kanal </t>
    </r>
    <r>
      <rPr>
        <i/>
        <sz val="10"/>
        <rFont val="Arial"/>
        <family val="2"/>
        <charset val="238"/>
      </rPr>
      <t>L</t>
    </r>
    <r>
      <rPr>
        <sz val="10"/>
        <rFont val="Arial"/>
        <family val="2"/>
        <charset val="238"/>
      </rPr>
      <t xml:space="preserve">=33 m.                           </t>
    </r>
  </si>
  <si>
    <r>
      <t xml:space="preserve">Rušenje obstoječega betonskega tlaka z odvozom ruševin na trajno deponijo vključno s takso za deponiranje.                                                                     Delno upoštevano pri načrtu arhitekture </t>
    </r>
    <r>
      <rPr>
        <sz val="10"/>
        <color indexed="10"/>
        <rFont val="Arial"/>
        <family val="2"/>
        <charset val="238"/>
      </rPr>
      <t xml:space="preserve"> </t>
    </r>
    <r>
      <rPr>
        <sz val="10"/>
        <rFont val="Arial"/>
        <family val="2"/>
        <charset val="238"/>
      </rPr>
      <t xml:space="preserve">                          </t>
    </r>
  </si>
  <si>
    <t xml:space="preserve">Izdelava prebojev temeljev vel. cca 20 x 20 cm z odvozom ruševin na trajno deponijo vključno s takso za deponiranje.                                                                               Ocena: l = do 0,40 m za cevi do DN 160 mm. </t>
  </si>
  <si>
    <t>PRIPRAVLJALNA DELA SKUPAJ:</t>
  </si>
  <si>
    <r>
      <t xml:space="preserve">Ročni, strojni izkop kanalizacijskega jarka v terenu IV. do V. kat. glob. 0 - 0,60 m, širina dna do 1,0 m  pod kotom 70 ° z  odvozom  izkopanega materiala </t>
    </r>
    <r>
      <rPr>
        <b/>
        <i/>
        <sz val="10"/>
        <rFont val="Arial"/>
        <family val="2"/>
        <charset val="238"/>
      </rPr>
      <t>na trajno deponijo</t>
    </r>
    <r>
      <rPr>
        <sz val="10"/>
        <rFont val="Arial"/>
        <family val="2"/>
        <charset val="238"/>
      </rPr>
      <t xml:space="preserve"> v razdalji do 16,0 km, vključno s takso za deponiranje. </t>
    </r>
  </si>
  <si>
    <t>Razgrinjanje materiala na deponiji ali zasipu.</t>
  </si>
  <si>
    <t>Ročno planiranje dna jarka s točnostjo +/- 1 cm po projektiranem padcu.</t>
  </si>
  <si>
    <t>ZEMELJSKA DELA SKUPAJ:</t>
  </si>
  <si>
    <t xml:space="preserve">Kanalizacijske cevi vključno s fazonskimi komadi z atestom trdi PVC SN-8 položene na oblikovano peščeno ali betonsko posteljico pod kotom 120 st. z vsemi pomožnimi deli, dobavo in transp. cevi in tesnil z vsemi prenosi in prevozi mat. do mesta vgraditve. Vključno z betonom MB 10, d = 10 cm za posteljico in polnim obbetoniranjem z betonom MB 15. </t>
  </si>
  <si>
    <t>- DN 75 mm</t>
  </si>
  <si>
    <t>- DN 110 mm</t>
  </si>
  <si>
    <t>- DN 125 mm</t>
  </si>
  <si>
    <t>- DN 160 mm</t>
  </si>
  <si>
    <r>
      <t>Izvedba obnove obstoječega kanala</t>
    </r>
    <r>
      <rPr>
        <b/>
        <i/>
        <sz val="10"/>
        <rFont val="Arial"/>
        <family val="2"/>
        <charset val="238"/>
      </rPr>
      <t xml:space="preserve"> do profila DN 160 mm</t>
    </r>
    <r>
      <rPr>
        <sz val="10"/>
        <rFont val="Arial"/>
        <family val="2"/>
        <charset val="238"/>
      </rPr>
      <t xml:space="preserve"> kompletno z odkopom, odstranitvijo ruševi, betonsko posteljico in obbetoniranjem kompletno z vsemi deli. </t>
    </r>
    <r>
      <rPr>
        <sz val="11"/>
        <rFont val="Arial"/>
        <family val="2"/>
        <charset val="238"/>
      </rPr>
      <t xml:space="preserve">                                                                                                                                                                                   </t>
    </r>
  </si>
  <si>
    <r>
      <t xml:space="preserve">Izvedba kompletnega vodotesnega priključka cevi do DN160 mm na obstoječi betonski revizijski jašek. Kompletno z vsemi deli. </t>
    </r>
    <r>
      <rPr>
        <sz val="11"/>
        <rFont val="Arial"/>
        <family val="2"/>
        <charset val="238"/>
      </rPr>
      <t xml:space="preserve">                                                                                                   </t>
    </r>
  </si>
  <si>
    <r>
      <t xml:space="preserve">Obnova pokrova obstoječega revizijskega jaška iz nerjavne pločevine z oljno smradno zaporo dim. 600/600 mm.                                 </t>
    </r>
    <r>
      <rPr>
        <sz val="11"/>
        <rFont val="Arial"/>
        <family val="2"/>
        <charset val="238"/>
      </rPr>
      <t xml:space="preserve">                                                                                                   </t>
    </r>
  </si>
  <si>
    <r>
      <t xml:space="preserve">REVIZIJSKI JAŠEK - vodotesni iz betona MB 30, dim. 50 x 50 cm (60 x 60cm), gl. do 0,70 m, dno izoblikovati s koritnicami, zaglajene s cem. malto 1:2. Pokrov 600 x 600 mm je pohoden z oljno smradno zaporo in prilagojen tlaku v prostoru. Priključek cevi na jašek v vodotesni izvedbi.                     </t>
    </r>
    <r>
      <rPr>
        <i/>
        <sz val="10"/>
        <rFont val="Arial"/>
        <family val="2"/>
        <charset val="238"/>
      </rPr>
      <t xml:space="preserve">  </t>
    </r>
  </si>
  <si>
    <t xml:space="preserve">Izvedba blend na obstoječi kanalizaciji do DN 160 mm (6 kosov) ali zalitje obstoječih cevi (l = cca 10 m), ki so izven funkcije. 
Obračun po dejanski izmeri.                                                                    </t>
  </si>
  <si>
    <t>GRADBENA DELA SKUPAJ:</t>
  </si>
  <si>
    <t>ZAKLJUČNA DELA</t>
  </si>
  <si>
    <t xml:space="preserve">Čiščenje kanala po končanih delih. </t>
  </si>
  <si>
    <t xml:space="preserve">Preskus tesnosti položenih kanalizacijskih cevi. Preskus tesnosti se izvaja v skladu s standardom SIST EN 1610 medij zrak. </t>
  </si>
  <si>
    <t>DN 75 mm do DN 160 mm</t>
  </si>
  <si>
    <t xml:space="preserve">Zavarovanje obstoječih komunalnih vodov in vzpostavitev v prvotno stanje. </t>
  </si>
  <si>
    <t>Čiščenje in planiranje po končani gradnji.</t>
  </si>
  <si>
    <t>ZAKLJUČNA DELA SKUPAJ:</t>
  </si>
  <si>
    <t>KANALIZACIJA SKUPAJ:</t>
  </si>
  <si>
    <t xml:space="preserve">TALNO OGREVANJE </t>
  </si>
  <si>
    <t>Medeninasta kromirana zaporna pipa z navojnimi priključki, izdelana za tlak PN 10 in temperaturo do 100⁰C, skupaj z ročico in tesnilnim materialom</t>
  </si>
  <si>
    <t>Medeninasti poševnosedežni ventil za regulacijo, z navojnimi priključki, izdelan za tlak PN 10 in temperaturo do 100⁰C, skupaj s ročnim koleščkom  in tesnilnim materialom</t>
  </si>
  <si>
    <t>Medeninasti lovilec nesnage, z navojnimi priključki, za tlak PN 6 in temperaturo do 100⁰C, z grobim sitom iz nerjavne mrežice</t>
  </si>
  <si>
    <t>Medeninasta polnilno-izpraznjevalna pipa z navojnimi priključki in cevnim holandcem s pokrvom na verižici za namestitev gumijaste cevi, za tlak PN 6 in temperaturo do 100⁰C</t>
  </si>
  <si>
    <t>Razdelilna omarica za namestitev mešalnega sistema in opreme za talno ogrevanje, izdelana iz galvansko zaščitene jeklene pločevine, sestavljena iz:</t>
  </si>
  <si>
    <t>• ohišja z robovi 15 mm spredaj, skupaj s stranskima stenama, spodnjim nosilnim robom, zadnjo steno z izrezi za odvod odcepnih vej talnega ogrevanja, sprednjim pokrovom za zapiranje omarice, izdelanim za nasaditev na zgorbji rob okvirja, z ustreznim robom ter zapahom. Dimenzija omarice 1250 x 840 x 170 mm. Kompletno popleskano z barvo po izboru arhitekta. Sestoječa iz:</t>
  </si>
  <si>
    <t>• razdelilnika in zbiralnika s po 9 odcepi, izdelanim iz nerjavnega jekla, dušilnika povratnega toka vode, termometrov in hidrometrov na dovodnem in povratnem razdelilniku, odzračevalnimi ventili,  primarnim dovodnim in povratnim priključkom, zapornimi in regulacijsko balansirnimi ventili za regulacijo pretoka ogrevne vode na dovodu, termostatskimi nastavki in plastično glavo za odpiranje, nosilnimi konzolami in ostalim pritrdilni in ostali montažni material</t>
  </si>
  <si>
    <t xml:space="preserve">OPOMBA: omarica je tipska, izdelana mora biti po predhodni izmeri na objektu. </t>
  </si>
  <si>
    <t xml:space="preserve">Izdelek UPONOR , TITAN d.d.Kamnik, ali ustrezno </t>
  </si>
  <si>
    <t>Obtočna črpalka za ogrevno vodo, z elektronsko regulacijo pretoka, izdelana iz sive litine, z navojnimi priključki in cevnimi holandci, ta tehnične podatke:</t>
  </si>
  <si>
    <t>G = 0,984 m3/h</t>
  </si>
  <si>
    <t>H = 4,0 mVS</t>
  </si>
  <si>
    <t>n = 1109 do 2340 min-1</t>
  </si>
  <si>
    <t>P = 95 W</t>
  </si>
  <si>
    <t>električni tok 230V / 50 Hz, I = 0,17 do 0,39 A</t>
  </si>
  <si>
    <t>Izdelek IMPPUMPS, tip EGHN SMART 15/60-130, ali ustrezno</t>
  </si>
  <si>
    <t>Tripotni regulacijski mešalni ventil za ogrevno vodo, z navojnimi priključki, izdelen za tlak PN 16 in temperaturo do 100 ºC, skupaj z elektromotornim pogonom, za tehnične podatke:</t>
  </si>
  <si>
    <t>G = 0,246 m3/h</t>
  </si>
  <si>
    <t>H = 15 kPa</t>
  </si>
  <si>
    <t>Kvs = 0,63</t>
  </si>
  <si>
    <t>Izdelek DANFOSS, tip VRG 3-15/ AMV(E) 435 ali ustrezno</t>
  </si>
  <si>
    <t xml:space="preserve">Elektronski regulator za vremensko vodenje temperature v ogrevalnem sistemu, opremljen z displejem, kompletiran z internim vodilom ECL 485 in komunikacijo prekodaljinskega nastavljalnika ECA 30/31za zajem podatkov preko M-Bus sistema, z vgrajenim ECL aplikacijskim ključem A230, skupaj s podnožjem za regulator in pritrdilnim materialom </t>
  </si>
  <si>
    <t>Izdelek DANFOSS, tip ECLComfort 210, ali ustrezno</t>
  </si>
  <si>
    <t xml:space="preserve">Temperaturno tipalo za tekočine, Pt 1000, dolžine </t>
  </si>
  <si>
    <t xml:space="preserve">100 mm, skupaj z zaščitno tulko DN 15 iz Niro, za </t>
  </si>
  <si>
    <t>vgraditev v cevovod ter tesnilni material</t>
  </si>
  <si>
    <t>Izdelek DANFOSS, tip ESMU ali ustrezno</t>
  </si>
  <si>
    <t>Zunanje temperaturno tipalo, skupaj s pritrdilnim materialom</t>
  </si>
  <si>
    <t>Varnostni termostat za vgraditev v razdelilnik, dolžine 100 mm, skupaj z zaščitno tulko DN 15 in Niro ter tesnilni material</t>
  </si>
  <si>
    <t>Izdelek DANFOSS, tip ST-2 ali ustrezno</t>
  </si>
  <si>
    <t>Jeklena črna navojna cev po DIN 2440, material St. 00, skupaj z varilnimi loki, fitingi, varilnim, tesnilnim materialom ter dodatkom za razrez</t>
  </si>
  <si>
    <t>Večslojne cev iz PE-RT materiala, izdelane po DIN 16833, dobavljene v kolutu, primerne za talno ogrevanje in talne cevne razvode, s cevnimi mon-tažnimi spojkami in pritrdili za " press" sistem, z garantiranim tesnenjem spojev, skupaj s tesnilnim in pritrdilnim materialom. Cevi morajo biti odporne za temperature do 90 ºC</t>
  </si>
  <si>
    <t xml:space="preserve">Izdelek UNIPIPE, tip MLC, zastopa TITAN d.d. Kamnik ali ustrezno  </t>
  </si>
  <si>
    <t>DN 15 ( Ø 16 x 2,0 mm )</t>
  </si>
  <si>
    <t>Izolacijska plošča z multifolijo za povečanje toplotne odbojnosti proti tlom, s toplotno in zvočno izolacijo tal, z natiskano mrežo za lažje rezanje in polaganje. Debelina folije 4 mm, debelina plošče 30 mm</t>
  </si>
  <si>
    <t xml:space="preserve">Izdelek UPONOR - TITAN d.d. Kamnik ali ustrezno </t>
  </si>
  <si>
    <t>Plastifikator za dodatek v estrihe</t>
  </si>
  <si>
    <t>Izdelek UPONOR, tip VD 550 N, zastopa TITAN d.d. Kamnik, ali ustrezno</t>
  </si>
  <si>
    <t>Obrobni trak iz PUR pene, samolepilni</t>
  </si>
  <si>
    <t>Dvovijačni spoji za cevi talnega ogrevanja, UPONOR</t>
  </si>
  <si>
    <t>Ø 16 mm</t>
  </si>
  <si>
    <t>Zaščitne PE - LD rebraste cevi, dolžine 500 mm, za zaščito vstopov cevi v razdelilno omarico</t>
  </si>
  <si>
    <t xml:space="preserve">Polietilenska zašćitna folija </t>
  </si>
  <si>
    <t>Avtomatski odzračevalni lonček z navojnim priključ-kom in medeninastim samozapornim elementom, za tlak PN 6, skupaj s tesnilnim materialom</t>
  </si>
  <si>
    <t>Toplotna izolacija cevovodov ogrevne vode, izdelana iz parozapornega samougasljivega sintetičnega kavčuka, v obliki žlebakov, λ = 0,035 W/mK pri 0ºC vključno lepilni material. Debelina izolacije 13 mm</t>
  </si>
  <si>
    <t>Izdelek ARMACELL, tip Armaflex AC, ali ustrezno</t>
  </si>
  <si>
    <t>Obešalni material za cevovode v dvojnem stropu, izdelan iz jekla pocinkane izvedbe, skupaj s gumijastimi podložkami in vijačnim materialom</t>
  </si>
  <si>
    <t>Zaščitno dvakratno miniziranje cevovodov in kovinske opreme po predhodnem čiščenju rje</t>
  </si>
  <si>
    <t>Termometer v okroglem ohišju, za merilno območje 0 do 120 ºC, skupaj s tulcem za vgraditev v cev (na priključni cevi v strojnici)</t>
  </si>
  <si>
    <t>Hidrometer v okroglem ohišju Ø 60 mm, za merilno območje 0 do 6 bar, skupaj z medeninastim zapornim elementom na vzmet</t>
  </si>
  <si>
    <t xml:space="preserve">Izdelava odcepov na obstoječem jeklenem cevovodu za talno ogrevanje Trakta M, razrez in priprava odcepa za navaritev priključne cevi za ogrevanje Sanitarij </t>
  </si>
  <si>
    <t>DN 50/20</t>
  </si>
  <si>
    <t>Praznjenje cevovodov ogrevne vode, skupaj z zapiranjem obstoječih zapornih pip v objektu "M"</t>
  </si>
  <si>
    <t>Polnjenje cevovodov ogrevne vode po končanih montažnih delih, odzračevanje sistema</t>
  </si>
  <si>
    <t>Hladni tlačni preizkus cevovodov s tlakom 6, izdela-</t>
  </si>
  <si>
    <t>va zapisnika o tlačnem preizkusu</t>
  </si>
  <si>
    <t>• polnjenje cevovodov z medijem</t>
  </si>
  <si>
    <t xml:space="preserve">• pregled vgrajene opreme in armatur, delovanja </t>
  </si>
  <si>
    <t>regulacijskih elementov in avtomatike</t>
  </si>
  <si>
    <t xml:space="preserve">• odzračevanje razdelilnikov </t>
  </si>
  <si>
    <t>• meritve tlaka in temperatur po sistemih</t>
  </si>
  <si>
    <t>TALNO OGREVANJE:</t>
  </si>
  <si>
    <t>Obtočna črpalka za ogrevno vodo, izdelana za tlak PN 10 in temperaturo do 100 ºC, z navojnimi prik-ljučki, cevni holandci, tesnilni in vijačni material, izdelana za tehnične podatke:</t>
  </si>
  <si>
    <t>G = 0,81 m3/h</t>
  </si>
  <si>
    <t>H = 3,20 mVS</t>
  </si>
  <si>
    <t>el. tok 230V, 50 Hz, I = 0,17 do 0,39 A</t>
  </si>
  <si>
    <t>Izdelek IMPPUMPS, d.o.o., tip EGHN SMART 25/60 -130, ali ustrezno</t>
  </si>
  <si>
    <t>Medeninasta kromirana navojna pipa, izdelana za tlak PN 6 in temperaturo do 100 ºC, skupaj z ročico in tesnilnim materiaolom</t>
  </si>
  <si>
    <t>Medeninasti lovilec nesnage, z navojnimi priključki, za tlak PN 6 in temperaturo do 100 oC, z grobim sitom iz nerjavne mrežice</t>
  </si>
  <si>
    <t>Medeninasti poševnosedežni ventil za regulacijo, izdelan za tlak PN 6 in temperaturo do 100 ºC, z navojnimi priključki</t>
  </si>
  <si>
    <t>Medeninasta polnilno-izpraznjevalna pipa z navojnimi priključki in cevnim holandcem s pokrovom na verižici za namestitev gumijaste cevi, za tlak PN 6 in temperaturo do 100 oC</t>
  </si>
  <si>
    <t>DN 25   ( Ø 33,7 x 3,25 )</t>
  </si>
  <si>
    <t>DN 20   ( Ø 26,9 x 2,65 )</t>
  </si>
  <si>
    <t>DN 15   ( Ø 21,3 x 2,65 )</t>
  </si>
  <si>
    <t>Odzračevalna posoda, vsebine 1,5 l, izdelana iz jeklene brezšivne cevi DN 100, z bombiranim dnom in priključki DN 15</t>
  </si>
  <si>
    <t>Toplotna izolacija cevovodov hladne in ogrevne vode in kondenza, izdelana iz parozapornega samougasljivega sintetičnega kavčuka, v obliki žlebakov,  λ  = 0,035W/mK pri 0 ºC, vključno lepilni material. Debelina 13 mm</t>
  </si>
  <si>
    <t>Izdelek ARMACELL, tip Armaflex AC ali ustrezno</t>
  </si>
  <si>
    <t>Pritrdilni in obešalni material za cevovode in opremo izdelan in profilnega jekla, pocinkane izvedbe, skupaj z gumijastimi podložkami in vijačnim materialom</t>
  </si>
  <si>
    <t>Pleskanje vidne cevne napeljave in pritrdilnega materiala z ustreznim lakom po predhodnem grundiranju</t>
  </si>
  <si>
    <t>Napisne tablice za označevanje, velikosti 110 x 70mm, skupaj s pritrdilnim materialom</t>
  </si>
  <si>
    <t>Termometer v okroglem ohišju, za merilno območje 0 do 120 ºC, skupaj s tulcem za vgraditev v cev</t>
  </si>
  <si>
    <t>Hidrometer v okroglem ohišju, za merilno območje 0 do 6 bar, skupaj z medeninastim zapornim navojnim elementom na vzmet</t>
  </si>
  <si>
    <t>Razrez obstoječih cevovodov ogrevne vode v klima strojnici, skupaj s pripravo cevnih robov za navaritev cevnih nastavkov</t>
  </si>
  <si>
    <t>DN 100/25</t>
  </si>
  <si>
    <t>Praznjenje cevovodov ogrevne vode, skupaj z zapiranjem ventilov na odcepih razdelilnikov</t>
  </si>
  <si>
    <t>Polnjenje cevovodov ogrevne vode po končanih montažnih delih na razvodih za klima strojnico, skupaj z odzračevanjem sistemov</t>
  </si>
  <si>
    <t xml:space="preserve">• zagon klimata z nastavitvami in preizkusom </t>
  </si>
  <si>
    <t>Dovodna klimatska naprava KN -4M-SANITARIJE</t>
  </si>
  <si>
    <t xml:space="preserve">Naprava je  enoetažne ležeče modulne izvedbe. Predvidena za montažo v klima strojnici.
Konstrukcijske karakteristike:
- ohišje klimatske naprave je izdelano iz pocinkane pločevine v dvoplaščni izvedbi debeline 50 mm. 
-ohišje klimatske naprave sestavljeno iz toplotno in zvočno izoliranih okvirov, pokrovov na dnu, stropu in stenah, vrat na posluževalni strani ter nosilnega podnožja, na katerem so pritrjene nogice z  gumijastim podstavkom.
- stene, dno in strop klima naprav iz panelnih elementov v dvoplaščni izvedbi, notranji in zunanji plašč iz pocinkane pločevine, površina popolnoma gladka, odporna na čistilna sredstva.
- izolacija med plaščema je negorljiva, iz materiala klase A1 po DIN 4102. Vrata za dostop in posluževanje so opremljena s tesnili kvalitete EPDM ter kvalitetnimi zapirali. Vrata so iz enakega materiala kot stene ter dovolj velikih dimenzij za enostavno posluževanje
- toplotni izmenjevalnik (grelnik) izdelan iz Cu cevi in Al lamel </t>
  </si>
  <si>
    <t>Naprava je sestavljena iz naslednjih enot, ki se spajajo na licu mesta:</t>
  </si>
  <si>
    <t>- dovodna ventilatorjeva enota
- grelna enota s protizmrzovalno zaščito
- filterna enota s kasetnim filtrom kvalitete G4                   - mešalna enota z zgornjim priključkom s prigrajeno zaporno žaluzijo za elektro motorni pogon</t>
  </si>
  <si>
    <t>Izdelek:  HIDRIA , tip: KNMD d50 6.3 ali ustrezno</t>
  </si>
  <si>
    <t>a)  Dovodna ventilatorjeva enota z naprej 
     zakrivljenimi lopaticami in  elektromotorjem  
- pretok zraka: 1200  m3/h
- eksterni tlak:400  Pa</t>
  </si>
  <si>
    <t>b)  Grelna enota z vgrajenim vodnim grelnikom
- pretok zraka              1200  m3/h
- temperatura vode:       80/60  ˚C 
- temperatura zraka      -13/ 24  ˚C
- moč grelnika cca          18,8 kW</t>
  </si>
  <si>
    <t>DODATNA OPREMA:</t>
  </si>
  <si>
    <t>• Elektro  krmilna  omara z vsemi potrebnimi enotami za regulacijo in krmiljenje, močnostnimi, zaščitnimi in signalizacijskimi elementi. V omari naj bo vgrajen krmilnik z ustreznim številom vhodov in izhodov (AI:2, AO:1, DI:6 , DO:5) in vgrajenim LON BAC NET komunikacijskim protokolom za integracijo na  nadzorni sistem.</t>
  </si>
  <si>
    <t xml:space="preserve">• Izvajalni (periferni) organi:
- kanalsko temperaturno tipalo za območje -20 do 50˚C(kos 1)
- kanalsko temperaturno tipalo za območje 10 do 50˚C (kos 1)
- zaščitni termostat na zračni strani (kos 1)
- diferenčno tlačno stikalo za območje   200-500 Pa (kos 2) 
- tripotni regulacijski ventil grelnika zraka skupaj z elektro motornim motornim pogonom  24 VAC DN15/kvs=2,50 m3/h (kos 1)
- elektro motorni pogon žaluzij za ON-OFF delovanje -24 VAC (kos2) </t>
  </si>
  <si>
    <t>• Ožičenje elementov v strojnici, funkcijski zagon, nastavitev avtomatike, izdelava vezalnih shem</t>
  </si>
  <si>
    <t>• Ožičenje požarnih loput v strojnici ter signalizacija vseh požarnih loput (kos 1)</t>
  </si>
  <si>
    <t>Klimatska naprava je dobavljena kompletno s podstavkom , gumijastimi amortizerji, jadrovinastimi priključki na sesalni in tlačni strani, samozalivnimi sifoni ter navedeno regulacijsko opremo.</t>
  </si>
  <si>
    <t xml:space="preserve">Odvodni kanalski ventilator KN -4M/2 –SANITARIJE </t>
  </si>
  <si>
    <t xml:space="preserve">Ventilator je kompaktne izvedbe. Predviden za montažo na jeklene profile na podstrešju.
Konstrukcijske karakteristike:
- ohišje ventilatorja je izdelano iz pocinkane pločevine v dvoplaščni izvedbi debeline 50 mm. Opremljeno z dvižnimi vrati z elektromotorjem in rotorjem 
- ohišje ventilatorja je napolnjeno z visoko absorbtivnem materialom
- vrata za dostop in posluževanje so opremljena s tesnili kvalitete EPDM ter kvalitetnimi zapirali. Vrata so iz enakega materiala kot stene ter dovolj  velikih dimenzij za enostavno posluževanje. Izvedba ventilatorja za tiho obratovanje                               -električna priključna doza
</t>
  </si>
  <si>
    <t>Izdelek:  HIDRIA , tip: IRBS 6035-4ST ali ustrezno</t>
  </si>
  <si>
    <t>a)  OdvodnI ventilator z nazaj zakrivljenimi lopaticami in elektromotorjem:
- pretok zraka: 1400  m3/h
- eksterni tlak: 350  Pa
- elektro motor: 0,275 kW
- električni tok 400V, 50 Hz, I = 0,55A, IP 54                   
- n = 1320 min-1</t>
  </si>
  <si>
    <t>• Električni ragulator hitrosti, skupaj s pritrdilnim materialom. Izdelek SENTERA  - HIDRIA, tip STRS-15L40, ali ustrezno</t>
  </si>
  <si>
    <t>• Ožičenje elementov v strojnici, funkcijski zagon, nastavitev avtomatike, izdelava vezalne sheme</t>
  </si>
  <si>
    <t xml:space="preserve">Kanalski ventilator je dobavljen kompletno s pod-stavkom , gumijastimi amortizerji, jadrovinastimi priključki na sesalni in tlačni strani ter vijaki za pritrditev </t>
  </si>
  <si>
    <t>Dušilnik zvoka za vgradnjo v pločevinaste zračne kanale. Sestavljajo ga ohišje iz  pocinkane pločevine s priključnimi prirobnicami, dušilne kulise z okvirjem iz pocinkane pločevine, ki so zaščitene s premazom proti odnašanju vlaken. Dušilnik je dobavljen skupaj z montažnim in tesnilnim materialom.
Debelina kulis: d= 100 mm
Razdalja med kulisami: s= 40 mm
HIDRIA d.d., tip: DZ-2, ali ustrezno
Dimenzije (širina x višina /dolžina):</t>
  </si>
  <si>
    <t>400 x 200 / 1500 mm</t>
  </si>
  <si>
    <t>315 x 250 / 1000 mm</t>
  </si>
  <si>
    <t>Pravokotna protipožarna loputa za preprečevanje širjenja požara skozi zračne kanale izdelana iz jeklene pločevine. Sestavljajo jo:
-ohišje iz jeklene pocinkane pločevine
-zaporna lamela z ročico za premik
-varovalo zaprte lege
-termično sprožilo
-elektro motorni pogon z vzmetjo (24V) in 
 električno priključno dozo
-kontrolna odprtina
Loputa ustreza 90 minutni požarni odpornosti v skladu z DIN 4102 in je dobavljena skupaj s pritrdilnim in tesnilnim materialom, 
Izdelek: IMP Klima
Tip: PL-12E-K90 ali ustrezno, velikost:</t>
  </si>
  <si>
    <t>400x200/ 500 mm</t>
  </si>
  <si>
    <t>Fleksibilni priključki za montažo na ventilator, skupaj s tesnilnim in vijačnim materialom</t>
  </si>
  <si>
    <t>598 x 348 mm</t>
  </si>
  <si>
    <t>Izdelek HIDRIA d.d. ali ustrezno</t>
  </si>
  <si>
    <t>Jeklena rešetka za dovod zraka, sestavljena iz okvirja,kapljičasto oblikovanih vzporednih ali prečnih lamel, nastavka za regulacijo količine zraka ter montažnega in tesnilnega materiala.
Izdelek: HIDRIA d.d.
Tip/velikost:  JR-3/V-F</t>
  </si>
  <si>
    <t>525x125 mm, RAL 9010</t>
  </si>
  <si>
    <t>625x175 mm, RAL 9010</t>
  </si>
  <si>
    <t>Prezračevalni ventil za odvod zraka iz sanitarnih prostorov, izdelan iz ohišja iz jeklene pločevine,sedeža in nastavljivega krožnika. Dobavljen je skupaj z montažnim in tesnilnim materialom.</t>
  </si>
  <si>
    <t>Izdelek:  HIDRIA d.d.</t>
  </si>
  <si>
    <t xml:space="preserve">Tip/velikost :     </t>
  </si>
  <si>
    <t>PV-1N/100, RAL 9010</t>
  </si>
  <si>
    <t>PV-1N/160, RAL 9010</t>
  </si>
  <si>
    <t>PV-2N/200, RAL 9010</t>
  </si>
  <si>
    <t>Nosilna konstrukcija za postavitev klimatske napra-ve in odvodnega ventilatorja, obešanje in pritrditev ostale opreme, nosilci za zračne kanale, izdelana iz jeklenih profilov ustrezne dimenzije, pocinkano ali opleskano z osnovnim temeljnim premazom.</t>
  </si>
  <si>
    <t>Protipovratna samozaporna zračna loputa, izdelana iz pocinkane pločevine in lamel iz tanke Al pločevine, opremljena z vzmetmi iz nerjavnega jekla, skupaj s tesnilnim materialom. Prirejena za vgradnjo v okrogli kanal</t>
  </si>
  <si>
    <t>Izdelek HIDRIA d.d., tip RSK ali ustrezno</t>
  </si>
  <si>
    <t>Ø 315 mm</t>
  </si>
  <si>
    <t>Ø 150 mm</t>
  </si>
  <si>
    <t>Toplotna izolacija dovodnih in odvodnih zračnih kanalov na podstrešju, izdelana iz sintetičnega kavčuka, parozaporna, samugasljiva. Dobavljena je skupaj z originalnim lepilom.</t>
  </si>
  <si>
    <t>debelina izolacije:  20 mm</t>
  </si>
  <si>
    <t>Pripravljalna dela,zarisovanje, poskusno obratovanje in zaključna dela</t>
  </si>
  <si>
    <t>Merjenje in volumska nastavitev dovodnih in odvodnih elementov, količin zraka, umerjanje ventilatorjev, ter nastavljanje smeri vpiha zraka.</t>
  </si>
  <si>
    <t>Pregled izvedenih del in meritve mikroklime v prostorih (temperatura, vlaga, hitrost, hrup), skladno s pravilnikom o prezračevanju in klimatizaciji stavb (poglavje 3).</t>
  </si>
  <si>
    <t>Funkcionalne sheme z okvirjem, zaščitene s steklom, vključno pritrdilni material.</t>
  </si>
  <si>
    <t xml:space="preserve">Barvne oznake </t>
  </si>
  <si>
    <t>Napisne ploščice za označitev opreme in kanalov, izdelane iz dvobarvne plastične mase, velikosti 120 x 70 mm, z vgraviranimi napisi, vključno pritrdilni material</t>
  </si>
  <si>
    <t>Kompletno stranišče sestavljeno iz:
- konzolne školjke iz sanitarnega porcelana s stranskim odtokom, kvalitete I.a
- sedežne deske spokrovom
- podometnega izplakovalnega kotlička s PVC odsesalno garnituro, s plovnim ventilom, s kotnim regulirnim  ventilom DN 15, z kromirano in PVC vezno cevjo tip GEBERIT
- vključno z montažno konzolo ter vsem tesnilnim in pritrdilnim materialom                                                  Izdelek CERAMICA GLOBO in Geberit Kombi-fix ( ali ustrezno )</t>
  </si>
  <si>
    <t>Dobavitelja, tip in barvo pred naročilom določi arhitekt</t>
  </si>
  <si>
    <t>Enako, toda za invalidne osebe, sestavljeno iz:</t>
  </si>
  <si>
    <t>konzolne školjke iz sanitarnega kvalitete s stranskim iztokom</t>
  </si>
  <si>
    <t>­ sedežne deske s pokrovom</t>
  </si>
  <si>
    <t>­ Geberit Duofix montažnega elementa za stenski WC, s podometnim izplakovalnim kotličkom z dvo-   količinskim načinom splakovanja, s PVC odsesal-no garnituro s plovnim ventilom, kotnim regulirnim ventilom DN 15, z kromirano bakreno cevko in PVC zvezno cevjo, višine 112 cm, z aktiviranjem spredaj, zvočno izoliranim setom ter po višini nastavljivimi nogicami</t>
  </si>
  <si>
    <t>­ vključno ves tesnilni in pritrdilni material</t>
  </si>
  <si>
    <t>WC školjka izdelek CERAMICA GLOBO tip GENESIS ARGENTO, sedežna deska CERAMICA GLOBO, tip GENESIS ARGENTO ali ustrezno</t>
  </si>
  <si>
    <t xml:space="preserve">Izplakovalni kotliček GEBERIT </t>
  </si>
  <si>
    <t>Kompletni umivalnik za invalidne osebe, sestavljen iz:</t>
  </si>
  <si>
    <t>­ umivalnika iz sanitarne keramike, kvalitete I.a</t>
  </si>
  <si>
    <t>­ kromiranega medeninastega odtočnega ventila DN 32 z odcepnim priključkom za odvod kondenza, s fleksibilnim priključkom</t>
  </si>
  <si>
    <t xml:space="preserve">­ kromirane medeninaste enoročne mešalne bate-rije DN 15, izdelek FRATTINI, s podaljšano ročko za odpiranje, kompletna s pritrdilnim in tesnilnim materialom </t>
  </si>
  <si>
    <t>­ nosilne konstrukcije Geberit za umivalnike</t>
  </si>
  <si>
    <t>­ kromiranih medeninastih kotnih regulirnih ventilov DN 15</t>
  </si>
  <si>
    <t>­ skupaj z montažnim materialom</t>
  </si>
  <si>
    <t>Izdelek CERAMICA GLOBO, tip GENESIS ARGENTO, velikost 700 x 600 mm</t>
  </si>
  <si>
    <t>Stekleni umivalnik v enem kosu, sestoječ iz:</t>
  </si>
  <si>
    <t>­ treh umivalnikov z odprtinami za montažo enoročnih mešalnih baterij in odprtinami za iztočni ventil</t>
  </si>
  <si>
    <t xml:space="preserve">­ treh nosilnih konstrukcij izdelek Geberit za umivalnike </t>
  </si>
  <si>
    <t>­ 3 x kromiranega medeninastega odtočnega ventila DN 32 z odcepnim priključkom za odvod kondenza, s priključkom, matico in tesnilom</t>
  </si>
  <si>
    <t>­ 3 x medeninastega kromiranega sifona z razstavljivo vezo za čiščenje, medeninasto kromirano zvezno cevjo DN 32, skupaj z maticami in tesnili</t>
  </si>
  <si>
    <t xml:space="preserve">­ 3 x kromirane medeninaste enoročne mešalne baterije DN 15, izdelek FRATTINI, z ročko za odpiranje, kompletna s pritrdilnim in tesnilnim materialom </t>
  </si>
  <si>
    <t>­ 6 x kromiranih medeninastih kotnih regulirnih ventilov DN 15</t>
  </si>
  <si>
    <t>­ skupaj z pritrdilnim in montažnim materialom</t>
  </si>
  <si>
    <t>Trokadero, (sanitarni izliv), sestavljen iz:</t>
  </si>
  <si>
    <t>­ trokadero školjke iz  sanitarne keramike, kvalitete I.a, s spodnjim odtokom Ø 100 mm</t>
  </si>
  <si>
    <t>­ nerjavne rešetke za montažo na izbrani tip školjke, v pokromani izvedbi</t>
  </si>
  <si>
    <t>­ zidne enoročne mešalne baterije DN 15 s premič-nim izpustom in ročno prho</t>
  </si>
  <si>
    <t>­ ravnih podometnih medeninastih ventilov DN 20 - 1 kos in DN 15 - 2 kosa, z kromirano rozeto in kapo</t>
  </si>
  <si>
    <t>­ z vodnim izpiralcem DN 20</t>
  </si>
  <si>
    <t>­ kompletnim tesnilnim in pritrdilnim materialom</t>
  </si>
  <si>
    <t>­ velikost 530 x 460 mm</t>
  </si>
  <si>
    <t>Izdelek DOLOMITE, tip BRENTA ali ustrezno</t>
  </si>
  <si>
    <t>Dobavitelja, tip in barvo pred naročilom določi arhi-tekt</t>
  </si>
  <si>
    <t>Trokadero, izdelan iz nerjavne pločevine, trikotne oblike, mere in izvedba po detajlu arhitekta, sestoječ iz:</t>
  </si>
  <si>
    <t>­ trokadero školjke s spodnjim iztokom Ø 50 mm</t>
  </si>
  <si>
    <t xml:space="preserve">­ pokromane rešetke za montažo na školjko </t>
  </si>
  <si>
    <t>­ zidne enoročne mešalne baterije DN 15 s premičnim izpustom in ročno prho</t>
  </si>
  <si>
    <t xml:space="preserve">­ ravnih podometnih medeninastih ventilov DN 20 - 1 kos in DN 15 - 2 kosa, s kromirano rozeto in kapo  </t>
  </si>
  <si>
    <t>­ velikost 750 x 750/1050 mm (diagonala)</t>
  </si>
  <si>
    <t>Preklopno držalo za roke, izdelano iz NIRO cevi, zaščitene s poliamidno samougasljivo plastiko, dolžine cca 75 cm ter fiksno ročico, dolžine 50 cm, nameščeno ob WC-ju</t>
  </si>
  <si>
    <t>­ kompletno s pritrdilnim materialom</t>
  </si>
  <si>
    <t>Izdelek CERAMICA GLOBO ali ustrezno. Tip se določi v sodelovanju z arhitektom</t>
  </si>
  <si>
    <t xml:space="preserve">Fiksno držalo za roke, izdelano iz NIRO cevi, zaščitene s poliamidno samougasljivo plastiko, dolžine cca 75 cm, nameščeno ob umivalniku </t>
  </si>
  <si>
    <t xml:space="preserve">Kompleten pisoar sestavljen iz: 
- školjke iz sanitarnega porcelana, kvalitete I.a  
- kromiranega medeninastega sifona DN 32 za zidne pisoarje
- kromiranega medeninastega kotnega regulirnega ventila DN 15 z zvezno cevjo in rozeto za pisoar  
- elektronsko enoto za izpiranje pisoarja (foto celico)
- vključno z vsem tesnilnim in pritrdilnim materialom                                                   </t>
  </si>
  <si>
    <t>Izdelek KERASAN, tip AQUATECH ali ustrezno. Izdelek pred naročilom potrdi arhitekt</t>
  </si>
  <si>
    <t>Cevi, dobavljene v kolutu, primerne za sanitarno vodo, vključno s cevnimi pritrdili in montažnimi spojkami za razvod sanitarne vode, komplet s pripadajočimi rebrastimi zaščitnimi cevmi in spojnimi fitingi za "press sistem" z garantiranim tesnenjem spojev, drobnim montažnim in tesnilnim materialom (izdelek Uponor, Wavin ali ustrezno)</t>
  </si>
  <si>
    <t xml:space="preserve">Izolacija cevi za hladno, toplo vodo in cirkulacijo vode, vodeno v tlah in zidu, izdelana iz parozapornega materiala z zaprto celično strukturo. λ≤ 0,035 pri 0 ºC, µ ≥ 7000. Debelina izolacije po DIN 1988 </t>
  </si>
  <si>
    <t>Srednjetežke jeklene pocinkane cevi, izdelane po DIN 2441, za cevni navoj, vključno vsi fazonski kosi iz pocinkane temper litine, fazonski kosi po DIN 2950 , vključno tesnilni in pritrdilni material  (montirano v klima strojnici 1)</t>
  </si>
  <si>
    <t xml:space="preserve">Talni sifon, izdelan iz PVC, s priključkom Ø 50 mm. </t>
  </si>
  <si>
    <t>Ø 100</t>
  </si>
  <si>
    <t>Ø   50</t>
  </si>
  <si>
    <t>Avtomatski odzračevalnik kanalizacijskega sistema,  komplet s tesnilnim in pritrdilnim materialom</t>
  </si>
  <si>
    <t xml:space="preserve">Dobavlja MALAHIT d.o.o. Maribor, tip VENTAPIPE HC 47, ali ustrezno </t>
  </si>
  <si>
    <t>Ø  50/ 50</t>
  </si>
  <si>
    <t>Demontaža obstoječe vodovodne instalacije v območju sanitarij, ki obsega:</t>
  </si>
  <si>
    <t xml:space="preserve">­ demontažo obstoječih sanitarnih predmetov: 7 kom WC-jev, 5 kom pisoarjev, 6 kom umivalnikov, 1 kom trokadero        </t>
  </si>
  <si>
    <t>­ demontažo vidne in v zidovih vgrajene vodovodne instalacije in vodovodnih priključkov hladne in tople vode</t>
  </si>
  <si>
    <t>­ demontažo obstoječega električnega grelnika 80 l skupaj z demontažo priključnega električnega kabla</t>
  </si>
  <si>
    <t xml:space="preserve">­ demontažo cevnih priključkov kanalizacije na sani-tarnih predmetih: 8 x Ø 100 mm, 11x Ø 50mm,  </t>
  </si>
  <si>
    <t>­ demontažo obstoječe dodatne opreme, kot so ogledala, držala za papir, obešalne kljuke, WC ščetke</t>
  </si>
  <si>
    <t>­ Iznos iz objekta, nalaganje na kamion in odvoz na deponijo, ki jo določi investitor ali izvajalec del. Vključno s plačilom takse</t>
  </si>
  <si>
    <t xml:space="preserve">Razrez obstoječih cevovodov hladne, tople vode in cirkulacije v KLIMA Strojnici 1, priprava koncev cevi za izdelavo cenih navojev, skupaj z demontažo izolacije  </t>
  </si>
  <si>
    <t>Napisne ploščice za označitev cevovodov v strojnici A, izdelane iz dvobarvne plastične mase, velikosti 120x70 mm, z vgrajenimi napisi, vključno pritrdilni material</t>
  </si>
  <si>
    <t>Pregled obstoječih talnih cevnih priključkov kanalizacije in morebitno potrebna zamenjava fazonskih kosov DN 100 - kos 2 in DN 50 - kos 2</t>
  </si>
  <si>
    <t>Hladni tlačni preizkus z vodnim tlakom 12 bar</t>
  </si>
  <si>
    <t>Izpiranje cevovodov z vodo ali izpihavanje s komprimiranim zrakom</t>
  </si>
  <si>
    <t>Desinfekcja vodovodne instalacije, s pridobitvijo certifikata</t>
  </si>
  <si>
    <t>• polnjenje cevovodov z vodo</t>
  </si>
  <si>
    <t>Pred nabavo svetilk mora izvajalec dostaviti vzorčni kos svetilke arhitektu za potrditev.</t>
  </si>
  <si>
    <t>Fluoresc. svetilka, nadgradna,</t>
  </si>
  <si>
    <t>LUMILUX ECOLINE F 30W, 3000 K</t>
  </si>
  <si>
    <t>l=930 nmm</t>
  </si>
  <si>
    <t xml:space="preserve"> SV1 (WC nad pregradno steno, nad ogledalom)</t>
  </si>
  <si>
    <t>Fluoresc. svetilka, vgradna z difuznim mat steklom,</t>
  </si>
  <si>
    <t>PURE INTEGRAL BAND</t>
  </si>
  <si>
    <t>v obliki L 225x200 cm,</t>
  </si>
  <si>
    <t xml:space="preserve"> s sijalko T5 3000K  2x54W + 1x54W, 1x39W,     </t>
  </si>
  <si>
    <t xml:space="preserve"> SV3.1 (WC moški)</t>
  </si>
  <si>
    <t>PURE INTEGRAL BAND,  175 cm,</t>
  </si>
  <si>
    <t xml:space="preserve"> s sijalko T5 3000K  2x39W,     </t>
  </si>
  <si>
    <t xml:space="preserve"> SV3.2 (WC ženski)</t>
  </si>
  <si>
    <t>PURE INTEGRAL BAND,  200 cm,</t>
  </si>
  <si>
    <t xml:space="preserve"> s sijalko T5 3000K  1x54W + 1x39W   </t>
  </si>
  <si>
    <t xml:space="preserve"> SV3.3 (WC invalidi)</t>
  </si>
  <si>
    <t>PURE INTEGRAL BAND,  325 cm,</t>
  </si>
  <si>
    <t xml:space="preserve"> s sijalko T5 3000K  3x54W   </t>
  </si>
  <si>
    <t xml:space="preserve"> SV3.4 (garderoba)</t>
  </si>
  <si>
    <t>PURE INTEGRAL BAND,  275 cm,</t>
  </si>
  <si>
    <t xml:space="preserve"> s sijalko T5 3000K  2x80W   </t>
  </si>
  <si>
    <t xml:space="preserve"> SV3.5 (vhod)</t>
  </si>
  <si>
    <t>PURE INTEGRAL BAND,  225 cm,</t>
  </si>
  <si>
    <t xml:space="preserve"> s sijalko T5 3000K  2x54W   </t>
  </si>
  <si>
    <t xml:space="preserve"> SV3.6 (vhod)</t>
  </si>
  <si>
    <t>Vgradna okrogla svetilka  FLUX, IP44</t>
  </si>
  <si>
    <t>s sijalko  TE-DE 2x26 W</t>
  </si>
  <si>
    <t>SV4 (snažilka)</t>
  </si>
  <si>
    <t xml:space="preserve">Vgradna okrogla LED svetilka  </t>
  </si>
  <si>
    <t xml:space="preserve"> 3x1.2 W z napajalnikom 350mA in driverjem 3000K</t>
  </si>
  <si>
    <t>SV2 (nad pisoarji , sveti gor))</t>
  </si>
  <si>
    <t xml:space="preserve">Varnostna svetilka,  LED </t>
  </si>
  <si>
    <t>Resclite Anti-Panic ED NT1 WH vgradna, IP40, 1 h</t>
  </si>
  <si>
    <t>Resclite Spot ED NT1 WH vgradna, IP40, 1 h</t>
  </si>
  <si>
    <t xml:space="preserve">  5 x 2.5 mm2</t>
  </si>
  <si>
    <t>Kabli NYY-J</t>
  </si>
  <si>
    <t xml:space="preserve">  5 x 4 mm2                         </t>
  </si>
  <si>
    <t xml:space="preserve">  5 x 6 mm2                           </t>
  </si>
  <si>
    <t>Požarno odporni kabli, NHXH, EI30, oranžne barve</t>
  </si>
  <si>
    <t>brezhalogenski</t>
  </si>
  <si>
    <t xml:space="preserve">  3 x 1,5 mm2                                                   </t>
  </si>
  <si>
    <t xml:space="preserve">  100 mm                                     </t>
  </si>
  <si>
    <t>Plastične cevi, samougasne</t>
  </si>
  <si>
    <t xml:space="preserve">  f 16 mm                                   </t>
  </si>
  <si>
    <t xml:space="preserve">    </t>
  </si>
  <si>
    <t>Gibljive plastične cevi, samougasne</t>
  </si>
  <si>
    <t>Senzor gibanja za vklop razsvetljave, nastavitev časa izklopa,</t>
  </si>
  <si>
    <t>nastavitev občutljivosti na svetlobo</t>
  </si>
  <si>
    <t xml:space="preserve">  360 stopinjski</t>
  </si>
  <si>
    <t>tip.Sylux, IR NA-DE 10362</t>
  </si>
  <si>
    <t xml:space="preserve">  360 stopinjski, senzor in elektronika sta ločeni</t>
  </si>
  <si>
    <t>tip. INSTA, CONRAD, art.št.5 16 79 008</t>
  </si>
  <si>
    <t xml:space="preserve">Izdelava priključkov opreme        </t>
  </si>
  <si>
    <t>klimat</t>
  </si>
  <si>
    <t>ventilator</t>
  </si>
  <si>
    <t>požarne lopute</t>
  </si>
  <si>
    <t>pipe, pisoarji</t>
  </si>
  <si>
    <t>Vtičnica, plastična, nadometna, 230 V, kvadratne oblike, mat bela, s pokrovom, potrdi arhitekt</t>
  </si>
  <si>
    <t xml:space="preserve">  1L+N+PE, 16A                         </t>
  </si>
  <si>
    <t xml:space="preserve">Stikalo, 0-1,3p, 16A, v ohišju IP54             </t>
  </si>
  <si>
    <t>Stikalni tablo, podometni, z vgrajeno opremo:</t>
  </si>
  <si>
    <t>stikalo 0-1, 10A</t>
  </si>
  <si>
    <t>stikalo 1- 0-2, 10A</t>
  </si>
  <si>
    <t>signalna svetilka 230VAC, zelena</t>
  </si>
  <si>
    <t>signalna svetilka 230VAC, rdeča</t>
  </si>
  <si>
    <t xml:space="preserve">Odstranitev obstoječe instalacije in odvoz materiala       </t>
  </si>
  <si>
    <t>Drobni material</t>
  </si>
  <si>
    <t>Tipska el. omara, nadgradne izvedbe,  komplet ožičena</t>
  </si>
  <si>
    <t>razred II, 3x12 modulov, 318x505x109 mm</t>
  </si>
  <si>
    <t>s polnimi vrati</t>
  </si>
  <si>
    <t>Ločilno stikalo</t>
  </si>
  <si>
    <t xml:space="preserve">   25A, 1p                                </t>
  </si>
  <si>
    <t>Instalac. odklopnik, 15 kA,  1p</t>
  </si>
  <si>
    <t xml:space="preserve">  B6 A</t>
  </si>
  <si>
    <t xml:space="preserve">  B10 A</t>
  </si>
  <si>
    <t xml:space="preserve">  C10 A</t>
  </si>
  <si>
    <t xml:space="preserve">  C16 A</t>
  </si>
  <si>
    <t>Instalac. odklopnik, 15 kA,  3p</t>
  </si>
  <si>
    <t xml:space="preserve">  C20 A</t>
  </si>
  <si>
    <t>Kontaktor,  230 VAC</t>
  </si>
  <si>
    <t xml:space="preserve">  KN9-10                                         </t>
  </si>
  <si>
    <t>Motorsko zaščitno stikalo</t>
  </si>
  <si>
    <t xml:space="preserve">25A,  0.6-1 A                 </t>
  </si>
  <si>
    <t xml:space="preserve">Programsko časovno stikalo dan/teden , 230 V, 50 Hz, 16 A  </t>
  </si>
  <si>
    <t>1 izhod, točnost  +- 0.2 s/dan, digitalni zaslon, Legrand</t>
  </si>
  <si>
    <t xml:space="preserve">   tip 037 00</t>
  </si>
  <si>
    <t>Izbirno stikalo 230 V, 10 A, širine 1 modul</t>
  </si>
  <si>
    <t xml:space="preserve"> 0-1                             </t>
  </si>
  <si>
    <t xml:space="preserve">Drobni material </t>
  </si>
  <si>
    <t>SKUPAJ ELEKTRO OMARA:</t>
  </si>
  <si>
    <t>KLIC V SILI (WC INVALIDI)</t>
  </si>
  <si>
    <t>Napajalnik širine 5 modulov vgrajen v E-WC-M</t>
  </si>
  <si>
    <t>Signalna svetilka z brnačem ob vratih na zunanji strani</t>
  </si>
  <si>
    <t>Klicni panel, potezni, ob WC školki</t>
  </si>
  <si>
    <t>Klicni panel, potezni, ob umivalniku</t>
  </si>
  <si>
    <t>Panel sprejema in reseta klica, v WC-ju</t>
  </si>
  <si>
    <t>Panel sprejema in reseta klica, pri varnostniku</t>
  </si>
  <si>
    <t xml:space="preserve">UTP LAN kabel, </t>
  </si>
  <si>
    <t xml:space="preserve">  4x2 parice,   cat.5(+)</t>
  </si>
  <si>
    <t xml:space="preserve">Gibljive plastične cevi </t>
  </si>
  <si>
    <t>Preizkus in zagon</t>
  </si>
  <si>
    <t>SKUPAJ KLIC V SILI:</t>
  </si>
  <si>
    <t>Vzorčna komora z naslovljivim optičnim dimnim javljalnikom,  z ohišjem, cevjo, tesnilom in montažnim priborom</t>
  </si>
  <si>
    <t>Vmesnik 4xvhod + 4x izh.4 A v ohišju FDCIO222</t>
  </si>
  <si>
    <t>Kabel NHXH-J, 3X1,5 mm2</t>
  </si>
  <si>
    <t>Požarno odporne cevi, z natično spojko, brezhalogenske</t>
  </si>
  <si>
    <t xml:space="preserve">  16 mm</t>
  </si>
  <si>
    <t>Vključitev javljalnikov v požarno zanko požarne centrale</t>
  </si>
  <si>
    <t>Končna montaža aparatov na pripravljene instalacije, povezave,</t>
  </si>
  <si>
    <t xml:space="preserve">testiranje, zagon, šolanje osebja ter sodelovanje pri </t>
  </si>
  <si>
    <t>pridobivanju potrdila o brezhibnem delovanju</t>
  </si>
  <si>
    <t>SKUPAJ POŽARNO JAVLJANJE:</t>
  </si>
  <si>
    <t>TRAKT M - POROČNE DVORANE</t>
  </si>
  <si>
    <t>SKUPAJ TRAKT M</t>
  </si>
  <si>
    <t>Dovodno odvodna klimatska naprava</t>
  </si>
  <si>
    <t>N2 – POROČNA DVORANA,</t>
  </si>
  <si>
    <t>notranje modulne izvedbe, s podstavkom ter urejenim odvodom kondenzata.</t>
  </si>
  <si>
    <t>Mehanske lastnosti klimatskih naprav morajo biti potrjene s certifikatom o skladnosti (EUROVENT, RLT, CE, TUV). Klimatska naprava je modularne konstrukcije. Vsa ogrodja so narejena iz galvaniziranih kvadratnih profilov, ki so popolnoma obdani z ohišjem, tako da je dosežen nizek faktor toplotnega mostu. Mehanske lastnosti (po DIN EN 1886): T2, TB2, L1 (L2), F9, D2. Zunanja stena je prašnato barvana (RAL 7035).</t>
  </si>
  <si>
    <t>posluževanje: desno</t>
  </si>
  <si>
    <t>OPOMBA: ponudbo podrobno uskladiti s tlorisom in prerezom!</t>
  </si>
  <si>
    <t>Sestava na dovodu:</t>
  </si>
  <si>
    <t>- kanalski kasetni filter dimenzije 1800x500 (EU4),</t>
  </si>
  <si>
    <t>- enota z rotacijskim regeneratorjem s temperaturnim izkoristkom min. 72,4%, priključkom z zgornje strani ter žaluzijo z motornim pogonom (on/off z vzmetjo),</t>
  </si>
  <si>
    <t>- prazna enota (prosti presek min. 1260x600 mm),</t>
  </si>
  <si>
    <t>- prazna enota min dolžine 400 mm,</t>
  </si>
  <si>
    <t>- dušilna enota (min 22 dB pri 250 Hz)</t>
  </si>
  <si>
    <t>- vodna grelna enota z zunanjimi priključki,</t>
  </si>
  <si>
    <t>- enota s protizmrzovalno zaščito,</t>
  </si>
  <si>
    <t>- vodna hladilna enota z zunanjimi priključki ter eliminatorjem vodnih kapljic,</t>
  </si>
  <si>
    <t>- prazna enota za uravnovešen natok zraka na ventilator min. dolžine 210 mm,</t>
  </si>
  <si>
    <t>- enota s prostotekočim ventilatorjem, s servisnim stikalom ter kontrolnim oknom z lučjo, dolžine 960 mm,</t>
  </si>
  <si>
    <t>- filtrska enota z vrečastim filtrom (EU6), dobavljena z rezervnim filtrom in diferenčnim manometrom (0-500 Pa), dolžine 600mm,</t>
  </si>
  <si>
    <t>Sestava na odvodu:</t>
  </si>
  <si>
    <t>- filtrska enota s kasetnim filtrom (EU4), dobavljena z rezervnim filtrom in diferenčnim manometrom (0-500 Pa), dolžine 300mm,</t>
  </si>
  <si>
    <t>- dušilna enota (min 27 dB pri 250 Hz)</t>
  </si>
  <si>
    <t>- prazna enota min. dolžine 400 mm,</t>
  </si>
  <si>
    <t>- enota z rotacijskim regeneratorjem, z zgornjim priključkom ter žaluzijo z motornim pogonom (on/off z vzmetjo),</t>
  </si>
  <si>
    <t>Dobaviti skupaj z:</t>
  </si>
  <si>
    <t>- gumijastimi amortizerji</t>
  </si>
  <si>
    <t>- jadrovinastimi priključki</t>
  </si>
  <si>
    <r>
      <t>V</t>
    </r>
    <r>
      <rPr>
        <vertAlign val="subscript"/>
        <sz val="10"/>
        <color rgb="FF000000"/>
        <rFont val="Arial"/>
        <family val="2"/>
        <charset val="238"/>
      </rPr>
      <t>ZUZ</t>
    </r>
    <r>
      <rPr>
        <sz val="10"/>
        <color rgb="FF000000"/>
        <rFont val="Arial"/>
        <family val="2"/>
        <charset val="238"/>
      </rPr>
      <t>= 12.500 m</t>
    </r>
    <r>
      <rPr>
        <vertAlign val="superscript"/>
        <sz val="10"/>
        <color rgb="FF000000"/>
        <rFont val="Arial"/>
        <family val="2"/>
        <charset val="238"/>
      </rPr>
      <t>3</t>
    </r>
    <r>
      <rPr>
        <sz val="10"/>
        <color rgb="FF000000"/>
        <rFont val="Arial"/>
        <family val="2"/>
        <charset val="238"/>
      </rPr>
      <t>/h</t>
    </r>
  </si>
  <si>
    <r>
      <t>V</t>
    </r>
    <r>
      <rPr>
        <vertAlign val="subscript"/>
        <sz val="10"/>
        <color rgb="FF000000"/>
        <rFont val="Arial"/>
        <family val="2"/>
        <charset val="238"/>
      </rPr>
      <t>ZAZ</t>
    </r>
    <r>
      <rPr>
        <sz val="10"/>
        <color rgb="FF000000"/>
        <rFont val="Arial"/>
        <family val="2"/>
        <charset val="238"/>
      </rPr>
      <t>= 12.500 m</t>
    </r>
    <r>
      <rPr>
        <vertAlign val="superscript"/>
        <sz val="10"/>
        <color rgb="FF000000"/>
        <rFont val="Arial"/>
        <family val="2"/>
        <charset val="238"/>
      </rPr>
      <t>3</t>
    </r>
    <r>
      <rPr>
        <sz val="10"/>
        <color rgb="FF000000"/>
        <rFont val="Arial"/>
        <family val="2"/>
        <charset val="238"/>
      </rPr>
      <t>/h</t>
    </r>
  </si>
  <si>
    <t>Ventilator na dovodu:</t>
  </si>
  <si>
    <r>
      <t>H</t>
    </r>
    <r>
      <rPr>
        <vertAlign val="subscript"/>
        <sz val="10"/>
        <color rgb="FF000000"/>
        <rFont val="Arial"/>
        <family val="2"/>
        <charset val="238"/>
      </rPr>
      <t>ex do</t>
    </r>
    <r>
      <rPr>
        <sz val="10"/>
        <color rgb="FF000000"/>
        <rFont val="Arial"/>
        <family val="2"/>
        <charset val="238"/>
      </rPr>
      <t>= 400 Pa</t>
    </r>
  </si>
  <si>
    <r>
      <t>N</t>
    </r>
    <r>
      <rPr>
        <vertAlign val="subscript"/>
        <sz val="10"/>
        <color rgb="FF000000"/>
        <rFont val="Arial"/>
        <family val="2"/>
        <charset val="238"/>
      </rPr>
      <t>e,do</t>
    </r>
    <r>
      <rPr>
        <sz val="10"/>
        <color rgb="FF000000"/>
        <rFont val="Arial"/>
        <family val="2"/>
        <charset val="238"/>
      </rPr>
      <t>= 7,5 kW</t>
    </r>
  </si>
  <si>
    <t>Ventilator na odvodu:</t>
  </si>
  <si>
    <r>
      <t>H</t>
    </r>
    <r>
      <rPr>
        <vertAlign val="subscript"/>
        <sz val="10"/>
        <color rgb="FF000000"/>
        <rFont val="Arial"/>
        <family val="2"/>
        <charset val="238"/>
      </rPr>
      <t>ex od</t>
    </r>
    <r>
      <rPr>
        <sz val="10"/>
        <color rgb="FF000000"/>
        <rFont val="Arial"/>
        <family val="2"/>
        <charset val="238"/>
      </rPr>
      <t>= 360 Pa</t>
    </r>
  </si>
  <si>
    <r>
      <t>N</t>
    </r>
    <r>
      <rPr>
        <vertAlign val="subscript"/>
        <sz val="10"/>
        <color rgb="FF000000"/>
        <rFont val="Arial"/>
        <family val="2"/>
        <charset val="238"/>
      </rPr>
      <t>e,od</t>
    </r>
    <r>
      <rPr>
        <sz val="10"/>
        <color rgb="FF000000"/>
        <rFont val="Arial"/>
        <family val="2"/>
        <charset val="238"/>
      </rPr>
      <t>= 4,00 kW</t>
    </r>
  </si>
  <si>
    <t>U= 400 V/50 Hz</t>
  </si>
  <si>
    <t>m= 3065 kg</t>
  </si>
  <si>
    <t>Elektromotorja ventilatorjev dobaviti skupaj s PTC termičnima varovaloma ter frekvenčnima regulatorjema, krmiljenima preko tlačnih tipal v dovodnem in odvodnem kanalu.</t>
  </si>
  <si>
    <t>Podatki za dimenzioniranje grelnika</t>
  </si>
  <si>
    <t>Stanje zunanjega zraka: -13 °C, j = 90 %</t>
  </si>
  <si>
    <t>Stanje zraka pred grelnikom: +10,9 °C, j = 30 %</t>
  </si>
  <si>
    <t>Segrevanje na +28 °C</t>
  </si>
  <si>
    <t>Predvidena toplotna moč grelnika: 71,95 kW</t>
  </si>
  <si>
    <t>Temperaturni režim grelnega medija - vode: 55/40 °C</t>
  </si>
  <si>
    <t>Podatki za dimenzioniranje hladilnika:</t>
  </si>
  <si>
    <t>Stanje zunanjega zraka: +33 °C, j = 40%</t>
  </si>
  <si>
    <t>Stanje zraka pred hladilnikom: +27,9 °C, j = 54%</t>
  </si>
  <si>
    <t>Hlajenje zraka na +18,0 °C</t>
  </si>
  <si>
    <t>Predvidena toplotna moč hladilne enote: 57,04 kW</t>
  </si>
  <si>
    <t>Temperaturni režim hladilnega medija - vode: 7/12°C</t>
  </si>
  <si>
    <t>Napravo dobaviti skupaj s cevnimi in električnimi povezavami ter kompletno elektrokrmilno omaro z vsemi kontaktorji za vklop ventilatorjev, pomožnimi releji in avtomatiko za krmiljenje klimata ter z modulom za daljinsko krmiljenje in upravljanje naprave ter možnostjo krmilne povezave na centralni nadzorni sistem (CNS) po protokolu MOD BUS.</t>
  </si>
  <si>
    <t>- maks. zvočna moč na dovodni strani klimata na izstopu je 57 dB pri 250 Hz</t>
  </si>
  <si>
    <t>- maks. zvočna moč na odvodni strani klimata na vstopu je 49 dB pri 250 Hz</t>
  </si>
  <si>
    <t>- maks. zvočna moč ohišja klimata je 61 dB pri 250 Hz</t>
  </si>
  <si>
    <t>- regulacijo ogrevanja in hlajenja zraka na želeno temperaturo vpiha, z omejevanjem hlajenja na 17°C</t>
  </si>
  <si>
    <t>Na krmiljenje klimata signalizirati odprtosti požarnih loput, ki pripadajo kanalskemu razvodu naprave. Iz požarne centrale je potrebno voditi digitalni signal na breznapetostni kontakt elektrokrmilne omare, ki v primeru požara izključi delovanje klimatske naprave.</t>
  </si>
  <si>
    <t>Pri nastavitvi vklopa klimatske naprave se postavi pogoj, da se lahko ventilatorji vključijo šele po pridobitvi signalov odprtosti z vseh požarnih loput kanalskega razvoda, ki pripada posamezni klimatski napravi. V ponudbi zajeti kompletno s temperaturnimi tipali, termostati  ter elektromotornimi pogoni, pogoni žaluzij, presostati, varnostnimi moduli. V ponudbi zajeti tudi zagon ter šolanje upravljavca naprave za upravljanje in vzdrževanje.</t>
  </si>
  <si>
    <t>Projektna rešitev:</t>
  </si>
  <si>
    <t>Robatherm tip:</t>
  </si>
  <si>
    <t>RM velikosti 12/12</t>
  </si>
  <si>
    <t>ali enakovredni.</t>
  </si>
  <si>
    <t>Odpiranje strehe, odstranitev obstoječega klimata in kanalov ter vnos in montaža novega klimata s pomočjo ustreznega dvigala v skladu z varnostnim načrtom ter ponovno zapiranje strehe z zamenjavo strešnih letev na območju odpiranja</t>
  </si>
  <si>
    <t>Izdelava podesta in začasne strehe na odprtini za osebni prehod na podstrešje iz začasnih zunanjih stopnic. Vse v skladu z varnostnim načrtom.</t>
  </si>
  <si>
    <t xml:space="preserve"> RAZNA IN NEPREDVIDENA DELA </t>
  </si>
  <si>
    <t xml:space="preserve"> SKUPAJ KLJUČAVNIČARSKA DELA :</t>
  </si>
  <si>
    <r>
      <t xml:space="preserve">Fotelj z rokonasloni. Oblečen v usnje rdeče barve. Šivi nevidni, odlične kvalitete. Dimenzije 60x55x80 cmStol po izboru projektanta. Kot naprimer Arper-Corte. </t>
    </r>
    <r>
      <rPr>
        <b/>
        <sz val="11"/>
        <rFont val="Arial"/>
        <family val="2"/>
        <charset val="238"/>
      </rPr>
      <t>Stol S1a</t>
    </r>
  </si>
  <si>
    <r>
      <t xml:space="preserve">Isto kot </t>
    </r>
    <r>
      <rPr>
        <b/>
        <sz val="11"/>
        <rFont val="Arial"/>
        <family val="2"/>
        <charset val="238"/>
      </rPr>
      <t>S1a</t>
    </r>
    <r>
      <rPr>
        <sz val="11"/>
        <rFont val="Arial"/>
        <family val="2"/>
        <charset val="238"/>
      </rPr>
      <t xml:space="preserve">, usnje modre barve. </t>
    </r>
    <r>
      <rPr>
        <b/>
        <sz val="11"/>
        <rFont val="Arial"/>
        <family val="2"/>
        <charset val="238"/>
      </rPr>
      <t>Stol S1b</t>
    </r>
  </si>
  <si>
    <r>
      <t xml:space="preserve">Stilski fotelj z rokonasloni tapeciran v belo-bež svili z zlatim vzorcem, leseni deli pozlačeni. Dimenzije 70x65x80 cm. Po izboru projektanta, kot naprimer LouisXV-Carved beechwood arm chair 6832-2. </t>
    </r>
    <r>
      <rPr>
        <b/>
        <sz val="11"/>
        <rFont val="Arial"/>
        <family val="2"/>
        <charset val="238"/>
      </rPr>
      <t>Stol S2a</t>
    </r>
  </si>
  <si>
    <t>Isto kot S2a, le belo-siva svila tapeciranja s srebrnim vzorcem, leseni deli srebrne barve.</t>
  </si>
  <si>
    <r>
      <t>Miza za matičarja izdelana po načrtu. Nosilno ogrodje iz pohištvenih fe profilov 50x30x3 mm, oblečeno v vezano ploščo na katero je kaširana alu pločevina in izrezan vzorec po predlogi projektanta. Miza je barvana belo tako, da ostane vidna struktura lesa, kjer pa je izrezkan vzorec pa je spodnja vezana plošča zlato barvana. Dimenzije: 220x65x76 cm, debelina ploskev 7 cm.</t>
    </r>
    <r>
      <rPr>
        <b/>
        <sz val="11"/>
        <rFont val="Arial"/>
        <family val="2"/>
        <charset val="238"/>
      </rPr>
      <t xml:space="preserve"> Miza M1a</t>
    </r>
  </si>
  <si>
    <r>
      <t xml:space="preserve">Vse isto kot M1a, le izrezkan vzorec je zadaj podložen z alu ploščo srebrne barve po vzorcu projektanta. </t>
    </r>
    <r>
      <rPr>
        <b/>
        <sz val="11"/>
        <rFont val="Arial"/>
        <family val="2"/>
        <charset val="238"/>
      </rPr>
      <t>Miza M1b</t>
    </r>
  </si>
  <si>
    <r>
      <t xml:space="preserve">Miza za sprejem poročencev. Enake izdelave kot M1a, le manjših dimenzij: 160x60x76cm. </t>
    </r>
    <r>
      <rPr>
        <b/>
        <sz val="11"/>
        <rFont val="Arial"/>
        <family val="2"/>
        <charset val="238"/>
      </rPr>
      <t>Miza M2a</t>
    </r>
  </si>
  <si>
    <t>Vse isto kot M2a, le rezkan vzorec podložen s srebrno barvo.</t>
  </si>
  <si>
    <t>Korito za rože izdelano po načrtu. Cilinder iz kaljenega stekla debeline 8 mm. Spodaj je INOX obroč kot L profil v prerezu, zgoraj je tudi inox obroč. V valj je vložena posoda iz pocinkane pločevine fi 43cm z dvema zložljivima ročajema zgoraj, na dnu pa ima luknje za odtekanje vode. Stekleni cilinder je znotraj sivo emajliran. Spodaj je inox profil podložen s tremi gumijastimi distančniki - čepi višine 25 mm - med njimi je na tleh odcejalni krožnik iz pocinkane pločevine fi 35 cm višine 20 mm, ki se izvleče izpod posode. Višina je 60 cm.</t>
  </si>
  <si>
    <t>Omarica za elektroniko REK izdelana po načrtu. Kvader iz fe L profilov oblečen v iveral. Z vseh stranic,razen dna je na zunanji strani nanj nakaširana alu pločevina s furnirjem. Ta ima deloma izrezkan vzorec, ki je podložen z alu srebrne barve. Zadnja stran omarice ima utopljna vratca z odprtinami za zračenje. Končna barva je bela z vidno strukturo lesa. Dimenzije 70x80x76 cm.</t>
  </si>
  <si>
    <t xml:space="preserve">Garderoba izdelana po načrtu. Ena vertikalna stranica v podaljšku stene dvigala iz kaljenega, lepljenega 8+8mm satiniranega stekla dimenzije 50x240cm, ki je spodaj utopljeno v teraco z U profilom, zgoraj vpeto v strop z U profilom. Na strop je na dveh inox palicah dolžine 70 cm obešen inox profil 100x10mm, dolžine 200cm z izrezanimi ovalnimi luknjami za obešalnike na 5 cm. </t>
  </si>
  <si>
    <t xml:space="preserve">Pri rušitvenih delih je potrebno upoštevati iznos ruševin iz objekta, nakladanje na prevozno srdedstvo, odvoz v trajno deponijo ter plačilo vseh ev. potrebnih taks. Ob zaključku del je potrebno predložiti listine  o ravnanju z odpadki, ter finalno očistiti okolico in prostore preko katerih se bo vršil iznos oz. tiste prostore, ki se bodo zaradi rušitve oprašili - po potrebi oprati zidove. </t>
  </si>
  <si>
    <t>Zaradi nemotenega obratovanja Gradu morajo potekati vsa rušitvena in hrupnejša dela, ki bi motila normalno obratovanje v nočnem času, med 21.00 in 9.00. V ceno vključiti razsvetljavo in stroške dela v nočnem času.</t>
  </si>
  <si>
    <t>Odstranitev obstoječih lesenih stropnih oblog, kompletno z leseno podkonstrukcijo.</t>
  </si>
  <si>
    <t>Rušenje obstoječe zasteklitve med hallom in poročnima dvoranama, varnostna termopan zasteklitev.</t>
  </si>
  <si>
    <t>Demontaža obstoječih kamnitih fasadni oblog na kovinski podkonstrukciji.</t>
  </si>
  <si>
    <t xml:space="preserve">Rušenje obstoječega terraco oz. kamnitega tlaka deb. 20mm, vključno z kamnito obstensko obrobo, betonsko podlago deb.80mm, slojem toplotno akustične izolacije deb. 5cm, in vključno z medeninastimi okrasnimi profili (rožami). Vključeno je odstranjevanje obstoječega talnega gretja. Tlak 2. in 3.nivoja. </t>
  </si>
  <si>
    <t>SKUPAJ RAZNO IN NEPREDVIDENA DELA:</t>
  </si>
  <si>
    <t>Demontaža obstoječe opreme, odvoz na deponijo in plačilo takse.</t>
  </si>
  <si>
    <t xml:space="preserve"> - Zaradi nemotenega obratovanja Gradu morajo potekati vsa rušitvena in hrupnejša dela, ki bi motila normalno obratovanje v nočnem času, med 21.00 in 9.00. V ceno vključiti razsvetljavo in ostale stroške.</t>
  </si>
  <si>
    <t>Obvezen ogled gradbišča in dokumentacije pred dajanjem ponudbe zaradi tehnične zahtevnosti objekta (dostop, spomeniško zaščiten objekt, objekt mora delovati tudi v času gradnje).</t>
  </si>
  <si>
    <t xml:space="preserve">Pritrdilni material za pritrjevanje cevi talnega ogrevanja na jekleno armaturo tal, katero dobavi gradbeni izvajalec del, za skupno površino talnega ogrevanja </t>
  </si>
  <si>
    <t xml:space="preserve">Tipska podometna omarica, izdelana iz jeklene pločevine, s kompletno opremo razdelilnikov, balansirnih ventilov in merilnikov pretoka ogrevne vode z indikacijo, zapornih ventilov, merilnih instrumentov za tlak in temperaturo, avtomatskih odzračevalnih ventilov, izpraznjevalnih pip ter drobne opreme, vključno pritrdilni material z zvočno izolativnimi držali. Omarica je opremljena z vratci z zapahom. Popleskana s praškasto barvo po izboru arhitekta.   </t>
  </si>
  <si>
    <t>Medeninasta kromirana krogelna pipa z navojnimi priključki, izdelana za tlak PN 10 in temperaturo do 100 ºC, skupaj z ročico in tesnilnim materialom</t>
  </si>
  <si>
    <t>Hladni tlačni preizkus cevovodov ogrevne in hladilne vode v obstoječih dvižnih vodih objekta</t>
  </si>
  <si>
    <t>Hladni tlačni preizkus cevi talnega ogrevanja na tesnost, s tlakom 5 bar</t>
  </si>
  <si>
    <t xml:space="preserve">Hladni tlačni preizkus cevi talnega ogrevanja in hlajenja na trdnost, s tlakom 10 bar   </t>
  </si>
  <si>
    <t>Hladni tlačni preizkus ogrevnih in hladilnih cevovodov s tlakom 5 bar ( napajalni cevovodi do mešalnih sistemov in razdelilnih omaric )</t>
  </si>
  <si>
    <t xml:space="preserve">Razrez obstoječih jeklenih cevovodov hladilne vode v strojnici na podstrešju ter priprava robov za montažo prehodnih kosov, skupaj s prehodnimi kosi jeklo/baker, navojne izvedbe </t>
  </si>
  <si>
    <t xml:space="preserve">Obešalni material iz bakrenih profilov in palic, skupaj s plastičnimi vložki, lotnim in vijačnim materialom </t>
  </si>
  <si>
    <t>Napisne tablice za označevanje, velikosti 110 x 70 mm, skupaj s pritrdilnim materialom</t>
  </si>
  <si>
    <t>Barvne oznake za označitev cevovodov, izdelane  iz samolepilnih trakov</t>
  </si>
  <si>
    <t>Odzračevalna posoda, vsebine 1,5 l, izdelana iz bakrene cevi DN 100 ( Ø 108 x 2,5 mm ), z dvema bombiranima pokrovoma in cevnima priključkoma</t>
  </si>
  <si>
    <t xml:space="preserve">Večslojne cevi PE-RT, dobavljene v kolutu, primerne za talne razvode ogrevne vode, s cevnimi montaž-nimi spojkami ter pritrdili za " press " sistem, z garantiranim tesnenjem spojev, tesnilnim in pritrdillnim materialom. Cevi morajo biti odporne za temperature do 90 ºC. Izdelane po DIN 16833 </t>
  </si>
  <si>
    <t>Multi folija za zmanjšanje toplotnih izgub, za zvočno izolacijo in za zaščito proti vlagi, z natiskano mrežo za lažji razvod cevi. Debelina folije 4 mm</t>
  </si>
  <si>
    <t>Zaščitne PE rebraste cevi, dolžine 500 mm, za zaščito vstopov cevi v razdelilno omarico</t>
  </si>
  <si>
    <t>Obrobni trak - obložna folija iz PE pene, samolepilne izvedbe, dimenzije 80 x 8 mm</t>
  </si>
  <si>
    <t>Tip F 206, širina/ višina 600/625 - 2000 mm, površina 1,20/1,25 m2</t>
  </si>
  <si>
    <t>Tip F 203, širina/ višina 310 - 2000 mm, površina 0,62 m2</t>
  </si>
  <si>
    <t>Tip F 106, širina/ višina 600/625 - 1000 mm, površina 0,42/0,44 m2</t>
  </si>
  <si>
    <t>Tripotni regulacijski mešalni ventil za ogrevno vodo, z navojnimi priključki, izdelan za tlak PN 16 in temperaturo do 100 ºC, skupaj z elektromotornim pogonom ( Mešalni sistem A ),izdelan za tehnične podatke:</t>
  </si>
  <si>
    <t>Obtočna črpalka za ogrevno vodo, izdelana za tlak PN 6/10 in temperaturo do 100 ºC, z navojnimi priključki in cevnimi holandci s tesnili, frekvenčno vodena, vključno  tesnilni in  vijačni material, izdelana za tehnične podatke:</t>
  </si>
  <si>
    <t>Izdelek IMP PUMPS, d.o.o., tip EGHN Smart 25/60 - 180, ali ustrezno</t>
  </si>
  <si>
    <t>Sobni termostat za nadometno vgradnjo, z brezstopenjskim stikalom za regulacijo vrtljajev ventilatorja, stikalom VKLOP- IZKLOP, vključno pritrdilni material</t>
  </si>
  <si>
    <t>Relejski vmesnik za regulacijo večjega štavila konvektorjev, montiran v elektro razvodnici konvektorja</t>
  </si>
  <si>
    <t>Odzračevalna posoda, vsebine 1,5 l, izdelana iz bakrene cevi DN 100, z bombiranim dnom in priključki DN 15</t>
  </si>
  <si>
    <t>Demontaža obstoječih prirobničnih armatur ogrevnega in hladilnega mešalnega sistema, iznos iz objekta, nalaganje na kamion in odvoz na odpad</t>
  </si>
  <si>
    <t>Namestitev svetlobnih steklenih vlaken za vgradnjo v terazzo po slučajnem vzorcu, ki ga bo postavil projektant in uskladil na licu mesta. Vlakna fi 1 mm ( Vlakna (notranji premer 1mm) morajo biti oplaščena (zunanji premer 3mm) z negorljivo in mehansko odporno prevleko, ki ne vsebuje halogena). Izhajajo iz petih projektorjev in so dolga do 10m, količina cca10 kom na m2 (5 x po 400 vlaken). Pritrdilni elementi optičnih vlaken naj se lepijo na podlago z epoksi smolo, da se prepreči premik optičnih vlaken pri ulivanju finalnega tlaka - teraca. Pred izdelavo nujno izdelati vzorec na licu mesta ob prisotnosti odg. proj. arh.. V ponudbi naj bodo zavzeti tudi pritrdilni elementi za optična vlakna višine 30mm in 2000 kosov, vključno z lepljenjem, postavitvijo, eventuelnim niveliranjem.</t>
  </si>
  <si>
    <t>Nepredvidena dela</t>
  </si>
  <si>
    <t xml:space="preserve">Tipska nadometna omarica, izdelana iz jeklene pločevine, s kompletno opremo razdelilnikov, balansirnih ventilov in merilnikov pretoka ogrevne vode z indikacijo, zapornih ventilov, merilnih instrumentov za tlak in temperaturo, avtomatskih odzračevalnih  ventilov, izpraznjevalnih pip ter drobne opreme, vključno pritrdilni material z zvočno izolativnimi držali. Omarica je opremljena z vratci z zapahom. Popleskana z belo paškasto barvo RAL 9010 </t>
  </si>
  <si>
    <t>Večslojne cevi PE-RT, dobavljene v kolutu, primerne za talne razvode ogrevne vode, s cevnimi montažnimi spojkami ter pritrdili za " press " sistem, z grantiranim tesnenjem spojev, tesnilnim in pritrdillnim materialom. Cevi morajo biti odporne za temperature do 90 ºC. Izdelane po DIN 16833</t>
  </si>
  <si>
    <t xml:space="preserve">Toplotna Izolacija napajalnih cevi, izdelana iz parozapornega materiala z zaprto celično strukturo, λ = 0,036 W/mK, µ = 7000, skupaj z originalnim lepilnim materialom. Debeline izolacije 13 mm </t>
  </si>
  <si>
    <r>
      <t xml:space="preserve">Odvajalnik mikro zračnih mehurčkov iz vode, izdelan iz medenine, za tlak 10 bar in temperaturo do 100 </t>
    </r>
    <r>
      <rPr>
        <sz val="10"/>
        <rFont val="Arial"/>
        <family val="2"/>
        <charset val="238"/>
      </rPr>
      <t>º</t>
    </r>
    <r>
      <rPr>
        <sz val="10"/>
        <rFont val="Arial CE"/>
        <family val="2"/>
        <charset val="238"/>
      </rPr>
      <t>C, skupaj z odzračevalnim ventilom, izpraznjevalnim čepom ter navojnimi priključki</t>
    </r>
  </si>
  <si>
    <t>Praznjenje cevovodov ogrevne in hladilne vode, skupaj z zapiranjem ventilov v objektu</t>
  </si>
  <si>
    <t>Polnjenje cevovodov ogrevne in hladilne vode po končanih montažnih delih na razvodih v objektu "M" in odzračevanje sistemov</t>
  </si>
  <si>
    <t>Hladni tlačni preizkus ogrevnih in hladilnih cevovodov s tlakom 5 bar ( napajalni cevovodi od mešalnih sistemov do razdelilnih omaric</t>
  </si>
  <si>
    <t xml:space="preserve">Hladni tlačni preizkus cevi stropnega ogrevanja in hlajenja na trdnost, s tlakom 10 bar   </t>
  </si>
  <si>
    <t>Temperaturno tipalo za tekočine, Pt 1000, dolžine 100 mm, skupaj zaščitno tulko DN 15 iz Niro za  vgraditev v cevovod</t>
  </si>
  <si>
    <t>Termostat in varnostni omejevalnik s preklopnim kontaktom za vgraditev v cevodod, dolžine 120 mm, skupaj z zaščitno tulko DN 15 iz Niro materiala</t>
  </si>
  <si>
    <t xml:space="preserve">Zunanje temperaturno tipalo, skupaj s pritrdilnim materialom </t>
  </si>
  <si>
    <t>Daljinski nastavljalnik za merjenje temperature in vlage v prostoru, z tiplom za vlago, skupaj s podnožjem za montažo na zid in pritrdilnim materialom</t>
  </si>
  <si>
    <t>Medeninasti krogelni prehodni ventil polnega preseka, z navojnimi priključki in elektromotornim pogonom, izdelan za tehnične podatke:</t>
  </si>
  <si>
    <t xml:space="preserve">Elektrokomandna omarica z opremo za možnost preklopa obratovanja mešalnega sistema LETO/ZIMA, opremljena s kontrolnimi lučkami za položaje 0 - STOP, 1 - LETNI REŽIM ( hlajenje ) in 2 - ZIMSKI REŽIM ( ogrevanje ), skupaj z varovalnimi elementi in s pritrdilnim materialom </t>
  </si>
  <si>
    <t xml:space="preserve">Medeninasti lovilec nesnage, z navojnimi priključki, za tlak PN 10 in temperaturo do 100 oC, z grobim sitom iz nerjavne mrežice </t>
  </si>
  <si>
    <t>Medeninasti poševnosedežni ventil za regulacijo, izdelan za tlak PN 10 in temperaturo do 100 ºC, z navojnimi priključki</t>
  </si>
  <si>
    <t>Medeninasta polnilno - izpraznjevalna pipa z navojnimi priključki in cevnim holandcem s pokrovom na verižici za namestitev gumijaste cevi, za tlak PN 10 in temperaturo do 100 oC</t>
  </si>
  <si>
    <t>Obešalni material iz bakrenih profilov in palic, skupaj s plastičnimi vložki, lotnim in vijačnim materialom</t>
  </si>
  <si>
    <t>Toplotna Izolacija napajalnih cevi do mešalnih sistemov in razvodov v mešalnih progah, izdelana iz parozapornega materiala z zaprto celično strukturo, λ = 0,036 W/mK, µ = 7000, skupaj z originalnim lepilnim materialom. Debeline izolacije 13 mm</t>
  </si>
  <si>
    <t xml:space="preserve">Pleskanje vidne cevne napeljave in pritrdilnega materiala z ustreznim lakom po predhodnem grundiranju </t>
  </si>
  <si>
    <t>Hladni tlačni preizkus ogrevnih in hladilnih cevovodov s tlakom 5 bar ( cevovodi v mešalnih sistemih)</t>
  </si>
  <si>
    <t xml:space="preserve">Hladni tlačni preizkus ogrevnih in hladilnih cevovodov na trdnost, s tlakom 10 bar (cevovodi v mešalnih sistemih)  </t>
  </si>
  <si>
    <t>Medeninasta polnilno-izpraznjevalna pipa z navojnimi priključki in cevnim holandcem s pokrovom na verižici, izdelana za tlak PN 6 in temperaturo do 100 ºC</t>
  </si>
  <si>
    <t>Razrez obstoječih cevovodov ogrevne vode v strojnici, skupaj s pripravo cevnih robov za navaritev odcepa DN 25</t>
  </si>
  <si>
    <t>Praznjenje cevovodov ogrevne vode, skupaj z zapiranjem ventilov na glavni trasi, pred začetkom montaže</t>
  </si>
  <si>
    <t xml:space="preserve">Polnjenje cevovodov ogrevne vode po končanih montažnih delih </t>
  </si>
  <si>
    <t>• obtočna črpalka za ogrevno vodo, skupaj z demontažo električnega priključnega kabla</t>
  </si>
  <si>
    <t>Demontaža obstoječe izolacije na regulacijskih progah in na glavnem razvodnem omrežju, iznos iz objekta, nalaganje na kamion in odvoz na odpad</t>
  </si>
  <si>
    <t>Demontaža obstoječih jeklenih prirobnic na mestu vgradnje armatur ( varilska dela ), iznos iz objekta, nalaganje na kamion in odvoz na deponijo</t>
  </si>
  <si>
    <t>Priprava jeklenih cevovodov za navaritev navojnih priključkov za montažo novih navojnih armatur, skupaj s tesnilnim materialom</t>
  </si>
  <si>
    <t xml:space="preserve">Medeninasta navojna pipa, izdelana za tlak PN 10 in temperaturo do 100 ºC, skupaj z ročico in tesnilnim materialom </t>
  </si>
  <si>
    <t>Medeninasti navojni lovilec nesnage, izdelan za tlak PN 10 in temperaturo do 100 ºC, opremljen s sitom iz medeninaste mrežice, skupaj s pokrovom in tesnilnim materialom</t>
  </si>
  <si>
    <t>Medprirobnična jeklena dušilna loputa za vgradnjo med dve prirobnici, izdelana za tlak PN 10 in temperaturo do 100 ºC, z ročico in vijakom za fiksiranje položaja opute</t>
  </si>
  <si>
    <t>Jeklena ravna cevna navojna prirobnica za montažo dušilne lopute, izdelana za tlak PN 10 in temperaturo do 100ºC, skupaj s tesnili in voijačnim materialom</t>
  </si>
  <si>
    <t>Zaščitno dvakratno miniziranje cevovodov, po predhodnem čiščenju rje</t>
  </si>
  <si>
    <t>• obnovitev izolacije cevnih razvodov ogrevne in hladilne vode:</t>
  </si>
  <si>
    <t>Praznjenje cevovodov ogrevne in hladilne vode, skupaj z zapiranjem ventilov na glavni trasi, pred začetkom montaže</t>
  </si>
  <si>
    <t xml:space="preserve">Aksialni stenski ventilator, za odvod zraka iz WC-ja. Ohišje je izdelano iz ABS plastike, dobavljen skupaj s protipovratno loputo, časovnim timerjem in pritrdilnim materialom </t>
  </si>
  <si>
    <r>
      <rPr>
        <b/>
        <sz val="10"/>
        <rFont val="Arial CE"/>
        <charset val="238"/>
      </rPr>
      <t>Linijski difuzor, netipske izvedbe</t>
    </r>
    <r>
      <rPr>
        <sz val="10"/>
        <rFont val="Arial CE"/>
        <family val="2"/>
        <charset val="238"/>
      </rPr>
      <t xml:space="preserve">, namenjen kot slepi difuzor brez funkcije v sprejemnicah, nameščen v vertikalnem instalacijskem jašku, obloženem z lesenimi stenskimi oblogami. Izvedba difuzorja kot slepi difuzor, dobavljen brez priključne komore in regulirne lopute. Sestavljen iz maske iz eloksiranih aluminijastih profilov, barve po izbiri arhitekta. V masko so vstavljeni posamično nastavljivi valjčki iz reciklirane umetne mase. Dolžina maske je prilagojena razpoložljivi višini prostora med tipskim linijskim difuzorjem in tlemi. Dobavljen skupaj s stranskimi vzdolžnimi profili, veznimi profili, zaključnimi elementi ter montažnim in tesnilnim materialom </t>
    </r>
  </si>
  <si>
    <t>Zaščitna mreža iz jeklene pocinkane žice, z zankami 10 x 10 mm, skupaj z okvirji za pritrditev na kanal, vključno pritrdilni material</t>
  </si>
  <si>
    <t>Demontaža obstoječih jekor zaščitnih rešetk za dovod in odvod zraka klimata, na stranskem delu stožca ter priprava robov strešnega ohišja za namestitev novih ribiških zaščitnih mrež- po postavki 9.</t>
  </si>
  <si>
    <t>Okrogle gibljive aluminijaste cevi za povezavo distribucijskih elementov, dobavljene skupaj s tesnilnim in pritrdilnim materialom, neizolirane.</t>
  </si>
  <si>
    <t>Pripravljalna dela ,zarisovanje, poskusno obratovanje in zaključna dela</t>
  </si>
  <si>
    <t>Merjenje in volumska nastavitev dovodnih in odvodnih elementov, količin zraka ter nastavljanje smeri vpiha-sesanja zraka</t>
  </si>
  <si>
    <t>Funkcionalna shema z okvirjem, zaščitena s steklom, vključno pritrdilni material</t>
  </si>
  <si>
    <t xml:space="preserve">Barvne oznake za označitev smeri pretoka zraka, skupaj s pritrdilnim materialom </t>
  </si>
  <si>
    <t>Napisne ploščice, velikosti 120 x 75 mm, z vgraviranimi napisi, vključno pritrdilnim materialom</t>
  </si>
  <si>
    <t>Kromirano držalo za toaletni papir, skupaj s pritrdilnim materialom</t>
  </si>
  <si>
    <t>Avtomatski PVC prezračevalnik za kanalizacijo, z vgrajenim prezračevalnim ventilom, skupaj s tesnilnim in pritrdilnim materialom. Prezračevalniki morajo biti montirani v podstrešju.</t>
  </si>
  <si>
    <t xml:space="preserve">Demontaža in prestavitev instalacijskega jaška za vodovod in kanalizacijo iz kota Poročne dvorane 2 na lokacijo v zidu (NIVO 2), skupaj z demontažo obstoječih vodovodnih cevi DN 15 in kanalizacijskega odtoka DN 100 ter priprava cevi za nove cevne povezave </t>
  </si>
  <si>
    <t>Kanalizacijska cev s fazonskimi kosi, izdelana iz ductilne litine SML, brez obojk, izdelena skladno z DIN 19522, zunaj in znotraj zaščitena proti koroziji, skupaj s spojnimi kosi iz nerjavne pločevine, pritrdilnimi vijaki in tesnilnim materialom</t>
  </si>
  <si>
    <t>Demontaža obstoječe opreme vodovoda in kanalizacije v etaži N 2, kot so umivalniki, WC,  drobna oprema, iznos iz objekta, nalaganje na kamion in odvoz na deponijo, skupaj s takso</t>
  </si>
  <si>
    <t>Pripravljalna in zaključna dela, zarisovanje elementov</t>
  </si>
  <si>
    <t>Hladni tlačni preizkus vodovodne instalacije z vodnim tlakom 12 bar</t>
  </si>
  <si>
    <t>Izpiranje ceovovodov z vodo ali izpihavanje s komprimiranim zrakom</t>
  </si>
  <si>
    <t>Izdelava celotnih PID načrtov poročnih dvoran v 4 tiskanih izvodih in enem elektronskem izvodu v .dwg formatu</t>
  </si>
  <si>
    <t>Dobava, postavitev, amortizacija in demontaža delovnih odrov za izvedbo del v objektu, odri do višine 8m, za ves čas in vse faze gradnje.</t>
  </si>
  <si>
    <t>Dobava, postavitev, amortizacija in demontaža zaščitnega hodnika za prehod v kavarno, hodnik širine do 3m, zaščita proti prašenju, vse za ves čas gradnje. Obračun po m2 tlorisne površine izdelanega hodnika. V skladu z varnostnim načrtom.</t>
  </si>
  <si>
    <t>SISTEM UPRAVLJANJA:  · mikroprocesor SIMPLEX 1KS - zbirno v obe strani, Signal za preobremenitev
Govorna povezava iz kabine (varnostni sistem omogoca
avtomaticni telefonski klic iz kabine v sili na 4 predhodno
programirane tel. številke)
Avtomatska evakuacija potnikov iz kabine v primeru
izpada elektricne energije s pomocjo lastnih baterij
Požarni program BR1
Tipkala z mikrostikali prilagojena številu postaj
Tipka za alarm, tipka za odpiranje vrat
Rezervacija kabine
Govorna naprava s prednastavljenimi govori po navodilih naročnika (za slabovidne)</t>
  </si>
  <si>
    <t>Stenska vgradna doza s vrtljivim pokrovom, obliko vskladiti z arhitekturnim detajlom izdelana po naročilu (kot v palciju G)</t>
  </si>
  <si>
    <t>Vtičnica, podometna, z dozo, 230 V, 16 A, komplet, kvadratne oblike, mat bela, s pokrovom IP44</t>
  </si>
  <si>
    <t>z integriranim vizualizacijskim  softwarom</t>
  </si>
  <si>
    <t xml:space="preserve">Montaža opreme, programiranje, </t>
  </si>
  <si>
    <t>SKUPAJ EIB OPREMA:</t>
  </si>
  <si>
    <t xml:space="preserve">Demontaža obstoječega umivalnika v klima strojnici na podstrešju, skupaj z demontažo cevi hladne vode DN 20, dolžine 4 m in odtočne cevi DN 75 ter prestavitev umivalnika in cevnih povezav na novo lokacijo, zaradi montaže ventilatorja za odsesava-nje zraka iz sanitarij ob Skalni dvorani v kleti Trakta M. Izolacija v obliki kalote </t>
  </si>
  <si>
    <t>Dezinfekcja vodovodne instalacije, s pridobitvijo certifikata</t>
  </si>
  <si>
    <t>36.</t>
  </si>
  <si>
    <t>Pregled obstoječega sistema suhega hidranta. Očiščenje omaric, zamenjava elementov (ventili, cevi, armature) v njih, zamenjava vratic, označba omaric, preverjanje tesnosti sistema z zrakom. Na kpl sanirane omarice.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</si>
</sst>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1]"/>
    <numFmt numFmtId="165" formatCode="#,##0.00\ &quot;€&quot;"/>
    <numFmt numFmtId="166" formatCode="#,##0.0"/>
    <numFmt numFmtId="167" formatCode="0.0%"/>
    <numFmt numFmtId="168" formatCode="_-* #,##0.00\ _S_I_T_-;\-* #,##0.00\ _S_I_T_-;_-* &quot;-&quot;??\ _S_I_T_-;_-@_-"/>
    <numFmt numFmtId="169" formatCode="#&quot;.&quot;"/>
  </numFmts>
  <fonts count="80">
    <font>
      <sz val="10"/>
      <name val="Arial"/>
      <charset val="238"/>
    </font>
    <font>
      <sz val="10"/>
      <name val="Arial"/>
      <family val="2"/>
      <charset val="238"/>
    </font>
    <font>
      <b/>
      <sz val="10"/>
      <name val="Arial CE"/>
      <charset val="238"/>
    </font>
    <font>
      <sz val="10"/>
      <name val="Arial CE"/>
      <family val="2"/>
      <charset val="238"/>
    </font>
    <font>
      <b/>
      <sz val="10"/>
      <name val="Arial CE"/>
      <family val="2"/>
      <charset val="238"/>
    </font>
    <font>
      <sz val="10"/>
      <name val="Arial CE"/>
      <charset val="238"/>
    </font>
    <font>
      <b/>
      <sz val="12"/>
      <name val="Arial CE"/>
      <family val="2"/>
      <charset val="238"/>
    </font>
    <font>
      <b/>
      <sz val="11"/>
      <name val="Arial CE"/>
      <family val="2"/>
      <charset val="238"/>
    </font>
    <font>
      <b/>
      <sz val="11"/>
      <name val="Arial"/>
      <family val="2"/>
      <charset val="238"/>
    </font>
    <font>
      <b/>
      <sz val="11"/>
      <name val="Arial CE"/>
      <charset val="238"/>
    </font>
    <font>
      <sz val="10"/>
      <name val="Arial"/>
      <family val="2"/>
      <charset val="238"/>
    </font>
    <font>
      <b/>
      <sz val="10"/>
      <name val="Arial"/>
      <family val="2"/>
      <charset val="238"/>
    </font>
    <font>
      <b/>
      <u/>
      <sz val="12"/>
      <name val="Arial CE"/>
      <charset val="238"/>
    </font>
    <font>
      <sz val="10"/>
      <color indexed="10"/>
      <name val="Arial CE"/>
      <family val="2"/>
      <charset val="238"/>
    </font>
    <font>
      <b/>
      <sz val="10"/>
      <name val="Arial"/>
      <family val="2"/>
    </font>
    <font>
      <sz val="10"/>
      <name val="Arial"/>
      <family val="2"/>
    </font>
    <font>
      <b/>
      <sz val="14"/>
      <name val="Arial CE"/>
      <charset val="238"/>
    </font>
    <font>
      <b/>
      <sz val="12"/>
      <name val="Arial CE"/>
      <charset val="238"/>
    </font>
    <font>
      <u/>
      <sz val="10"/>
      <color indexed="12"/>
      <name val="Arial"/>
      <family val="2"/>
      <charset val="238"/>
    </font>
    <font>
      <sz val="12"/>
      <name val="Arial CE"/>
      <charset val="238"/>
    </font>
    <font>
      <sz val="8"/>
      <name val="Arial"/>
      <family val="2"/>
      <charset val="238"/>
    </font>
    <font>
      <b/>
      <sz val="12"/>
      <name val="Arial"/>
      <family val="2"/>
      <charset val="238"/>
    </font>
    <font>
      <b/>
      <sz val="14"/>
      <name val="Arial"/>
      <family val="2"/>
      <charset val="238"/>
    </font>
    <font>
      <b/>
      <sz val="16"/>
      <name val="Arial CE"/>
      <family val="2"/>
      <charset val="238"/>
    </font>
    <font>
      <sz val="16"/>
      <name val="Arial CE"/>
      <family val="2"/>
      <charset val="238"/>
    </font>
    <font>
      <b/>
      <sz val="12"/>
      <color indexed="10"/>
      <name val="Arial CE"/>
      <charset val="238"/>
    </font>
    <font>
      <b/>
      <sz val="14"/>
      <name val="Arial CE"/>
      <family val="2"/>
      <charset val="238"/>
    </font>
    <font>
      <sz val="11"/>
      <name val="Arial"/>
      <family val="2"/>
      <charset val="238"/>
    </font>
    <font>
      <b/>
      <sz val="20"/>
      <name val="Arial"/>
      <family val="2"/>
      <charset val="238"/>
    </font>
    <font>
      <sz val="20"/>
      <name val="Arial"/>
      <family val="2"/>
      <charset val="238"/>
    </font>
    <font>
      <sz val="9"/>
      <name val="Arial"/>
      <family val="2"/>
      <charset val="238"/>
    </font>
    <font>
      <b/>
      <sz val="14"/>
      <color indexed="10"/>
      <name val="Arial"/>
      <family val="2"/>
      <charset val="238"/>
    </font>
    <font>
      <b/>
      <sz val="10"/>
      <color indexed="10"/>
      <name val="Arial"/>
      <family val="2"/>
      <charset val="238"/>
    </font>
    <font>
      <sz val="12"/>
      <name val="Arial"/>
      <family val="2"/>
      <charset val="238"/>
    </font>
    <font>
      <b/>
      <sz val="18"/>
      <name val="Arial"/>
      <family val="2"/>
      <charset val="238"/>
    </font>
    <font>
      <sz val="14"/>
      <name val="Arial"/>
      <family val="2"/>
      <charset val="238"/>
    </font>
    <font>
      <b/>
      <sz val="16"/>
      <name val="Arial"/>
      <family val="2"/>
      <charset val="238"/>
    </font>
    <font>
      <sz val="18"/>
      <name val="Arial"/>
      <family val="2"/>
      <charset val="238"/>
    </font>
    <font>
      <b/>
      <sz val="10"/>
      <color indexed="10"/>
      <name val="Arial"/>
      <family val="2"/>
      <charset val="238"/>
    </font>
    <font>
      <i/>
      <sz val="10"/>
      <name val="Arial"/>
      <family val="2"/>
      <charset val="238"/>
    </font>
    <font>
      <u/>
      <sz val="10"/>
      <name val="Arial CE"/>
      <charset val="238"/>
    </font>
    <font>
      <sz val="10"/>
      <color indexed="8"/>
      <name val="Arial CE"/>
      <charset val="238"/>
    </font>
    <font>
      <b/>
      <sz val="9"/>
      <name val="Arial"/>
      <family val="2"/>
      <charset val="238"/>
    </font>
    <font>
      <sz val="9"/>
      <name val="Symbol"/>
      <family val="1"/>
      <charset val="2"/>
    </font>
    <font>
      <sz val="10"/>
      <name val="Univers"/>
      <family val="2"/>
      <charset val="1"/>
    </font>
    <font>
      <sz val="10"/>
      <name val="Arial"/>
      <family val="2"/>
      <charset val="238"/>
    </font>
    <font>
      <sz val="16"/>
      <name val="Arial"/>
      <family val="2"/>
      <charset val="238"/>
    </font>
    <font>
      <sz val="11"/>
      <name val="Arial"/>
      <family val="2"/>
    </font>
    <font>
      <b/>
      <sz val="11"/>
      <name val="Arial"/>
      <family val="2"/>
    </font>
    <font>
      <sz val="11"/>
      <color indexed="10"/>
      <name val="Arial"/>
      <family val="2"/>
    </font>
    <font>
      <sz val="10"/>
      <color indexed="10"/>
      <name val="Arial"/>
      <family val="2"/>
    </font>
    <font>
      <b/>
      <sz val="10"/>
      <color indexed="10"/>
      <name val="Arial"/>
      <family val="2"/>
    </font>
    <font>
      <sz val="10"/>
      <name val="Symbol"/>
      <family val="1"/>
      <charset val="2"/>
    </font>
    <font>
      <b/>
      <sz val="11"/>
      <color indexed="10"/>
      <name val="Arial"/>
      <family val="2"/>
    </font>
    <font>
      <b/>
      <sz val="11"/>
      <color indexed="14"/>
      <name val="Arial"/>
      <family val="2"/>
    </font>
    <font>
      <b/>
      <sz val="12"/>
      <color indexed="8"/>
      <name val="Arial"/>
      <family val="2"/>
      <charset val="238"/>
    </font>
    <font>
      <b/>
      <sz val="14"/>
      <name val="Arial"/>
      <family val="2"/>
    </font>
    <font>
      <sz val="14"/>
      <name val="Arial"/>
      <family val="2"/>
    </font>
    <font>
      <b/>
      <sz val="14"/>
      <color indexed="10"/>
      <name val="Arial"/>
      <family val="2"/>
    </font>
    <font>
      <sz val="12"/>
      <color indexed="8"/>
      <name val="Arial"/>
      <family val="2"/>
    </font>
    <font>
      <b/>
      <sz val="12"/>
      <color indexed="8"/>
      <name val="Arial"/>
      <family val="2"/>
    </font>
    <font>
      <b/>
      <sz val="10"/>
      <color indexed="8"/>
      <name val="Arial"/>
      <family val="2"/>
      <charset val="238"/>
    </font>
    <font>
      <b/>
      <sz val="14"/>
      <color indexed="10"/>
      <name val="Arial"/>
      <family val="2"/>
      <charset val="238"/>
    </font>
    <font>
      <b/>
      <sz val="11"/>
      <color indexed="8"/>
      <name val="Arial"/>
      <family val="2"/>
      <charset val="238"/>
    </font>
    <font>
      <sz val="10"/>
      <color indexed="10"/>
      <name val="Arial"/>
      <family val="2"/>
      <charset val="238"/>
    </font>
    <font>
      <sz val="11"/>
      <name val="Arial CE"/>
      <charset val="238"/>
    </font>
    <font>
      <u/>
      <sz val="11"/>
      <name val="Arial CE"/>
      <charset val="238"/>
    </font>
    <font>
      <sz val="11"/>
      <name val="Arial CE"/>
      <family val="2"/>
      <charset val="238"/>
    </font>
    <font>
      <b/>
      <i/>
      <sz val="10"/>
      <name val="Arial"/>
      <family val="2"/>
      <charset val="238"/>
    </font>
    <font>
      <u/>
      <sz val="10"/>
      <name val="Arial"/>
      <family val="2"/>
      <charset val="238"/>
    </font>
    <font>
      <sz val="11"/>
      <color indexed="10"/>
      <name val="Arial"/>
      <family val="2"/>
      <charset val="238"/>
    </font>
    <font>
      <sz val="11"/>
      <color indexed="8"/>
      <name val="Arial"/>
      <family val="2"/>
      <charset val="238"/>
    </font>
    <font>
      <sz val="10"/>
      <color indexed="8"/>
      <name val="Arial"/>
      <family val="2"/>
      <charset val="238"/>
    </font>
    <font>
      <b/>
      <sz val="11"/>
      <color indexed="10"/>
      <name val="Arial"/>
      <family val="2"/>
      <charset val="238"/>
    </font>
    <font>
      <sz val="10"/>
      <color rgb="FF000000"/>
      <name val="Arial"/>
      <family val="2"/>
      <charset val="238"/>
    </font>
    <font>
      <sz val="10"/>
      <color theme="1"/>
      <name val="Arial"/>
      <family val="2"/>
      <charset val="238"/>
    </font>
    <font>
      <b/>
      <sz val="10"/>
      <color rgb="FF000000"/>
      <name val="Arial"/>
      <family val="2"/>
      <charset val="238"/>
    </font>
    <font>
      <vertAlign val="subscript"/>
      <sz val="10"/>
      <color rgb="FF000000"/>
      <name val="Arial"/>
      <family val="2"/>
      <charset val="238"/>
    </font>
    <font>
      <vertAlign val="superscript"/>
      <sz val="10"/>
      <color rgb="FF000000"/>
      <name val="Arial"/>
      <family val="2"/>
      <charset val="238"/>
    </font>
    <font>
      <sz val="10"/>
      <color theme="1"/>
      <name val="Arial CE"/>
      <family val="2"/>
      <charset val="238"/>
    </font>
  </fonts>
  <fills count="2">
    <fill>
      <patternFill patternType="none"/>
    </fill>
    <fill>
      <patternFill patternType="gray125"/>
    </fill>
  </fills>
  <borders count="6">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2">
    <xf numFmtId="0" fontId="0" fillId="0" borderId="0"/>
    <xf numFmtId="0" fontId="18" fillId="0" borderId="0" applyNumberFormat="0" applyFill="0" applyBorder="0" applyAlignment="0" applyProtection="0">
      <alignment vertical="top"/>
      <protection locked="0"/>
    </xf>
    <xf numFmtId="4" fontId="16" fillId="0" borderId="0" applyAlignment="0">
      <alignment horizontal="left"/>
    </xf>
    <xf numFmtId="4" fontId="2" fillId="0" borderId="0" applyAlignment="0">
      <alignment horizontal="left" vertical="top"/>
    </xf>
    <xf numFmtId="0" fontId="10" fillId="0" borderId="0"/>
    <xf numFmtId="0" fontId="10" fillId="0" borderId="0"/>
    <xf numFmtId="0" fontId="10" fillId="0" borderId="0"/>
    <xf numFmtId="0" fontId="10" fillId="0" borderId="0"/>
    <xf numFmtId="0" fontId="10" fillId="0" borderId="0"/>
    <xf numFmtId="0" fontId="1" fillId="0" borderId="0"/>
    <xf numFmtId="0" fontId="27" fillId="0" borderId="0"/>
    <xf numFmtId="0" fontId="1" fillId="0" borderId="0"/>
    <xf numFmtId="0" fontId="1" fillId="0" borderId="0"/>
    <xf numFmtId="4" fontId="7" fillId="0" borderId="1" applyAlignment="0">
      <alignment horizontal="left" vertical="top"/>
    </xf>
    <xf numFmtId="4" fontId="7" fillId="0" borderId="2" applyFont="0" applyAlignment="0">
      <alignment horizontal="left" vertical="top"/>
    </xf>
    <xf numFmtId="4" fontId="7" fillId="0" borderId="2" applyAlignment="0">
      <alignment horizontal="left" vertical="top"/>
    </xf>
    <xf numFmtId="0" fontId="1" fillId="0" borderId="0"/>
    <xf numFmtId="0" fontId="15" fillId="0" borderId="0"/>
    <xf numFmtId="0" fontId="3" fillId="0" borderId="0"/>
    <xf numFmtId="0" fontId="1" fillId="0" borderId="0"/>
    <xf numFmtId="168" fontId="1" fillId="0" borderId="0" applyFont="0" applyFill="0" applyBorder="0" applyAlignment="0" applyProtection="0"/>
    <xf numFmtId="0" fontId="1" fillId="0" borderId="0"/>
  </cellStyleXfs>
  <cellXfs count="1055">
    <xf numFmtId="0" fontId="0" fillId="0" borderId="0" xfId="0"/>
    <xf numFmtId="0" fontId="3" fillId="0" borderId="0" xfId="0" quotePrefix="1" applyFont="1" applyAlignment="1">
      <alignment horizontal="left"/>
    </xf>
    <xf numFmtId="0" fontId="3" fillId="0" borderId="0" xfId="0" applyFont="1" applyAlignment="1">
      <alignment horizontal="left"/>
    </xf>
    <xf numFmtId="0" fontId="3" fillId="0" borderId="0" xfId="0" applyFont="1" applyAlignment="1">
      <alignment horizontal="right"/>
    </xf>
    <xf numFmtId="0" fontId="3" fillId="0" borderId="0" xfId="0" applyFont="1"/>
    <xf numFmtId="0" fontId="3" fillId="0" borderId="0" xfId="0" applyFont="1" applyAlignment="1">
      <alignment horizontal="center"/>
    </xf>
    <xf numFmtId="0" fontId="2" fillId="0" borderId="0" xfId="0" quotePrefix="1" applyFont="1" applyAlignment="1">
      <alignment horizontal="left"/>
    </xf>
    <xf numFmtId="0" fontId="2" fillId="0" borderId="0" xfId="0" applyFont="1"/>
    <xf numFmtId="0" fontId="2" fillId="0" borderId="0" xfId="0" applyFont="1" applyAlignment="1">
      <alignment horizontal="left"/>
    </xf>
    <xf numFmtId="0" fontId="2" fillId="0" borderId="0" xfId="0" applyFont="1" applyAlignment="1">
      <alignment horizontal="right"/>
    </xf>
    <xf numFmtId="49" fontId="3" fillId="0" borderId="0" xfId="0" quotePrefix="1" applyNumberFormat="1" applyFont="1" applyBorder="1" applyAlignment="1">
      <alignment horizontal="left" vertical="top" wrapText="1"/>
    </xf>
    <xf numFmtId="4" fontId="3" fillId="0" borderId="0" xfId="0" applyNumberFormat="1" applyFont="1" applyAlignment="1">
      <alignment horizontal="right"/>
    </xf>
    <xf numFmtId="0" fontId="3" fillId="0" borderId="0" xfId="0" applyFont="1" applyAlignment="1">
      <alignment vertical="center"/>
    </xf>
    <xf numFmtId="0" fontId="3" fillId="0" borderId="0" xfId="0" applyFont="1" applyAlignment="1">
      <alignment horizontal="justify" vertical="top" wrapText="1"/>
    </xf>
    <xf numFmtId="0" fontId="3" fillId="0" borderId="0" xfId="0" applyFont="1" applyBorder="1"/>
    <xf numFmtId="4" fontId="1" fillId="0" borderId="0" xfId="0" applyNumberFormat="1" applyFont="1" applyAlignment="1">
      <alignment horizontal="right"/>
    </xf>
    <xf numFmtId="0" fontId="3" fillId="0" borderId="3" xfId="0" applyFont="1" applyBorder="1" applyAlignment="1">
      <alignment horizontal="justify" vertical="top" wrapText="1"/>
    </xf>
    <xf numFmtId="0" fontId="3" fillId="0" borderId="3" xfId="0" applyFont="1" applyBorder="1" applyAlignment="1">
      <alignment horizontal="left"/>
    </xf>
    <xf numFmtId="0" fontId="3" fillId="0" borderId="3" xfId="0" applyFont="1" applyBorder="1" applyAlignment="1">
      <alignment horizontal="right"/>
    </xf>
    <xf numFmtId="4" fontId="3" fillId="0" borderId="3" xfId="0" applyNumberFormat="1" applyFont="1" applyBorder="1" applyAlignment="1">
      <alignment horizontal="right"/>
    </xf>
    <xf numFmtId="49" fontId="2" fillId="0" borderId="0" xfId="0" quotePrefix="1" applyNumberFormat="1" applyFont="1" applyBorder="1" applyAlignment="1">
      <alignment horizontal="left" vertical="top" wrapText="1"/>
    </xf>
    <xf numFmtId="0" fontId="3" fillId="0" borderId="0" xfId="0" quotePrefix="1" applyFont="1" applyAlignment="1">
      <alignment horizontal="left" vertical="top"/>
    </xf>
    <xf numFmtId="0" fontId="3" fillId="0" borderId="0" xfId="0" applyFont="1" applyAlignment="1">
      <alignment horizontal="left" vertical="top"/>
    </xf>
    <xf numFmtId="49" fontId="3" fillId="0" borderId="0" xfId="0" applyNumberFormat="1" applyFont="1" applyBorder="1" applyAlignment="1">
      <alignment horizontal="left" vertical="top" wrapText="1"/>
    </xf>
    <xf numFmtId="49" fontId="5" fillId="0" borderId="0" xfId="0" quotePrefix="1" applyNumberFormat="1" applyFont="1" applyBorder="1" applyAlignment="1">
      <alignment horizontal="left" vertical="top" wrapText="1"/>
    </xf>
    <xf numFmtId="0" fontId="1" fillId="0" borderId="0" xfId="0" applyFont="1" applyAlignment="1">
      <alignment horizontal="left"/>
    </xf>
    <xf numFmtId="4" fontId="2" fillId="0" borderId="0" xfId="0" applyNumberFormat="1" applyFont="1" applyAlignment="1">
      <alignment horizontal="right"/>
    </xf>
    <xf numFmtId="0" fontId="3" fillId="0" borderId="0" xfId="0" applyFont="1" applyAlignment="1">
      <alignment vertical="top" wrapText="1"/>
    </xf>
    <xf numFmtId="0" fontId="6" fillId="0" borderId="0" xfId="0" applyFont="1"/>
    <xf numFmtId="0" fontId="3" fillId="0" borderId="3" xfId="0" applyFont="1" applyBorder="1" applyAlignment="1">
      <alignment horizontal="left" vertical="top"/>
    </xf>
    <xf numFmtId="0" fontId="7" fillId="0" borderId="2" xfId="0" applyFont="1" applyBorder="1" applyAlignment="1">
      <alignment horizontal="left" vertical="top"/>
    </xf>
    <xf numFmtId="0" fontId="8" fillId="0" borderId="2" xfId="0" applyFont="1" applyBorder="1" applyAlignment="1">
      <alignment horizontal="left"/>
    </xf>
    <xf numFmtId="0" fontId="7" fillId="0" borderId="2" xfId="0" applyFont="1" applyBorder="1" applyAlignment="1">
      <alignment horizontal="left"/>
    </xf>
    <xf numFmtId="0" fontId="7" fillId="0" borderId="2" xfId="0" applyFont="1" applyBorder="1" applyAlignment="1">
      <alignment horizontal="right"/>
    </xf>
    <xf numFmtId="4" fontId="7" fillId="0" borderId="2" xfId="0" applyNumberFormat="1" applyFont="1" applyBorder="1" applyAlignment="1">
      <alignment horizontal="right"/>
    </xf>
    <xf numFmtId="0" fontId="7" fillId="0" borderId="0" xfId="0" applyFont="1"/>
    <xf numFmtId="4" fontId="7" fillId="0" borderId="2" xfId="0" applyNumberFormat="1" applyFont="1" applyBorder="1" applyAlignment="1">
      <alignment horizontal="right" vertical="center"/>
    </xf>
    <xf numFmtId="49" fontId="3" fillId="0" borderId="0" xfId="0" applyNumberFormat="1" applyFont="1" applyAlignment="1">
      <alignment horizontal="left" vertical="top" wrapText="1"/>
    </xf>
    <xf numFmtId="49" fontId="5" fillId="0" borderId="0" xfId="0" applyNumberFormat="1" applyFont="1" applyBorder="1" applyAlignment="1">
      <alignment horizontal="left" vertical="top" wrapText="1"/>
    </xf>
    <xf numFmtId="0" fontId="3" fillId="0" borderId="0" xfId="0" applyFont="1" applyAlignment="1">
      <alignment horizontal="left" wrapText="1"/>
    </xf>
    <xf numFmtId="0" fontId="10" fillId="0" borderId="0" xfId="0" applyFont="1"/>
    <xf numFmtId="0" fontId="10" fillId="0" borderId="0" xfId="0" applyFont="1" applyAlignment="1">
      <alignment wrapText="1"/>
    </xf>
    <xf numFmtId="49" fontId="10" fillId="0" borderId="0" xfId="0" applyNumberFormat="1" applyFont="1" applyBorder="1" applyAlignment="1">
      <alignment horizontal="left" vertical="top" wrapText="1"/>
    </xf>
    <xf numFmtId="0" fontId="11" fillId="0" borderId="0" xfId="0" applyFont="1"/>
    <xf numFmtId="0" fontId="10" fillId="0" borderId="0" xfId="0" quotePrefix="1" applyFont="1" applyAlignment="1">
      <alignment horizontal="left" vertical="top"/>
    </xf>
    <xf numFmtId="0" fontId="10" fillId="0" borderId="0" xfId="0" applyFont="1" applyAlignment="1">
      <alignment horizontal="center"/>
    </xf>
    <xf numFmtId="0" fontId="10" fillId="0" borderId="0" xfId="0" applyFont="1" applyAlignment="1">
      <alignment horizontal="left"/>
    </xf>
    <xf numFmtId="4" fontId="10" fillId="0" borderId="0" xfId="0" applyNumberFormat="1" applyFont="1" applyAlignment="1">
      <alignment horizontal="right"/>
    </xf>
    <xf numFmtId="0" fontId="10" fillId="0" borderId="0" xfId="0" applyFont="1" applyAlignment="1">
      <alignment horizontal="right"/>
    </xf>
    <xf numFmtId="0" fontId="10" fillId="0" borderId="0" xfId="0" applyFont="1" applyAlignment="1">
      <alignment vertical="center"/>
    </xf>
    <xf numFmtId="0" fontId="10" fillId="0" borderId="0" xfId="0" applyFont="1" applyAlignment="1">
      <alignment horizontal="left" vertical="top"/>
    </xf>
    <xf numFmtId="49" fontId="10" fillId="0" borderId="0" xfId="0" quotePrefix="1" applyNumberFormat="1" applyFont="1" applyBorder="1" applyAlignment="1">
      <alignment horizontal="left" vertical="top" wrapText="1"/>
    </xf>
    <xf numFmtId="0" fontId="10" fillId="0" borderId="0" xfId="0" quotePrefix="1" applyFont="1" applyAlignment="1">
      <alignment horizontal="left"/>
    </xf>
    <xf numFmtId="0" fontId="10" fillId="0" borderId="0" xfId="0" applyFont="1" applyAlignment="1"/>
    <xf numFmtId="0" fontId="10" fillId="0" borderId="3" xfId="0" applyFont="1" applyBorder="1" applyAlignment="1">
      <alignment horizontal="left" vertical="top"/>
    </xf>
    <xf numFmtId="0" fontId="10" fillId="0" borderId="3" xfId="0" applyFont="1" applyBorder="1" applyAlignment="1">
      <alignment horizontal="justify" vertical="top" wrapText="1"/>
    </xf>
    <xf numFmtId="0" fontId="10" fillId="0" borderId="3" xfId="0" applyFont="1" applyBorder="1" applyAlignment="1">
      <alignment horizontal="left"/>
    </xf>
    <xf numFmtId="0" fontId="10" fillId="0" borderId="3" xfId="0" applyFont="1" applyBorder="1" applyAlignment="1">
      <alignment horizontal="right"/>
    </xf>
    <xf numFmtId="4" fontId="10" fillId="0" borderId="3" xfId="0" applyNumberFormat="1" applyFont="1" applyBorder="1" applyAlignment="1">
      <alignment horizontal="right"/>
    </xf>
    <xf numFmtId="0" fontId="10" fillId="0" borderId="0" xfId="0" applyFont="1" applyBorder="1"/>
    <xf numFmtId="0" fontId="10" fillId="0" borderId="0" xfId="0" applyFont="1" applyAlignment="1">
      <alignment horizontal="justify" vertical="top" wrapText="1"/>
    </xf>
    <xf numFmtId="0" fontId="11" fillId="0" borderId="2" xfId="0" applyFont="1" applyBorder="1" applyAlignment="1">
      <alignment horizontal="left" vertical="top"/>
    </xf>
    <xf numFmtId="0" fontId="11" fillId="0" borderId="2" xfId="0" applyFont="1" applyBorder="1" applyAlignment="1">
      <alignment horizontal="left"/>
    </xf>
    <xf numFmtId="0" fontId="11" fillId="0" borderId="2" xfId="0" applyFont="1" applyBorder="1" applyAlignment="1">
      <alignment horizontal="right"/>
    </xf>
    <xf numFmtId="4" fontId="11" fillId="0" borderId="2" xfId="0" applyNumberFormat="1" applyFont="1" applyBorder="1" applyAlignment="1">
      <alignment horizontal="right"/>
    </xf>
    <xf numFmtId="4" fontId="10" fillId="0" borderId="0" xfId="0" applyNumberFormat="1" applyFont="1" applyAlignment="1"/>
    <xf numFmtId="0" fontId="11" fillId="0" borderId="2" xfId="0" applyFont="1" applyBorder="1" applyAlignment="1">
      <alignment horizontal="left" wrapText="1"/>
    </xf>
    <xf numFmtId="0" fontId="11" fillId="0" borderId="0" xfId="0" applyFont="1" applyAlignment="1">
      <alignment wrapText="1"/>
    </xf>
    <xf numFmtId="49" fontId="3" fillId="0" borderId="0" xfId="0" applyNumberFormat="1" applyFont="1" applyAlignment="1">
      <alignment horizontal="justify" vertical="top" wrapText="1"/>
    </xf>
    <xf numFmtId="0" fontId="12" fillId="0" borderId="0" xfId="0" applyFont="1" applyAlignment="1">
      <alignment horizontal="center"/>
    </xf>
    <xf numFmtId="4" fontId="3" fillId="0" borderId="0" xfId="0" applyNumberFormat="1" applyFont="1" applyAlignment="1">
      <alignment horizontal="center"/>
    </xf>
    <xf numFmtId="49" fontId="13" fillId="0" borderId="0" xfId="0" applyNumberFormat="1" applyFont="1" applyBorder="1" applyAlignment="1">
      <alignment horizontal="left" vertical="top" wrapText="1"/>
    </xf>
    <xf numFmtId="0" fontId="5" fillId="0" borderId="0" xfId="0" applyFont="1" applyAlignment="1">
      <alignment horizontal="left" wrapText="1"/>
    </xf>
    <xf numFmtId="0" fontId="0" fillId="0" borderId="0" xfId="0" applyAlignment="1">
      <alignment vertical="top" wrapText="1"/>
    </xf>
    <xf numFmtId="0" fontId="0" fillId="0" borderId="0" xfId="0" applyNumberFormat="1" applyAlignment="1">
      <alignment vertical="top" wrapText="1"/>
    </xf>
    <xf numFmtId="0" fontId="14" fillId="0" borderId="0" xfId="0" applyFont="1" applyAlignment="1">
      <alignment wrapText="1"/>
    </xf>
    <xf numFmtId="4" fontId="15" fillId="0" borderId="0" xfId="0" applyNumberFormat="1" applyFont="1" applyAlignment="1">
      <alignment horizontal="right"/>
    </xf>
    <xf numFmtId="0" fontId="15" fillId="0" borderId="0" xfId="0" applyFont="1" applyAlignment="1">
      <alignment wrapText="1"/>
    </xf>
    <xf numFmtId="4" fontId="10" fillId="0" borderId="0" xfId="0" applyNumberFormat="1" applyFont="1" applyFill="1"/>
    <xf numFmtId="4" fontId="20" fillId="0" borderId="0" xfId="0" applyNumberFormat="1" applyFont="1" applyFill="1" applyAlignment="1">
      <alignment horizontal="left"/>
    </xf>
    <xf numFmtId="4" fontId="21" fillId="0" borderId="0" xfId="0" applyNumberFormat="1" applyFont="1" applyFill="1" applyAlignment="1">
      <alignment horizontal="left"/>
    </xf>
    <xf numFmtId="4" fontId="22" fillId="0" borderId="0" xfId="0" applyNumberFormat="1" applyFont="1" applyFill="1" applyAlignment="1">
      <alignment horizontal="left"/>
    </xf>
    <xf numFmtId="4" fontId="10" fillId="0" borderId="0" xfId="0" applyNumberFormat="1" applyFont="1" applyFill="1" applyAlignment="1">
      <alignment horizontal="left"/>
    </xf>
    <xf numFmtId="0" fontId="15" fillId="0" borderId="0" xfId="7" applyFont="1" applyFill="1" applyBorder="1" applyAlignment="1" applyProtection="1">
      <alignment horizontal="left"/>
    </xf>
    <xf numFmtId="0" fontId="1" fillId="0" borderId="0" xfId="1" applyFont="1" applyFill="1" applyBorder="1" applyAlignment="1" applyProtection="1">
      <alignment horizontal="left"/>
    </xf>
    <xf numFmtId="164" fontId="3" fillId="0" borderId="0" xfId="0" applyNumberFormat="1" applyFont="1" applyFill="1" applyAlignment="1">
      <alignment horizontal="right"/>
    </xf>
    <xf numFmtId="4" fontId="3" fillId="0" borderId="0" xfId="0" applyNumberFormat="1" applyFont="1" applyFill="1"/>
    <xf numFmtId="0" fontId="3" fillId="0" borderId="0" xfId="0" applyFont="1" applyFill="1"/>
    <xf numFmtId="0" fontId="3" fillId="0" borderId="0" xfId="0" quotePrefix="1" applyFont="1" applyFill="1" applyBorder="1" applyAlignment="1">
      <alignment horizontal="left"/>
    </xf>
    <xf numFmtId="0" fontId="3" fillId="0" borderId="0" xfId="0" applyFont="1" applyFill="1" applyBorder="1"/>
    <xf numFmtId="164" fontId="3" fillId="0" borderId="0" xfId="0" applyNumberFormat="1" applyFont="1" applyFill="1" applyBorder="1" applyAlignment="1">
      <alignment horizontal="right"/>
    </xf>
    <xf numFmtId="4" fontId="3" fillId="0" borderId="0" xfId="0" applyNumberFormat="1" applyFont="1" applyFill="1" applyBorder="1" applyAlignment="1">
      <alignment horizontal="right"/>
    </xf>
    <xf numFmtId="4" fontId="3" fillId="0" borderId="0" xfId="0" applyNumberFormat="1" applyFont="1" applyFill="1" applyBorder="1" applyAlignment="1"/>
    <xf numFmtId="0" fontId="4" fillId="0" borderId="0" xfId="0" quotePrefix="1" applyFont="1" applyFill="1" applyBorder="1" applyAlignment="1">
      <alignment horizontal="left"/>
    </xf>
    <xf numFmtId="4" fontId="4" fillId="0" borderId="0" xfId="0" applyNumberFormat="1" applyFont="1" applyFill="1" applyBorder="1" applyAlignment="1">
      <alignment horizontal="right"/>
    </xf>
    <xf numFmtId="0" fontId="4" fillId="0" borderId="0" xfId="0" applyFont="1" applyFill="1" applyBorder="1"/>
    <xf numFmtId="164" fontId="4" fillId="0" borderId="0" xfId="0" applyNumberFormat="1" applyFont="1" applyFill="1" applyBorder="1" applyAlignment="1">
      <alignment horizontal="right"/>
    </xf>
    <xf numFmtId="0" fontId="4" fillId="0" borderId="0" xfId="0" applyFont="1" applyFill="1"/>
    <xf numFmtId="164" fontId="4" fillId="0" borderId="0" xfId="0" applyNumberFormat="1" applyFont="1" applyFill="1" applyAlignment="1">
      <alignment horizontal="right"/>
    </xf>
    <xf numFmtId="4" fontId="3" fillId="0" borderId="0" xfId="0" applyNumberFormat="1" applyFont="1" applyFill="1" applyAlignment="1"/>
    <xf numFmtId="4" fontId="3" fillId="0" borderId="0" xfId="0" applyNumberFormat="1" applyFont="1" applyFill="1" applyAlignment="1">
      <alignment horizontal="right"/>
    </xf>
    <xf numFmtId="4" fontId="17" fillId="0" borderId="4" xfId="2" applyFont="1" applyFill="1" applyBorder="1" applyAlignment="1"/>
    <xf numFmtId="0" fontId="21" fillId="0" borderId="4" xfId="0" applyFont="1" applyFill="1" applyBorder="1"/>
    <xf numFmtId="4" fontId="17" fillId="0" borderId="4" xfId="2" applyFont="1" applyFill="1" applyBorder="1" applyAlignment="1">
      <alignment horizontal="right"/>
    </xf>
    <xf numFmtId="4" fontId="19" fillId="0" borderId="0" xfId="0" applyNumberFormat="1" applyFont="1" applyFill="1" applyAlignment="1"/>
    <xf numFmtId="4" fontId="19" fillId="0" borderId="0" xfId="0" applyNumberFormat="1" applyFont="1" applyFill="1" applyAlignment="1">
      <alignment horizontal="right"/>
    </xf>
    <xf numFmtId="4" fontId="19" fillId="0" borderId="0" xfId="0" applyNumberFormat="1" applyFont="1" applyFill="1"/>
    <xf numFmtId="0" fontId="19" fillId="0" borderId="0" xfId="0" applyFont="1" applyFill="1"/>
    <xf numFmtId="0" fontId="1" fillId="0" borderId="0" xfId="1" applyFont="1" applyFill="1" applyAlignment="1" applyProtection="1">
      <alignment horizontal="left"/>
    </xf>
    <xf numFmtId="0" fontId="3" fillId="0" borderId="0" xfId="0" applyFont="1" applyFill="1" applyAlignment="1">
      <alignment horizontal="left"/>
    </xf>
    <xf numFmtId="164" fontId="3" fillId="0" borderId="0" xfId="0" applyNumberFormat="1" applyFont="1" applyFill="1" applyBorder="1" applyAlignment="1">
      <alignment horizontal="right" vertical="center"/>
    </xf>
    <xf numFmtId="0" fontId="3" fillId="0" borderId="0" xfId="0" applyFont="1" applyFill="1" applyBorder="1" applyAlignment="1">
      <alignment horizontal="center" vertical="top"/>
    </xf>
    <xf numFmtId="4" fontId="3" fillId="0" borderId="0" xfId="0" applyNumberFormat="1" applyFont="1" applyFill="1" applyBorder="1"/>
    <xf numFmtId="4" fontId="7" fillId="0" borderId="1" xfId="13" quotePrefix="1" applyFill="1" applyAlignment="1">
      <alignment horizontal="left"/>
    </xf>
    <xf numFmtId="4" fontId="7" fillId="0" borderId="1" xfId="13" applyFill="1" applyAlignment="1"/>
    <xf numFmtId="4" fontId="7" fillId="0" borderId="1" xfId="13" applyFill="1" applyAlignment="1">
      <alignment horizontal="right" vertical="center"/>
    </xf>
    <xf numFmtId="4" fontId="9" fillId="0" borderId="0" xfId="0" applyNumberFormat="1" applyFont="1" applyFill="1" applyAlignment="1">
      <alignment horizontal="right"/>
    </xf>
    <xf numFmtId="4" fontId="9" fillId="0" borderId="0" xfId="0" applyNumberFormat="1" applyFont="1" applyFill="1" applyAlignment="1"/>
    <xf numFmtId="4" fontId="9" fillId="0" borderId="0" xfId="0" applyNumberFormat="1" applyFont="1" applyFill="1"/>
    <xf numFmtId="0" fontId="9" fillId="0" borderId="0" xfId="0" applyFont="1" applyFill="1"/>
    <xf numFmtId="0" fontId="5" fillId="0" borderId="0" xfId="0" quotePrefix="1" applyFont="1" applyFill="1" applyAlignment="1">
      <alignment horizontal="left"/>
    </xf>
    <xf numFmtId="0" fontId="5" fillId="0" borderId="0" xfId="0" applyFont="1" applyFill="1"/>
    <xf numFmtId="164" fontId="5" fillId="0" borderId="0" xfId="0" applyNumberFormat="1" applyFont="1" applyFill="1" applyBorder="1" applyAlignment="1">
      <alignment horizontal="right" vertical="center"/>
    </xf>
    <xf numFmtId="4" fontId="5" fillId="0" borderId="0" xfId="0" applyNumberFormat="1" applyFont="1" applyFill="1" applyAlignment="1">
      <alignment horizontal="right"/>
    </xf>
    <xf numFmtId="4" fontId="5" fillId="0" borderId="0" xfId="0" applyNumberFormat="1" applyFont="1" applyFill="1" applyAlignment="1"/>
    <xf numFmtId="4" fontId="5" fillId="0" borderId="0" xfId="0" applyNumberFormat="1" applyFont="1" applyFill="1"/>
    <xf numFmtId="0" fontId="17" fillId="0" borderId="4" xfId="0" applyFont="1" applyFill="1" applyBorder="1"/>
    <xf numFmtId="164" fontId="17" fillId="0" borderId="4" xfId="0" applyNumberFormat="1" applyFont="1" applyFill="1" applyBorder="1" applyAlignment="1">
      <alignment horizontal="right"/>
    </xf>
    <xf numFmtId="0" fontId="1" fillId="0" borderId="0" xfId="1" applyFont="1" applyFill="1" applyAlignment="1" applyProtection="1"/>
    <xf numFmtId="0" fontId="3" fillId="0" borderId="0" xfId="0" applyFont="1" applyFill="1" applyAlignment="1">
      <alignment vertical="top"/>
    </xf>
    <xf numFmtId="4" fontId="1" fillId="0" borderId="0" xfId="1" applyNumberFormat="1" applyFont="1" applyFill="1" applyBorder="1" applyAlignment="1" applyProtection="1">
      <alignment horizontal="left" wrapText="1"/>
    </xf>
    <xf numFmtId="4" fontId="7" fillId="0" borderId="5" xfId="13" quotePrefix="1" applyFill="1" applyBorder="1" applyAlignment="1">
      <alignment horizontal="left"/>
    </xf>
    <xf numFmtId="4" fontId="7" fillId="0" borderId="5" xfId="13" applyFill="1" applyBorder="1" applyAlignment="1"/>
    <xf numFmtId="4" fontId="7" fillId="0" borderId="5" xfId="13" applyFill="1" applyBorder="1" applyAlignment="1">
      <alignment horizontal="right" vertical="center"/>
    </xf>
    <xf numFmtId="4" fontId="24" fillId="0" borderId="0" xfId="0" applyNumberFormat="1" applyFont="1" applyFill="1"/>
    <xf numFmtId="0" fontId="24" fillId="0" borderId="0" xfId="0" applyFont="1" applyFill="1"/>
    <xf numFmtId="4" fontId="23" fillId="0" borderId="1" xfId="13" quotePrefix="1" applyFont="1" applyFill="1" applyAlignment="1">
      <alignment horizontal="left"/>
    </xf>
    <xf numFmtId="4" fontId="23" fillId="0" borderId="1" xfId="13" applyFont="1" applyFill="1" applyAlignment="1"/>
    <xf numFmtId="4" fontId="23" fillId="0" borderId="1" xfId="13" applyFont="1" applyFill="1" applyAlignment="1">
      <alignment horizontal="right" vertical="center"/>
    </xf>
    <xf numFmtId="0" fontId="3" fillId="0" borderId="0" xfId="0" applyFont="1" applyFill="1" applyAlignment="1">
      <alignment horizontal="right"/>
    </xf>
    <xf numFmtId="164" fontId="2" fillId="0" borderId="0" xfId="0" applyNumberFormat="1" applyFont="1" applyFill="1" applyAlignment="1">
      <alignment horizontal="right"/>
    </xf>
    <xf numFmtId="164" fontId="25" fillId="0" borderId="0" xfId="0" applyNumberFormat="1" applyFont="1" applyFill="1" applyAlignment="1">
      <alignment horizontal="right"/>
    </xf>
    <xf numFmtId="0" fontId="15" fillId="0" borderId="0" xfId="0" applyFont="1" applyFill="1" applyBorder="1" applyAlignment="1" applyProtection="1">
      <alignment horizontal="left"/>
    </xf>
    <xf numFmtId="4" fontId="15" fillId="0" borderId="0" xfId="0" applyNumberFormat="1" applyFont="1" applyFill="1" applyBorder="1" applyProtection="1"/>
    <xf numFmtId="4" fontId="5" fillId="0" borderId="0" xfId="0" applyNumberFormat="1" applyFont="1" applyBorder="1" applyAlignment="1">
      <alignment horizontal="right"/>
    </xf>
    <xf numFmtId="0" fontId="1" fillId="0" borderId="0" xfId="0" applyFont="1"/>
    <xf numFmtId="0" fontId="5" fillId="0" borderId="0" xfId="0" quotePrefix="1" applyNumberFormat="1" applyFont="1" applyBorder="1" applyAlignment="1">
      <alignment horizontal="left" vertical="top" wrapText="1"/>
    </xf>
    <xf numFmtId="0" fontId="2" fillId="0" borderId="0" xfId="0" quotePrefix="1" applyNumberFormat="1" applyFont="1" applyBorder="1" applyAlignment="1">
      <alignment horizontal="left" vertical="top" wrapText="1"/>
    </xf>
    <xf numFmtId="4" fontId="5" fillId="0" borderId="0" xfId="9" applyNumberFormat="1" applyFont="1" applyBorder="1" applyAlignment="1">
      <alignment horizontal="right"/>
    </xf>
    <xf numFmtId="165" fontId="5" fillId="0" borderId="0" xfId="9" applyNumberFormat="1" applyFont="1" applyBorder="1" applyAlignment="1">
      <alignment horizontal="right"/>
    </xf>
    <xf numFmtId="4" fontId="7" fillId="0" borderId="0" xfId="13" quotePrefix="1" applyFill="1" applyBorder="1" applyAlignment="1">
      <alignment horizontal="left"/>
    </xf>
    <xf numFmtId="4" fontId="7" fillId="0" borderId="0" xfId="13" applyFill="1" applyBorder="1" applyAlignment="1"/>
    <xf numFmtId="4" fontId="7" fillId="0" borderId="0" xfId="13" applyFill="1" applyBorder="1" applyAlignment="1">
      <alignment horizontal="right" vertical="center"/>
    </xf>
    <xf numFmtId="4" fontId="26" fillId="0" borderId="1" xfId="13" applyFont="1" applyFill="1" applyAlignment="1"/>
    <xf numFmtId="164" fontId="17" fillId="0" borderId="3" xfId="0" applyNumberFormat="1" applyFont="1" applyFill="1" applyBorder="1" applyAlignment="1">
      <alignment horizontal="right"/>
    </xf>
    <xf numFmtId="4" fontId="7" fillId="0" borderId="1" xfId="13" quotePrefix="1" applyFill="1" applyBorder="1" applyAlignment="1">
      <alignment horizontal="left"/>
    </xf>
    <xf numFmtId="4" fontId="7" fillId="0" borderId="1" xfId="13" applyFill="1" applyBorder="1" applyAlignment="1"/>
    <xf numFmtId="4" fontId="7" fillId="0" borderId="1" xfId="13" applyFill="1" applyBorder="1" applyAlignment="1">
      <alignment horizontal="right" vertical="center"/>
    </xf>
    <xf numFmtId="4" fontId="23" fillId="0" borderId="1" xfId="13" applyFont="1" applyFill="1" applyAlignment="1">
      <alignment horizontal="left"/>
    </xf>
    <xf numFmtId="0" fontId="27" fillId="0" borderId="4" xfId="0" applyNumberFormat="1" applyFont="1" applyFill="1" applyBorder="1" applyAlignment="1">
      <alignment horizontal="center" wrapText="1"/>
    </xf>
    <xf numFmtId="4" fontId="1" fillId="0" borderId="4" xfId="0" applyNumberFormat="1" applyFont="1" applyFill="1" applyBorder="1" applyAlignment="1">
      <alignment horizontal="center"/>
    </xf>
    <xf numFmtId="0" fontId="27" fillId="0" borderId="0" xfId="0" applyNumberFormat="1" applyFont="1" applyFill="1" applyBorder="1" applyAlignment="1">
      <alignment horizontal="left" wrapText="1"/>
    </xf>
    <xf numFmtId="4" fontId="1" fillId="0" borderId="0" xfId="0" applyNumberFormat="1" applyFont="1" applyFill="1" applyBorder="1" applyAlignment="1">
      <alignment horizontal="left"/>
    </xf>
    <xf numFmtId="4" fontId="1" fillId="0" borderId="0" xfId="0" applyNumberFormat="1" applyFont="1" applyFill="1" applyBorder="1" applyAlignment="1">
      <alignment horizontal="center"/>
    </xf>
    <xf numFmtId="4" fontId="1" fillId="0" borderId="0" xfId="0" applyNumberFormat="1" applyFont="1" applyFill="1" applyBorder="1" applyAlignment="1">
      <alignment horizontal="right"/>
    </xf>
    <xf numFmtId="0" fontId="28" fillId="0" borderId="0" xfId="0" applyNumberFormat="1" applyFont="1" applyFill="1" applyBorder="1" applyAlignment="1">
      <alignment horizontal="left"/>
    </xf>
    <xf numFmtId="4" fontId="29" fillId="0" borderId="0" xfId="0" applyNumberFormat="1" applyFont="1" applyFill="1" applyBorder="1" applyAlignment="1">
      <alignment horizontal="left"/>
    </xf>
    <xf numFmtId="4" fontId="29" fillId="0" borderId="0" xfId="0" applyNumberFormat="1" applyFont="1" applyFill="1" applyBorder="1" applyAlignment="1">
      <alignment horizontal="right"/>
    </xf>
    <xf numFmtId="4" fontId="22" fillId="0" borderId="0" xfId="2" applyFont="1" applyFill="1" applyAlignment="1">
      <alignment horizontal="left"/>
    </xf>
    <xf numFmtId="4" fontId="11" fillId="0" borderId="0" xfId="2" applyFont="1" applyFill="1" applyAlignment="1">
      <alignment horizontal="center"/>
    </xf>
    <xf numFmtId="4" fontId="22" fillId="0" borderId="0" xfId="2" applyNumberFormat="1" applyFont="1" applyFill="1" applyAlignment="1">
      <alignment horizontal="right"/>
    </xf>
    <xf numFmtId="0" fontId="1" fillId="0" borderId="0" xfId="0" applyNumberFormat="1" applyFont="1" applyFill="1" applyAlignment="1">
      <alignment wrapText="1"/>
    </xf>
    <xf numFmtId="0" fontId="1" fillId="0" borderId="0" xfId="0" applyFont="1" applyFill="1" applyAlignment="1">
      <alignment horizontal="left"/>
    </xf>
    <xf numFmtId="0" fontId="1" fillId="0" borderId="0" xfId="0" applyFont="1" applyFill="1" applyAlignment="1">
      <alignment horizontal="center"/>
    </xf>
    <xf numFmtId="4" fontId="1" fillId="0" borderId="0" xfId="0" applyNumberFormat="1" applyFont="1" applyFill="1" applyAlignment="1">
      <alignment horizontal="right"/>
    </xf>
    <xf numFmtId="4" fontId="1" fillId="0" borderId="0" xfId="0" applyNumberFormat="1" applyFont="1" applyFill="1" applyAlignment="1">
      <alignment horizontal="center"/>
    </xf>
    <xf numFmtId="0" fontId="27" fillId="0" borderId="0" xfId="0" applyNumberFormat="1" applyFont="1" applyFill="1" applyBorder="1" applyAlignment="1">
      <alignment horizontal="left" vertical="top" wrapText="1"/>
    </xf>
    <xf numFmtId="0" fontId="1" fillId="0" borderId="0" xfId="0" applyFont="1" applyFill="1" applyAlignment="1"/>
    <xf numFmtId="0" fontId="27" fillId="0" borderId="0" xfId="0" quotePrefix="1" applyNumberFormat="1" applyFont="1" applyFill="1" applyBorder="1" applyAlignment="1">
      <alignment horizontal="left" vertical="top" wrapText="1"/>
    </xf>
    <xf numFmtId="0" fontId="1" fillId="0" borderId="3" xfId="0" applyFont="1" applyFill="1" applyBorder="1" applyAlignment="1">
      <alignment horizontal="left"/>
    </xf>
    <xf numFmtId="0" fontId="1" fillId="0" borderId="3" xfId="0" applyFont="1" applyFill="1" applyBorder="1" applyAlignment="1">
      <alignment horizontal="center"/>
    </xf>
    <xf numFmtId="4" fontId="1" fillId="0" borderId="3" xfId="0" applyNumberFormat="1" applyFont="1" applyFill="1" applyBorder="1" applyAlignment="1">
      <alignment horizontal="right"/>
    </xf>
    <xf numFmtId="0" fontId="8" fillId="0" borderId="2" xfId="0" applyFont="1" applyFill="1" applyBorder="1" applyAlignment="1">
      <alignment horizontal="left"/>
    </xf>
    <xf numFmtId="0" fontId="11" fillId="0" borderId="2" xfId="0" applyFont="1" applyFill="1" applyBorder="1" applyAlignment="1">
      <alignment horizontal="center"/>
    </xf>
    <xf numFmtId="4" fontId="8" fillId="0" borderId="2" xfId="0" applyNumberFormat="1" applyFont="1" applyFill="1" applyBorder="1" applyAlignment="1">
      <alignment horizontal="right"/>
    </xf>
    <xf numFmtId="0" fontId="1" fillId="0" borderId="0" xfId="0" quotePrefix="1" applyFont="1" applyFill="1" applyAlignment="1">
      <alignment horizontal="left"/>
    </xf>
    <xf numFmtId="4" fontId="1" fillId="0" borderId="0" xfId="0" quotePrefix="1" applyNumberFormat="1" applyFont="1" applyFill="1" applyBorder="1" applyAlignment="1">
      <alignment horizontal="left"/>
    </xf>
    <xf numFmtId="0" fontId="8" fillId="0" borderId="1" xfId="0" applyFont="1" applyFill="1" applyBorder="1" applyAlignment="1">
      <alignment horizontal="left"/>
    </xf>
    <xf numFmtId="4" fontId="11" fillId="0" borderId="1" xfId="0" applyNumberFormat="1" applyFont="1" applyFill="1" applyBorder="1" applyAlignment="1">
      <alignment horizontal="center"/>
    </xf>
    <xf numFmtId="4" fontId="8" fillId="0" borderId="1" xfId="0" applyNumberFormat="1" applyFont="1" applyFill="1" applyBorder="1" applyAlignment="1">
      <alignment horizontal="right"/>
    </xf>
    <xf numFmtId="4" fontId="31" fillId="0" borderId="0" xfId="2" applyFont="1" applyFill="1" applyAlignment="1">
      <alignment horizontal="left"/>
    </xf>
    <xf numFmtId="4" fontId="32" fillId="0" borderId="0" xfId="2" applyFont="1" applyFill="1" applyAlignment="1">
      <alignment horizontal="center"/>
    </xf>
    <xf numFmtId="4" fontId="31" fillId="0" borderId="0" xfId="2" applyNumberFormat="1" applyFont="1" applyFill="1" applyAlignment="1">
      <alignment horizontal="right"/>
    </xf>
    <xf numFmtId="0" fontId="11" fillId="0" borderId="1" xfId="0" applyFont="1" applyFill="1" applyBorder="1" applyAlignment="1">
      <alignment horizontal="center"/>
    </xf>
    <xf numFmtId="0" fontId="8" fillId="0" borderId="0" xfId="14" applyNumberFormat="1" applyFont="1" applyFill="1" applyBorder="1" applyAlignment="1">
      <alignment horizontal="left" wrapText="1"/>
    </xf>
    <xf numFmtId="4" fontId="8" fillId="0" borderId="0" xfId="14" applyFont="1" applyFill="1" applyBorder="1" applyAlignment="1">
      <alignment horizontal="left"/>
    </xf>
    <xf numFmtId="4" fontId="11" fillId="0" borderId="0" xfId="14" applyFont="1" applyFill="1" applyBorder="1" applyAlignment="1">
      <alignment horizontal="center"/>
    </xf>
    <xf numFmtId="4" fontId="8" fillId="0" borderId="0" xfId="14" applyNumberFormat="1" applyFont="1" applyFill="1" applyBorder="1" applyAlignment="1">
      <alignment horizontal="right"/>
    </xf>
    <xf numFmtId="0" fontId="11" fillId="0" borderId="0" xfId="11" applyFont="1" applyFill="1" applyAlignment="1">
      <alignment horizontal="left"/>
    </xf>
    <xf numFmtId="0" fontId="11" fillId="0" borderId="0" xfId="11" applyFont="1" applyFill="1" applyAlignment="1">
      <alignment horizontal="center"/>
    </xf>
    <xf numFmtId="4" fontId="11" fillId="0" borderId="0" xfId="11" applyNumberFormat="1" applyFont="1" applyFill="1" applyAlignment="1">
      <alignment horizontal="right"/>
    </xf>
    <xf numFmtId="4" fontId="22" fillId="0" borderId="0" xfId="2" applyFont="1" applyFill="1" applyAlignment="1"/>
    <xf numFmtId="4" fontId="22" fillId="0" borderId="0" xfId="2" applyNumberFormat="1" applyFont="1" applyFill="1" applyAlignment="1"/>
    <xf numFmtId="0" fontId="1" fillId="0" borderId="0" xfId="11" applyFont="1" applyFill="1" applyAlignment="1"/>
    <xf numFmtId="0" fontId="1" fillId="0" borderId="0" xfId="11" applyFont="1" applyFill="1" applyAlignment="1">
      <alignment horizontal="center"/>
    </xf>
    <xf numFmtId="4" fontId="1" fillId="0" borderId="0" xfId="11" applyNumberFormat="1" applyFont="1" applyFill="1" applyAlignment="1"/>
    <xf numFmtId="0" fontId="1" fillId="0" borderId="3" xfId="11" applyFont="1" applyFill="1" applyBorder="1" applyAlignment="1">
      <alignment horizontal="left"/>
    </xf>
    <xf numFmtId="0" fontId="1" fillId="0" borderId="3" xfId="11" applyFont="1" applyFill="1" applyBorder="1" applyAlignment="1">
      <alignment horizontal="center"/>
    </xf>
    <xf numFmtId="4" fontId="1" fillId="0" borderId="3" xfId="11" applyNumberFormat="1" applyFont="1" applyFill="1" applyBorder="1" applyAlignment="1">
      <alignment horizontal="right"/>
    </xf>
    <xf numFmtId="0" fontId="11" fillId="0" borderId="2" xfId="11" applyFont="1" applyFill="1" applyBorder="1" applyAlignment="1">
      <alignment horizontal="left"/>
    </xf>
    <xf numFmtId="0" fontId="11" fillId="0" borderId="2" xfId="11" applyFont="1" applyFill="1" applyBorder="1" applyAlignment="1">
      <alignment horizontal="center"/>
    </xf>
    <xf numFmtId="4" fontId="11" fillId="0" borderId="2" xfId="11" applyNumberFormat="1" applyFont="1" applyFill="1" applyBorder="1" applyAlignment="1">
      <alignment horizontal="right"/>
    </xf>
    <xf numFmtId="4" fontId="21" fillId="0" borderId="0" xfId="2" applyFont="1" applyFill="1" applyAlignment="1">
      <alignment horizontal="left"/>
    </xf>
    <xf numFmtId="4" fontId="21" fillId="0" borderId="0" xfId="2" applyNumberFormat="1" applyFont="1" applyFill="1" applyAlignment="1">
      <alignment horizontal="right"/>
    </xf>
    <xf numFmtId="4" fontId="8" fillId="0" borderId="0" xfId="2" applyNumberFormat="1" applyFont="1" applyFill="1" applyAlignment="1">
      <alignment horizontal="right"/>
    </xf>
    <xf numFmtId="10" fontId="1" fillId="0" borderId="0" xfId="2" applyNumberFormat="1" applyFont="1" applyFill="1" applyAlignment="1">
      <alignment horizontal="center"/>
    </xf>
    <xf numFmtId="0" fontId="11" fillId="0" borderId="1" xfId="0" applyFont="1" applyFill="1" applyBorder="1" applyAlignment="1">
      <alignment horizontal="left"/>
    </xf>
    <xf numFmtId="4" fontId="11" fillId="0" borderId="1" xfId="0" applyNumberFormat="1" applyFont="1" applyFill="1" applyBorder="1" applyAlignment="1">
      <alignment horizontal="right"/>
    </xf>
    <xf numFmtId="4" fontId="28" fillId="0" borderId="1" xfId="14" applyFont="1" applyFill="1" applyBorder="1" applyAlignment="1">
      <alignment horizontal="left"/>
    </xf>
    <xf numFmtId="4" fontId="11" fillId="0" borderId="1" xfId="14" applyFont="1" applyFill="1" applyBorder="1" applyAlignment="1">
      <alignment horizontal="center"/>
    </xf>
    <xf numFmtId="4" fontId="28" fillId="0" borderId="1" xfId="14" applyNumberFormat="1" applyFont="1" applyFill="1" applyBorder="1" applyAlignment="1">
      <alignment horizontal="right"/>
    </xf>
    <xf numFmtId="4" fontId="34" fillId="0" borderId="1" xfId="14" applyNumberFormat="1" applyFont="1" applyFill="1" applyBorder="1" applyAlignment="1">
      <alignment horizontal="right"/>
    </xf>
    <xf numFmtId="0" fontId="28" fillId="0" borderId="0" xfId="0" applyNumberFormat="1" applyFont="1" applyFill="1" applyBorder="1" applyAlignment="1">
      <alignment horizontal="left" wrapText="1"/>
    </xf>
    <xf numFmtId="4" fontId="28" fillId="0" borderId="0" xfId="0" applyNumberFormat="1" applyFont="1" applyFill="1" applyBorder="1" applyAlignment="1">
      <alignment horizontal="left"/>
    </xf>
    <xf numFmtId="4" fontId="11" fillId="0" borderId="0" xfId="0" applyNumberFormat="1" applyFont="1" applyFill="1" applyBorder="1" applyAlignment="1">
      <alignment horizontal="center"/>
    </xf>
    <xf numFmtId="4" fontId="2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7" fillId="0" borderId="0" xfId="0" applyNumberFormat="1" applyFont="1" applyFill="1" applyBorder="1" applyAlignment="1">
      <alignment horizontal="right"/>
    </xf>
    <xf numFmtId="4" fontId="21" fillId="0" borderId="0" xfId="3" applyFont="1" applyFill="1" applyAlignment="1"/>
    <xf numFmtId="4" fontId="11" fillId="0" borderId="0" xfId="3" applyFont="1" applyFill="1" applyAlignment="1">
      <alignment horizontal="center"/>
    </xf>
    <xf numFmtId="4" fontId="21" fillId="0" borderId="0" xfId="3" applyNumberFormat="1" applyFont="1" applyFill="1" applyAlignment="1">
      <alignment horizontal="right"/>
    </xf>
    <xf numFmtId="0" fontId="1" fillId="0" borderId="0" xfId="0" applyFont="1" applyFill="1" applyBorder="1" applyAlignment="1"/>
    <xf numFmtId="0" fontId="1" fillId="0" borderId="0" xfId="0" applyFont="1" applyFill="1" applyBorder="1" applyAlignment="1">
      <alignment horizontal="center"/>
    </xf>
    <xf numFmtId="0" fontId="11" fillId="0" borderId="0" xfId="0" applyFont="1" applyFill="1" applyBorder="1" applyAlignment="1">
      <alignment horizontal="center"/>
    </xf>
    <xf numFmtId="3" fontId="1" fillId="0" borderId="0" xfId="0" applyNumberFormat="1" applyFont="1" applyFill="1" applyAlignment="1" applyProtection="1">
      <alignment horizontal="center"/>
      <protection locked="0"/>
    </xf>
    <xf numFmtId="0" fontId="36" fillId="0" borderId="0" xfId="0" applyNumberFormat="1" applyFont="1" applyFill="1" applyBorder="1" applyAlignment="1">
      <alignment horizontal="left"/>
    </xf>
    <xf numFmtId="4" fontId="36" fillId="0" borderId="0" xfId="0" applyNumberFormat="1" applyFont="1" applyFill="1" applyBorder="1" applyAlignment="1">
      <alignment horizontal="left"/>
    </xf>
    <xf numFmtId="4" fontId="36" fillId="0" borderId="0" xfId="0" applyNumberFormat="1" applyFont="1" applyFill="1" applyBorder="1" applyAlignment="1">
      <alignment horizontal="right"/>
    </xf>
    <xf numFmtId="3" fontId="1" fillId="0" borderId="0" xfId="0" applyNumberFormat="1" applyFont="1" applyFill="1" applyAlignment="1">
      <alignment horizontal="center"/>
    </xf>
    <xf numFmtId="0" fontId="1" fillId="0" borderId="1" xfId="0" applyFont="1" applyFill="1" applyBorder="1" applyAlignment="1"/>
    <xf numFmtId="0" fontId="37" fillId="0" borderId="1" xfId="0" applyFont="1" applyFill="1" applyBorder="1" applyAlignment="1"/>
    <xf numFmtId="0" fontId="1" fillId="0" borderId="1" xfId="0" applyFont="1" applyFill="1" applyBorder="1" applyAlignment="1">
      <alignment horizontal="center"/>
    </xf>
    <xf numFmtId="0" fontId="36" fillId="0" borderId="0" xfId="0" applyNumberFormat="1" applyFont="1" applyFill="1" applyBorder="1" applyAlignment="1">
      <alignment horizontal="left" wrapText="1"/>
    </xf>
    <xf numFmtId="4" fontId="1" fillId="0" borderId="1" xfId="0" applyNumberFormat="1" applyFont="1" applyFill="1" applyBorder="1" applyAlignment="1">
      <alignment horizontal="center"/>
    </xf>
    <xf numFmtId="0" fontId="36" fillId="0" borderId="0" xfId="0" applyFont="1" applyFill="1" applyBorder="1" applyAlignment="1"/>
    <xf numFmtId="10" fontId="1" fillId="0" borderId="0" xfId="0" applyNumberFormat="1" applyFont="1" applyFill="1" applyBorder="1" applyAlignment="1">
      <alignment horizontal="center"/>
    </xf>
    <xf numFmtId="0" fontId="33" fillId="0" borderId="1" xfId="0" applyFont="1" applyFill="1" applyBorder="1" applyAlignment="1"/>
    <xf numFmtId="4" fontId="33" fillId="0" borderId="1" xfId="0" applyNumberFormat="1" applyFont="1" applyFill="1" applyBorder="1" applyAlignment="1">
      <alignment horizontal="right"/>
    </xf>
    <xf numFmtId="0" fontId="28" fillId="0" borderId="1" xfId="0" applyNumberFormat="1" applyFont="1" applyFill="1" applyBorder="1" applyAlignment="1">
      <alignment horizontal="left" wrapText="1"/>
    </xf>
    <xf numFmtId="4" fontId="29" fillId="0" borderId="1" xfId="0" applyNumberFormat="1" applyFont="1" applyFill="1" applyBorder="1" applyAlignment="1">
      <alignment horizontal="left"/>
    </xf>
    <xf numFmtId="4" fontId="29" fillId="0" borderId="1" xfId="0" applyNumberFormat="1" applyFont="1" applyFill="1" applyBorder="1" applyAlignment="1">
      <alignment horizontal="right"/>
    </xf>
    <xf numFmtId="4" fontId="34" fillId="0" borderId="1" xfId="0" applyNumberFormat="1" applyFont="1" applyFill="1" applyBorder="1" applyAlignment="1">
      <alignment horizontal="right"/>
    </xf>
    <xf numFmtId="0" fontId="27" fillId="0" borderId="0" xfId="0" applyFont="1" applyFill="1" applyBorder="1" applyAlignment="1" applyProtection="1"/>
    <xf numFmtId="4" fontId="1" fillId="0" borderId="0" xfId="0" applyNumberFormat="1" applyFont="1" applyFill="1" applyAlignment="1" applyProtection="1">
      <alignment horizontal="right"/>
      <protection locked="0"/>
    </xf>
    <xf numFmtId="0" fontId="11" fillId="0" borderId="1" xfId="0" applyFont="1" applyFill="1" applyBorder="1" applyAlignment="1" applyProtection="1">
      <alignment horizontal="center"/>
    </xf>
    <xf numFmtId="0" fontId="11" fillId="0" borderId="0" xfId="0" applyFont="1" applyFill="1" applyBorder="1" applyAlignment="1" applyProtection="1"/>
    <xf numFmtId="0" fontId="11" fillId="0" borderId="0" xfId="0" applyFont="1" applyFill="1" applyBorder="1" applyAlignment="1" applyProtection="1">
      <alignment horizontal="center"/>
    </xf>
    <xf numFmtId="4" fontId="1" fillId="0" borderId="0" xfId="0" applyNumberFormat="1" applyFont="1" applyFill="1" applyBorder="1" applyAlignment="1" applyProtection="1">
      <alignment horizontal="right"/>
      <protection locked="0"/>
    </xf>
    <xf numFmtId="0" fontId="8" fillId="0" borderId="1" xfId="0" applyFont="1" applyFill="1" applyBorder="1" applyAlignment="1" applyProtection="1"/>
    <xf numFmtId="10" fontId="1" fillId="0" borderId="0" xfId="0" applyNumberFormat="1" applyFont="1" applyFill="1" applyBorder="1" applyAlignment="1" applyProtection="1">
      <alignment horizontal="center"/>
    </xf>
    <xf numFmtId="4" fontId="27" fillId="0" borderId="0" xfId="0" applyNumberFormat="1" applyFont="1" applyFill="1" applyBorder="1" applyAlignment="1" applyProtection="1">
      <alignment horizontal="right"/>
      <protection locked="0"/>
    </xf>
    <xf numFmtId="4" fontId="27" fillId="0" borderId="1" xfId="0" applyNumberFormat="1" applyFont="1" applyFill="1" applyBorder="1" applyAlignment="1" applyProtection="1">
      <alignment horizontal="right"/>
      <protection locked="0"/>
    </xf>
    <xf numFmtId="0" fontId="34" fillId="0" borderId="1" xfId="0" applyFont="1" applyFill="1" applyBorder="1" applyAlignment="1" applyProtection="1"/>
    <xf numFmtId="4" fontId="37" fillId="0" borderId="1" xfId="0" applyNumberFormat="1" applyFont="1" applyFill="1" applyBorder="1" applyAlignment="1" applyProtection="1">
      <alignment horizontal="right"/>
      <protection locked="0"/>
    </xf>
    <xf numFmtId="0" fontId="1" fillId="0" borderId="0" xfId="0" applyFont="1" applyFill="1" applyAlignment="1">
      <alignment horizontal="right" vertical="top"/>
    </xf>
    <xf numFmtId="4" fontId="1" fillId="0" borderId="4" xfId="0" applyNumberFormat="1" applyFont="1" applyFill="1" applyBorder="1" applyAlignment="1">
      <alignment horizontal="right" vertical="top"/>
    </xf>
    <xf numFmtId="4" fontId="1" fillId="0" borderId="0" xfId="0" applyNumberFormat="1" applyFont="1" applyFill="1" applyBorder="1" applyAlignment="1">
      <alignment horizontal="right" vertical="top"/>
    </xf>
    <xf numFmtId="4" fontId="28" fillId="0" borderId="0" xfId="0" applyNumberFormat="1" applyFont="1" applyFill="1" applyBorder="1" applyAlignment="1">
      <alignment horizontal="right" vertical="top"/>
    </xf>
    <xf numFmtId="4" fontId="22" fillId="0" borderId="0" xfId="2" applyFont="1" applyFill="1" applyAlignment="1">
      <alignment horizontal="right" vertical="top"/>
    </xf>
    <xf numFmtId="0" fontId="1" fillId="0" borderId="0" xfId="0" quotePrefix="1" applyFont="1" applyFill="1" applyAlignment="1">
      <alignment horizontal="right" vertical="top"/>
    </xf>
    <xf numFmtId="0" fontId="1" fillId="0" borderId="3" xfId="0" applyFont="1" applyFill="1" applyBorder="1" applyAlignment="1">
      <alignment horizontal="right" vertical="top"/>
    </xf>
    <xf numFmtId="0" fontId="8" fillId="0" borderId="2" xfId="0" applyFont="1" applyFill="1" applyBorder="1" applyAlignment="1">
      <alignment horizontal="right" vertical="top"/>
    </xf>
    <xf numFmtId="0" fontId="1" fillId="0" borderId="0" xfId="0" applyFont="1" applyFill="1" applyBorder="1" applyAlignment="1">
      <alignment horizontal="right" vertical="top"/>
    </xf>
    <xf numFmtId="0" fontId="8" fillId="0" borderId="1" xfId="0" applyFont="1" applyFill="1" applyBorder="1" applyAlignment="1">
      <alignment horizontal="right" vertical="top"/>
    </xf>
    <xf numFmtId="4" fontId="8" fillId="0" borderId="0" xfId="14" applyFont="1" applyFill="1" applyBorder="1" applyAlignment="1">
      <alignment horizontal="right" vertical="top"/>
    </xf>
    <xf numFmtId="0" fontId="11" fillId="0" borderId="0" xfId="11" applyFont="1" applyFill="1" applyAlignment="1">
      <alignment horizontal="right" vertical="top"/>
    </xf>
    <xf numFmtId="0" fontId="1" fillId="0" borderId="0" xfId="11" applyFont="1" applyFill="1" applyAlignment="1">
      <alignment horizontal="right" vertical="top"/>
    </xf>
    <xf numFmtId="0" fontId="1" fillId="0" borderId="3" xfId="11" applyFont="1" applyFill="1" applyBorder="1" applyAlignment="1">
      <alignment horizontal="right" vertical="top"/>
    </xf>
    <xf numFmtId="0" fontId="11" fillId="0" borderId="2" xfId="11" applyFont="1" applyFill="1" applyBorder="1" applyAlignment="1">
      <alignment horizontal="right" vertical="top"/>
    </xf>
    <xf numFmtId="4" fontId="21" fillId="0" borderId="0" xfId="2" applyFont="1" applyFill="1" applyAlignment="1">
      <alignment horizontal="right" vertical="top"/>
    </xf>
    <xf numFmtId="0" fontId="11" fillId="0" borderId="1" xfId="0" applyFont="1" applyFill="1" applyBorder="1" applyAlignment="1">
      <alignment horizontal="right" vertical="top"/>
    </xf>
    <xf numFmtId="4" fontId="28" fillId="0" borderId="1" xfId="14" applyFont="1" applyFill="1" applyBorder="1" applyAlignment="1">
      <alignment horizontal="right" vertical="top"/>
    </xf>
    <xf numFmtId="4" fontId="21" fillId="0" borderId="0" xfId="3" applyFont="1" applyFill="1" applyAlignment="1">
      <alignment horizontal="right" vertical="top"/>
    </xf>
    <xf numFmtId="0" fontId="1" fillId="0" borderId="0" xfId="0" applyNumberFormat="1" applyFont="1" applyFill="1" applyAlignment="1">
      <alignment horizontal="right" vertical="top"/>
    </xf>
    <xf numFmtId="49" fontId="1" fillId="0" borderId="0" xfId="0" applyNumberFormat="1" applyFont="1" applyFill="1" applyBorder="1" applyAlignment="1">
      <alignment horizontal="right" vertical="top"/>
    </xf>
    <xf numFmtId="4" fontId="36" fillId="0" borderId="0" xfId="0" applyNumberFormat="1" applyFont="1" applyFill="1" applyBorder="1" applyAlignment="1">
      <alignment horizontal="right" vertical="top"/>
    </xf>
    <xf numFmtId="49" fontId="37" fillId="0" borderId="1" xfId="0" applyNumberFormat="1" applyFont="1" applyFill="1" applyBorder="1" applyAlignment="1">
      <alignment horizontal="right" vertical="top"/>
    </xf>
    <xf numFmtId="0" fontId="1" fillId="0" borderId="1" xfId="0" applyFont="1" applyFill="1" applyBorder="1" applyAlignment="1">
      <alignment horizontal="right" vertical="top"/>
    </xf>
    <xf numFmtId="49" fontId="36" fillId="0" borderId="0" xfId="0" applyNumberFormat="1" applyFont="1" applyFill="1" applyBorder="1" applyAlignment="1">
      <alignment horizontal="right" vertical="top"/>
    </xf>
    <xf numFmtId="49" fontId="33" fillId="0" borderId="1" xfId="0" applyNumberFormat="1" applyFont="1" applyFill="1" applyBorder="1" applyAlignment="1">
      <alignment horizontal="right" vertical="top"/>
    </xf>
    <xf numFmtId="4" fontId="29" fillId="0" borderId="1" xfId="0" applyNumberFormat="1" applyFont="1" applyFill="1" applyBorder="1" applyAlignment="1">
      <alignment horizontal="right" vertical="top"/>
    </xf>
    <xf numFmtId="0" fontId="21" fillId="0" borderId="0" xfId="0" applyFont="1" applyFill="1" applyBorder="1" applyAlignment="1" applyProtection="1">
      <alignment horizontal="right" vertical="top"/>
    </xf>
    <xf numFmtId="0" fontId="11" fillId="0" borderId="0" xfId="0" applyFont="1" applyFill="1" applyBorder="1" applyAlignment="1" applyProtection="1">
      <alignment horizontal="right" vertical="top"/>
    </xf>
    <xf numFmtId="0" fontId="8" fillId="0" borderId="0" xfId="0" applyFont="1" applyFill="1" applyBorder="1" applyAlignment="1">
      <alignment horizontal="right" vertical="top"/>
    </xf>
    <xf numFmtId="0" fontId="8" fillId="0" borderId="1" xfId="0" applyFont="1" applyFill="1" applyBorder="1" applyAlignment="1" applyProtection="1">
      <alignment horizontal="right" vertical="top"/>
    </xf>
    <xf numFmtId="0" fontId="27" fillId="0" borderId="0" xfId="0" applyFont="1" applyFill="1" applyBorder="1" applyAlignment="1" applyProtection="1">
      <alignment horizontal="right" vertical="top"/>
    </xf>
    <xf numFmtId="0" fontId="34" fillId="0" borderId="1" xfId="0" applyFont="1" applyFill="1" applyBorder="1" applyAlignment="1" applyProtection="1">
      <alignment horizontal="right" vertical="top"/>
    </xf>
    <xf numFmtId="0" fontId="3" fillId="0" borderId="0" xfId="0" applyFont="1" applyAlignment="1">
      <alignment horizontal="center" wrapText="1"/>
    </xf>
    <xf numFmtId="0" fontId="3" fillId="0" borderId="0" xfId="0" applyNumberFormat="1" applyFont="1" applyBorder="1" applyAlignment="1">
      <alignment horizontal="left" vertical="top" wrapText="1"/>
    </xf>
    <xf numFmtId="0" fontId="3" fillId="0" borderId="0" xfId="0" applyFont="1" applyFill="1" applyAlignment="1">
      <alignment horizontal="center"/>
    </xf>
    <xf numFmtId="0" fontId="2" fillId="0" borderId="0" xfId="0" applyNumberFormat="1" applyFont="1" applyBorder="1" applyAlignment="1">
      <alignment horizontal="left" vertical="top" wrapText="1"/>
    </xf>
    <xf numFmtId="0" fontId="3" fillId="0" borderId="0" xfId="0" applyNumberFormat="1" applyFont="1" applyFill="1" applyBorder="1" applyAlignment="1">
      <alignment horizontal="left" vertical="top" wrapText="1"/>
    </xf>
    <xf numFmtId="2" fontId="3" fillId="0" borderId="0" xfId="0" applyNumberFormat="1" applyFont="1" applyAlignment="1">
      <alignment horizontal="right"/>
    </xf>
    <xf numFmtId="0" fontId="3" fillId="0" borderId="0" xfId="0" applyFont="1" applyBorder="1" applyAlignment="1">
      <alignment horizontal="left"/>
    </xf>
    <xf numFmtId="4" fontId="3" fillId="0" borderId="0" xfId="0" applyNumberFormat="1" applyFont="1" applyBorder="1" applyAlignment="1">
      <alignment horizontal="right"/>
    </xf>
    <xf numFmtId="0" fontId="8" fillId="0" borderId="0" xfId="0" applyFont="1" applyFill="1" applyBorder="1" applyAlignment="1">
      <alignment horizontal="left"/>
    </xf>
    <xf numFmtId="0" fontId="5" fillId="0" borderId="0" xfId="0" applyNumberFormat="1" applyFont="1" applyBorder="1" applyAlignment="1">
      <alignment horizontal="left" vertical="top" wrapText="1"/>
    </xf>
    <xf numFmtId="0" fontId="3" fillId="0" borderId="0" xfId="0" quotePrefix="1" applyNumberFormat="1" applyFont="1" applyBorder="1" applyAlignment="1">
      <alignment horizontal="left" vertical="top" wrapText="1"/>
    </xf>
    <xf numFmtId="0" fontId="5" fillId="0" borderId="0" xfId="0" applyFont="1" applyAlignment="1">
      <alignment horizontal="left"/>
    </xf>
    <xf numFmtId="4" fontId="5" fillId="0" borderId="0" xfId="0" applyNumberFormat="1" applyFont="1" applyAlignment="1">
      <alignment horizontal="right"/>
    </xf>
    <xf numFmtId="0" fontId="3" fillId="0" borderId="0" xfId="0" applyNumberFormat="1" applyFont="1" applyAlignment="1">
      <alignment horizontal="left" vertical="top" wrapText="1"/>
    </xf>
    <xf numFmtId="0" fontId="2" fillId="0" borderId="0" xfId="0" applyNumberFormat="1" applyFont="1" applyAlignment="1">
      <alignment horizontal="left" vertical="top" wrapText="1"/>
    </xf>
    <xf numFmtId="0" fontId="1" fillId="0" borderId="0" xfId="0" applyNumberFormat="1" applyFont="1" applyAlignment="1">
      <alignment horizontal="left" vertical="top" wrapText="1"/>
    </xf>
    <xf numFmtId="0" fontId="4" fillId="0" borderId="0" xfId="12" applyFont="1" applyFill="1"/>
    <xf numFmtId="4" fontId="5" fillId="0" borderId="0" xfId="12" applyNumberFormat="1" applyFont="1" applyFill="1" applyAlignment="1">
      <alignment horizontal="right"/>
    </xf>
    <xf numFmtId="4" fontId="5" fillId="0" borderId="0" xfId="0" applyNumberFormat="1" applyFont="1"/>
    <xf numFmtId="0" fontId="5" fillId="0" borderId="0" xfId="0" applyFont="1" applyAlignment="1"/>
    <xf numFmtId="0" fontId="30" fillId="0" borderId="0" xfId="0" applyFont="1" applyAlignment="1"/>
    <xf numFmtId="0" fontId="30" fillId="0" borderId="0" xfId="0" applyFont="1" applyAlignment="1">
      <alignment vertical="top" wrapText="1"/>
    </xf>
    <xf numFmtId="0" fontId="42" fillId="0" borderId="0" xfId="0" applyFont="1" applyAlignment="1">
      <alignment vertical="top" wrapText="1"/>
    </xf>
    <xf numFmtId="0" fontId="30" fillId="0" borderId="0" xfId="0" applyFont="1" applyFill="1" applyAlignment="1">
      <alignment vertical="top" wrapText="1"/>
    </xf>
    <xf numFmtId="0" fontId="43" fillId="0" borderId="0" xfId="0" applyFont="1" applyFill="1" applyAlignment="1">
      <alignment horizontal="left" vertical="top" wrapText="1"/>
    </xf>
    <xf numFmtId="0" fontId="43" fillId="0" borderId="0" xfId="0" applyFont="1" applyFill="1" applyAlignment="1">
      <alignment horizontal="justify" vertical="top" wrapText="1"/>
    </xf>
    <xf numFmtId="0" fontId="3" fillId="0" borderId="0" xfId="12" applyFont="1" applyFill="1" applyAlignment="1">
      <alignment horizontal="left"/>
    </xf>
    <xf numFmtId="4" fontId="3" fillId="0" borderId="0" xfId="12" applyNumberFormat="1" applyFont="1" applyFill="1" applyAlignment="1">
      <alignment horizontal="right"/>
    </xf>
    <xf numFmtId="4" fontId="0" fillId="0" borderId="0" xfId="0" applyNumberFormat="1"/>
    <xf numFmtId="0" fontId="3" fillId="0" borderId="0" xfId="0" quotePrefix="1" applyFont="1" applyAlignment="1">
      <alignment horizontal="right" vertical="top"/>
    </xf>
    <xf numFmtId="0" fontId="3" fillId="0" borderId="0" xfId="0" applyFont="1" applyAlignment="1">
      <alignment horizontal="right" vertical="top"/>
    </xf>
    <xf numFmtId="0" fontId="1" fillId="0" borderId="0" xfId="0" applyFont="1" applyAlignment="1">
      <alignment horizontal="right" vertical="top"/>
    </xf>
    <xf numFmtId="0" fontId="0" fillId="0" borderId="0" xfId="0" applyAlignment="1">
      <alignment horizontal="right"/>
    </xf>
    <xf numFmtId="0" fontId="3" fillId="0" borderId="0" xfId="0" applyFont="1" applyBorder="1" applyAlignment="1">
      <alignment horizontal="right" vertical="top"/>
    </xf>
    <xf numFmtId="0" fontId="3" fillId="0" borderId="0" xfId="12" applyFont="1" applyFill="1" applyAlignment="1">
      <alignment horizontal="right" vertical="top"/>
    </xf>
    <xf numFmtId="0" fontId="5" fillId="0" borderId="0" xfId="12" applyFont="1" applyFill="1" applyAlignment="1">
      <alignment horizontal="right" vertical="top"/>
    </xf>
    <xf numFmtId="0" fontId="5" fillId="0" borderId="0" xfId="0" applyFont="1" applyAlignment="1">
      <alignment horizontal="right" vertical="top"/>
    </xf>
    <xf numFmtId="0" fontId="11" fillId="0" borderId="0" xfId="11" applyFont="1" applyFill="1" applyBorder="1" applyAlignment="1">
      <alignment horizontal="right" vertical="top"/>
    </xf>
    <xf numFmtId="0" fontId="11" fillId="0" borderId="0" xfId="11" applyFont="1" applyFill="1" applyBorder="1" applyAlignment="1">
      <alignment horizontal="left"/>
    </xf>
    <xf numFmtId="0" fontId="11" fillId="0" borderId="0" xfId="11" applyFont="1" applyFill="1" applyBorder="1" applyAlignment="1">
      <alignment horizontal="center"/>
    </xf>
    <xf numFmtId="4" fontId="11" fillId="0" borderId="0" xfId="11" applyNumberFormat="1" applyFont="1" applyFill="1" applyBorder="1" applyAlignment="1">
      <alignment horizontal="right"/>
    </xf>
    <xf numFmtId="0" fontId="3" fillId="0" borderId="0" xfId="0" applyFont="1" applyBorder="1" applyAlignment="1">
      <alignment horizontal="right"/>
    </xf>
    <xf numFmtId="49" fontId="3" fillId="0" borderId="0" xfId="0" applyNumberFormat="1" applyFont="1" applyBorder="1" applyAlignment="1">
      <alignment horizontal="right" vertical="top"/>
    </xf>
    <xf numFmtId="0" fontId="3" fillId="0" borderId="0" xfId="0" applyFont="1" applyBorder="1" applyAlignment="1">
      <alignment horizontal="center"/>
    </xf>
    <xf numFmtId="0" fontId="1" fillId="0" borderId="0" xfId="0" applyFont="1" applyAlignment="1">
      <alignment horizontal="center"/>
    </xf>
    <xf numFmtId="0" fontId="15" fillId="0" borderId="0" xfId="0" applyFont="1"/>
    <xf numFmtId="49" fontId="3" fillId="0" borderId="0" xfId="0" applyNumberFormat="1" applyFont="1"/>
    <xf numFmtId="3" fontId="3" fillId="0" borderId="0" xfId="0" applyNumberFormat="1" applyFont="1" applyAlignment="1">
      <alignment horizontal="center"/>
    </xf>
    <xf numFmtId="3" fontId="3" fillId="0" borderId="0" xfId="0" applyNumberFormat="1" applyFont="1" applyAlignment="1" applyProtection="1">
      <alignment horizontal="center"/>
      <protection locked="0"/>
    </xf>
    <xf numFmtId="0" fontId="1" fillId="0" borderId="0" xfId="0" applyFont="1" applyBorder="1" applyAlignment="1">
      <alignment vertical="top" wrapText="1"/>
    </xf>
    <xf numFmtId="0" fontId="15" fillId="0" borderId="0" xfId="0" applyFont="1" applyBorder="1"/>
    <xf numFmtId="0" fontId="1" fillId="0" borderId="0" xfId="0" applyFont="1" applyBorder="1" applyAlignment="1">
      <alignment horizontal="center" vertical="top" wrapText="1"/>
    </xf>
    <xf numFmtId="0" fontId="1" fillId="0" borderId="0" xfId="0" applyNumberFormat="1" applyFont="1" applyAlignment="1">
      <alignment horizontal="right" vertical="top"/>
    </xf>
    <xf numFmtId="4" fontId="3" fillId="0" borderId="0" xfId="0" applyNumberFormat="1" applyFont="1"/>
    <xf numFmtId="0" fontId="3" fillId="0" borderId="0" xfId="0" applyNumberFormat="1" applyFont="1" applyAlignment="1">
      <alignment horizontal="right" vertical="top"/>
    </xf>
    <xf numFmtId="3" fontId="3" fillId="0" borderId="0" xfId="0" applyNumberFormat="1" applyFont="1"/>
    <xf numFmtId="0" fontId="3" fillId="0" borderId="0" xfId="0" quotePrefix="1" applyNumberFormat="1" applyFont="1" applyAlignment="1">
      <alignment horizontal="right" vertical="top"/>
    </xf>
    <xf numFmtId="0" fontId="45" fillId="0" borderId="0" xfId="0" applyFont="1" applyBorder="1" applyAlignment="1">
      <alignment horizontal="left"/>
    </xf>
    <xf numFmtId="0" fontId="45" fillId="0" borderId="0" xfId="0" applyFont="1" applyBorder="1" applyAlignment="1">
      <alignment horizontal="right"/>
    </xf>
    <xf numFmtId="0" fontId="45" fillId="0" borderId="0" xfId="0" applyFont="1" applyBorder="1"/>
    <xf numFmtId="0" fontId="45" fillId="0" borderId="0" xfId="0" applyFont="1" applyBorder="1" applyAlignment="1">
      <alignment horizontal="center"/>
    </xf>
    <xf numFmtId="9" fontId="3" fillId="0" borderId="0" xfId="0" applyNumberFormat="1" applyFont="1" applyAlignment="1">
      <alignment horizontal="left" wrapText="1"/>
    </xf>
    <xf numFmtId="0" fontId="15" fillId="0" borderId="0" xfId="0" applyFont="1" applyAlignment="1">
      <alignment horizontal="center"/>
    </xf>
    <xf numFmtId="0" fontId="3" fillId="0" borderId="0" xfId="0" applyNumberFormat="1" applyFont="1" applyAlignment="1">
      <alignment horizontal="left" vertical="center" wrapText="1"/>
    </xf>
    <xf numFmtId="0" fontId="21" fillId="0" borderId="0" xfId="0" applyNumberFormat="1" applyFont="1" applyFill="1" applyAlignment="1">
      <alignment horizontal="right" vertical="top"/>
    </xf>
    <xf numFmtId="49" fontId="3" fillId="0" borderId="0" xfId="10" applyNumberFormat="1" applyFont="1" applyFill="1" applyBorder="1" applyAlignment="1">
      <alignment horizontal="right" vertical="top"/>
    </xf>
    <xf numFmtId="49" fontId="45" fillId="0" borderId="0" xfId="0" applyNumberFormat="1" applyFont="1" applyBorder="1" applyAlignment="1">
      <alignment horizontal="right" vertical="top"/>
    </xf>
    <xf numFmtId="0" fontId="3" fillId="0" borderId="0" xfId="0" applyNumberFormat="1" applyFont="1" applyAlignment="1">
      <alignment horizontal="right" vertical="top" wrapText="1"/>
    </xf>
    <xf numFmtId="0" fontId="33" fillId="0" borderId="1" xfId="0" applyNumberFormat="1" applyFont="1" applyFill="1" applyBorder="1" applyAlignment="1">
      <alignment horizontal="right" vertical="top"/>
    </xf>
    <xf numFmtId="3" fontId="33" fillId="0" borderId="1" xfId="0" applyNumberFormat="1" applyFont="1" applyFill="1" applyBorder="1" applyAlignment="1" applyProtection="1">
      <alignment horizontal="center"/>
      <protection locked="0"/>
    </xf>
    <xf numFmtId="4" fontId="21" fillId="0" borderId="1" xfId="0" applyNumberFormat="1" applyFont="1" applyFill="1" applyBorder="1" applyAlignment="1">
      <alignment horizontal="right"/>
    </xf>
    <xf numFmtId="0" fontId="33" fillId="0" borderId="0" xfId="0" applyFont="1"/>
    <xf numFmtId="0" fontId="35" fillId="0" borderId="0" xfId="0" applyFont="1"/>
    <xf numFmtId="0" fontId="4" fillId="0" borderId="0" xfId="0" applyFont="1" applyBorder="1" applyAlignment="1">
      <alignment horizontal="right"/>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167" fontId="3" fillId="0" borderId="0" xfId="0" applyNumberFormat="1" applyFont="1" applyBorder="1" applyAlignment="1">
      <alignment horizontal="left" wrapText="1"/>
    </xf>
    <xf numFmtId="49" fontId="3" fillId="0" borderId="0" xfId="0" applyNumberFormat="1" applyFont="1" applyBorder="1"/>
    <xf numFmtId="3" fontId="4" fillId="0" borderId="0" xfId="0" applyNumberFormat="1" applyFont="1" applyBorder="1" applyAlignment="1">
      <alignment horizontal="right"/>
    </xf>
    <xf numFmtId="3" fontId="3" fillId="0" borderId="0" xfId="0" applyNumberFormat="1" applyFont="1" applyBorder="1" applyAlignment="1">
      <alignment horizontal="center"/>
    </xf>
    <xf numFmtId="0" fontId="1" fillId="0" borderId="0" xfId="0" applyFont="1" applyFill="1" applyBorder="1"/>
    <xf numFmtId="4" fontId="33" fillId="0" borderId="0" xfId="0" applyNumberFormat="1" applyFont="1" applyFill="1" applyBorder="1" applyAlignment="1">
      <alignment horizontal="right"/>
    </xf>
    <xf numFmtId="4" fontId="21" fillId="0" borderId="0" xfId="0" applyNumberFormat="1" applyFont="1" applyFill="1" applyBorder="1" applyAlignment="1">
      <alignment horizontal="right" vertical="top"/>
    </xf>
    <xf numFmtId="0" fontId="21" fillId="0" borderId="0" xfId="0" applyNumberFormat="1" applyFont="1" applyFill="1" applyBorder="1" applyAlignment="1">
      <alignment horizontal="left" wrapText="1"/>
    </xf>
    <xf numFmtId="4" fontId="21" fillId="0" borderId="0" xfId="0" applyNumberFormat="1" applyFont="1" applyFill="1" applyBorder="1" applyAlignment="1">
      <alignment horizontal="left"/>
    </xf>
    <xf numFmtId="4" fontId="21" fillId="0" borderId="0" xfId="0" applyNumberFormat="1" applyFont="1" applyFill="1" applyBorder="1" applyAlignment="1">
      <alignment horizontal="center"/>
    </xf>
    <xf numFmtId="4" fontId="21" fillId="0" borderId="0" xfId="0" applyNumberFormat="1" applyFont="1" applyFill="1" applyBorder="1" applyAlignment="1">
      <alignment horizontal="right"/>
    </xf>
    <xf numFmtId="0" fontId="21" fillId="0" borderId="0" xfId="0" applyFont="1"/>
    <xf numFmtId="4" fontId="1" fillId="0" borderId="4" xfId="0" applyNumberFormat="1" applyFont="1" applyFill="1" applyBorder="1" applyAlignment="1">
      <alignment horizontal="right"/>
    </xf>
    <xf numFmtId="4" fontId="1" fillId="0" borderId="0" xfId="11" applyNumberFormat="1" applyFont="1" applyFill="1" applyAlignment="1">
      <alignment horizontal="right"/>
    </xf>
    <xf numFmtId="4" fontId="0" fillId="0" borderId="0" xfId="0" applyNumberFormat="1" applyAlignment="1">
      <alignment horizontal="right"/>
    </xf>
    <xf numFmtId="4" fontId="1" fillId="0" borderId="0" xfId="0" applyNumberFormat="1" applyFont="1" applyBorder="1" applyAlignment="1">
      <alignment horizontal="right"/>
    </xf>
    <xf numFmtId="4" fontId="4" fillId="0" borderId="0" xfId="0" applyNumberFormat="1" applyFont="1" applyBorder="1" applyAlignment="1">
      <alignment horizontal="right"/>
    </xf>
    <xf numFmtId="166" fontId="3" fillId="0" borderId="0" xfId="0" applyNumberFormat="1" applyFont="1" applyAlignment="1">
      <alignment horizontal="right"/>
    </xf>
    <xf numFmtId="4" fontId="27" fillId="0" borderId="0" xfId="0" applyNumberFormat="1" applyFont="1" applyFill="1" applyBorder="1" applyAlignment="1" applyProtection="1">
      <alignment horizontal="right"/>
    </xf>
    <xf numFmtId="4" fontId="11" fillId="0" borderId="0" xfId="0" applyNumberFormat="1" applyFont="1" applyFill="1" applyBorder="1" applyAlignment="1" applyProtection="1">
      <alignment horizontal="right"/>
    </xf>
    <xf numFmtId="4" fontId="8" fillId="0" borderId="1" xfId="0" applyNumberFormat="1" applyFont="1" applyFill="1" applyBorder="1" applyAlignment="1" applyProtection="1">
      <alignment horizontal="right"/>
    </xf>
    <xf numFmtId="4" fontId="34" fillId="0" borderId="1" xfId="0" applyNumberFormat="1" applyFont="1" applyFill="1" applyBorder="1" applyAlignment="1" applyProtection="1">
      <alignment horizontal="right"/>
    </xf>
    <xf numFmtId="0" fontId="33" fillId="0" borderId="0" xfId="0" applyNumberFormat="1" applyFont="1" applyFill="1" applyBorder="1" applyAlignment="1">
      <alignment horizontal="right" vertical="top"/>
    </xf>
    <xf numFmtId="0" fontId="33" fillId="0" borderId="0" xfId="0" applyFont="1" applyFill="1" applyBorder="1" applyAlignment="1"/>
    <xf numFmtId="3" fontId="33" fillId="0" borderId="0" xfId="0" applyNumberFormat="1" applyFont="1" applyFill="1" applyBorder="1" applyAlignment="1" applyProtection="1">
      <alignment horizontal="center"/>
      <protection locked="0"/>
    </xf>
    <xf numFmtId="9" fontId="3" fillId="0" borderId="0" xfId="0" applyNumberFormat="1" applyFont="1" applyAlignment="1">
      <alignment horizontal="center" wrapText="1"/>
    </xf>
    <xf numFmtId="0" fontId="3" fillId="0" borderId="0" xfId="0" applyFont="1" applyBorder="1" applyAlignment="1"/>
    <xf numFmtId="0" fontId="21" fillId="0" borderId="0" xfId="0" applyNumberFormat="1" applyFont="1" applyFill="1" applyBorder="1" applyAlignment="1">
      <alignment horizontal="right" vertical="top"/>
    </xf>
    <xf numFmtId="0" fontId="21" fillId="0" borderId="0" xfId="0" applyFont="1" applyFill="1" applyBorder="1" applyAlignment="1"/>
    <xf numFmtId="3" fontId="21" fillId="0" borderId="0" xfId="0" applyNumberFormat="1" applyFont="1" applyFill="1" applyBorder="1" applyAlignment="1" applyProtection="1">
      <alignment horizontal="center"/>
      <protection locked="0"/>
    </xf>
    <xf numFmtId="0" fontId="46" fillId="0" borderId="1" xfId="0" applyNumberFormat="1" applyFont="1" applyFill="1" applyBorder="1" applyAlignment="1">
      <alignment horizontal="right" vertical="top"/>
    </xf>
    <xf numFmtId="0" fontId="46" fillId="0" borderId="1" xfId="0" applyFont="1" applyFill="1" applyBorder="1" applyAlignment="1"/>
    <xf numFmtId="3" fontId="46" fillId="0" borderId="1" xfId="0" applyNumberFormat="1" applyFont="1" applyFill="1" applyBorder="1" applyAlignment="1" applyProtection="1">
      <alignment horizontal="center"/>
      <protection locked="0"/>
    </xf>
    <xf numFmtId="4" fontId="46" fillId="0" borderId="1" xfId="0" applyNumberFormat="1" applyFont="1" applyFill="1" applyBorder="1" applyAlignment="1">
      <alignment horizontal="right"/>
    </xf>
    <xf numFmtId="4" fontId="36" fillId="0" borderId="1" xfId="0" applyNumberFormat="1" applyFont="1" applyFill="1" applyBorder="1" applyAlignment="1">
      <alignment horizontal="right"/>
    </xf>
    <xf numFmtId="0" fontId="46" fillId="0" borderId="0" xfId="0" applyFont="1"/>
    <xf numFmtId="0" fontId="46" fillId="0" borderId="0" xfId="0" applyNumberFormat="1" applyFont="1" applyFill="1" applyBorder="1" applyAlignment="1">
      <alignment horizontal="right" vertical="top"/>
    </xf>
    <xf numFmtId="0" fontId="46" fillId="0" borderId="0" xfId="0" applyFont="1" applyFill="1" applyBorder="1" applyAlignment="1"/>
    <xf numFmtId="3" fontId="46" fillId="0" borderId="0" xfId="0" applyNumberFormat="1" applyFont="1" applyFill="1" applyBorder="1" applyAlignment="1" applyProtection="1">
      <alignment horizontal="center"/>
      <protection locked="0"/>
    </xf>
    <xf numFmtId="4" fontId="46" fillId="0" borderId="0" xfId="0" applyNumberFormat="1" applyFont="1" applyFill="1" applyBorder="1" applyAlignment="1">
      <alignment horizontal="right"/>
    </xf>
    <xf numFmtId="0" fontId="47" fillId="0" borderId="0" xfId="0" applyFont="1" applyBorder="1"/>
    <xf numFmtId="0" fontId="47" fillId="0" borderId="0" xfId="0" applyFont="1" applyBorder="1" applyAlignment="1">
      <alignment horizontal="right"/>
    </xf>
    <xf numFmtId="4" fontId="15" fillId="0" borderId="0" xfId="0" applyNumberFormat="1" applyFont="1" applyBorder="1"/>
    <xf numFmtId="4" fontId="49" fillId="0" borderId="0" xfId="0" applyNumberFormat="1" applyFont="1" applyBorder="1"/>
    <xf numFmtId="0" fontId="15" fillId="0" borderId="0" xfId="0" applyFont="1" applyBorder="1" applyAlignment="1">
      <alignment horizontal="right"/>
    </xf>
    <xf numFmtId="4" fontId="50" fillId="0" borderId="0" xfId="0" applyNumberFormat="1" applyFont="1" applyBorder="1"/>
    <xf numFmtId="4" fontId="51" fillId="0" borderId="0" xfId="0" applyNumberFormat="1" applyFont="1" applyBorder="1"/>
    <xf numFmtId="0" fontId="47" fillId="0" borderId="0" xfId="0" applyFont="1" applyFill="1" applyBorder="1" applyProtection="1"/>
    <xf numFmtId="0" fontId="15" fillId="0" borderId="0" xfId="0" applyFont="1" applyFill="1" applyBorder="1" applyProtection="1"/>
    <xf numFmtId="4" fontId="50" fillId="0" borderId="0" xfId="0" applyNumberFormat="1" applyFont="1" applyFill="1" applyBorder="1" applyProtection="1"/>
    <xf numFmtId="0" fontId="14" fillId="0" borderId="0" xfId="0" applyFont="1" applyFill="1" applyBorder="1" applyProtection="1"/>
    <xf numFmtId="4" fontId="51" fillId="0" borderId="0" xfId="0" applyNumberFormat="1" applyFont="1" applyFill="1" applyBorder="1" applyProtection="1"/>
    <xf numFmtId="0" fontId="48" fillId="0" borderId="0" xfId="0" applyFont="1" applyFill="1" applyBorder="1" applyProtection="1"/>
    <xf numFmtId="4" fontId="53" fillId="0" borderId="0" xfId="0" applyNumberFormat="1" applyFont="1" applyFill="1" applyBorder="1" applyProtection="1"/>
    <xf numFmtId="0" fontId="15" fillId="0" borderId="0" xfId="0" applyFont="1" applyAlignment="1">
      <alignment horizontal="right"/>
    </xf>
    <xf numFmtId="4" fontId="50" fillId="0" borderId="0" xfId="0" applyNumberFormat="1" applyFont="1" applyAlignment="1">
      <alignment horizontal="right"/>
    </xf>
    <xf numFmtId="0" fontId="11" fillId="0" borderId="0" xfId="0" applyFont="1" applyBorder="1"/>
    <xf numFmtId="0" fontId="11" fillId="0" borderId="0" xfId="0" applyFont="1" applyBorder="1" applyAlignment="1">
      <alignment horizontal="right"/>
    </xf>
    <xf numFmtId="4" fontId="38" fillId="0" borderId="0" xfId="0" applyNumberFormat="1" applyFont="1" applyBorder="1"/>
    <xf numFmtId="4" fontId="15" fillId="0" borderId="0" xfId="0" applyNumberFormat="1" applyFont="1" applyFill="1" applyAlignment="1" applyProtection="1">
      <alignment horizontal="right"/>
      <protection locked="0"/>
    </xf>
    <xf numFmtId="0" fontId="15" fillId="0" borderId="0" xfId="0" applyFont="1" applyFill="1" applyProtection="1"/>
    <xf numFmtId="0" fontId="15" fillId="0" borderId="0" xfId="0" applyFont="1" applyFill="1" applyAlignment="1" applyProtection="1">
      <alignment horizontal="right"/>
    </xf>
    <xf numFmtId="4" fontId="50" fillId="0" borderId="0" xfId="0" applyNumberFormat="1" applyFont="1" applyFill="1" applyProtection="1"/>
    <xf numFmtId="3" fontId="15" fillId="0" borderId="0" xfId="0" applyNumberFormat="1" applyFont="1" applyFill="1" applyAlignment="1" applyProtection="1">
      <alignment horizontal="right"/>
    </xf>
    <xf numFmtId="0" fontId="15" fillId="0" borderId="0" xfId="0" applyFont="1" applyFill="1" applyBorder="1" applyAlignment="1" applyProtection="1">
      <alignment horizontal="right"/>
    </xf>
    <xf numFmtId="4" fontId="15" fillId="0" borderId="0" xfId="0" applyNumberFormat="1" applyFont="1" applyFill="1" applyBorder="1" applyAlignment="1" applyProtection="1">
      <alignment horizontal="right"/>
      <protection locked="0"/>
    </xf>
    <xf numFmtId="3" fontId="53" fillId="0" borderId="0" xfId="0" applyNumberFormat="1" applyFont="1" applyFill="1" applyBorder="1" applyProtection="1"/>
    <xf numFmtId="4" fontId="51" fillId="0" borderId="0" xfId="0" applyNumberFormat="1" applyFont="1" applyFill="1" applyProtection="1"/>
    <xf numFmtId="3" fontId="49" fillId="0" borderId="0" xfId="0" applyNumberFormat="1" applyFont="1" applyFill="1" applyBorder="1" applyProtection="1"/>
    <xf numFmtId="49" fontId="1" fillId="0" borderId="0" xfId="0" applyNumberFormat="1" applyFont="1" applyBorder="1" applyAlignment="1">
      <alignment horizontal="right" vertical="top"/>
    </xf>
    <xf numFmtId="1" fontId="11" fillId="0" borderId="0" xfId="0" applyNumberFormat="1" applyFont="1" applyBorder="1" applyAlignment="1">
      <alignment horizontal="right" vertical="top"/>
    </xf>
    <xf numFmtId="49" fontId="4" fillId="0" borderId="0" xfId="0" quotePrefix="1" applyNumberFormat="1" applyFont="1" applyBorder="1" applyAlignment="1">
      <alignment horizontal="right" vertical="top"/>
    </xf>
    <xf numFmtId="49" fontId="4" fillId="0" borderId="0" xfId="0" applyNumberFormat="1" applyFont="1" applyBorder="1" applyAlignment="1">
      <alignment horizontal="right" vertical="top"/>
    </xf>
    <xf numFmtId="49" fontId="5" fillId="0" borderId="0" xfId="0" applyNumberFormat="1" applyFont="1" applyBorder="1" applyAlignment="1">
      <alignment horizontal="right" vertical="top"/>
    </xf>
    <xf numFmtId="0" fontId="15" fillId="0" borderId="0" xfId="0" quotePrefix="1" applyFont="1" applyBorder="1" applyAlignment="1">
      <alignment horizontal="right" vertical="top"/>
    </xf>
    <xf numFmtId="0" fontId="15" fillId="0" borderId="0" xfId="0" quotePrefix="1" applyFont="1" applyFill="1" applyBorder="1" applyAlignment="1" applyProtection="1">
      <alignment horizontal="right" vertical="top"/>
    </xf>
    <xf numFmtId="0" fontId="47" fillId="0" borderId="0" xfId="0" applyFont="1" applyFill="1" applyBorder="1" applyAlignment="1" applyProtection="1">
      <alignment horizontal="right" vertical="top"/>
    </xf>
    <xf numFmtId="0" fontId="15" fillId="0" borderId="0" xfId="0" applyFont="1" applyFill="1" applyBorder="1" applyAlignment="1" applyProtection="1">
      <alignment horizontal="right" vertical="top"/>
    </xf>
    <xf numFmtId="0" fontId="14" fillId="0" borderId="0" xfId="0" applyFont="1" applyFill="1" applyBorder="1" applyAlignment="1" applyProtection="1">
      <alignment horizontal="right" vertical="top"/>
    </xf>
    <xf numFmtId="0" fontId="48" fillId="0" borderId="0" xfId="0" applyFont="1" applyFill="1" applyBorder="1" applyAlignment="1" applyProtection="1">
      <alignment horizontal="right" vertical="top"/>
    </xf>
    <xf numFmtId="0" fontId="15" fillId="0" borderId="0" xfId="0" applyFont="1" applyAlignment="1">
      <alignment horizontal="right" vertical="top"/>
    </xf>
    <xf numFmtId="0" fontId="15" fillId="0" borderId="0" xfId="0" applyFont="1" applyFill="1" applyAlignment="1" applyProtection="1">
      <alignment horizontal="right" vertical="top"/>
    </xf>
    <xf numFmtId="0" fontId="55" fillId="0" borderId="1" xfId="0" applyFont="1" applyBorder="1" applyAlignment="1">
      <alignment horizontal="right"/>
    </xf>
    <xf numFmtId="0" fontId="55" fillId="0" borderId="1" xfId="0" applyFont="1" applyBorder="1"/>
    <xf numFmtId="4" fontId="55" fillId="0" borderId="1" xfId="0" applyNumberFormat="1" applyFont="1" applyBorder="1"/>
    <xf numFmtId="0" fontId="55" fillId="0" borderId="1" xfId="0" applyFont="1" applyFill="1" applyBorder="1" applyAlignment="1" applyProtection="1">
      <alignment horizontal="right" vertical="top"/>
    </xf>
    <xf numFmtId="0" fontId="55" fillId="0" borderId="1" xfId="0" applyFont="1" applyFill="1" applyBorder="1" applyProtection="1"/>
    <xf numFmtId="4" fontId="55" fillId="0" borderId="1" xfId="0" applyNumberFormat="1" applyFont="1" applyFill="1" applyBorder="1" applyProtection="1"/>
    <xf numFmtId="0" fontId="55" fillId="0" borderId="0" xfId="0" applyFont="1" applyFill="1" applyBorder="1" applyAlignment="1" applyProtection="1">
      <alignment horizontal="right" vertical="top"/>
    </xf>
    <xf numFmtId="0" fontId="55" fillId="0" borderId="0" xfId="0" applyFont="1" applyFill="1" applyBorder="1" applyProtection="1"/>
    <xf numFmtId="4" fontId="55" fillId="0" borderId="0" xfId="0" applyNumberFormat="1" applyFont="1" applyFill="1" applyBorder="1" applyProtection="1"/>
    <xf numFmtId="0" fontId="0" fillId="0" borderId="0" xfId="0" applyAlignment="1">
      <alignment horizontal="right" vertical="top"/>
    </xf>
    <xf numFmtId="0" fontId="47" fillId="0" borderId="0" xfId="0" applyFont="1" applyBorder="1" applyAlignment="1">
      <alignment horizontal="right" vertical="top"/>
    </xf>
    <xf numFmtId="0" fontId="15" fillId="0" borderId="0" xfId="0" applyFont="1" applyBorder="1" applyAlignment="1">
      <alignment horizontal="right" vertical="top"/>
    </xf>
    <xf numFmtId="0" fontId="55" fillId="0" borderId="1" xfId="0" applyFont="1" applyBorder="1" applyAlignment="1">
      <alignment horizontal="right" vertical="top"/>
    </xf>
    <xf numFmtId="0" fontId="11" fillId="0" borderId="0" xfId="0" applyFont="1" applyBorder="1" applyAlignment="1">
      <alignment horizontal="right" vertical="top"/>
    </xf>
    <xf numFmtId="4" fontId="15" fillId="0" borderId="0" xfId="0" applyNumberFormat="1" applyFont="1" applyBorder="1" applyAlignment="1">
      <alignment horizontal="right"/>
    </xf>
    <xf numFmtId="0" fontId="56" fillId="0" borderId="0" xfId="0" applyFont="1" applyBorder="1" applyAlignment="1">
      <alignment horizontal="right" vertical="top"/>
    </xf>
    <xf numFmtId="0" fontId="56" fillId="0" borderId="0" xfId="0" applyFont="1" applyBorder="1"/>
    <xf numFmtId="0" fontId="56" fillId="0" borderId="0" xfId="0" applyFont="1" applyBorder="1" applyAlignment="1">
      <alignment horizontal="right"/>
    </xf>
    <xf numFmtId="4" fontId="58" fillId="0" borderId="0" xfId="0" applyNumberFormat="1" applyFont="1" applyBorder="1"/>
    <xf numFmtId="0" fontId="57" fillId="0" borderId="0" xfId="0" applyFont="1"/>
    <xf numFmtId="0" fontId="59" fillId="0" borderId="1" xfId="0" applyFont="1" applyBorder="1" applyAlignment="1">
      <alignment horizontal="right" vertical="top"/>
    </xf>
    <xf numFmtId="0" fontId="59" fillId="0" borderId="1" xfId="0" applyFont="1" applyBorder="1"/>
    <xf numFmtId="0" fontId="59" fillId="0" borderId="1" xfId="0" applyFont="1" applyBorder="1" applyAlignment="1">
      <alignment horizontal="right"/>
    </xf>
    <xf numFmtId="4" fontId="60" fillId="0" borderId="1" xfId="0" applyNumberFormat="1" applyFont="1" applyBorder="1"/>
    <xf numFmtId="0" fontId="59" fillId="0" borderId="0" xfId="0" applyFont="1" applyBorder="1" applyAlignment="1">
      <alignment horizontal="right" vertical="top"/>
    </xf>
    <xf numFmtId="0" fontId="59" fillId="0" borderId="0" xfId="0" applyFont="1" applyBorder="1"/>
    <xf numFmtId="0" fontId="59" fillId="0" borderId="0" xfId="0" applyFont="1" applyBorder="1" applyAlignment="1">
      <alignment horizontal="right"/>
    </xf>
    <xf numFmtId="4" fontId="60" fillId="0" borderId="0" xfId="0" applyNumberFormat="1" applyFont="1" applyBorder="1"/>
    <xf numFmtId="0" fontId="55" fillId="0" borderId="1" xfId="0" quotePrefix="1" applyFont="1" applyBorder="1" applyAlignment="1">
      <alignment horizontal="right" vertical="top"/>
    </xf>
    <xf numFmtId="0" fontId="22" fillId="0" borderId="0" xfId="0" applyFont="1" applyFill="1" applyBorder="1" applyAlignment="1" applyProtection="1">
      <alignment horizontal="right" vertical="top"/>
    </xf>
    <xf numFmtId="0" fontId="22" fillId="0" borderId="0" xfId="0" applyFont="1" applyFill="1" applyBorder="1" applyProtection="1"/>
    <xf numFmtId="4" fontId="22" fillId="0" borderId="0" xfId="0" applyNumberFormat="1" applyFont="1" applyFill="1" applyAlignment="1" applyProtection="1">
      <alignment horizontal="right"/>
      <protection locked="0"/>
    </xf>
    <xf numFmtId="4" fontId="62" fillId="0" borderId="0" xfId="0" applyNumberFormat="1" applyFont="1" applyFill="1" applyBorder="1" applyProtection="1"/>
    <xf numFmtId="0" fontId="22" fillId="0" borderId="0" xfId="0" applyFont="1"/>
    <xf numFmtId="0" fontId="56" fillId="0" borderId="0" xfId="0" applyFont="1" applyFill="1" applyBorder="1" applyAlignment="1" applyProtection="1">
      <alignment horizontal="right" vertical="top"/>
    </xf>
    <xf numFmtId="0" fontId="56" fillId="0" borderId="0" xfId="0" applyFont="1" applyFill="1" applyBorder="1" applyProtection="1"/>
    <xf numFmtId="3" fontId="58" fillId="0" borderId="0" xfId="0" applyNumberFormat="1" applyFont="1" applyFill="1" applyBorder="1" applyProtection="1"/>
    <xf numFmtId="0" fontId="63" fillId="0" borderId="1" xfId="0" applyFont="1" applyFill="1" applyBorder="1" applyAlignment="1" applyProtection="1">
      <alignment horizontal="right" vertical="top"/>
    </xf>
    <xf numFmtId="0" fontId="63" fillId="0" borderId="1" xfId="0" applyFont="1" applyFill="1" applyBorder="1" applyProtection="1"/>
    <xf numFmtId="4" fontId="61" fillId="0" borderId="1" xfId="0" applyNumberFormat="1" applyFont="1" applyFill="1" applyBorder="1" applyProtection="1"/>
    <xf numFmtId="3" fontId="62" fillId="0" borderId="0" xfId="0" applyNumberFormat="1" applyFont="1" applyFill="1" applyBorder="1" applyProtection="1"/>
    <xf numFmtId="0" fontId="59" fillId="0" borderId="1" xfId="0" applyFont="1" applyFill="1" applyBorder="1" applyAlignment="1" applyProtection="1">
      <alignment horizontal="right" vertical="top"/>
    </xf>
    <xf numFmtId="0" fontId="59" fillId="0" borderId="1" xfId="0" applyFont="1" applyFill="1" applyBorder="1" applyProtection="1"/>
    <xf numFmtId="0" fontId="59" fillId="0" borderId="1" xfId="0" applyFont="1" applyFill="1" applyBorder="1" applyAlignment="1" applyProtection="1">
      <alignment horizontal="right"/>
    </xf>
    <xf numFmtId="4" fontId="59" fillId="0" borderId="1" xfId="0" applyNumberFormat="1" applyFont="1" applyFill="1" applyBorder="1" applyAlignment="1" applyProtection="1">
      <alignment horizontal="right"/>
      <protection locked="0"/>
    </xf>
    <xf numFmtId="4" fontId="60" fillId="0" borderId="1" xfId="0" applyNumberFormat="1" applyFont="1" applyFill="1" applyBorder="1" applyProtection="1"/>
    <xf numFmtId="2" fontId="1" fillId="0" borderId="0" xfId="0" applyNumberFormat="1" applyFont="1" applyFill="1" applyBorder="1" applyAlignment="1" applyProtection="1">
      <alignment horizontal="center"/>
    </xf>
    <xf numFmtId="0" fontId="9" fillId="0" borderId="0" xfId="0" applyFont="1" applyAlignment="1">
      <alignment horizontal="left" wrapText="1"/>
    </xf>
    <xf numFmtId="0" fontId="65" fillId="0" borderId="0" xfId="0" applyFont="1" applyAlignment="1">
      <alignment horizontal="left" wrapText="1"/>
    </xf>
    <xf numFmtId="0" fontId="66" fillId="0" borderId="0" xfId="0" applyFont="1" applyAlignment="1">
      <alignment horizontal="left" wrapText="1"/>
    </xf>
    <xf numFmtId="49" fontId="65" fillId="0" borderId="0" xfId="0" quotePrefix="1" applyNumberFormat="1" applyFont="1" applyBorder="1" applyAlignment="1">
      <alignment horizontal="left" vertical="top" wrapText="1"/>
    </xf>
    <xf numFmtId="49" fontId="65" fillId="0" borderId="0" xfId="0" applyNumberFormat="1" applyFont="1" applyBorder="1" applyAlignment="1">
      <alignment horizontal="left" vertical="top" wrapText="1"/>
    </xf>
    <xf numFmtId="0" fontId="65" fillId="0" borderId="0" xfId="0" applyFont="1" applyAlignment="1">
      <alignment wrapText="1"/>
    </xf>
    <xf numFmtId="0" fontId="66" fillId="0" borderId="0" xfId="0" applyFont="1" applyAlignment="1">
      <alignment wrapText="1"/>
    </xf>
    <xf numFmtId="49" fontId="6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22" fillId="0" borderId="0" xfId="2" applyNumberFormat="1" applyFont="1" applyFill="1" applyAlignment="1">
      <alignment wrapText="1"/>
    </xf>
    <xf numFmtId="0" fontId="2" fillId="0" borderId="0" xfId="0" applyNumberFormat="1" applyFont="1" applyAlignment="1">
      <alignment horizontal="left" wrapText="1"/>
    </xf>
    <xf numFmtId="0" fontId="3" fillId="0" borderId="0" xfId="0" applyNumberFormat="1" applyFont="1" applyAlignment="1">
      <alignment horizontal="left" wrapText="1"/>
    </xf>
    <xf numFmtId="0" fontId="3" fillId="0" borderId="0" xfId="0" applyNumberFormat="1" applyFont="1" applyBorder="1" applyAlignment="1">
      <alignment horizontal="left" vertical="center" wrapText="1"/>
    </xf>
    <xf numFmtId="0" fontId="27" fillId="0" borderId="3" xfId="0" applyNumberFormat="1" applyFont="1" applyFill="1" applyBorder="1" applyAlignment="1">
      <alignment horizontal="left" vertical="top" wrapText="1"/>
    </xf>
    <xf numFmtId="0" fontId="8" fillId="0" borderId="2" xfId="0" applyNumberFormat="1" applyFont="1" applyFill="1" applyBorder="1" applyAlignment="1">
      <alignment horizontal="left" wrapText="1"/>
    </xf>
    <xf numFmtId="0" fontId="27" fillId="0" borderId="0" xfId="0" applyNumberFormat="1" applyFont="1" applyFill="1" applyAlignment="1">
      <alignment horizontal="left" wrapText="1"/>
    </xf>
    <xf numFmtId="0" fontId="22" fillId="0" borderId="0" xfId="2" applyNumberFormat="1" applyFont="1" applyFill="1" applyAlignment="1">
      <alignment horizontal="left" wrapText="1"/>
    </xf>
    <xf numFmtId="0" fontId="3" fillId="0" borderId="0" xfId="0" applyNumberFormat="1" applyFont="1" applyAlignment="1">
      <alignment horizontal="center" wrapText="1"/>
    </xf>
    <xf numFmtId="0" fontId="3" fillId="0" borderId="0" xfId="0" applyNumberFormat="1" applyFont="1" applyAlignment="1">
      <alignment horizontal="justify" vertical="top" wrapText="1"/>
    </xf>
    <xf numFmtId="0" fontId="3" fillId="0" borderId="0" xfId="0" applyNumberFormat="1" applyFont="1" applyAlignment="1">
      <alignment wrapText="1"/>
    </xf>
    <xf numFmtId="0" fontId="3" fillId="0" borderId="0" xfId="0" applyNumberFormat="1" applyFont="1" applyAlignment="1">
      <alignment vertical="top" wrapText="1"/>
    </xf>
    <xf numFmtId="0" fontId="8" fillId="0" borderId="1" xfId="0" applyNumberFormat="1" applyFont="1" applyFill="1" applyBorder="1" applyAlignment="1">
      <alignment horizontal="left" wrapText="1"/>
    </xf>
    <xf numFmtId="0" fontId="27" fillId="0" borderId="0" xfId="0" applyNumberFormat="1" applyFont="1" applyFill="1" applyAlignment="1">
      <alignment wrapText="1"/>
    </xf>
    <xf numFmtId="0" fontId="4"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27" fillId="0" borderId="0" xfId="0" quotePrefix="1" applyNumberFormat="1" applyFont="1" applyFill="1" applyBorder="1" applyAlignment="1">
      <alignment vertical="top" wrapText="1"/>
    </xf>
    <xf numFmtId="0" fontId="8" fillId="0" borderId="1" xfId="0" applyNumberFormat="1" applyFont="1" applyFill="1" applyBorder="1" applyAlignment="1">
      <alignment wrapText="1"/>
    </xf>
    <xf numFmtId="0" fontId="5" fillId="0" borderId="0" xfId="0" applyNumberFormat="1" applyFont="1" applyAlignment="1">
      <alignment horizontal="left" wrapText="1"/>
    </xf>
    <xf numFmtId="0" fontId="40" fillId="0" borderId="0" xfId="0" applyNumberFormat="1" applyFont="1" applyAlignment="1">
      <alignment horizontal="left" wrapText="1"/>
    </xf>
    <xf numFmtId="0" fontId="41" fillId="0" borderId="0" xfId="0" applyNumberFormat="1" applyFont="1" applyBorder="1" applyAlignment="1">
      <alignment horizontal="left" vertical="top" wrapText="1"/>
    </xf>
    <xf numFmtId="0" fontId="5" fillId="0" borderId="0" xfId="0" applyNumberFormat="1" applyFont="1" applyFill="1" applyBorder="1" applyAlignment="1">
      <alignment horizontal="left" vertical="top" wrapText="1"/>
    </xf>
    <xf numFmtId="0" fontId="0" fillId="0" borderId="0" xfId="0" applyNumberFormat="1"/>
    <xf numFmtId="0" fontId="1" fillId="0" borderId="0" xfId="0" applyNumberFormat="1" applyFont="1" applyBorder="1" applyAlignment="1">
      <alignment horizontal="left" vertical="top" wrapText="1"/>
    </xf>
    <xf numFmtId="0" fontId="8" fillId="0" borderId="0" xfId="0" applyNumberFormat="1" applyFont="1" applyFill="1" applyBorder="1" applyAlignment="1">
      <alignment horizontal="left" wrapText="1"/>
    </xf>
    <xf numFmtId="0" fontId="8" fillId="0" borderId="0" xfId="11" applyNumberFormat="1" applyFont="1" applyFill="1"/>
    <xf numFmtId="0" fontId="22" fillId="0" borderId="0" xfId="2" applyNumberFormat="1" applyFont="1" applyFill="1" applyAlignment="1"/>
    <xf numFmtId="0" fontId="27" fillId="0" borderId="0" xfId="11" applyNumberFormat="1" applyFont="1" applyFill="1"/>
    <xf numFmtId="0" fontId="3" fillId="0" borderId="0" xfId="12" applyNumberFormat="1" applyFont="1" applyFill="1" applyBorder="1" applyAlignment="1">
      <alignment horizontal="left" vertical="top" wrapText="1"/>
    </xf>
    <xf numFmtId="0" fontId="27" fillId="0" borderId="3" xfId="11" applyNumberFormat="1" applyFont="1" applyFill="1" applyBorder="1" applyAlignment="1">
      <alignment horizontal="justify" vertical="top" wrapText="1"/>
    </xf>
    <xf numFmtId="0" fontId="8" fillId="0" borderId="2" xfId="11" quotePrefix="1" applyNumberFormat="1" applyFont="1" applyFill="1" applyBorder="1" applyAlignment="1">
      <alignment horizontal="left"/>
    </xf>
    <xf numFmtId="0" fontId="8" fillId="0" borderId="0" xfId="11" quotePrefix="1" applyNumberFormat="1" applyFont="1" applyFill="1" applyBorder="1" applyAlignment="1">
      <alignment horizontal="left"/>
    </xf>
    <xf numFmtId="0" fontId="8" fillId="0" borderId="1" xfId="0" applyNumberFormat="1" applyFont="1" applyFill="1" applyBorder="1" applyAlignment="1">
      <alignment horizontal="left" vertical="top" wrapText="1"/>
    </xf>
    <xf numFmtId="0" fontId="21" fillId="0" borderId="0" xfId="2" applyNumberFormat="1" applyFont="1" applyFill="1" applyAlignment="1"/>
    <xf numFmtId="0" fontId="28" fillId="0" borderId="1" xfId="14" applyNumberFormat="1" applyFont="1" applyFill="1" applyBorder="1" applyAlignment="1">
      <alignment horizontal="left"/>
    </xf>
    <xf numFmtId="0" fontId="21" fillId="0" borderId="0" xfId="3" applyNumberFormat="1" applyFont="1" applyFill="1" applyAlignment="1">
      <alignment horizontal="left" vertical="center"/>
    </xf>
    <xf numFmtId="0" fontId="27" fillId="0" borderId="0" xfId="0" applyNumberFormat="1" applyFont="1" applyFill="1" applyBorder="1" applyAlignment="1">
      <alignment horizontal="left" vertical="center" wrapText="1"/>
    </xf>
    <xf numFmtId="0" fontId="3" fillId="0" borderId="0" xfId="0" applyNumberFormat="1" applyFont="1" applyBorder="1" applyAlignment="1">
      <alignment horizontal="left" vertical="center"/>
    </xf>
    <xf numFmtId="0" fontId="1" fillId="0" borderId="0" xfId="0" applyNumberFormat="1" applyFont="1" applyBorder="1" applyAlignment="1">
      <alignment horizontal="left" vertical="center"/>
    </xf>
    <xf numFmtId="0" fontId="3" fillId="0" borderId="0" xfId="0" applyNumberFormat="1" applyFont="1"/>
    <xf numFmtId="0" fontId="15" fillId="0" borderId="0" xfId="0" applyNumberFormat="1" applyFont="1" applyAlignment="1">
      <alignment horizontal="left" vertical="center"/>
    </xf>
    <xf numFmtId="0" fontId="44" fillId="0" borderId="0" xfId="0" applyNumberFormat="1" applyFont="1" applyAlignment="1">
      <alignment horizontal="left" vertical="center" wrapText="1"/>
    </xf>
    <xf numFmtId="0" fontId="27" fillId="0" borderId="0" xfId="0" applyNumberFormat="1" applyFont="1" applyFill="1"/>
    <xf numFmtId="0" fontId="21" fillId="0" borderId="1" xfId="0" applyNumberFormat="1" applyFont="1" applyFill="1" applyBorder="1"/>
    <xf numFmtId="0" fontId="21" fillId="0" borderId="0" xfId="0" applyNumberFormat="1" applyFont="1" applyFill="1"/>
    <xf numFmtId="0" fontId="45" fillId="0" borderId="0" xfId="0" applyNumberFormat="1" applyFont="1" applyBorder="1" applyAlignment="1">
      <alignment horizontal="left" vertical="center" wrapText="1"/>
    </xf>
    <xf numFmtId="0" fontId="45" fillId="0" borderId="0" xfId="0" applyNumberFormat="1" applyFont="1" applyAlignment="1">
      <alignment horizontal="left" vertical="center" wrapText="1"/>
    </xf>
    <xf numFmtId="0" fontId="1" fillId="0" borderId="0" xfId="0" applyNumberFormat="1" applyFont="1" applyBorder="1" applyAlignment="1">
      <alignment horizontal="left" vertical="center" wrapText="1"/>
    </xf>
    <xf numFmtId="0" fontId="3" fillId="0" borderId="0" xfId="0" applyNumberFormat="1" applyFont="1" applyAlignment="1">
      <alignment horizontal="left" vertical="center"/>
    </xf>
    <xf numFmtId="0" fontId="1" fillId="0" borderId="0" xfId="0" applyNumberFormat="1" applyFont="1" applyAlignment="1">
      <alignment horizontal="left" vertical="center" wrapText="1"/>
    </xf>
    <xf numFmtId="0" fontId="21" fillId="0" borderId="0" xfId="0" applyNumberFormat="1" applyFont="1" applyFill="1" applyBorder="1"/>
    <xf numFmtId="0" fontId="1" fillId="0" borderId="0" xfId="0" applyNumberFormat="1" applyFont="1" applyAlignment="1">
      <alignment vertical="top" wrapText="1"/>
    </xf>
    <xf numFmtId="0" fontId="36" fillId="0" borderId="1" xfId="0" applyNumberFormat="1" applyFont="1" applyFill="1" applyBorder="1"/>
    <xf numFmtId="0" fontId="36" fillId="0" borderId="0" xfId="0" applyNumberFormat="1" applyFont="1" applyFill="1" applyBorder="1"/>
    <xf numFmtId="0" fontId="1" fillId="0" borderId="0" xfId="0" applyNumberFormat="1" applyFont="1" applyBorder="1" applyAlignment="1">
      <alignment vertical="top" wrapText="1"/>
    </xf>
    <xf numFmtId="0" fontId="0" fillId="0" borderId="0" xfId="0" applyNumberFormat="1" applyBorder="1" applyAlignment="1">
      <alignment vertical="top" wrapText="1"/>
    </xf>
    <xf numFmtId="0" fontId="22" fillId="0" borderId="1" xfId="0" applyNumberFormat="1" applyFont="1" applyFill="1" applyBorder="1" applyAlignment="1">
      <alignment horizontal="left" vertical="center"/>
    </xf>
    <xf numFmtId="0" fontId="27" fillId="0" borderId="0" xfId="0" applyNumberFormat="1" applyFont="1" applyFill="1" applyBorder="1" applyAlignment="1">
      <alignment horizontal="left" vertical="center"/>
    </xf>
    <xf numFmtId="0" fontId="15" fillId="0" borderId="0" xfId="0" applyNumberFormat="1" applyFont="1" applyAlignment="1">
      <alignment horizontal="left" vertical="top" wrapText="1"/>
    </xf>
    <xf numFmtId="0" fontId="15" fillId="0" borderId="0" xfId="0" applyNumberFormat="1" applyFont="1" applyAlignment="1">
      <alignment vertical="top" wrapText="1"/>
    </xf>
    <xf numFmtId="0" fontId="27" fillId="0" borderId="0" xfId="0" applyNumberFormat="1" applyFont="1" applyFill="1" applyBorder="1" applyAlignment="1">
      <alignment vertical="top" wrapText="1"/>
    </xf>
    <xf numFmtId="0" fontId="8" fillId="0" borderId="1" xfId="0" applyNumberFormat="1" applyFont="1" applyFill="1" applyBorder="1" applyAlignment="1">
      <alignment vertical="top" wrapText="1"/>
    </xf>
    <xf numFmtId="0" fontId="36" fillId="0" borderId="0" xfId="0" applyNumberFormat="1" applyFont="1" applyFill="1" applyBorder="1" applyAlignment="1">
      <alignment horizontal="left" vertical="center"/>
    </xf>
    <xf numFmtId="0" fontId="33" fillId="0" borderId="1" xfId="0" applyNumberFormat="1" applyFont="1" applyFill="1" applyBorder="1" applyAlignment="1">
      <alignment horizontal="left" vertical="center"/>
    </xf>
    <xf numFmtId="0" fontId="48" fillId="0" borderId="0" xfId="0" applyNumberFormat="1" applyFont="1" applyBorder="1" applyAlignment="1">
      <alignment horizontal="justify" vertical="top" wrapText="1"/>
    </xf>
    <xf numFmtId="0" fontId="15" fillId="0" borderId="0" xfId="0" applyNumberFormat="1" applyFont="1" applyBorder="1" applyAlignment="1">
      <alignment horizontal="justify" vertical="top" wrapText="1"/>
    </xf>
    <xf numFmtId="0" fontId="11" fillId="0" borderId="0" xfId="0" applyNumberFormat="1" applyFont="1" applyBorder="1" applyAlignment="1">
      <alignment horizontal="left"/>
    </xf>
    <xf numFmtId="0" fontId="55" fillId="0" borderId="1" xfId="0" applyNumberFormat="1" applyFont="1" applyBorder="1" applyAlignment="1">
      <alignment horizontal="justify" vertical="top" wrapText="1"/>
    </xf>
    <xf numFmtId="0" fontId="15" fillId="0" borderId="0" xfId="0" applyNumberFormat="1" applyFont="1" applyFill="1" applyBorder="1" applyAlignment="1" applyProtection="1">
      <alignment horizontal="justify" vertical="top" wrapText="1"/>
    </xf>
    <xf numFmtId="0" fontId="15" fillId="0" borderId="0" xfId="0" applyNumberFormat="1" applyFont="1" applyFill="1" applyBorder="1" applyAlignment="1" applyProtection="1">
      <alignment horizontal="left" vertical="top" wrapText="1"/>
    </xf>
    <xf numFmtId="0" fontId="55" fillId="0" borderId="1" xfId="0" applyNumberFormat="1" applyFont="1" applyFill="1" applyBorder="1" applyAlignment="1" applyProtection="1">
      <alignment horizontal="justify" vertical="top" wrapText="1"/>
    </xf>
    <xf numFmtId="0" fontId="55" fillId="0" borderId="0" xfId="0" applyNumberFormat="1" applyFont="1" applyFill="1" applyBorder="1" applyAlignment="1" applyProtection="1">
      <alignment horizontal="justify" vertical="top" wrapText="1"/>
    </xf>
    <xf numFmtId="0" fontId="14" fillId="0" borderId="0" xfId="0" applyNumberFormat="1" applyFont="1" applyFill="1" applyBorder="1" applyAlignment="1" applyProtection="1">
      <alignment horizontal="justify" vertical="top" wrapText="1"/>
    </xf>
    <xf numFmtId="0" fontId="48" fillId="0" borderId="0" xfId="0" applyNumberFormat="1" applyFont="1" applyFill="1" applyBorder="1" applyAlignment="1" applyProtection="1">
      <alignment horizontal="left"/>
    </xf>
    <xf numFmtId="0" fontId="15" fillId="0" borderId="0" xfId="0" applyNumberFormat="1" applyFont="1" applyFill="1" applyBorder="1" applyAlignment="1" applyProtection="1">
      <alignment horizontal="left"/>
    </xf>
    <xf numFmtId="0" fontId="56" fillId="0" borderId="0" xfId="0" applyNumberFormat="1" applyFont="1" applyBorder="1" applyAlignment="1">
      <alignment horizontal="left"/>
    </xf>
    <xf numFmtId="0" fontId="11" fillId="0" borderId="0" xfId="0" applyNumberFormat="1" applyFont="1" applyBorder="1" applyAlignment="1">
      <alignment horizontal="justify" vertical="top" wrapText="1"/>
    </xf>
    <xf numFmtId="0" fontId="59" fillId="0" borderId="1" xfId="0" applyNumberFormat="1" applyFont="1" applyBorder="1" applyAlignment="1">
      <alignment horizontal="justify" vertical="top" wrapText="1"/>
    </xf>
    <xf numFmtId="0" fontId="59" fillId="0" borderId="0" xfId="0" applyNumberFormat="1" applyFont="1" applyBorder="1" applyAlignment="1">
      <alignment horizontal="justify" vertical="top" wrapText="1"/>
    </xf>
    <xf numFmtId="0" fontId="22" fillId="0" borderId="0" xfId="0" applyNumberFormat="1" applyFont="1" applyFill="1" applyBorder="1" applyAlignment="1" applyProtection="1">
      <alignment horizontal="justify" vertical="top" wrapText="1"/>
    </xf>
    <xf numFmtId="0" fontId="15" fillId="0" borderId="0" xfId="0" applyNumberFormat="1" applyFont="1" applyFill="1" applyAlignment="1" applyProtection="1">
      <alignment horizontal="left" vertical="top" wrapText="1"/>
    </xf>
    <xf numFmtId="0" fontId="56" fillId="0" borderId="0" xfId="0" applyNumberFormat="1" applyFont="1" applyFill="1" applyBorder="1" applyAlignment="1" applyProtection="1">
      <alignment horizontal="justify" vertical="top" wrapText="1"/>
    </xf>
    <xf numFmtId="0" fontId="14" fillId="0" borderId="0" xfId="0" applyNumberFormat="1" applyFont="1" applyBorder="1" applyAlignment="1">
      <alignment horizontal="justify" vertical="top" wrapText="1"/>
    </xf>
    <xf numFmtId="0" fontId="48" fillId="0" borderId="0" xfId="0" applyNumberFormat="1" applyFont="1" applyFill="1" applyBorder="1" applyAlignment="1" applyProtection="1">
      <alignment horizontal="justify" vertical="top" wrapText="1"/>
    </xf>
    <xf numFmtId="0" fontId="63" fillId="0" borderId="1" xfId="0" applyNumberFormat="1" applyFont="1" applyFill="1" applyBorder="1" applyAlignment="1" applyProtection="1">
      <alignment horizontal="justify" vertical="top" wrapText="1"/>
    </xf>
    <xf numFmtId="0" fontId="47" fillId="0" borderId="0" xfId="0" applyNumberFormat="1" applyFont="1" applyFill="1" applyBorder="1" applyAlignment="1" applyProtection="1">
      <alignment horizontal="justify" vertical="top" wrapText="1"/>
    </xf>
    <xf numFmtId="0" fontId="54" fillId="0" borderId="0" xfId="0" applyNumberFormat="1" applyFont="1" applyFill="1" applyBorder="1" applyAlignment="1" applyProtection="1">
      <alignment horizontal="left" vertical="top" wrapText="1"/>
    </xf>
    <xf numFmtId="0" fontId="59" fillId="0" borderId="1"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justify" vertical="top" wrapText="1"/>
    </xf>
    <xf numFmtId="0" fontId="21" fillId="0" borderId="0" xfId="0" applyNumberFormat="1" applyFont="1" applyFill="1" applyBorder="1" applyAlignment="1" applyProtection="1">
      <alignment horizontal="justify" vertical="top" wrapText="1"/>
    </xf>
    <xf numFmtId="0" fontId="27" fillId="0" borderId="0" xfId="0" applyNumberFormat="1" applyFont="1" applyFill="1" applyBorder="1" applyAlignment="1" applyProtection="1">
      <alignment horizontal="justify" vertical="top" wrapText="1"/>
    </xf>
    <xf numFmtId="0" fontId="8" fillId="0" borderId="1" xfId="0" applyNumberFormat="1" applyFont="1" applyFill="1" applyBorder="1" applyAlignment="1" applyProtection="1">
      <alignment horizontal="justify" vertical="top" wrapText="1"/>
    </xf>
    <xf numFmtId="0" fontId="34" fillId="0" borderId="1" xfId="0" applyNumberFormat="1" applyFont="1" applyFill="1" applyBorder="1" applyAlignment="1" applyProtection="1">
      <alignment horizontal="left" vertical="top"/>
    </xf>
    <xf numFmtId="4" fontId="13" fillId="0" borderId="0" xfId="0" applyNumberFormat="1" applyFont="1" applyFill="1" applyAlignment="1">
      <alignment horizontal="right"/>
    </xf>
    <xf numFmtId="0" fontId="4" fillId="0" borderId="0" xfId="0" applyNumberFormat="1" applyFont="1" applyFill="1" applyBorder="1" applyAlignment="1">
      <alignment horizontal="left" vertical="top" wrapText="1"/>
    </xf>
    <xf numFmtId="0" fontId="3" fillId="0" borderId="0" xfId="0" applyFont="1" applyAlignment="1">
      <alignment horizontal="right" vertical="center"/>
    </xf>
    <xf numFmtId="0" fontId="3" fillId="0" borderId="0" xfId="0" applyFont="1" applyAlignment="1">
      <alignment horizontal="left" vertical="center"/>
    </xf>
    <xf numFmtId="4" fontId="3" fillId="0" borderId="0" xfId="0" applyNumberFormat="1" applyFont="1" applyAlignment="1">
      <alignment horizontal="right" vertical="center"/>
    </xf>
    <xf numFmtId="0" fontId="0" fillId="0" borderId="0" xfId="0" applyAlignment="1">
      <alignment vertical="center"/>
    </xf>
    <xf numFmtId="0" fontId="5" fillId="0" borderId="0" xfId="12" applyNumberFormat="1" applyFont="1" applyFill="1" applyBorder="1" applyAlignment="1">
      <alignment horizontal="left" vertical="center" wrapText="1"/>
    </xf>
    <xf numFmtId="0" fontId="5" fillId="0" borderId="0" xfId="12" applyFont="1" applyFill="1" applyAlignment="1">
      <alignment horizontal="left" vertical="center"/>
    </xf>
    <xf numFmtId="4" fontId="5" fillId="0" borderId="0" xfId="12" applyNumberFormat="1" applyFont="1" applyFill="1" applyAlignment="1">
      <alignment horizontal="right" vertical="center"/>
    </xf>
    <xf numFmtId="4" fontId="1" fillId="0" borderId="0" xfId="2" applyFont="1" applyFill="1" applyAlignment="1">
      <alignment horizontal="right" vertical="top"/>
    </xf>
    <xf numFmtId="0" fontId="1" fillId="0" borderId="0" xfId="2" applyNumberFormat="1" applyFont="1" applyFill="1" applyAlignment="1"/>
    <xf numFmtId="4" fontId="1" fillId="0" borderId="0" xfId="2" applyFont="1" applyFill="1" applyAlignment="1">
      <alignment horizontal="left"/>
    </xf>
    <xf numFmtId="4" fontId="1" fillId="0" borderId="0" xfId="2" applyNumberFormat="1" applyFont="1" applyFill="1" applyAlignment="1">
      <alignment horizontal="right"/>
    </xf>
    <xf numFmtId="4" fontId="1" fillId="0" borderId="4" xfId="9" applyNumberFormat="1" applyFont="1" applyFill="1" applyBorder="1" applyAlignment="1">
      <alignment horizontal="right" vertical="top"/>
    </xf>
    <xf numFmtId="0" fontId="27" fillId="0" borderId="4" xfId="9" applyNumberFormat="1" applyFont="1" applyFill="1" applyBorder="1" applyAlignment="1">
      <alignment horizontal="center" wrapText="1"/>
    </xf>
    <xf numFmtId="4" fontId="1" fillId="0" borderId="4" xfId="9" applyNumberFormat="1" applyFont="1" applyFill="1" applyBorder="1" applyAlignment="1">
      <alignment horizontal="center"/>
    </xf>
    <xf numFmtId="4" fontId="1" fillId="0" borderId="4" xfId="9" applyNumberFormat="1" applyFont="1" applyFill="1" applyBorder="1" applyAlignment="1">
      <alignment horizontal="right"/>
    </xf>
    <xf numFmtId="0" fontId="1" fillId="0" borderId="0" xfId="9" applyFont="1"/>
    <xf numFmtId="4" fontId="28" fillId="0" borderId="0" xfId="9" applyNumberFormat="1" applyFont="1" applyFill="1" applyBorder="1" applyAlignment="1">
      <alignment horizontal="right" vertical="top"/>
    </xf>
    <xf numFmtId="0" fontId="28" fillId="0" borderId="0" xfId="9" applyNumberFormat="1" applyFont="1" applyFill="1" applyBorder="1" applyAlignment="1">
      <alignment horizontal="left"/>
    </xf>
    <xf numFmtId="4" fontId="29" fillId="0" borderId="0" xfId="9" applyNumberFormat="1" applyFont="1" applyFill="1" applyBorder="1" applyAlignment="1">
      <alignment horizontal="left"/>
    </xf>
    <xf numFmtId="4" fontId="1" fillId="0" borderId="0" xfId="9" applyNumberFormat="1" applyFont="1" applyFill="1" applyBorder="1" applyAlignment="1">
      <alignment horizontal="center"/>
    </xf>
    <xf numFmtId="4" fontId="29" fillId="0" borderId="0" xfId="9" applyNumberFormat="1" applyFont="1" applyFill="1" applyBorder="1" applyAlignment="1">
      <alignment horizontal="right"/>
    </xf>
    <xf numFmtId="0" fontId="1" fillId="0" borderId="0" xfId="9" applyFont="1" applyFill="1" applyAlignment="1">
      <alignment horizontal="right" vertical="top"/>
    </xf>
    <xf numFmtId="0" fontId="1" fillId="0" borderId="0" xfId="9" applyNumberFormat="1" applyFont="1" applyFill="1" applyAlignment="1">
      <alignment wrapText="1"/>
    </xf>
    <xf numFmtId="0" fontId="1" fillId="0" borderId="0" xfId="9" applyFont="1" applyFill="1" applyAlignment="1">
      <alignment horizontal="left"/>
    </xf>
    <xf numFmtId="0" fontId="1" fillId="0" borderId="0" xfId="9" applyFont="1" applyFill="1" applyAlignment="1">
      <alignment horizontal="center"/>
    </xf>
    <xf numFmtId="4" fontId="1" fillId="0" borderId="0" xfId="9" applyNumberFormat="1" applyFont="1" applyFill="1" applyAlignment="1">
      <alignment horizontal="right"/>
    </xf>
    <xf numFmtId="0" fontId="1" fillId="0" borderId="0" xfId="11" applyFont="1" applyFill="1" applyAlignment="1">
      <alignment horizontal="center" vertical="top"/>
    </xf>
    <xf numFmtId="0" fontId="1" fillId="0" borderId="0" xfId="11" applyFont="1" applyFill="1" applyAlignment="1">
      <alignment wrapText="1"/>
    </xf>
    <xf numFmtId="0" fontId="1" fillId="0" borderId="0" xfId="11" applyFont="1" applyFill="1" applyBorder="1" applyAlignment="1">
      <alignment horizontal="left"/>
    </xf>
    <xf numFmtId="4" fontId="1" fillId="0" borderId="0" xfId="11" applyNumberFormat="1" applyFont="1" applyFill="1" applyBorder="1" applyAlignment="1"/>
    <xf numFmtId="4" fontId="1" fillId="0" borderId="0" xfId="11" applyNumberFormat="1" applyFont="1" applyFill="1" applyBorder="1" applyAlignment="1">
      <alignment horizontal="right"/>
    </xf>
    <xf numFmtId="0" fontId="1" fillId="0" borderId="0" xfId="16" applyFont="1" applyFill="1" applyAlignment="1">
      <alignment horizontal="left" vertical="top"/>
    </xf>
    <xf numFmtId="49" fontId="11" fillId="0" borderId="0" xfId="16" applyNumberFormat="1" applyFont="1" applyFill="1" applyBorder="1" applyAlignment="1">
      <alignment horizontal="left" vertical="top" wrapText="1"/>
    </xf>
    <xf numFmtId="0" fontId="1" fillId="0" borderId="0" xfId="16" applyFont="1" applyFill="1"/>
    <xf numFmtId="0" fontId="1" fillId="0" borderId="0" xfId="16" applyFont="1" applyFill="1" applyBorder="1"/>
    <xf numFmtId="0" fontId="1" fillId="0" borderId="0" xfId="16" applyFont="1" applyFill="1" applyAlignment="1">
      <alignment horizontal="center" vertical="top"/>
    </xf>
    <xf numFmtId="0" fontId="1" fillId="0" borderId="0" xfId="16" applyFont="1" applyFill="1" applyAlignment="1">
      <alignment horizontal="left"/>
    </xf>
    <xf numFmtId="0" fontId="1" fillId="0" borderId="0" xfId="16" applyFont="1" applyFill="1" applyAlignment="1">
      <alignment horizontal="right"/>
    </xf>
    <xf numFmtId="4" fontId="1" fillId="0" borderId="0" xfId="16" applyNumberFormat="1" applyFont="1" applyFill="1" applyBorder="1" applyAlignment="1">
      <alignment horizontal="right"/>
    </xf>
    <xf numFmtId="0" fontId="1" fillId="0" borderId="0" xfId="11" applyFont="1" applyFill="1"/>
    <xf numFmtId="0" fontId="1" fillId="0" borderId="0" xfId="11" applyFont="1" applyFill="1" applyAlignment="1">
      <alignment horizontal="right"/>
    </xf>
    <xf numFmtId="0" fontId="1" fillId="0" borderId="0" xfId="11" applyFont="1" applyFill="1" applyAlignment="1">
      <alignment horizontal="left" vertical="top" wrapText="1"/>
    </xf>
    <xf numFmtId="0" fontId="1" fillId="0" borderId="3" xfId="9" applyFont="1" applyFill="1" applyBorder="1" applyAlignment="1">
      <alignment horizontal="right" vertical="top"/>
    </xf>
    <xf numFmtId="0" fontId="27" fillId="0" borderId="3" xfId="9" applyNumberFormat="1" applyFont="1" applyFill="1" applyBorder="1" applyAlignment="1">
      <alignment horizontal="left" vertical="top" wrapText="1"/>
    </xf>
    <xf numFmtId="0" fontId="1" fillId="0" borderId="3" xfId="9" applyFont="1" applyFill="1" applyBorder="1" applyAlignment="1">
      <alignment horizontal="left"/>
    </xf>
    <xf numFmtId="0" fontId="1" fillId="0" borderId="3" xfId="9" applyFont="1" applyFill="1" applyBorder="1" applyAlignment="1">
      <alignment horizontal="center"/>
    </xf>
    <xf numFmtId="4" fontId="1" fillId="0" borderId="3" xfId="9" applyNumberFormat="1" applyFont="1" applyFill="1" applyBorder="1" applyAlignment="1">
      <alignment horizontal="right"/>
    </xf>
    <xf numFmtId="0" fontId="8" fillId="0" borderId="2" xfId="9" applyFont="1" applyFill="1" applyBorder="1" applyAlignment="1">
      <alignment horizontal="right" vertical="top"/>
    </xf>
    <xf numFmtId="0" fontId="8" fillId="0" borderId="2" xfId="9" applyNumberFormat="1" applyFont="1" applyFill="1" applyBorder="1" applyAlignment="1">
      <alignment horizontal="left" wrapText="1"/>
    </xf>
    <xf numFmtId="0" fontId="8" fillId="0" borderId="2" xfId="9" applyFont="1" applyFill="1" applyBorder="1" applyAlignment="1">
      <alignment horizontal="left"/>
    </xf>
    <xf numFmtId="0" fontId="11" fillId="0" borderId="2" xfId="9" applyFont="1" applyFill="1" applyBorder="1" applyAlignment="1">
      <alignment horizontal="center"/>
    </xf>
    <xf numFmtId="4" fontId="8" fillId="0" borderId="2" xfId="9" applyNumberFormat="1" applyFont="1" applyFill="1" applyBorder="1" applyAlignment="1">
      <alignment horizontal="right"/>
    </xf>
    <xf numFmtId="4" fontId="1" fillId="0" borderId="0" xfId="9" applyNumberFormat="1" applyFont="1" applyFill="1" applyBorder="1" applyAlignment="1">
      <alignment horizontal="right" vertical="top"/>
    </xf>
    <xf numFmtId="0" fontId="27" fillId="0" borderId="0" xfId="9" applyNumberFormat="1" applyFont="1" applyFill="1" applyBorder="1" applyAlignment="1">
      <alignment horizontal="left" vertical="top" wrapText="1"/>
    </xf>
    <xf numFmtId="4" fontId="1" fillId="0" borderId="0" xfId="9" applyNumberFormat="1" applyFont="1" applyFill="1" applyBorder="1" applyAlignment="1">
      <alignment horizontal="left"/>
    </xf>
    <xf numFmtId="4" fontId="1" fillId="0" borderId="0" xfId="9" applyNumberFormat="1" applyFont="1" applyFill="1" applyBorder="1" applyAlignment="1">
      <alignment horizontal="right"/>
    </xf>
    <xf numFmtId="0" fontId="27" fillId="0" borderId="0" xfId="9" applyNumberFormat="1" applyFont="1" applyFill="1" applyAlignment="1">
      <alignment horizontal="left" wrapText="1"/>
    </xf>
    <xf numFmtId="0" fontId="1" fillId="0" borderId="0" xfId="9" quotePrefix="1" applyFont="1" applyFill="1" applyAlignment="1">
      <alignment horizontal="right" vertical="top"/>
    </xf>
    <xf numFmtId="4" fontId="1" fillId="0" borderId="0" xfId="9" applyNumberFormat="1" applyFont="1" applyFill="1" applyAlignment="1">
      <alignment horizontal="center"/>
    </xf>
    <xf numFmtId="0" fontId="8" fillId="0" borderId="1" xfId="9" applyFont="1" applyFill="1" applyBorder="1" applyAlignment="1">
      <alignment horizontal="right" vertical="top"/>
    </xf>
    <xf numFmtId="0" fontId="8" fillId="0" borderId="1" xfId="9" applyNumberFormat="1" applyFont="1" applyFill="1" applyBorder="1" applyAlignment="1">
      <alignment horizontal="left" wrapText="1"/>
    </xf>
    <xf numFmtId="0" fontId="8" fillId="0" borderId="1" xfId="9" applyFont="1" applyFill="1" applyBorder="1" applyAlignment="1">
      <alignment horizontal="left"/>
    </xf>
    <xf numFmtId="0" fontId="11" fillId="0" borderId="1" xfId="9" applyFont="1" applyFill="1" applyBorder="1" applyAlignment="1">
      <alignment horizontal="center"/>
    </xf>
    <xf numFmtId="4" fontId="8" fillId="0" borderId="1" xfId="9" applyNumberFormat="1" applyFont="1" applyFill="1" applyBorder="1" applyAlignment="1">
      <alignment horizontal="right"/>
    </xf>
    <xf numFmtId="0" fontId="27" fillId="0" borderId="0" xfId="9" quotePrefix="1" applyNumberFormat="1" applyFont="1" applyFill="1" applyBorder="1" applyAlignment="1">
      <alignment horizontal="left" vertical="top" wrapText="1"/>
    </xf>
    <xf numFmtId="4" fontId="1" fillId="0" borderId="0" xfId="9" quotePrefix="1" applyNumberFormat="1" applyFont="1" applyFill="1" applyBorder="1" applyAlignment="1">
      <alignment horizontal="left"/>
    </xf>
    <xf numFmtId="0" fontId="27" fillId="0" borderId="0" xfId="9" applyNumberFormat="1" applyFont="1" applyFill="1" applyAlignment="1">
      <alignment wrapText="1"/>
    </xf>
    <xf numFmtId="0" fontId="1" fillId="0" borderId="0" xfId="11" applyNumberFormat="1" applyFont="1" applyFill="1" applyAlignment="1">
      <alignment horizontal="left" vertical="top"/>
    </xf>
    <xf numFmtId="0" fontId="1" fillId="0" borderId="0" xfId="11" applyFont="1" applyFill="1" applyAlignment="1">
      <alignment vertical="top" wrapText="1"/>
    </xf>
    <xf numFmtId="0" fontId="1" fillId="0" borderId="0" xfId="11" applyFont="1" applyFill="1" applyAlignment="1">
      <alignment horizontal="left"/>
    </xf>
    <xf numFmtId="0" fontId="1" fillId="0" borderId="0" xfId="17" applyFont="1" applyBorder="1" applyAlignment="1">
      <alignment vertical="top" wrapText="1"/>
    </xf>
    <xf numFmtId="4" fontId="1" fillId="0" borderId="0" xfId="18" applyNumberFormat="1" applyFont="1" applyFill="1" applyBorder="1" applyAlignment="1">
      <alignment horizontal="right"/>
    </xf>
    <xf numFmtId="0" fontId="11" fillId="0" borderId="0" xfId="11" applyFont="1" applyFill="1"/>
    <xf numFmtId="0" fontId="27" fillId="0" borderId="0" xfId="9" quotePrefix="1" applyNumberFormat="1" applyFont="1" applyFill="1" applyBorder="1" applyAlignment="1">
      <alignment vertical="top" wrapText="1"/>
    </xf>
    <xf numFmtId="0" fontId="1" fillId="0" borderId="0" xfId="9" quotePrefix="1" applyFont="1" applyFill="1" applyAlignment="1">
      <alignment horizontal="left"/>
    </xf>
    <xf numFmtId="0" fontId="8" fillId="0" borderId="1" xfId="9" applyNumberFormat="1" applyFont="1" applyFill="1" applyBorder="1" applyAlignment="1">
      <alignment wrapText="1"/>
    </xf>
    <xf numFmtId="4" fontId="11" fillId="0" borderId="1" xfId="9" applyNumberFormat="1" applyFont="1" applyFill="1" applyBorder="1" applyAlignment="1">
      <alignment horizontal="center"/>
    </xf>
    <xf numFmtId="0" fontId="11" fillId="0" borderId="0" xfId="11" applyFont="1" applyFill="1" applyAlignment="1">
      <alignment vertical="top" wrapText="1"/>
    </xf>
    <xf numFmtId="0" fontId="1" fillId="0" borderId="0" xfId="9" applyFont="1" applyFill="1" applyBorder="1" applyAlignment="1">
      <alignment vertical="top"/>
    </xf>
    <xf numFmtId="0" fontId="1" fillId="0" borderId="0" xfId="9" applyFont="1" applyFill="1" applyBorder="1" applyAlignment="1">
      <alignment vertical="top" wrapText="1"/>
    </xf>
    <xf numFmtId="4" fontId="1" fillId="0" borderId="0" xfId="9" applyNumberFormat="1" applyFont="1" applyFill="1" applyBorder="1"/>
    <xf numFmtId="0" fontId="8" fillId="0" borderId="0" xfId="9" applyFont="1" applyFill="1" applyBorder="1" applyAlignment="1">
      <alignment horizontal="right" vertical="top"/>
    </xf>
    <xf numFmtId="0" fontId="8" fillId="0" borderId="0" xfId="9" applyNumberFormat="1" applyFont="1" applyFill="1" applyBorder="1" applyAlignment="1">
      <alignment horizontal="left" wrapText="1"/>
    </xf>
    <xf numFmtId="0" fontId="8" fillId="0" borderId="0" xfId="9" applyFont="1" applyFill="1" applyBorder="1" applyAlignment="1">
      <alignment horizontal="left"/>
    </xf>
    <xf numFmtId="0" fontId="11" fillId="0" borderId="0" xfId="9" applyFont="1" applyFill="1" applyBorder="1" applyAlignment="1">
      <alignment horizontal="center"/>
    </xf>
    <xf numFmtId="4" fontId="8" fillId="0" borderId="0" xfId="9" applyNumberFormat="1" applyFont="1" applyFill="1" applyBorder="1" applyAlignment="1">
      <alignment horizontal="right"/>
    </xf>
    <xf numFmtId="0" fontId="1" fillId="0" borderId="0" xfId="9" applyFont="1" applyBorder="1" applyAlignment="1">
      <alignment vertical="top"/>
    </xf>
    <xf numFmtId="4" fontId="1" fillId="0" borderId="0" xfId="9" applyNumberFormat="1" applyFont="1" applyBorder="1"/>
    <xf numFmtId="0" fontId="1" fillId="0" borderId="0" xfId="9" applyFont="1" applyBorder="1"/>
    <xf numFmtId="0" fontId="1" fillId="0" borderId="0" xfId="9" applyFont="1" applyFill="1" applyBorder="1"/>
    <xf numFmtId="0" fontId="1" fillId="0" borderId="0" xfId="11" applyFont="1" applyFill="1" applyBorder="1" applyAlignment="1">
      <alignment horizontal="left" vertical="top"/>
    </xf>
    <xf numFmtId="49" fontId="1" fillId="0" borderId="0" xfId="11" applyNumberFormat="1" applyFont="1" applyFill="1" applyBorder="1" applyAlignment="1">
      <alignment horizontal="left" vertical="top" wrapText="1"/>
    </xf>
    <xf numFmtId="4" fontId="1" fillId="0" borderId="0" xfId="11" applyNumberFormat="1" applyFont="1" applyFill="1" applyBorder="1" applyAlignment="1">
      <alignment horizontal="center"/>
    </xf>
    <xf numFmtId="0" fontId="1" fillId="0" borderId="0" xfId="11" applyFont="1" applyFill="1" applyBorder="1"/>
    <xf numFmtId="0" fontId="1" fillId="0" borderId="0" xfId="11" applyFont="1" applyFill="1" applyBorder="1" applyAlignment="1">
      <alignment horizontal="center"/>
    </xf>
    <xf numFmtId="0" fontId="1" fillId="0" borderId="0" xfId="11" applyFont="1" applyFill="1" applyAlignment="1">
      <alignment horizontal="left" vertical="top"/>
    </xf>
    <xf numFmtId="0" fontId="27" fillId="0" borderId="0" xfId="9" applyNumberFormat="1" applyFont="1" applyFill="1" applyBorder="1" applyAlignment="1">
      <alignment horizontal="left" wrapText="1"/>
    </xf>
    <xf numFmtId="0" fontId="1" fillId="0" borderId="0" xfId="11" applyNumberFormat="1" applyFont="1" applyFill="1" applyBorder="1" applyAlignment="1">
      <alignment horizontal="left" vertical="top" wrapText="1"/>
    </xf>
    <xf numFmtId="4" fontId="27" fillId="0" borderId="0" xfId="2" applyFont="1" applyFill="1" applyAlignment="1">
      <alignment horizontal="right" vertical="top"/>
    </xf>
    <xf numFmtId="0" fontId="27" fillId="0" borderId="0" xfId="2" applyNumberFormat="1" applyFont="1" applyFill="1" applyAlignment="1"/>
    <xf numFmtId="4" fontId="33" fillId="0" borderId="0" xfId="2" applyFont="1" applyFill="1" applyAlignment="1">
      <alignment horizontal="left"/>
    </xf>
    <xf numFmtId="4" fontId="33" fillId="0" borderId="0" xfId="2" applyNumberFormat="1" applyFont="1" applyFill="1" applyAlignment="1">
      <alignment horizontal="right"/>
    </xf>
    <xf numFmtId="4" fontId="27" fillId="0" borderId="0" xfId="2" applyNumberFormat="1" applyFont="1" applyFill="1" applyAlignment="1">
      <alignment horizontal="right"/>
    </xf>
    <xf numFmtId="0" fontId="27" fillId="0" borderId="0" xfId="2" applyNumberFormat="1" applyFont="1" applyFill="1" applyAlignment="1">
      <alignment wrapText="1"/>
    </xf>
    <xf numFmtId="4" fontId="27" fillId="0" borderId="0" xfId="2" applyFont="1" applyFill="1" applyAlignment="1">
      <alignment horizontal="left"/>
    </xf>
    <xf numFmtId="0" fontId="27" fillId="0" borderId="0" xfId="9" applyFont="1"/>
    <xf numFmtId="0" fontId="11" fillId="0" borderId="1" xfId="9" applyFont="1" applyFill="1" applyBorder="1" applyAlignment="1">
      <alignment horizontal="right" vertical="top"/>
    </xf>
    <xf numFmtId="0" fontId="8" fillId="0" borderId="1" xfId="9" applyNumberFormat="1" applyFont="1" applyFill="1" applyBorder="1" applyAlignment="1">
      <alignment horizontal="left" vertical="top" wrapText="1"/>
    </xf>
    <xf numFmtId="0" fontId="11" fillId="0" borderId="1" xfId="9" applyFont="1" applyFill="1" applyBorder="1" applyAlignment="1">
      <alignment horizontal="left"/>
    </xf>
    <xf numFmtId="4" fontId="11" fillId="0" borderId="1" xfId="9" applyNumberFormat="1" applyFont="1" applyFill="1" applyBorder="1" applyAlignment="1">
      <alignment horizontal="right"/>
    </xf>
    <xf numFmtId="4" fontId="27" fillId="0" borderId="0" xfId="9" applyNumberFormat="1" applyFont="1" applyFill="1" applyBorder="1" applyAlignment="1">
      <alignment horizontal="right"/>
    </xf>
    <xf numFmtId="0" fontId="28" fillId="0" borderId="0" xfId="9" applyNumberFormat="1" applyFont="1" applyFill="1" applyBorder="1" applyAlignment="1">
      <alignment horizontal="left" wrapText="1"/>
    </xf>
    <xf numFmtId="4" fontId="28" fillId="0" borderId="0" xfId="9" applyNumberFormat="1" applyFont="1" applyFill="1" applyBorder="1" applyAlignment="1">
      <alignment horizontal="left"/>
    </xf>
    <xf numFmtId="4" fontId="11" fillId="0" borderId="0" xfId="9" applyNumberFormat="1" applyFont="1" applyFill="1" applyBorder="1" applyAlignment="1">
      <alignment horizontal="center"/>
    </xf>
    <xf numFmtId="4" fontId="28" fillId="0" borderId="0" xfId="9" applyNumberFormat="1" applyFont="1" applyFill="1" applyBorder="1" applyAlignment="1">
      <alignment horizontal="right"/>
    </xf>
    <xf numFmtId="49" fontId="1" fillId="0" borderId="0" xfId="9" applyNumberFormat="1" applyFont="1" applyBorder="1" applyAlignment="1">
      <alignment horizontal="center" vertical="top"/>
    </xf>
    <xf numFmtId="4" fontId="1" fillId="0" borderId="0" xfId="9" applyNumberFormat="1" applyFont="1" applyBorder="1" applyAlignment="1">
      <alignment horizontal="justify" vertical="top" wrapText="1"/>
    </xf>
    <xf numFmtId="4" fontId="1" fillId="0" borderId="0" xfId="9" applyNumberFormat="1" applyFont="1" applyBorder="1" applyAlignment="1">
      <alignment horizontal="center"/>
    </xf>
    <xf numFmtId="4" fontId="1" fillId="0" borderId="0" xfId="9" applyNumberFormat="1" applyFont="1" applyBorder="1" applyAlignment="1">
      <alignment horizontal="right"/>
    </xf>
    <xf numFmtId="4" fontId="1" fillId="0" borderId="0" xfId="19" applyNumberFormat="1" applyFont="1" applyBorder="1" applyAlignment="1">
      <alignment horizontal="center"/>
    </xf>
    <xf numFmtId="4" fontId="1" fillId="0" borderId="0" xfId="9" applyNumberFormat="1" applyFont="1" applyBorder="1" applyAlignment="1">
      <alignment horizontal="center" wrapText="1"/>
    </xf>
    <xf numFmtId="4" fontId="1" fillId="0" borderId="0" xfId="9" applyNumberFormat="1" applyFont="1" applyBorder="1" applyAlignment="1">
      <alignment horizontal="right" wrapText="1"/>
    </xf>
    <xf numFmtId="0" fontId="1" fillId="0" borderId="0" xfId="9" applyFont="1" applyBorder="1" applyAlignment="1">
      <alignment horizontal="justify" vertical="top" wrapText="1"/>
    </xf>
    <xf numFmtId="0" fontId="1" fillId="0" borderId="0" xfId="9" applyNumberFormat="1" applyFont="1" applyBorder="1" applyAlignment="1">
      <alignment horizontal="center" wrapText="1"/>
    </xf>
    <xf numFmtId="0" fontId="1" fillId="0" borderId="0" xfId="9" applyFont="1" applyBorder="1" applyAlignment="1">
      <alignment vertical="top" wrapText="1"/>
    </xf>
    <xf numFmtId="49" fontId="1" fillId="0" borderId="0" xfId="9" applyNumberFormat="1" applyFont="1" applyFill="1" applyBorder="1" applyAlignment="1">
      <alignment horizontal="center" vertical="top"/>
    </xf>
    <xf numFmtId="4" fontId="1" fillId="0" borderId="0" xfId="9" applyNumberFormat="1" applyFont="1" applyFill="1" applyBorder="1" applyAlignment="1">
      <alignment horizontal="center" vertical="top"/>
    </xf>
    <xf numFmtId="4" fontId="1" fillId="0" borderId="0" xfId="9" applyNumberFormat="1" applyFont="1" applyBorder="1" applyAlignment="1">
      <alignment horizontal="left" vertical="top" wrapText="1"/>
    </xf>
    <xf numFmtId="4" fontId="1" fillId="0" borderId="0" xfId="9" quotePrefix="1" applyNumberFormat="1" applyFont="1" applyBorder="1" applyAlignment="1">
      <alignment horizontal="justify" vertical="top" wrapText="1"/>
    </xf>
    <xf numFmtId="4" fontId="1" fillId="0" borderId="0" xfId="9" applyNumberFormat="1" applyFont="1" applyBorder="1" applyAlignment="1">
      <alignment horizontal="center" vertical="top"/>
    </xf>
    <xf numFmtId="4" fontId="1" fillId="0" borderId="0" xfId="9" applyNumberFormat="1" applyFont="1" applyBorder="1" applyAlignment="1">
      <alignment vertical="top" wrapText="1"/>
    </xf>
    <xf numFmtId="3" fontId="1" fillId="0" borderId="0" xfId="9" applyNumberFormat="1" applyFont="1" applyBorder="1" applyAlignment="1">
      <alignment horizontal="center"/>
    </xf>
    <xf numFmtId="0" fontId="11" fillId="0" borderId="0" xfId="9" applyFont="1" applyFill="1" applyBorder="1" applyAlignment="1">
      <alignment horizontal="right" vertical="top"/>
    </xf>
    <xf numFmtId="0" fontId="8" fillId="0" borderId="0" xfId="9" applyNumberFormat="1" applyFont="1" applyFill="1" applyBorder="1" applyAlignment="1">
      <alignment horizontal="left" vertical="top" wrapText="1"/>
    </xf>
    <xf numFmtId="0" fontId="11" fillId="0" borderId="0" xfId="9" applyFont="1" applyFill="1" applyBorder="1" applyAlignment="1">
      <alignment horizontal="left"/>
    </xf>
    <xf numFmtId="4" fontId="11" fillId="0" borderId="0" xfId="9" applyNumberFormat="1" applyFont="1" applyFill="1" applyBorder="1" applyAlignment="1">
      <alignment horizontal="right"/>
    </xf>
    <xf numFmtId="4" fontId="28" fillId="0" borderId="0" xfId="14" applyFont="1" applyFill="1" applyBorder="1" applyAlignment="1">
      <alignment horizontal="right" vertical="top"/>
    </xf>
    <xf numFmtId="0" fontId="28" fillId="0" borderId="0" xfId="14" applyNumberFormat="1" applyFont="1" applyFill="1" applyBorder="1" applyAlignment="1">
      <alignment horizontal="left"/>
    </xf>
    <xf numFmtId="4" fontId="28" fillId="0" borderId="0" xfId="14" applyFont="1" applyFill="1" applyBorder="1" applyAlignment="1">
      <alignment horizontal="left"/>
    </xf>
    <xf numFmtId="4" fontId="28" fillId="0" borderId="0" xfId="14" applyNumberFormat="1" applyFont="1" applyFill="1" applyBorder="1" applyAlignment="1">
      <alignment horizontal="right"/>
    </xf>
    <xf numFmtId="4" fontId="34" fillId="0" borderId="0" xfId="14" applyNumberFormat="1" applyFont="1" applyFill="1" applyBorder="1" applyAlignment="1">
      <alignment horizontal="right"/>
    </xf>
    <xf numFmtId="0" fontId="1" fillId="0" borderId="0" xfId="9" applyNumberFormat="1" applyFont="1" applyFill="1" applyAlignment="1">
      <alignment horizontal="right" vertical="top"/>
    </xf>
    <xf numFmtId="0" fontId="27" fillId="0" borderId="0" xfId="9" applyNumberFormat="1" applyFont="1" applyFill="1" applyBorder="1" applyAlignment="1">
      <alignment horizontal="left" vertical="center" wrapText="1"/>
    </xf>
    <xf numFmtId="0" fontId="1" fillId="0" borderId="0" xfId="9" applyFont="1" applyFill="1" applyBorder="1" applyAlignment="1"/>
    <xf numFmtId="0" fontId="1" fillId="0" borderId="0" xfId="9" applyFont="1" applyFill="1" applyBorder="1" applyAlignment="1">
      <alignment horizontal="center"/>
    </xf>
    <xf numFmtId="0" fontId="1" fillId="0" borderId="0" xfId="9" applyNumberFormat="1" applyFont="1" applyAlignment="1">
      <alignment horizontal="center" vertical="top" wrapText="1"/>
    </xf>
    <xf numFmtId="9" fontId="1" fillId="0" borderId="0" xfId="9" applyNumberFormat="1" applyFont="1" applyAlignment="1">
      <alignment horizontal="left" vertical="center" wrapText="1"/>
    </xf>
    <xf numFmtId="9" fontId="1" fillId="0" borderId="0" xfId="9" applyNumberFormat="1" applyFont="1" applyAlignment="1">
      <alignment horizontal="left" wrapText="1"/>
    </xf>
    <xf numFmtId="168" fontId="1" fillId="0" borderId="0" xfId="20" applyFont="1" applyAlignment="1">
      <alignment horizontal="center"/>
    </xf>
    <xf numFmtId="0" fontId="1" fillId="0" borderId="0" xfId="9" applyNumberFormat="1" applyFont="1" applyAlignment="1">
      <alignment horizontal="center" vertical="top"/>
    </xf>
    <xf numFmtId="0" fontId="1" fillId="0" borderId="0" xfId="9" applyFont="1" applyAlignment="1">
      <alignment horizontal="left" vertical="center" wrapText="1"/>
    </xf>
    <xf numFmtId="0" fontId="1" fillId="0" borderId="0" xfId="9" applyFont="1" applyAlignment="1">
      <alignment horizontal="right"/>
    </xf>
    <xf numFmtId="0" fontId="1" fillId="0" borderId="0" xfId="9" applyFont="1" applyAlignment="1">
      <alignment horizontal="left" vertical="center"/>
    </xf>
    <xf numFmtId="49" fontId="1" fillId="0" borderId="0" xfId="9" applyNumberFormat="1" applyFont="1"/>
    <xf numFmtId="0" fontId="1" fillId="0" borderId="0" xfId="9" applyFont="1" applyAlignment="1">
      <alignment wrapText="1"/>
    </xf>
    <xf numFmtId="3" fontId="1" fillId="0" borderId="0" xfId="9" applyNumberFormat="1" applyFont="1" applyAlignment="1">
      <alignment horizontal="right"/>
    </xf>
    <xf numFmtId="0" fontId="1" fillId="0" borderId="0" xfId="9" applyFont="1" applyBorder="1" applyAlignment="1">
      <alignment horizontal="left" vertical="center" wrapText="1"/>
    </xf>
    <xf numFmtId="0" fontId="1" fillId="0" borderId="0" xfId="9" applyFont="1" applyBorder="1" applyAlignment="1">
      <alignment horizontal="right"/>
    </xf>
    <xf numFmtId="0" fontId="1" fillId="0" borderId="0" xfId="9" applyFont="1" applyBorder="1" applyAlignment="1">
      <alignment horizontal="left" vertical="center"/>
    </xf>
    <xf numFmtId="168" fontId="1" fillId="0" borderId="0" xfId="20" applyFont="1" applyBorder="1" applyAlignment="1">
      <alignment horizontal="center"/>
    </xf>
    <xf numFmtId="168" fontId="1" fillId="0" borderId="0" xfId="20" applyFont="1" applyBorder="1" applyAlignment="1">
      <alignment horizontal="right"/>
    </xf>
    <xf numFmtId="3" fontId="1" fillId="0" borderId="0" xfId="9" applyNumberFormat="1" applyFont="1" applyAlignment="1" applyProtection="1">
      <alignment horizontal="right"/>
      <protection locked="0"/>
    </xf>
    <xf numFmtId="0" fontId="27" fillId="0" borderId="0" xfId="9" applyNumberFormat="1" applyFont="1" applyFill="1"/>
    <xf numFmtId="0" fontId="1" fillId="0" borderId="0" xfId="9" applyFont="1" applyFill="1" applyAlignment="1"/>
    <xf numFmtId="3" fontId="1" fillId="0" borderId="0" xfId="9" applyNumberFormat="1" applyFont="1" applyFill="1" applyAlignment="1" applyProtection="1">
      <alignment horizontal="center"/>
      <protection locked="0"/>
    </xf>
    <xf numFmtId="0" fontId="33" fillId="0" borderId="1" xfId="9" applyNumberFormat="1" applyFont="1" applyFill="1" applyBorder="1" applyAlignment="1">
      <alignment horizontal="right" vertical="top"/>
    </xf>
    <xf numFmtId="0" fontId="21" fillId="0" borderId="1" xfId="9" applyNumberFormat="1" applyFont="1" applyFill="1" applyBorder="1"/>
    <xf numFmtId="0" fontId="33" fillId="0" borderId="1" xfId="9" applyFont="1" applyFill="1" applyBorder="1" applyAlignment="1"/>
    <xf numFmtId="3" fontId="33" fillId="0" borderId="1" xfId="9" applyNumberFormat="1" applyFont="1" applyFill="1" applyBorder="1" applyAlignment="1" applyProtection="1">
      <alignment horizontal="center"/>
      <protection locked="0"/>
    </xf>
    <xf numFmtId="4" fontId="33" fillId="0" borderId="1" xfId="9" applyNumberFormat="1" applyFont="1" applyFill="1" applyBorder="1" applyAlignment="1">
      <alignment horizontal="right"/>
    </xf>
    <xf numFmtId="4" fontId="21" fillId="0" borderId="1" xfId="9" applyNumberFormat="1" applyFont="1" applyFill="1" applyBorder="1" applyAlignment="1">
      <alignment horizontal="right"/>
    </xf>
    <xf numFmtId="0" fontId="21" fillId="0" borderId="0" xfId="9" applyNumberFormat="1" applyFont="1" applyFill="1" applyAlignment="1">
      <alignment horizontal="right" vertical="top"/>
    </xf>
    <xf numFmtId="0" fontId="21" fillId="0" borderId="0" xfId="9" applyNumberFormat="1" applyFont="1" applyFill="1"/>
    <xf numFmtId="0" fontId="1" fillId="0" borderId="0" xfId="9" applyFont="1" applyBorder="1" applyAlignment="1">
      <alignment horizontal="left"/>
    </xf>
    <xf numFmtId="4" fontId="1" fillId="0" borderId="0" xfId="9" applyNumberFormat="1" applyFont="1" applyAlignment="1">
      <alignment horizontal="center"/>
    </xf>
    <xf numFmtId="4" fontId="1" fillId="0" borderId="0" xfId="9" applyNumberFormat="1" applyFont="1" applyAlignment="1">
      <alignment horizontal="right"/>
    </xf>
    <xf numFmtId="4" fontId="1" fillId="0" borderId="0" xfId="9" applyNumberFormat="1" applyFont="1"/>
    <xf numFmtId="0" fontId="33" fillId="0" borderId="0" xfId="9" applyNumberFormat="1" applyFont="1" applyFill="1" applyBorder="1" applyAlignment="1">
      <alignment horizontal="right" vertical="top"/>
    </xf>
    <xf numFmtId="0" fontId="21" fillId="0" borderId="0" xfId="9" applyNumberFormat="1" applyFont="1" applyFill="1" applyBorder="1"/>
    <xf numFmtId="0" fontId="33" fillId="0" borderId="0" xfId="9" applyFont="1" applyFill="1" applyBorder="1" applyAlignment="1"/>
    <xf numFmtId="3" fontId="33" fillId="0" borderId="0" xfId="9" applyNumberFormat="1" applyFont="1" applyFill="1" applyBorder="1" applyAlignment="1" applyProtection="1">
      <alignment horizontal="center"/>
      <protection locked="0"/>
    </xf>
    <xf numFmtId="4" fontId="33" fillId="0" borderId="0" xfId="9" applyNumberFormat="1" applyFont="1" applyFill="1" applyBorder="1" applyAlignment="1">
      <alignment horizontal="right"/>
    </xf>
    <xf numFmtId="4" fontId="21" fillId="0" borderId="0" xfId="9" applyNumberFormat="1" applyFont="1" applyFill="1" applyBorder="1" applyAlignment="1">
      <alignment horizontal="right"/>
    </xf>
    <xf numFmtId="0" fontId="46" fillId="0" borderId="1" xfId="9" applyNumberFormat="1" applyFont="1" applyFill="1" applyBorder="1" applyAlignment="1">
      <alignment horizontal="right" vertical="top"/>
    </xf>
    <xf numFmtId="0" fontId="36" fillId="0" borderId="1" xfId="9" applyNumberFormat="1" applyFont="1" applyFill="1" applyBorder="1"/>
    <xf numFmtId="0" fontId="46" fillId="0" borderId="1" xfId="9" applyFont="1" applyFill="1" applyBorder="1" applyAlignment="1"/>
    <xf numFmtId="3" fontId="46" fillId="0" borderId="1" xfId="9" applyNumberFormat="1" applyFont="1" applyFill="1" applyBorder="1" applyAlignment="1" applyProtection="1">
      <alignment horizontal="center"/>
      <protection locked="0"/>
    </xf>
    <xf numFmtId="4" fontId="46" fillId="0" borderId="1" xfId="9" applyNumberFormat="1" applyFont="1" applyFill="1" applyBorder="1" applyAlignment="1">
      <alignment horizontal="right"/>
    </xf>
    <xf numFmtId="4" fontId="36" fillId="0" borderId="1" xfId="9" applyNumberFormat="1" applyFont="1" applyFill="1" applyBorder="1" applyAlignment="1">
      <alignment horizontal="right"/>
    </xf>
    <xf numFmtId="0" fontId="46" fillId="0" borderId="0" xfId="9" applyNumberFormat="1" applyFont="1" applyFill="1" applyBorder="1" applyAlignment="1">
      <alignment horizontal="right" vertical="top"/>
    </xf>
    <xf numFmtId="0" fontId="36" fillId="0" borderId="0" xfId="9" applyNumberFormat="1" applyFont="1" applyFill="1" applyBorder="1"/>
    <xf numFmtId="0" fontId="46" fillId="0" borderId="0" xfId="9" applyFont="1" applyFill="1" applyBorder="1" applyAlignment="1"/>
    <xf numFmtId="3" fontId="46" fillId="0" borderId="0" xfId="9" applyNumberFormat="1" applyFont="1" applyFill="1" applyBorder="1" applyAlignment="1" applyProtection="1">
      <alignment horizontal="center"/>
      <protection locked="0"/>
    </xf>
    <xf numFmtId="4" fontId="46" fillId="0" borderId="0" xfId="9" applyNumberFormat="1" applyFont="1" applyFill="1" applyBorder="1" applyAlignment="1">
      <alignment horizontal="right"/>
    </xf>
    <xf numFmtId="4" fontId="36" fillId="0" borderId="0" xfId="9" applyNumberFormat="1" applyFont="1" applyFill="1" applyBorder="1" applyAlignment="1">
      <alignment horizontal="right"/>
    </xf>
    <xf numFmtId="4" fontId="36" fillId="0" borderId="0" xfId="9" applyNumberFormat="1" applyFont="1" applyFill="1" applyBorder="1" applyAlignment="1">
      <alignment horizontal="right" vertical="top"/>
    </xf>
    <xf numFmtId="0" fontId="36" fillId="0" borderId="0" xfId="9" applyNumberFormat="1" applyFont="1" applyFill="1" applyBorder="1" applyAlignment="1">
      <alignment horizontal="left"/>
    </xf>
    <xf numFmtId="4" fontId="36" fillId="0" borderId="0" xfId="9" applyNumberFormat="1" applyFont="1" applyFill="1" applyBorder="1" applyAlignment="1">
      <alignment horizontal="left"/>
    </xf>
    <xf numFmtId="0" fontId="1" fillId="0" borderId="0" xfId="9" applyFont="1" applyAlignment="1">
      <alignment horizontal="center" vertical="top"/>
    </xf>
    <xf numFmtId="9" fontId="1" fillId="0" borderId="0" xfId="9" quotePrefix="1" applyNumberFormat="1" applyFont="1" applyAlignment="1">
      <alignment horizontal="left" vertical="center" wrapText="1"/>
    </xf>
    <xf numFmtId="9" fontId="69" fillId="0" borderId="0" xfId="9" applyNumberFormat="1" applyFont="1" applyAlignment="1">
      <alignment horizontal="left" vertical="center" wrapText="1"/>
    </xf>
    <xf numFmtId="9" fontId="1" fillId="0" borderId="0" xfId="9" applyNumberFormat="1" applyFont="1" applyBorder="1" applyAlignment="1">
      <alignment horizontal="left" vertical="center" wrapText="1"/>
    </xf>
    <xf numFmtId="0" fontId="1" fillId="0" borderId="0" xfId="9" applyFont="1" applyBorder="1" applyAlignment="1">
      <alignment horizontal="left" vertical="top" wrapText="1"/>
    </xf>
    <xf numFmtId="0" fontId="33" fillId="0" borderId="0" xfId="9" applyFont="1"/>
    <xf numFmtId="0" fontId="46" fillId="0" borderId="0" xfId="9" applyFont="1"/>
    <xf numFmtId="0" fontId="1" fillId="0" borderId="0" xfId="9" applyFont="1" applyFill="1" applyBorder="1" applyAlignment="1">
      <alignment horizontal="left" vertical="top" wrapText="1"/>
    </xf>
    <xf numFmtId="0" fontId="1" fillId="0" borderId="0" xfId="9" applyNumberFormat="1" applyFont="1" applyAlignment="1">
      <alignment horizontal="right" vertical="top"/>
    </xf>
    <xf numFmtId="0" fontId="1" fillId="0" borderId="0" xfId="9" applyNumberFormat="1" applyFont="1" applyAlignment="1">
      <alignment horizontal="left" vertical="center"/>
    </xf>
    <xf numFmtId="0" fontId="1" fillId="0" borderId="0" xfId="9" applyFont="1" applyAlignment="1">
      <alignment horizontal="center"/>
    </xf>
    <xf numFmtId="49" fontId="37" fillId="0" borderId="1" xfId="9" applyNumberFormat="1" applyFont="1" applyFill="1" applyBorder="1" applyAlignment="1">
      <alignment horizontal="right" vertical="top"/>
    </xf>
    <xf numFmtId="0" fontId="22" fillId="0" borderId="1" xfId="9" applyNumberFormat="1" applyFont="1" applyFill="1" applyBorder="1" applyAlignment="1">
      <alignment horizontal="left" vertical="center"/>
    </xf>
    <xf numFmtId="0" fontId="37" fillId="0" borderId="1" xfId="9" applyFont="1" applyFill="1" applyBorder="1" applyAlignment="1"/>
    <xf numFmtId="0" fontId="1" fillId="0" borderId="1" xfId="9" applyFont="1" applyFill="1" applyBorder="1" applyAlignment="1">
      <alignment horizontal="center"/>
    </xf>
    <xf numFmtId="4" fontId="37" fillId="0" borderId="1" xfId="9" applyNumberFormat="1" applyFont="1" applyFill="1" applyBorder="1" applyAlignment="1"/>
    <xf numFmtId="49" fontId="1" fillId="0" borderId="0" xfId="9" applyNumberFormat="1" applyFont="1" applyFill="1" applyBorder="1" applyAlignment="1">
      <alignment horizontal="right" vertical="top"/>
    </xf>
    <xf numFmtId="0" fontId="27" fillId="0" borderId="0" xfId="9" applyNumberFormat="1" applyFont="1" applyFill="1" applyBorder="1" applyAlignment="1">
      <alignment horizontal="left" vertical="center"/>
    </xf>
    <xf numFmtId="4" fontId="1" fillId="0" borderId="0" xfId="9" applyNumberFormat="1" applyFont="1" applyFill="1" applyBorder="1" applyAlignment="1"/>
    <xf numFmtId="3" fontId="1" fillId="0" borderId="0" xfId="9" applyNumberFormat="1" applyFont="1" applyFill="1" applyAlignment="1">
      <alignment horizontal="center"/>
    </xf>
    <xf numFmtId="4" fontId="1" fillId="0" borderId="0" xfId="9" applyNumberFormat="1" applyFont="1" applyFill="1" applyAlignment="1"/>
    <xf numFmtId="0" fontId="36" fillId="0" borderId="0" xfId="9" applyNumberFormat="1" applyFont="1" applyFill="1" applyBorder="1" applyAlignment="1">
      <alignment horizontal="left" wrapText="1"/>
    </xf>
    <xf numFmtId="0" fontId="1" fillId="0" borderId="0" xfId="9" applyFont="1" applyAlignment="1">
      <alignment horizontal="left" vertical="top" wrapText="1"/>
    </xf>
    <xf numFmtId="3" fontId="1" fillId="0" borderId="0" xfId="9" applyNumberFormat="1" applyFont="1" applyAlignment="1">
      <alignment horizontal="center"/>
    </xf>
    <xf numFmtId="168" fontId="1" fillId="0" borderId="0" xfId="20" applyFont="1" applyFill="1" applyBorder="1" applyAlignment="1" applyProtection="1">
      <alignment horizontal="center"/>
    </xf>
    <xf numFmtId="168" fontId="1" fillId="0" borderId="0" xfId="20" applyFont="1" applyFill="1" applyBorder="1" applyAlignment="1" applyProtection="1">
      <alignment horizontal="right"/>
    </xf>
    <xf numFmtId="0" fontId="1" fillId="0" borderId="0" xfId="9" applyFont="1" applyAlignment="1">
      <alignment vertical="top" wrapText="1"/>
    </xf>
    <xf numFmtId="3" fontId="1" fillId="0" borderId="0" xfId="20" applyNumberFormat="1" applyFont="1" applyFill="1" applyBorder="1" applyAlignment="1" applyProtection="1">
      <alignment horizontal="center"/>
    </xf>
    <xf numFmtId="0" fontId="1" fillId="0" borderId="0" xfId="9" applyFont="1" applyAlignment="1">
      <alignment horizontal="left"/>
    </xf>
    <xf numFmtId="3" fontId="1" fillId="0" borderId="0" xfId="9" applyNumberFormat="1" applyFont="1" applyAlignment="1">
      <alignment horizontal="left"/>
    </xf>
    <xf numFmtId="0" fontId="1" fillId="0" borderId="0" xfId="9" applyFont="1" applyAlignment="1"/>
    <xf numFmtId="0" fontId="1" fillId="0" borderId="0" xfId="9" applyFont="1" applyFill="1" applyBorder="1" applyAlignment="1">
      <alignment horizontal="right" vertical="top"/>
    </xf>
    <xf numFmtId="0" fontId="27" fillId="0" borderId="0" xfId="9" applyNumberFormat="1" applyFont="1" applyFill="1" applyBorder="1" applyAlignment="1">
      <alignment vertical="top" wrapText="1"/>
    </xf>
    <xf numFmtId="9" fontId="1" fillId="0" borderId="0" xfId="9" applyNumberFormat="1" applyFont="1" applyFill="1" applyBorder="1" applyAlignment="1"/>
    <xf numFmtId="0" fontId="1" fillId="0" borderId="1" xfId="9" applyFont="1" applyFill="1" applyBorder="1" applyAlignment="1">
      <alignment horizontal="right" vertical="top"/>
    </xf>
    <xf numFmtId="0" fontId="8" fillId="0" borderId="1" xfId="9" applyNumberFormat="1" applyFont="1" applyFill="1" applyBorder="1" applyAlignment="1">
      <alignment vertical="top" wrapText="1"/>
    </xf>
    <xf numFmtId="0" fontId="1" fillId="0" borderId="1" xfId="9" applyFont="1" applyFill="1" applyBorder="1" applyAlignment="1"/>
    <xf numFmtId="4" fontId="1" fillId="0" borderId="1" xfId="9" applyNumberFormat="1" applyFont="1" applyFill="1" applyBorder="1" applyAlignment="1">
      <alignment horizontal="center"/>
    </xf>
    <xf numFmtId="4" fontId="11" fillId="0" borderId="1" xfId="9" applyNumberFormat="1" applyFont="1" applyFill="1" applyBorder="1" applyAlignment="1"/>
    <xf numFmtId="49" fontId="36" fillId="0" borderId="0" xfId="9" applyNumberFormat="1" applyFont="1" applyFill="1" applyBorder="1" applyAlignment="1">
      <alignment horizontal="right" vertical="top"/>
    </xf>
    <xf numFmtId="0" fontId="36" fillId="0" borderId="0" xfId="9" applyNumberFormat="1" applyFont="1" applyFill="1" applyBorder="1" applyAlignment="1">
      <alignment horizontal="left" vertical="center"/>
    </xf>
    <xf numFmtId="0" fontId="36" fillId="0" borderId="0" xfId="9" applyFont="1" applyFill="1" applyBorder="1" applyAlignment="1"/>
    <xf numFmtId="4" fontId="36" fillId="0" borderId="0" xfId="9" applyNumberFormat="1" applyFont="1" applyFill="1" applyBorder="1" applyAlignment="1"/>
    <xf numFmtId="10" fontId="1" fillId="0" borderId="0" xfId="9" applyNumberFormat="1" applyFont="1" applyFill="1" applyBorder="1" applyAlignment="1">
      <alignment horizontal="center"/>
    </xf>
    <xf numFmtId="49" fontId="33" fillId="0" borderId="1" xfId="9" applyNumberFormat="1" applyFont="1" applyFill="1" applyBorder="1" applyAlignment="1">
      <alignment horizontal="right" vertical="top"/>
    </xf>
    <xf numFmtId="0" fontId="33" fillId="0" borderId="1" xfId="9" applyNumberFormat="1" applyFont="1" applyFill="1" applyBorder="1" applyAlignment="1">
      <alignment horizontal="left" vertical="center"/>
    </xf>
    <xf numFmtId="4" fontId="33" fillId="0" borderId="1" xfId="9" applyNumberFormat="1" applyFont="1" applyFill="1" applyBorder="1" applyAlignment="1"/>
    <xf numFmtId="4" fontId="29" fillId="0" borderId="1" xfId="9" applyNumberFormat="1" applyFont="1" applyFill="1" applyBorder="1" applyAlignment="1">
      <alignment horizontal="right" vertical="top"/>
    </xf>
    <xf numFmtId="0" fontId="28" fillId="0" borderId="1" xfId="9" applyNumberFormat="1" applyFont="1" applyFill="1" applyBorder="1" applyAlignment="1">
      <alignment horizontal="left" wrapText="1"/>
    </xf>
    <xf numFmtId="4" fontId="29" fillId="0" borderId="1" xfId="9" applyNumberFormat="1" applyFont="1" applyFill="1" applyBorder="1" applyAlignment="1">
      <alignment horizontal="left"/>
    </xf>
    <xf numFmtId="4" fontId="29" fillId="0" borderId="1" xfId="9" applyNumberFormat="1" applyFont="1" applyFill="1" applyBorder="1" applyAlignment="1">
      <alignment horizontal="right"/>
    </xf>
    <xf numFmtId="4" fontId="34" fillId="0" borderId="1" xfId="9" applyNumberFormat="1" applyFont="1" applyFill="1" applyBorder="1" applyAlignment="1">
      <alignment horizontal="right"/>
    </xf>
    <xf numFmtId="0" fontId="27" fillId="0" borderId="0" xfId="9" applyFont="1" applyBorder="1" applyAlignment="1">
      <alignment horizontal="right" vertical="top"/>
    </xf>
    <xf numFmtId="0" fontId="8" fillId="0" borderId="0" xfId="9" applyNumberFormat="1" applyFont="1" applyBorder="1" applyAlignment="1">
      <alignment horizontal="justify" vertical="top" wrapText="1"/>
    </xf>
    <xf numFmtId="0" fontId="27" fillId="0" borderId="0" xfId="9" applyFont="1" applyBorder="1"/>
    <xf numFmtId="0" fontId="27" fillId="0" borderId="0" xfId="9" applyFont="1" applyBorder="1" applyAlignment="1">
      <alignment horizontal="right"/>
    </xf>
    <xf numFmtId="4" fontId="70" fillId="0" borderId="0" xfId="9" applyNumberFormat="1" applyFont="1" applyBorder="1" applyAlignment="1">
      <alignment horizontal="right"/>
    </xf>
    <xf numFmtId="0" fontId="71" fillId="0" borderId="0" xfId="9" applyFont="1" applyFill="1" applyBorder="1" applyAlignment="1" applyProtection="1">
      <alignment horizontal="left" vertical="top"/>
    </xf>
    <xf numFmtId="0" fontId="63" fillId="0" borderId="0" xfId="9" applyFont="1" applyFill="1" applyBorder="1" applyAlignment="1" applyProtection="1">
      <alignment horizontal="justify" vertical="top" wrapText="1"/>
    </xf>
    <xf numFmtId="0" fontId="71" fillId="0" borderId="0" xfId="9" applyFont="1" applyFill="1" applyBorder="1" applyProtection="1"/>
    <xf numFmtId="4" fontId="72" fillId="0" borderId="0" xfId="9" applyNumberFormat="1" applyFont="1" applyFill="1" applyBorder="1" applyProtection="1"/>
    <xf numFmtId="4" fontId="27" fillId="0" borderId="0" xfId="9" applyNumberFormat="1" applyFont="1" applyFill="1" applyBorder="1" applyProtection="1"/>
    <xf numFmtId="0" fontId="1" fillId="0" borderId="0" xfId="9" quotePrefix="1" applyFont="1" applyBorder="1" applyAlignment="1">
      <alignment horizontal="left" vertical="top"/>
    </xf>
    <xf numFmtId="0" fontId="1" fillId="0" borderId="0" xfId="9" applyFont="1" applyBorder="1" applyAlignment="1">
      <alignment horizontal="left" vertical="top"/>
    </xf>
    <xf numFmtId="4" fontId="64" fillId="0" borderId="0" xfId="9" applyNumberFormat="1" applyFont="1" applyBorder="1"/>
    <xf numFmtId="0" fontId="55" fillId="0" borderId="1" xfId="9" applyFont="1" applyBorder="1" applyAlignment="1">
      <alignment horizontal="right" vertical="top"/>
    </xf>
    <xf numFmtId="0" fontId="55" fillId="0" borderId="1" xfId="9" applyNumberFormat="1" applyFont="1" applyBorder="1" applyAlignment="1">
      <alignment horizontal="justify" vertical="top" wrapText="1"/>
    </xf>
    <xf numFmtId="0" fontId="55" fillId="0" borderId="1" xfId="9" applyFont="1" applyBorder="1"/>
    <xf numFmtId="0" fontId="55" fillId="0" borderId="1" xfId="9" applyFont="1" applyBorder="1" applyAlignment="1">
      <alignment horizontal="right"/>
    </xf>
    <xf numFmtId="4" fontId="55" fillId="0" borderId="1" xfId="9" applyNumberFormat="1" applyFont="1" applyBorder="1"/>
    <xf numFmtId="4" fontId="55" fillId="0" borderId="1" xfId="9" applyNumberFormat="1" applyFont="1" applyBorder="1" applyAlignment="1">
      <alignment horizontal="right"/>
    </xf>
    <xf numFmtId="0" fontId="1" fillId="0" borderId="0" xfId="9" applyFont="1" applyBorder="1" applyAlignment="1">
      <alignment horizontal="right" vertical="top"/>
    </xf>
    <xf numFmtId="0" fontId="1" fillId="0" borderId="0" xfId="9" applyNumberFormat="1" applyFont="1" applyBorder="1" applyAlignment="1">
      <alignment horizontal="justify" vertical="top" wrapText="1"/>
    </xf>
    <xf numFmtId="4" fontId="32" fillId="0" borderId="0" xfId="9" applyNumberFormat="1" applyFont="1" applyBorder="1" applyAlignment="1">
      <alignment horizontal="right"/>
    </xf>
    <xf numFmtId="0" fontId="1" fillId="0" borderId="0" xfId="9" applyFont="1" applyFill="1" applyBorder="1" applyAlignment="1" applyProtection="1">
      <alignment horizontal="right" vertical="top"/>
    </xf>
    <xf numFmtId="0" fontId="1" fillId="0" borderId="0" xfId="9" applyNumberFormat="1" applyFont="1" applyFill="1" applyBorder="1" applyAlignment="1" applyProtection="1">
      <alignment horizontal="justify" vertical="top" wrapText="1"/>
    </xf>
    <xf numFmtId="0" fontId="1" fillId="0" borderId="0" xfId="9" applyFont="1" applyFill="1" applyBorder="1" applyProtection="1"/>
    <xf numFmtId="4" fontId="1" fillId="0" borderId="0" xfId="9" applyNumberFormat="1" applyFont="1" applyFill="1" applyBorder="1" applyProtection="1">
      <protection locked="0"/>
    </xf>
    <xf numFmtId="4" fontId="1" fillId="0" borderId="0" xfId="9" applyNumberFormat="1" applyFont="1" applyFill="1" applyBorder="1" applyAlignment="1" applyProtection="1">
      <alignment horizontal="right"/>
    </xf>
    <xf numFmtId="0" fontId="1" fillId="0" borderId="0" xfId="9" quotePrefix="1" applyFont="1" applyFill="1" applyBorder="1" applyAlignment="1" applyProtection="1">
      <alignment horizontal="left" vertical="top"/>
    </xf>
    <xf numFmtId="0" fontId="1" fillId="0" borderId="0" xfId="9" applyFont="1" applyFill="1" applyBorder="1" applyAlignment="1" applyProtection="1">
      <alignment horizontal="justify" vertical="top" wrapText="1"/>
    </xf>
    <xf numFmtId="4" fontId="1" fillId="0" borderId="0" xfId="9" applyNumberFormat="1" applyFont="1" applyFill="1" applyBorder="1" applyProtection="1"/>
    <xf numFmtId="0" fontId="1" fillId="0" borderId="0" xfId="9" applyFont="1" applyFill="1" applyBorder="1" applyAlignment="1" applyProtection="1">
      <alignment horizontal="left" vertical="top"/>
    </xf>
    <xf numFmtId="0" fontId="55" fillId="0" borderId="1" xfId="9" applyFont="1" applyFill="1" applyBorder="1" applyAlignment="1" applyProtection="1">
      <alignment horizontal="right" vertical="top"/>
    </xf>
    <xf numFmtId="0" fontId="55" fillId="0" borderId="1" xfId="9" applyNumberFormat="1" applyFont="1" applyFill="1" applyBorder="1" applyAlignment="1" applyProtection="1">
      <alignment horizontal="justify" vertical="top" wrapText="1"/>
    </xf>
    <xf numFmtId="0" fontId="55" fillId="0" borderId="1" xfId="9" applyFont="1" applyFill="1" applyBorder="1" applyProtection="1"/>
    <xf numFmtId="4" fontId="55" fillId="0" borderId="1" xfId="9" applyNumberFormat="1" applyFont="1" applyFill="1" applyBorder="1" applyProtection="1">
      <protection locked="0"/>
    </xf>
    <xf numFmtId="4" fontId="55" fillId="0" borderId="1" xfId="9" applyNumberFormat="1" applyFont="1" applyFill="1" applyBorder="1" applyAlignment="1" applyProtection="1">
      <alignment horizontal="right"/>
    </xf>
    <xf numFmtId="0" fontId="55" fillId="0" borderId="0" xfId="9" applyFont="1" applyFill="1" applyBorder="1" applyAlignment="1" applyProtection="1">
      <alignment horizontal="right" vertical="top"/>
    </xf>
    <xf numFmtId="0" fontId="55" fillId="0" borderId="0" xfId="9" applyNumberFormat="1" applyFont="1" applyFill="1" applyBorder="1" applyAlignment="1" applyProtection="1">
      <alignment horizontal="justify" vertical="top" wrapText="1"/>
    </xf>
    <xf numFmtId="0" fontId="55" fillId="0" borderId="0" xfId="9" applyFont="1" applyFill="1" applyBorder="1" applyProtection="1"/>
    <xf numFmtId="4" fontId="55" fillId="0" borderId="0" xfId="9" applyNumberFormat="1" applyFont="1" applyFill="1" applyBorder="1" applyProtection="1">
      <protection locked="0"/>
    </xf>
    <xf numFmtId="4" fontId="55" fillId="0" borderId="0" xfId="9" applyNumberFormat="1" applyFont="1" applyFill="1" applyBorder="1" applyAlignment="1" applyProtection="1">
      <alignment horizontal="right"/>
    </xf>
    <xf numFmtId="0" fontId="11" fillId="0" borderId="0" xfId="9" applyFont="1" applyFill="1" applyBorder="1" applyAlignment="1" applyProtection="1">
      <alignment horizontal="right" vertical="top"/>
    </xf>
    <xf numFmtId="0" fontId="11" fillId="0" borderId="0" xfId="9" applyNumberFormat="1" applyFont="1" applyFill="1" applyBorder="1" applyAlignment="1" applyProtection="1">
      <alignment horizontal="justify" vertical="top" wrapText="1"/>
    </xf>
    <xf numFmtId="0" fontId="11" fillId="0" borderId="0" xfId="9" applyFont="1" applyFill="1" applyBorder="1" applyProtection="1"/>
    <xf numFmtId="4" fontId="32" fillId="0" borderId="0" xfId="9" applyNumberFormat="1" applyFont="1" applyFill="1" applyBorder="1" applyAlignment="1" applyProtection="1">
      <alignment horizontal="right"/>
    </xf>
    <xf numFmtId="0" fontId="8" fillId="0" borderId="0" xfId="9" applyFont="1" applyFill="1" applyBorder="1" applyAlignment="1" applyProtection="1">
      <alignment horizontal="right" vertical="top"/>
    </xf>
    <xf numFmtId="0" fontId="8" fillId="0" borderId="0" xfId="9" applyNumberFormat="1" applyFont="1" applyFill="1" applyBorder="1" applyAlignment="1" applyProtection="1">
      <alignment horizontal="left"/>
    </xf>
    <xf numFmtId="0" fontId="8" fillId="0" borderId="0" xfId="9" applyFont="1" applyFill="1" applyBorder="1" applyProtection="1"/>
    <xf numFmtId="4" fontId="73" fillId="0" borderId="0" xfId="9" applyNumberFormat="1" applyFont="1" applyFill="1" applyBorder="1" applyAlignment="1" applyProtection="1">
      <alignment horizontal="right"/>
    </xf>
    <xf numFmtId="0" fontId="22" fillId="0" borderId="0" xfId="9" applyFont="1" applyBorder="1" applyAlignment="1">
      <alignment horizontal="right" vertical="top"/>
    </xf>
    <xf numFmtId="0" fontId="22" fillId="0" borderId="0" xfId="9" applyNumberFormat="1" applyFont="1" applyBorder="1" applyAlignment="1">
      <alignment horizontal="left"/>
    </xf>
    <xf numFmtId="0" fontId="22" fillId="0" borderId="0" xfId="9" applyFont="1" applyBorder="1"/>
    <xf numFmtId="0" fontId="22" fillId="0" borderId="0" xfId="9" applyFont="1" applyBorder="1" applyAlignment="1">
      <alignment horizontal="right"/>
    </xf>
    <xf numFmtId="4" fontId="35" fillId="0" borderId="0" xfId="9" applyNumberFormat="1" applyFont="1" applyBorder="1"/>
    <xf numFmtId="4" fontId="31" fillId="0" borderId="0" xfId="9" applyNumberFormat="1" applyFont="1" applyBorder="1" applyAlignment="1">
      <alignment horizontal="right"/>
    </xf>
    <xf numFmtId="4" fontId="64" fillId="0" borderId="0" xfId="9" applyNumberFormat="1" applyFont="1" applyBorder="1" applyAlignment="1">
      <alignment horizontal="right"/>
    </xf>
    <xf numFmtId="0" fontId="1" fillId="0" borderId="0" xfId="9" applyFont="1" applyFill="1" applyAlignment="1" applyProtection="1">
      <alignment horizontal="left" vertical="top"/>
    </xf>
    <xf numFmtId="49" fontId="1" fillId="0" borderId="0" xfId="9" applyNumberFormat="1" applyFont="1" applyFill="1" applyAlignment="1" applyProtection="1">
      <alignment horizontal="left" vertical="top" wrapText="1"/>
    </xf>
    <xf numFmtId="0" fontId="1" fillId="0" borderId="0" xfId="9" applyFont="1" applyFill="1" applyProtection="1"/>
    <xf numFmtId="0" fontId="1" fillId="0" borderId="0" xfId="9" applyFont="1" applyFill="1" applyAlignment="1" applyProtection="1">
      <alignment horizontal="right"/>
    </xf>
    <xf numFmtId="4" fontId="1" fillId="0" borderId="0" xfId="9" applyNumberFormat="1" applyFont="1" applyFill="1" applyAlignment="1" applyProtection="1">
      <alignment horizontal="right"/>
      <protection locked="0"/>
    </xf>
    <xf numFmtId="0" fontId="22" fillId="0" borderId="0" xfId="9" applyFont="1" applyFill="1" applyBorder="1" applyAlignment="1" applyProtection="1">
      <alignment horizontal="right" vertical="top"/>
    </xf>
    <xf numFmtId="0" fontId="22" fillId="0" borderId="0" xfId="9" applyNumberFormat="1" applyFont="1" applyFill="1" applyBorder="1" applyAlignment="1" applyProtection="1">
      <alignment horizontal="justify" vertical="top" wrapText="1"/>
    </xf>
    <xf numFmtId="0" fontId="22" fillId="0" borderId="0" xfId="9" applyFont="1" applyFill="1" applyBorder="1" applyProtection="1"/>
    <xf numFmtId="4" fontId="22" fillId="0" borderId="0" xfId="9" applyNumberFormat="1" applyFont="1" applyFill="1" applyAlignment="1" applyProtection="1">
      <alignment horizontal="right"/>
      <protection locked="0"/>
    </xf>
    <xf numFmtId="4" fontId="31" fillId="0" borderId="0" xfId="9" applyNumberFormat="1" applyFont="1" applyFill="1" applyBorder="1" applyAlignment="1" applyProtection="1">
      <alignment horizontal="right"/>
    </xf>
    <xf numFmtId="4" fontId="64" fillId="0" borderId="0" xfId="9" applyNumberFormat="1" applyFont="1" applyFill="1" applyBorder="1" applyAlignment="1" applyProtection="1">
      <alignment horizontal="right"/>
    </xf>
    <xf numFmtId="0" fontId="1" fillId="0" borderId="0" xfId="9" applyFont="1" applyAlignment="1">
      <alignment horizontal="left" vertical="top"/>
    </xf>
    <xf numFmtId="49" fontId="1" fillId="0" borderId="0" xfId="9" applyNumberFormat="1" applyFont="1" applyAlignment="1">
      <alignment horizontal="left" vertical="top" wrapText="1"/>
    </xf>
    <xf numFmtId="1" fontId="1" fillId="0" borderId="0" xfId="9" applyNumberFormat="1" applyFont="1" applyAlignment="1">
      <alignment horizontal="right"/>
    </xf>
    <xf numFmtId="0" fontId="1" fillId="0" borderId="0" xfId="9" quotePrefix="1" applyFont="1" applyBorder="1" applyAlignment="1">
      <alignment horizontal="left"/>
    </xf>
    <xf numFmtId="0" fontId="1" fillId="0" borderId="0" xfId="9" quotePrefix="1" applyFont="1" applyBorder="1" applyAlignment="1">
      <alignment horizontal="right" vertical="top"/>
    </xf>
    <xf numFmtId="0" fontId="1" fillId="0" borderId="0" xfId="9" applyFont="1" applyFill="1" applyBorder="1" applyAlignment="1" applyProtection="1">
      <alignment horizontal="right"/>
    </xf>
    <xf numFmtId="4" fontId="1" fillId="0" borderId="0" xfId="9" applyNumberFormat="1" applyFont="1" applyFill="1" applyBorder="1" applyAlignment="1" applyProtection="1">
      <alignment horizontal="right"/>
      <protection locked="0"/>
    </xf>
    <xf numFmtId="0" fontId="55" fillId="0" borderId="1" xfId="9" quotePrefix="1" applyFont="1" applyBorder="1" applyAlignment="1">
      <alignment horizontal="right" vertical="top"/>
    </xf>
    <xf numFmtId="0" fontId="8" fillId="0" borderId="0" xfId="9" applyNumberFormat="1" applyFont="1" applyFill="1" applyBorder="1" applyAlignment="1" applyProtection="1">
      <alignment horizontal="justify" vertical="top" wrapText="1"/>
    </xf>
    <xf numFmtId="0" fontId="11" fillId="0" borderId="0" xfId="9" applyFont="1" applyFill="1" applyBorder="1" applyAlignment="1" applyProtection="1"/>
    <xf numFmtId="0" fontId="11" fillId="0" borderId="0" xfId="9" applyFont="1" applyFill="1" applyBorder="1" applyAlignment="1" applyProtection="1">
      <alignment horizontal="center"/>
    </xf>
    <xf numFmtId="4" fontId="11" fillId="0" borderId="0" xfId="9" applyNumberFormat="1" applyFont="1" applyFill="1" applyBorder="1" applyAlignment="1" applyProtection="1">
      <alignment horizontal="right"/>
    </xf>
    <xf numFmtId="0" fontId="21" fillId="0" borderId="0" xfId="9" applyFont="1" applyFill="1" applyBorder="1" applyAlignment="1" applyProtection="1">
      <alignment horizontal="right" vertical="top"/>
    </xf>
    <xf numFmtId="0" fontId="21" fillId="0" borderId="0" xfId="9" applyNumberFormat="1" applyFont="1" applyFill="1" applyBorder="1" applyAlignment="1" applyProtection="1">
      <alignment horizontal="justify" vertical="top" wrapText="1"/>
    </xf>
    <xf numFmtId="0" fontId="27" fillId="0" borderId="0" xfId="9" applyFont="1" applyFill="1" applyBorder="1" applyAlignment="1" applyProtection="1">
      <alignment horizontal="right" vertical="top"/>
    </xf>
    <xf numFmtId="0" fontId="27" fillId="0" borderId="0" xfId="9" applyNumberFormat="1" applyFont="1" applyFill="1" applyBorder="1" applyAlignment="1" applyProtection="1">
      <alignment horizontal="justify" vertical="top" wrapText="1"/>
    </xf>
    <xf numFmtId="0" fontId="27" fillId="0" borderId="0" xfId="9" applyFont="1" applyFill="1" applyBorder="1" applyAlignment="1" applyProtection="1"/>
    <xf numFmtId="10" fontId="1" fillId="0" borderId="0" xfId="9" applyNumberFormat="1" applyFont="1" applyFill="1" applyBorder="1" applyAlignment="1" applyProtection="1">
      <alignment horizontal="center"/>
    </xf>
    <xf numFmtId="4" fontId="27" fillId="0" borderId="0" xfId="9" applyNumberFormat="1" applyFont="1" applyFill="1" applyBorder="1" applyAlignment="1" applyProtection="1">
      <alignment horizontal="right"/>
      <protection locked="0"/>
    </xf>
    <xf numFmtId="4" fontId="27" fillId="0" borderId="0" xfId="9" applyNumberFormat="1" applyFont="1" applyFill="1" applyBorder="1" applyAlignment="1" applyProtection="1">
      <alignment horizontal="right"/>
    </xf>
    <xf numFmtId="2" fontId="1" fillId="0" borderId="0" xfId="9" applyNumberFormat="1" applyFont="1" applyFill="1" applyBorder="1" applyAlignment="1" applyProtection="1">
      <alignment horizontal="center"/>
    </xf>
    <xf numFmtId="0" fontId="8" fillId="0" borderId="1" xfId="9" applyFont="1" applyFill="1" applyBorder="1" applyAlignment="1" applyProtection="1">
      <alignment horizontal="right" vertical="top"/>
    </xf>
    <xf numFmtId="0" fontId="8" fillId="0" borderId="1" xfId="9" applyNumberFormat="1" applyFont="1" applyFill="1" applyBorder="1" applyAlignment="1" applyProtection="1">
      <alignment horizontal="justify" vertical="top" wrapText="1"/>
    </xf>
    <xf numFmtId="0" fontId="8" fillId="0" borderId="1" xfId="9" applyFont="1" applyFill="1" applyBorder="1" applyAlignment="1" applyProtection="1"/>
    <xf numFmtId="0" fontId="11" fillId="0" borderId="1" xfId="9" applyFont="1" applyFill="1" applyBorder="1" applyAlignment="1" applyProtection="1">
      <alignment horizontal="center"/>
    </xf>
    <xf numFmtId="4" fontId="27" fillId="0" borderId="1" xfId="9" applyNumberFormat="1" applyFont="1" applyFill="1" applyBorder="1" applyAlignment="1" applyProtection="1">
      <alignment horizontal="right"/>
      <protection locked="0"/>
    </xf>
    <xf numFmtId="4" fontId="8" fillId="0" borderId="1" xfId="9" applyNumberFormat="1" applyFont="1" applyFill="1" applyBorder="1" applyAlignment="1" applyProtection="1">
      <alignment horizontal="right"/>
    </xf>
    <xf numFmtId="0" fontId="34" fillId="0" borderId="1" xfId="9" applyFont="1" applyFill="1" applyBorder="1" applyAlignment="1" applyProtection="1">
      <alignment horizontal="right" vertical="top"/>
    </xf>
    <xf numFmtId="0" fontId="34" fillId="0" borderId="1" xfId="9" applyNumberFormat="1" applyFont="1" applyFill="1" applyBorder="1" applyAlignment="1" applyProtection="1">
      <alignment horizontal="left" vertical="top"/>
    </xf>
    <xf numFmtId="0" fontId="34" fillId="0" borderId="1" xfId="9" applyFont="1" applyFill="1" applyBorder="1" applyAlignment="1" applyProtection="1"/>
    <xf numFmtId="4" fontId="37" fillId="0" borderId="1" xfId="9" applyNumberFormat="1" applyFont="1" applyFill="1" applyBorder="1" applyAlignment="1" applyProtection="1">
      <alignment horizontal="right"/>
      <protection locked="0"/>
    </xf>
    <xf numFmtId="4" fontId="34" fillId="0" borderId="1" xfId="9" applyNumberFormat="1" applyFont="1" applyFill="1" applyBorder="1" applyAlignment="1" applyProtection="1">
      <alignment horizontal="right"/>
    </xf>
    <xf numFmtId="0" fontId="22" fillId="0" borderId="0" xfId="9" applyFont="1"/>
    <xf numFmtId="0" fontId="35" fillId="0" borderId="0" xfId="9" applyFont="1"/>
    <xf numFmtId="4" fontId="1" fillId="0" borderId="0" xfId="9" applyNumberFormat="1" applyFont="1" applyFill="1"/>
    <xf numFmtId="4" fontId="20" fillId="0" borderId="0" xfId="9" applyNumberFormat="1" applyFont="1" applyFill="1" applyAlignment="1">
      <alignment horizontal="left"/>
    </xf>
    <xf numFmtId="164" fontId="3" fillId="0" borderId="0" xfId="9" applyNumberFormat="1" applyFont="1" applyFill="1" applyAlignment="1">
      <alignment horizontal="right"/>
    </xf>
    <xf numFmtId="4" fontId="3" fillId="0" borderId="0" xfId="9" applyNumberFormat="1" applyFont="1" applyFill="1"/>
    <xf numFmtId="0" fontId="3" fillId="0" borderId="0" xfId="9" applyFont="1" applyFill="1"/>
    <xf numFmtId="4" fontId="21" fillId="0" borderId="0" xfId="9" applyNumberFormat="1" applyFont="1" applyFill="1" applyAlignment="1">
      <alignment horizontal="left"/>
    </xf>
    <xf numFmtId="4" fontId="22" fillId="0" borderId="0" xfId="9" applyNumberFormat="1" applyFont="1" applyFill="1" applyAlignment="1">
      <alignment horizontal="left"/>
    </xf>
    <xf numFmtId="164" fontId="25" fillId="0" borderId="0" xfId="9" applyNumberFormat="1" applyFont="1" applyFill="1" applyAlignment="1">
      <alignment horizontal="right"/>
    </xf>
    <xf numFmtId="4" fontId="1" fillId="0" borderId="0" xfId="9" applyNumberFormat="1" applyFont="1" applyFill="1" applyAlignment="1">
      <alignment horizontal="left"/>
    </xf>
    <xf numFmtId="0" fontId="3" fillId="0" borderId="0" xfId="9" quotePrefix="1" applyFont="1" applyFill="1" applyBorder="1" applyAlignment="1">
      <alignment horizontal="left"/>
    </xf>
    <xf numFmtId="0" fontId="3" fillId="0" borderId="0" xfId="9" applyFont="1" applyFill="1" applyBorder="1"/>
    <xf numFmtId="164" fontId="3" fillId="0" borderId="0" xfId="9" applyNumberFormat="1" applyFont="1" applyFill="1" applyBorder="1" applyAlignment="1">
      <alignment horizontal="right"/>
    </xf>
    <xf numFmtId="4" fontId="3" fillId="0" borderId="0" xfId="9" applyNumberFormat="1" applyFont="1" applyFill="1" applyBorder="1" applyAlignment="1"/>
    <xf numFmtId="4" fontId="3" fillId="0" borderId="0" xfId="9" applyNumberFormat="1" applyFont="1" applyFill="1" applyBorder="1" applyAlignment="1">
      <alignment horizontal="right"/>
    </xf>
    <xf numFmtId="0" fontId="4" fillId="0" borderId="0" xfId="9" quotePrefix="1" applyFont="1" applyFill="1" applyBorder="1" applyAlignment="1">
      <alignment horizontal="left"/>
    </xf>
    <xf numFmtId="4" fontId="4" fillId="0" borderId="0" xfId="9" applyNumberFormat="1" applyFont="1" applyFill="1" applyBorder="1" applyAlignment="1">
      <alignment horizontal="right"/>
    </xf>
    <xf numFmtId="0" fontId="4" fillId="0" borderId="0" xfId="9" applyFont="1" applyFill="1" applyBorder="1"/>
    <xf numFmtId="164" fontId="4" fillId="0" borderId="0" xfId="9" applyNumberFormat="1" applyFont="1" applyFill="1" applyBorder="1" applyAlignment="1">
      <alignment horizontal="right"/>
    </xf>
    <xf numFmtId="0" fontId="4" fillId="0" borderId="0" xfId="9" applyFont="1" applyFill="1"/>
    <xf numFmtId="164" fontId="4" fillId="0" borderId="0" xfId="9" applyNumberFormat="1" applyFont="1" applyFill="1" applyAlignment="1">
      <alignment horizontal="right"/>
    </xf>
    <xf numFmtId="4" fontId="3" fillId="0" borderId="0" xfId="9" applyNumberFormat="1" applyFont="1" applyFill="1" applyAlignment="1"/>
    <xf numFmtId="4" fontId="3" fillId="0" borderId="0" xfId="9" applyNumberFormat="1" applyFont="1" applyFill="1" applyAlignment="1">
      <alignment horizontal="right"/>
    </xf>
    <xf numFmtId="0" fontId="21" fillId="0" borderId="4" xfId="9" applyFont="1" applyFill="1" applyBorder="1"/>
    <xf numFmtId="4" fontId="19" fillId="0" borderId="0" xfId="9" applyNumberFormat="1" applyFont="1" applyFill="1" applyAlignment="1"/>
    <xf numFmtId="4" fontId="19" fillId="0" borderId="0" xfId="9" applyNumberFormat="1" applyFont="1" applyFill="1" applyAlignment="1">
      <alignment horizontal="right"/>
    </xf>
    <xf numFmtId="4" fontId="19" fillId="0" borderId="0" xfId="9" applyNumberFormat="1" applyFont="1" applyFill="1"/>
    <xf numFmtId="0" fontId="19" fillId="0" borderId="0" xfId="9" applyFont="1" applyFill="1"/>
    <xf numFmtId="0" fontId="3" fillId="0" borderId="0" xfId="9" applyFont="1" applyFill="1" applyAlignment="1">
      <alignment horizontal="left"/>
    </xf>
    <xf numFmtId="0" fontId="1" fillId="0" borderId="0" xfId="9"/>
    <xf numFmtId="164" fontId="3" fillId="0" borderId="0" xfId="9" applyNumberFormat="1" applyFont="1" applyFill="1" applyBorder="1" applyAlignment="1">
      <alignment horizontal="right" vertical="center"/>
    </xf>
    <xf numFmtId="0" fontId="3" fillId="0" borderId="0" xfId="9" applyFont="1" applyFill="1" applyBorder="1" applyAlignment="1">
      <alignment horizontal="center" vertical="top"/>
    </xf>
    <xf numFmtId="4" fontId="3" fillId="0" borderId="0" xfId="9" applyNumberFormat="1" applyFont="1" applyFill="1" applyBorder="1"/>
    <xf numFmtId="4" fontId="9" fillId="0" borderId="0" xfId="9" applyNumberFormat="1" applyFont="1" applyFill="1" applyAlignment="1"/>
    <xf numFmtId="4" fontId="9" fillId="0" borderId="0" xfId="9" applyNumberFormat="1" applyFont="1" applyFill="1" applyAlignment="1">
      <alignment horizontal="right"/>
    </xf>
    <xf numFmtId="4" fontId="9" fillId="0" borderId="0" xfId="9" applyNumberFormat="1" applyFont="1" applyFill="1"/>
    <xf numFmtId="0" fontId="9" fillId="0" borderId="0" xfId="9" applyFont="1" applyFill="1"/>
    <xf numFmtId="0" fontId="5" fillId="0" borderId="0" xfId="9" quotePrefix="1" applyFont="1" applyFill="1" applyAlignment="1">
      <alignment horizontal="left"/>
    </xf>
    <xf numFmtId="0" fontId="5" fillId="0" borderId="0" xfId="9" applyFont="1" applyFill="1"/>
    <xf numFmtId="164" fontId="5" fillId="0" borderId="0" xfId="9" applyNumberFormat="1" applyFont="1" applyFill="1" applyBorder="1" applyAlignment="1">
      <alignment horizontal="right" vertical="center"/>
    </xf>
    <xf numFmtId="4" fontId="5" fillId="0" borderId="0" xfId="9" applyNumberFormat="1" applyFont="1" applyFill="1" applyAlignment="1"/>
    <xf numFmtId="4" fontId="5" fillId="0" borderId="0" xfId="9" applyNumberFormat="1" applyFont="1" applyFill="1" applyAlignment="1">
      <alignment horizontal="right"/>
    </xf>
    <xf numFmtId="4" fontId="5" fillId="0" borderId="0" xfId="9" applyNumberFormat="1" applyFont="1" applyFill="1"/>
    <xf numFmtId="0" fontId="17" fillId="0" borderId="4" xfId="9" applyFont="1" applyFill="1" applyBorder="1"/>
    <xf numFmtId="164" fontId="17" fillId="0" borderId="4" xfId="9" applyNumberFormat="1" applyFont="1" applyFill="1" applyBorder="1" applyAlignment="1">
      <alignment horizontal="right"/>
    </xf>
    <xf numFmtId="0" fontId="3" fillId="0" borderId="0" xfId="9" applyFont="1" applyFill="1" applyAlignment="1">
      <alignment vertical="top"/>
    </xf>
    <xf numFmtId="165" fontId="3" fillId="0" borderId="0" xfId="9" applyNumberFormat="1" applyFont="1" applyFill="1" applyAlignment="1">
      <alignment horizontal="right"/>
    </xf>
    <xf numFmtId="0" fontId="15" fillId="0" borderId="0" xfId="9" applyFont="1" applyFill="1" applyBorder="1" applyAlignment="1" applyProtection="1">
      <alignment horizontal="left"/>
    </xf>
    <xf numFmtId="165" fontId="15" fillId="0" borderId="0" xfId="9" applyNumberFormat="1" applyFont="1" applyFill="1" applyBorder="1" applyProtection="1"/>
    <xf numFmtId="0" fontId="15" fillId="0" borderId="0" xfId="21" applyFont="1" applyFill="1" applyBorder="1" applyAlignment="1" applyProtection="1">
      <alignment horizontal="left"/>
    </xf>
    <xf numFmtId="164" fontId="2" fillId="0" borderId="0" xfId="9" applyNumberFormat="1" applyFont="1" applyFill="1" applyAlignment="1">
      <alignment horizontal="right"/>
    </xf>
    <xf numFmtId="4" fontId="24" fillId="0" borderId="0" xfId="9" applyNumberFormat="1" applyFont="1" applyFill="1"/>
    <xf numFmtId="0" fontId="24" fillId="0" borderId="0" xfId="9" applyFont="1" applyFill="1"/>
    <xf numFmtId="0" fontId="3" fillId="0" borderId="0" xfId="9" applyFont="1" applyFill="1" applyAlignment="1">
      <alignment horizontal="right"/>
    </xf>
    <xf numFmtId="169" fontId="1" fillId="0" borderId="0" xfId="4" applyNumberFormat="1" applyFont="1" applyAlignment="1">
      <alignment vertical="top"/>
    </xf>
    <xf numFmtId="0" fontId="74" fillId="0" borderId="0" xfId="0" applyFont="1" applyAlignment="1">
      <alignment vertical="top" wrapText="1"/>
    </xf>
    <xf numFmtId="0" fontId="75" fillId="0" borderId="0" xfId="0" applyFont="1" applyAlignment="1">
      <alignment horizontal="center"/>
    </xf>
    <xf numFmtId="0" fontId="72" fillId="0" borderId="0" xfId="0" applyFont="1" applyAlignment="1">
      <alignment horizontal="right"/>
    </xf>
    <xf numFmtId="0" fontId="72" fillId="0" borderId="0" xfId="0" applyFont="1"/>
    <xf numFmtId="0" fontId="72" fillId="0" borderId="0" xfId="0" applyFont="1" applyAlignment="1">
      <alignment vertical="top"/>
    </xf>
    <xf numFmtId="0" fontId="76" fillId="0" borderId="0" xfId="0" applyFont="1" applyAlignment="1">
      <alignment vertical="top" wrapText="1"/>
    </xf>
    <xf numFmtId="0" fontId="75" fillId="0" borderId="0" xfId="0" applyFont="1" applyAlignment="1">
      <alignment vertical="top" wrapText="1"/>
    </xf>
    <xf numFmtId="0" fontId="74" fillId="0" borderId="0" xfId="0" applyFont="1" applyAlignment="1">
      <alignment horizontal="center"/>
    </xf>
    <xf numFmtId="165" fontId="1" fillId="0" borderId="0" xfId="4" applyNumberFormat="1" applyFont="1" applyFill="1" applyBorder="1" applyAlignment="1" applyProtection="1">
      <alignment horizontal="right"/>
      <protection locked="0"/>
    </xf>
    <xf numFmtId="0" fontId="15" fillId="0" borderId="0" xfId="0" applyNumberFormat="1" applyFont="1" applyAlignment="1">
      <alignment horizontal="left" vertical="center" wrapText="1"/>
    </xf>
    <xf numFmtId="0" fontId="1" fillId="0" borderId="0" xfId="11" applyFont="1" applyFill="1" applyBorder="1" applyAlignment="1">
      <alignment horizontal="right" vertical="top"/>
    </xf>
    <xf numFmtId="0" fontId="27" fillId="0" borderId="0" xfId="11" quotePrefix="1" applyNumberFormat="1" applyFont="1" applyFill="1" applyBorder="1" applyAlignment="1">
      <alignment horizontal="left" wrapText="1"/>
    </xf>
    <xf numFmtId="0" fontId="27" fillId="0" borderId="0" xfId="11" quotePrefix="1" applyNumberFormat="1" applyFont="1" applyFill="1" applyBorder="1" applyAlignment="1">
      <alignment horizontal="left"/>
    </xf>
    <xf numFmtId="49" fontId="3" fillId="0" borderId="0" xfId="0" applyNumberFormat="1" applyFont="1" applyFill="1" applyBorder="1" applyAlignment="1">
      <alignment horizontal="right" vertical="top"/>
    </xf>
    <xf numFmtId="0" fontId="3" fillId="0" borderId="0" xfId="0" applyNumberFormat="1" applyFont="1" applyFill="1" applyBorder="1" applyAlignment="1">
      <alignment horizontal="left" vertical="center"/>
    </xf>
    <xf numFmtId="0" fontId="3" fillId="0" borderId="0" xfId="0" applyFont="1" applyFill="1" applyBorder="1" applyAlignment="1">
      <alignment horizontal="right"/>
    </xf>
    <xf numFmtId="3" fontId="3" fillId="0" borderId="0" xfId="0" applyNumberFormat="1" applyFont="1" applyFill="1" applyBorder="1" applyAlignment="1">
      <alignment horizontal="right"/>
    </xf>
    <xf numFmtId="0" fontId="3" fillId="0" borderId="0" xfId="0" applyFont="1" applyFill="1" applyBorder="1" applyAlignment="1">
      <alignment horizontal="center"/>
    </xf>
    <xf numFmtId="0" fontId="5" fillId="0" borderId="0" xfId="0" applyFont="1" applyFill="1" applyBorder="1" applyAlignment="1">
      <alignment horizontal="right" vertical="top" wrapText="1"/>
    </xf>
    <xf numFmtId="0" fontId="8" fillId="0" borderId="0" xfId="11" quotePrefix="1" applyNumberFormat="1" applyFont="1" applyFill="1" applyBorder="1" applyAlignment="1">
      <alignment horizontal="left" wrapText="1"/>
    </xf>
    <xf numFmtId="2" fontId="27" fillId="0" borderId="0" xfId="2" applyNumberFormat="1" applyFont="1" applyFill="1" applyAlignment="1">
      <alignment horizontal="center"/>
    </xf>
    <xf numFmtId="0" fontId="3" fillId="0" borderId="0" xfId="0" applyNumberFormat="1" applyFont="1" applyFill="1" applyBorder="1" applyAlignment="1">
      <alignment horizontal="left" vertical="center" wrapText="1"/>
    </xf>
    <xf numFmtId="0" fontId="1" fillId="0" borderId="0" xfId="0" applyNumberFormat="1" applyFont="1" applyAlignment="1">
      <alignment wrapText="1"/>
    </xf>
    <xf numFmtId="0" fontId="5" fillId="0" borderId="0" xfId="0" applyFont="1" applyAlignment="1">
      <alignment horizontal="right"/>
    </xf>
    <xf numFmtId="4" fontId="45" fillId="0" borderId="0" xfId="0" applyNumberFormat="1" applyFont="1" applyBorder="1" applyAlignment="1">
      <alignment horizontal="right"/>
    </xf>
    <xf numFmtId="4" fontId="11" fillId="0" borderId="0" xfId="0" applyNumberFormat="1" applyFont="1" applyBorder="1" applyAlignment="1">
      <alignment horizontal="right"/>
    </xf>
    <xf numFmtId="4" fontId="37" fillId="0" borderId="1" xfId="0" applyNumberFormat="1" applyFont="1" applyFill="1" applyBorder="1" applyAlignment="1">
      <alignment horizontal="right"/>
    </xf>
    <xf numFmtId="4" fontId="55" fillId="0" borderId="1" xfId="0" applyNumberFormat="1" applyFont="1" applyBorder="1" applyAlignment="1">
      <alignment horizontal="right"/>
    </xf>
    <xf numFmtId="4" fontId="55" fillId="0" borderId="1" xfId="0" applyNumberFormat="1" applyFont="1" applyFill="1" applyBorder="1" applyAlignment="1" applyProtection="1">
      <alignment horizontal="right"/>
      <protection locked="0"/>
    </xf>
    <xf numFmtId="4" fontId="55" fillId="0" borderId="0" xfId="0" applyNumberFormat="1" applyFont="1" applyFill="1" applyBorder="1" applyAlignment="1" applyProtection="1">
      <alignment horizontal="right"/>
      <protection locked="0"/>
    </xf>
    <xf numFmtId="4" fontId="15" fillId="0" borderId="0" xfId="0" applyNumberFormat="1" applyFont="1" applyFill="1" applyBorder="1" applyAlignment="1" applyProtection="1">
      <alignment horizontal="right"/>
    </xf>
    <xf numFmtId="4" fontId="57" fillId="0" borderId="0" xfId="0" applyNumberFormat="1" applyFont="1" applyBorder="1" applyAlignment="1">
      <alignment horizontal="right"/>
    </xf>
    <xf numFmtId="4" fontId="59" fillId="0" borderId="1" xfId="0" applyNumberFormat="1" applyFont="1" applyBorder="1" applyAlignment="1">
      <alignment horizontal="right"/>
    </xf>
    <xf numFmtId="4" fontId="59" fillId="0" borderId="0" xfId="0" applyNumberFormat="1" applyFont="1" applyBorder="1" applyAlignment="1">
      <alignment horizontal="right"/>
    </xf>
    <xf numFmtId="3" fontId="56" fillId="0" borderId="0" xfId="0" applyNumberFormat="1" applyFont="1" applyFill="1" applyBorder="1" applyAlignment="1" applyProtection="1">
      <alignment horizontal="right"/>
      <protection locked="0"/>
    </xf>
    <xf numFmtId="3" fontId="48" fillId="0" borderId="0" xfId="0" applyNumberFormat="1" applyFont="1" applyFill="1" applyBorder="1" applyAlignment="1" applyProtection="1">
      <alignment horizontal="right"/>
      <protection locked="0"/>
    </xf>
    <xf numFmtId="3" fontId="63" fillId="0" borderId="1" xfId="0" applyNumberFormat="1" applyFont="1" applyFill="1" applyBorder="1" applyAlignment="1" applyProtection="1">
      <alignment horizontal="right"/>
      <protection locked="0"/>
    </xf>
    <xf numFmtId="3" fontId="22" fillId="0" borderId="0" xfId="0" applyNumberFormat="1" applyFont="1" applyFill="1" applyBorder="1" applyAlignment="1" applyProtection="1">
      <alignment horizontal="right"/>
      <protection locked="0"/>
    </xf>
    <xf numFmtId="3" fontId="47" fillId="0" borderId="0" xfId="0" applyNumberFormat="1" applyFont="1" applyFill="1" applyBorder="1" applyAlignment="1" applyProtection="1">
      <alignment horizontal="right"/>
      <protection locked="0"/>
    </xf>
    <xf numFmtId="0" fontId="79" fillId="0" borderId="0" xfId="0" applyNumberFormat="1" applyFont="1" applyBorder="1" applyAlignment="1">
      <alignment horizontal="left" vertical="top" wrapText="1"/>
    </xf>
    <xf numFmtId="0" fontId="5" fillId="0" borderId="0" xfId="0" applyNumberFormat="1" applyFont="1" applyAlignment="1">
      <alignment horizontal="left" vertical="center" wrapText="1"/>
    </xf>
    <xf numFmtId="0" fontId="6" fillId="0" borderId="0" xfId="0" applyFont="1" applyFill="1" applyBorder="1" applyAlignment="1">
      <alignment horizontal="center"/>
    </xf>
    <xf numFmtId="0" fontId="6" fillId="0" borderId="0" xfId="9" applyFont="1" applyFill="1" applyBorder="1" applyAlignment="1">
      <alignment horizontal="center"/>
    </xf>
  </cellXfs>
  <cellStyles count="22">
    <cellStyle name="Hiperpovezava" xfId="1" builtinId="8"/>
    <cellStyle name="Naslov 1A" xfId="2"/>
    <cellStyle name="Naslov2A" xfId="3"/>
    <cellStyle name="Navadno" xfId="0" builtinId="0"/>
    <cellStyle name="Navadno 2" xfId="4"/>
    <cellStyle name="Navadno 3" xfId="5"/>
    <cellStyle name="Navadno 4" xfId="6"/>
    <cellStyle name="Navadno 5" xfId="7"/>
    <cellStyle name="Navadno 5 2" xfId="21"/>
    <cellStyle name="Navadno 6" xfId="8"/>
    <cellStyle name="Navadno 7" xfId="9"/>
    <cellStyle name="Navadno_026_03og-popis" xfId="10"/>
    <cellStyle name="Navadno_3I-  vrtec Dobrna" xfId="18"/>
    <cellStyle name="Navadno_KALAMAR-PSO GREGORČIČEVA MS-16.11.04" xfId="11"/>
    <cellStyle name="Navadno_KALAMAR-PSO GREGORČIČEVA MS-16.11.04_3I- vrtec Dobrna ključ" xfId="12"/>
    <cellStyle name="Navadno_PROJEKTA gradbena jama komenda marec 2009 in avgust 10" xfId="16"/>
    <cellStyle name="Navadno_STENE IN STROPOVI" xfId="17"/>
    <cellStyle name="Normal_I-BREZOV" xfId="19"/>
    <cellStyle name="Skupaj" xfId="13"/>
    <cellStyle name="Skupaj:" xfId="14"/>
    <cellStyle name="Slog 1" xfId="15"/>
    <cellStyle name="Vejica 2"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Normal="100" zoomScaleSheetLayoutView="100" workbookViewId="0">
      <selection activeCell="B45" sqref="B45"/>
    </sheetView>
  </sheetViews>
  <sheetFormatPr defaultRowHeight="12.75"/>
  <cols>
    <col min="1" max="1" width="3.7109375" style="87" customWidth="1"/>
    <col min="2" max="2" width="46.7109375" style="87" customWidth="1"/>
    <col min="3" max="3" width="13.85546875" style="87" customWidth="1"/>
    <col min="4" max="4" width="22.28515625" style="85" customWidth="1"/>
    <col min="5" max="5" width="22.28515625" style="85" hidden="1" customWidth="1"/>
    <col min="6" max="10" width="9.140625" style="86"/>
    <col min="11" max="16384" width="9.140625" style="87"/>
  </cols>
  <sheetData>
    <row r="1" spans="1:10">
      <c r="A1" s="78"/>
      <c r="B1" s="79" t="s">
        <v>973</v>
      </c>
      <c r="C1" s="79"/>
    </row>
    <row r="2" spans="1:10" ht="15.75">
      <c r="A2" s="78"/>
      <c r="B2" s="80" t="s">
        <v>974</v>
      </c>
      <c r="C2" s="80"/>
    </row>
    <row r="3" spans="1:10" ht="31.5" customHeight="1">
      <c r="A3" s="78"/>
      <c r="B3" s="81" t="s">
        <v>1870</v>
      </c>
      <c r="C3" s="81"/>
      <c r="D3" s="141"/>
    </row>
    <row r="4" spans="1:10" ht="9" customHeight="1">
      <c r="A4" s="78"/>
      <c r="B4" s="82"/>
      <c r="C4" s="82"/>
    </row>
    <row r="5" spans="1:10" ht="9" customHeight="1">
      <c r="A5" s="88"/>
      <c r="B5" s="89"/>
      <c r="C5" s="89"/>
      <c r="D5" s="90"/>
      <c r="E5" s="90"/>
      <c r="F5" s="92"/>
      <c r="G5" s="92"/>
      <c r="H5" s="91"/>
    </row>
    <row r="6" spans="1:10" ht="22.5" customHeight="1">
      <c r="A6" s="93"/>
      <c r="B6" s="1053" t="s">
        <v>568</v>
      </c>
      <c r="C6" s="1053"/>
      <c r="D6" s="1053"/>
      <c r="E6" s="94"/>
      <c r="F6" s="92"/>
      <c r="G6" s="92"/>
      <c r="H6" s="91"/>
    </row>
    <row r="7" spans="1:10" ht="9.75" customHeight="1">
      <c r="A7" s="93"/>
      <c r="B7" s="95"/>
      <c r="C7" s="95"/>
      <c r="D7" s="96"/>
      <c r="E7" s="96"/>
      <c r="F7" s="92"/>
      <c r="G7" s="92"/>
      <c r="H7" s="91"/>
    </row>
    <row r="8" spans="1:10" ht="5.25" customHeight="1">
      <c r="A8" s="97"/>
      <c r="B8" s="97"/>
      <c r="C8" s="97"/>
      <c r="D8" s="98"/>
      <c r="E8" s="98"/>
      <c r="F8" s="99"/>
      <c r="G8" s="99"/>
      <c r="H8" s="100"/>
    </row>
    <row r="9" spans="1:10">
      <c r="A9" s="97"/>
      <c r="B9" s="97"/>
      <c r="C9" s="97"/>
      <c r="D9" s="98"/>
      <c r="E9" s="98"/>
      <c r="F9" s="99"/>
      <c r="G9" s="99"/>
      <c r="H9" s="100"/>
    </row>
    <row r="10" spans="1:10" s="107" customFormat="1" ht="15" customHeight="1">
      <c r="A10" s="101" t="s">
        <v>975</v>
      </c>
      <c r="B10" s="102" t="s">
        <v>479</v>
      </c>
      <c r="C10" s="102"/>
      <c r="D10" s="103"/>
      <c r="E10" s="103" t="s">
        <v>567</v>
      </c>
      <c r="F10" s="104"/>
      <c r="G10" s="104"/>
      <c r="H10" s="105"/>
      <c r="I10" s="106"/>
      <c r="J10" s="106"/>
    </row>
    <row r="11" spans="1:10">
      <c r="F11" s="99"/>
      <c r="G11" s="99"/>
      <c r="H11" s="100"/>
    </row>
    <row r="12" spans="1:10">
      <c r="A12" s="87" t="s">
        <v>456</v>
      </c>
      <c r="B12" s="87" t="s">
        <v>579</v>
      </c>
      <c r="D12" s="85">
        <f>+'REKAPITULACIJA POROČNE DVORANE'!D32</f>
        <v>0</v>
      </c>
      <c r="F12" s="99"/>
      <c r="G12" s="99"/>
      <c r="H12" s="100"/>
    </row>
    <row r="13" spans="1:10">
      <c r="F13" s="99"/>
      <c r="G13" s="99"/>
      <c r="H13" s="100"/>
    </row>
    <row r="14" spans="1:10">
      <c r="A14" s="87" t="s">
        <v>458</v>
      </c>
      <c r="B14" s="87" t="s">
        <v>601</v>
      </c>
      <c r="D14" s="85">
        <f>+'REKAPITULACIJA SANITARIJE'!D30</f>
        <v>0</v>
      </c>
      <c r="F14" s="99"/>
      <c r="G14" s="99"/>
      <c r="H14" s="100"/>
    </row>
    <row r="15" spans="1:10">
      <c r="F15" s="99"/>
      <c r="G15" s="99"/>
      <c r="H15" s="100"/>
    </row>
    <row r="16" spans="1:10" s="119" customFormat="1" ht="15.75" thickBot="1">
      <c r="A16" s="113"/>
      <c r="B16" s="114" t="s">
        <v>480</v>
      </c>
      <c r="C16" s="114"/>
      <c r="D16" s="115">
        <f>SUM(D12:D15)</f>
        <v>0</v>
      </c>
      <c r="E16" s="115" t="e">
        <f>SUM(#REF!)</f>
        <v>#REF!</v>
      </c>
      <c r="F16" s="117"/>
      <c r="G16" s="117"/>
      <c r="H16" s="116"/>
      <c r="I16" s="118"/>
      <c r="J16" s="118"/>
    </row>
    <row r="17" spans="1:10" s="121" customFormat="1" ht="13.5" thickTop="1">
      <c r="A17" s="120"/>
      <c r="D17" s="122"/>
      <c r="E17" s="122"/>
      <c r="F17" s="124"/>
      <c r="G17" s="124"/>
      <c r="H17" s="123"/>
      <c r="I17" s="125"/>
      <c r="J17" s="125"/>
    </row>
    <row r="19" spans="1:10" ht="15.75">
      <c r="A19" s="126" t="s">
        <v>569</v>
      </c>
      <c r="B19" s="102" t="s">
        <v>593</v>
      </c>
      <c r="C19" s="102"/>
      <c r="D19" s="127"/>
      <c r="E19" s="127"/>
    </row>
    <row r="21" spans="1:10">
      <c r="A21" s="87" t="s">
        <v>456</v>
      </c>
      <c r="B21" s="145" t="s">
        <v>601</v>
      </c>
      <c r="C21" s="128"/>
      <c r="D21" s="144">
        <f>+'REKAPITULACIJA SANITARIJE'!D44</f>
        <v>0</v>
      </c>
      <c r="E21" s="85">
        <f>+D21*1.2</f>
        <v>0</v>
      </c>
    </row>
    <row r="23" spans="1:10" ht="15.75" thickBot="1">
      <c r="A23" s="155"/>
      <c r="B23" s="156" t="s">
        <v>602</v>
      </c>
      <c r="C23" s="156"/>
      <c r="D23" s="157">
        <f>SUM(D21:D22)</f>
        <v>0</v>
      </c>
      <c r="E23" s="133">
        <f>SUM(E21:E22)</f>
        <v>0</v>
      </c>
    </row>
    <row r="24" spans="1:10" ht="15.75" thickTop="1">
      <c r="A24" s="150"/>
      <c r="B24" s="151"/>
      <c r="C24" s="151"/>
      <c r="D24" s="152"/>
      <c r="E24" s="152"/>
    </row>
    <row r="25" spans="1:10" s="89" customFormat="1" ht="15">
      <c r="A25" s="150"/>
      <c r="B25" s="151"/>
      <c r="C25" s="151"/>
      <c r="D25" s="152"/>
      <c r="E25" s="152"/>
      <c r="F25" s="112"/>
      <c r="G25" s="112"/>
      <c r="H25" s="112"/>
      <c r="I25" s="112"/>
      <c r="J25" s="112"/>
    </row>
    <row r="26" spans="1:10" ht="15.75">
      <c r="A26" s="126" t="s">
        <v>569</v>
      </c>
      <c r="B26" s="102" t="s">
        <v>978</v>
      </c>
      <c r="C26" s="102"/>
      <c r="D26" s="127"/>
      <c r="E26" s="154"/>
    </row>
    <row r="28" spans="1:10">
      <c r="A28" s="87" t="s">
        <v>456</v>
      </c>
      <c r="B28" s="145" t="s">
        <v>579</v>
      </c>
      <c r="C28" s="128"/>
      <c r="D28" s="144">
        <f>+'REKAPITULACIJA POROČNE DVORANE'!D45</f>
        <v>0</v>
      </c>
      <c r="E28" s="85">
        <f>+D28*1.2</f>
        <v>0</v>
      </c>
    </row>
    <row r="30" spans="1:10">
      <c r="A30" s="87" t="s">
        <v>458</v>
      </c>
      <c r="B30" s="145" t="s">
        <v>601</v>
      </c>
      <c r="C30" s="128"/>
      <c r="D30" s="148">
        <f>+'REKAPITULACIJA SANITARIJE'!D56</f>
        <v>0</v>
      </c>
      <c r="E30" s="85">
        <f>+D30*1.2</f>
        <v>0</v>
      </c>
    </row>
    <row r="31" spans="1:10">
      <c r="B31" s="128"/>
      <c r="C31" s="128"/>
    </row>
    <row r="32" spans="1:10" ht="15.75" thickBot="1">
      <c r="A32" s="113"/>
      <c r="B32" s="114" t="s">
        <v>977</v>
      </c>
      <c r="C32" s="114"/>
      <c r="D32" s="115">
        <f>SUM(D28:D31)</f>
        <v>0</v>
      </c>
      <c r="E32" s="115">
        <f>SUM(E28:E31)</f>
        <v>0</v>
      </c>
    </row>
    <row r="33" spans="1:10" ht="13.5" thickTop="1"/>
    <row r="34" spans="1:10" ht="18" customHeight="1"/>
    <row r="35" spans="1:10" ht="15.75">
      <c r="A35" s="126" t="s">
        <v>976</v>
      </c>
      <c r="B35" s="102" t="s">
        <v>979</v>
      </c>
      <c r="C35" s="102"/>
      <c r="D35" s="127"/>
      <c r="E35" s="127"/>
    </row>
    <row r="37" spans="1:10" s="86" customFormat="1">
      <c r="A37" s="87" t="s">
        <v>456</v>
      </c>
      <c r="B37" s="142" t="s">
        <v>579</v>
      </c>
      <c r="C37" s="87"/>
      <c r="D37" s="143">
        <f>+'REKAPITULACIJA POROČNE DVORANE'!D66</f>
        <v>0</v>
      </c>
      <c r="E37" s="85">
        <f>+D37*1.2</f>
        <v>0</v>
      </c>
    </row>
    <row r="38" spans="1:10" s="86" customFormat="1">
      <c r="A38" s="87"/>
      <c r="B38" s="142"/>
      <c r="C38" s="87"/>
      <c r="D38" s="85"/>
      <c r="E38" s="85"/>
    </row>
    <row r="39" spans="1:10" s="86" customFormat="1">
      <c r="A39" s="87" t="s">
        <v>458</v>
      </c>
      <c r="B39" s="142" t="s">
        <v>601</v>
      </c>
      <c r="C39" s="87"/>
      <c r="D39" s="143">
        <f>+'REKAPITULACIJA SANITARIJE'!D73</f>
        <v>0</v>
      </c>
      <c r="E39" s="85"/>
    </row>
    <row r="40" spans="1:10" s="86" customFormat="1">
      <c r="A40" s="87"/>
      <c r="B40" s="142"/>
      <c r="C40" s="87"/>
      <c r="D40" s="85"/>
      <c r="E40" s="85"/>
    </row>
    <row r="41" spans="1:10" ht="15.75" thickBot="1">
      <c r="A41" s="113"/>
      <c r="B41" s="114" t="s">
        <v>980</v>
      </c>
      <c r="C41" s="114"/>
      <c r="D41" s="115">
        <f>SUM(D37:D40)</f>
        <v>0</v>
      </c>
      <c r="E41" s="115">
        <f>SUM(E37:E40)</f>
        <v>0</v>
      </c>
    </row>
    <row r="42" spans="1:10" ht="16.5" thickTop="1" thickBot="1">
      <c r="A42" s="131"/>
      <c r="B42" s="132"/>
      <c r="C42" s="132"/>
      <c r="D42" s="133"/>
      <c r="E42" s="115"/>
    </row>
    <row r="43" spans="1:10" s="135" customFormat="1" ht="21" thickTop="1">
      <c r="A43" s="87"/>
      <c r="B43" s="87"/>
      <c r="C43" s="87"/>
      <c r="D43" s="140"/>
      <c r="E43" s="140" t="s">
        <v>567</v>
      </c>
      <c r="F43" s="134"/>
      <c r="G43" s="134"/>
      <c r="H43" s="134"/>
      <c r="I43" s="134"/>
      <c r="J43" s="134"/>
    </row>
    <row r="44" spans="1:10" ht="21" thickBot="1">
      <c r="A44" s="136"/>
      <c r="B44" s="153" t="s">
        <v>1871</v>
      </c>
      <c r="C44" s="137"/>
      <c r="D44" s="138">
        <f>+D41+D32+D16+D23</f>
        <v>0</v>
      </c>
      <c r="E44" s="138" t="e">
        <f>+E41+E32+E16+#REF!</f>
        <v>#REF!</v>
      </c>
    </row>
    <row r="45" spans="1:10" ht="13.5" thickTop="1">
      <c r="B45" s="139"/>
      <c r="C45" s="139" t="s">
        <v>603</v>
      </c>
      <c r="D45" s="85">
        <f>1.22*D44</f>
        <v>0</v>
      </c>
    </row>
  </sheetData>
  <mergeCells count="1">
    <mergeCell ref="B6:D6"/>
  </mergeCells>
  <phoneticPr fontId="0" type="noConversion"/>
  <printOptions horizontalCentered="1"/>
  <pageMargins left="0.25" right="0.25" top="0.75" bottom="0.75" header="0.3" footer="0.3"/>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topLeftCell="A40" zoomScaleNormal="100" zoomScaleSheetLayoutView="100" workbookViewId="0">
      <selection activeCell="B33" sqref="B33"/>
    </sheetView>
  </sheetViews>
  <sheetFormatPr defaultRowHeight="12.75"/>
  <cols>
    <col min="1" max="1" width="3.7109375" style="87" customWidth="1"/>
    <col min="2" max="2" width="46.7109375" style="87" customWidth="1"/>
    <col min="3" max="3" width="13.85546875" style="87" customWidth="1"/>
    <col min="4" max="4" width="22.28515625" style="85" customWidth="1"/>
    <col min="5" max="5" width="22.28515625" style="85" hidden="1" customWidth="1"/>
    <col min="6" max="10" width="9.140625" style="86"/>
    <col min="11" max="16384" width="9.140625" style="87"/>
  </cols>
  <sheetData>
    <row r="1" spans="1:10">
      <c r="A1" s="78"/>
      <c r="B1" s="79" t="s">
        <v>973</v>
      </c>
      <c r="C1" s="79"/>
    </row>
    <row r="2" spans="1:10" ht="15.75">
      <c r="A2" s="78"/>
      <c r="B2" s="80" t="s">
        <v>974</v>
      </c>
      <c r="C2" s="80"/>
    </row>
    <row r="3" spans="1:10" ht="31.5" customHeight="1">
      <c r="A3" s="78"/>
      <c r="B3" s="81" t="s">
        <v>604</v>
      </c>
      <c r="C3" s="81"/>
      <c r="D3" s="141"/>
    </row>
    <row r="4" spans="1:10" ht="9" customHeight="1">
      <c r="A4" s="78"/>
      <c r="B4" s="82"/>
      <c r="C4" s="82"/>
    </row>
    <row r="5" spans="1:10" ht="9" customHeight="1">
      <c r="A5" s="88"/>
      <c r="B5" s="89"/>
      <c r="C5" s="89"/>
      <c r="D5" s="90"/>
      <c r="E5" s="90"/>
      <c r="F5" s="92"/>
      <c r="G5" s="92"/>
      <c r="H5" s="91"/>
    </row>
    <row r="6" spans="1:10" ht="22.5" customHeight="1">
      <c r="A6" s="93"/>
      <c r="B6" s="1053" t="s">
        <v>568</v>
      </c>
      <c r="C6" s="1053"/>
      <c r="D6" s="1053"/>
      <c r="E6" s="94"/>
      <c r="F6" s="92"/>
      <c r="G6" s="92"/>
      <c r="H6" s="91"/>
    </row>
    <row r="7" spans="1:10" ht="9.75" customHeight="1">
      <c r="A7" s="93"/>
      <c r="B7" s="95"/>
      <c r="C7" s="95"/>
      <c r="D7" s="96"/>
      <c r="E7" s="96"/>
      <c r="F7" s="92"/>
      <c r="G7" s="92"/>
      <c r="H7" s="91"/>
    </row>
    <row r="8" spans="1:10" ht="5.25" customHeight="1">
      <c r="A8" s="97"/>
      <c r="B8" s="97"/>
      <c r="C8" s="97"/>
      <c r="D8" s="98"/>
      <c r="E8" s="98"/>
      <c r="F8" s="99"/>
      <c r="G8" s="99"/>
      <c r="H8" s="100"/>
    </row>
    <row r="9" spans="1:10">
      <c r="A9" s="97"/>
      <c r="B9" s="97"/>
      <c r="C9" s="97"/>
      <c r="D9" s="98"/>
      <c r="E9" s="98"/>
      <c r="F9" s="99"/>
      <c r="G9" s="99"/>
      <c r="H9" s="100"/>
    </row>
    <row r="10" spans="1:10" s="107" customFormat="1" ht="15" customHeight="1">
      <c r="A10" s="101" t="s">
        <v>975</v>
      </c>
      <c r="B10" s="102" t="s">
        <v>479</v>
      </c>
      <c r="C10" s="102"/>
      <c r="D10" s="103"/>
      <c r="E10" s="103" t="s">
        <v>567</v>
      </c>
      <c r="F10" s="104"/>
      <c r="G10" s="104"/>
      <c r="H10" s="105"/>
      <c r="I10" s="106"/>
      <c r="J10" s="106"/>
    </row>
    <row r="11" spans="1:10">
      <c r="F11" s="99"/>
      <c r="G11" s="99"/>
      <c r="H11" s="100"/>
    </row>
    <row r="12" spans="1:10">
      <c r="A12" s="87" t="s">
        <v>456</v>
      </c>
      <c r="B12" s="87" t="s">
        <v>571</v>
      </c>
      <c r="D12" s="85">
        <f>+'POPIS DEL POROČNE'!F84</f>
        <v>0</v>
      </c>
      <c r="E12" s="85">
        <f>+D12*1.2</f>
        <v>0</v>
      </c>
      <c r="F12" s="99"/>
      <c r="G12" s="99"/>
      <c r="H12" s="100"/>
    </row>
    <row r="13" spans="1:10">
      <c r="F13" s="99"/>
      <c r="G13" s="99"/>
      <c r="H13" s="100"/>
    </row>
    <row r="14" spans="1:10">
      <c r="A14" s="87" t="s">
        <v>458</v>
      </c>
      <c r="B14" s="87" t="s">
        <v>572</v>
      </c>
      <c r="D14" s="85">
        <f>+'POPIS DEL POROČNE'!F132</f>
        <v>0</v>
      </c>
      <c r="E14" s="85">
        <f>+D14*1.2</f>
        <v>0</v>
      </c>
      <c r="F14" s="99"/>
      <c r="G14" s="99"/>
      <c r="H14" s="100"/>
    </row>
    <row r="15" spans="1:10">
      <c r="F15" s="99"/>
      <c r="G15" s="99"/>
      <c r="H15" s="100"/>
    </row>
    <row r="16" spans="1:10">
      <c r="A16" s="87" t="s">
        <v>459</v>
      </c>
      <c r="B16" s="87" t="s">
        <v>573</v>
      </c>
      <c r="D16" s="85">
        <f>+'POPIS DEL POROČNE'!F305</f>
        <v>0</v>
      </c>
      <c r="E16" s="85">
        <f>+D16*1.2</f>
        <v>0</v>
      </c>
      <c r="F16" s="99"/>
      <c r="G16" s="99"/>
      <c r="H16" s="100"/>
    </row>
    <row r="17" spans="1:10">
      <c r="F17" s="99"/>
      <c r="G17" s="99"/>
      <c r="H17" s="100"/>
    </row>
    <row r="18" spans="1:10">
      <c r="A18" s="87" t="s">
        <v>460</v>
      </c>
      <c r="B18" s="87" t="s">
        <v>574</v>
      </c>
      <c r="D18" s="85">
        <f>+'POPIS DEL POROČNE'!F383</f>
        <v>0</v>
      </c>
      <c r="E18" s="85">
        <f>+D18*1.2</f>
        <v>0</v>
      </c>
      <c r="F18" s="99"/>
      <c r="G18" s="99"/>
      <c r="H18" s="100"/>
    </row>
    <row r="19" spans="1:10">
      <c r="F19" s="99"/>
      <c r="G19" s="99"/>
      <c r="H19" s="100"/>
    </row>
    <row r="20" spans="1:10">
      <c r="A20" s="87" t="s">
        <v>462</v>
      </c>
      <c r="B20" s="145" t="s">
        <v>575</v>
      </c>
      <c r="C20" s="108"/>
      <c r="D20" s="85">
        <f>+'POPIS DEL POROČNE'!F422</f>
        <v>0</v>
      </c>
      <c r="E20" s="85">
        <f>+D20*1.2</f>
        <v>0</v>
      </c>
      <c r="F20" s="99"/>
      <c r="G20" s="99"/>
      <c r="H20" s="100"/>
    </row>
    <row r="21" spans="1:10">
      <c r="A21" s="109"/>
      <c r="B21" s="109"/>
      <c r="C21" s="109"/>
      <c r="D21" s="110"/>
      <c r="E21" s="110"/>
    </row>
    <row r="22" spans="1:10">
      <c r="A22" s="109" t="s">
        <v>463</v>
      </c>
      <c r="B22" t="s">
        <v>576</v>
      </c>
      <c r="C22" s="108"/>
      <c r="D22" s="110">
        <f>+'POPIS DEL POROČNE'!F579</f>
        <v>0</v>
      </c>
      <c r="E22" s="85">
        <f>+D22*1.2</f>
        <v>0</v>
      </c>
    </row>
    <row r="23" spans="1:10">
      <c r="F23" s="99"/>
      <c r="G23" s="99"/>
      <c r="H23" s="100"/>
    </row>
    <row r="24" spans="1:10">
      <c r="A24" s="87" t="s">
        <v>464</v>
      </c>
      <c r="B24" s="87" t="s">
        <v>577</v>
      </c>
      <c r="D24" s="85">
        <f>+'POPIS DEL POROČNE'!F601</f>
        <v>0</v>
      </c>
      <c r="E24" s="85">
        <f>+D24*1.2</f>
        <v>0</v>
      </c>
      <c r="F24" s="99"/>
      <c r="G24" s="99"/>
      <c r="H24" s="100"/>
    </row>
    <row r="25" spans="1:10">
      <c r="F25" s="99"/>
      <c r="G25" s="99"/>
      <c r="H25" s="100"/>
    </row>
    <row r="26" spans="1:10">
      <c r="A26" s="87" t="s">
        <v>465</v>
      </c>
      <c r="B26" t="s">
        <v>578</v>
      </c>
      <c r="C26" s="108"/>
      <c r="D26" s="85">
        <f>+'POPIS DEL POROČNE'!F656</f>
        <v>0</v>
      </c>
      <c r="E26" s="85">
        <f>+D26*1.2</f>
        <v>0</v>
      </c>
      <c r="F26" s="99"/>
      <c r="G26" s="99"/>
      <c r="H26" s="100"/>
    </row>
    <row r="27" spans="1:10">
      <c r="B27"/>
      <c r="C27" s="108"/>
      <c r="F27" s="99"/>
      <c r="G27" s="99"/>
      <c r="H27" s="100"/>
    </row>
    <row r="28" spans="1:10">
      <c r="A28" s="87" t="s">
        <v>466</v>
      </c>
      <c r="B28" t="s">
        <v>581</v>
      </c>
      <c r="C28" s="108"/>
      <c r="D28" s="85">
        <f>+'POPIS DEL POROČNE'!F684</f>
        <v>0</v>
      </c>
      <c r="F28" s="99"/>
      <c r="G28" s="99"/>
      <c r="H28" s="100"/>
    </row>
    <row r="29" spans="1:10">
      <c r="A29" s="109"/>
      <c r="B29" s="109"/>
      <c r="C29" s="109"/>
      <c r="D29" s="110"/>
      <c r="E29" s="110"/>
    </row>
    <row r="30" spans="1:10">
      <c r="A30" s="109" t="s">
        <v>467</v>
      </c>
      <c r="B30" s="145" t="s">
        <v>1934</v>
      </c>
      <c r="C30" s="108"/>
      <c r="D30" s="110">
        <f>+'POPIS DEL POROČNE'!F696</f>
        <v>0</v>
      </c>
      <c r="E30" s="85">
        <f>+D30*1.2</f>
        <v>0</v>
      </c>
    </row>
    <row r="31" spans="1:10" s="89" customFormat="1">
      <c r="A31" s="111"/>
      <c r="B31" s="111"/>
      <c r="C31" s="111"/>
      <c r="D31" s="90"/>
      <c r="E31" s="90"/>
      <c r="F31" s="91"/>
      <c r="G31" s="91"/>
      <c r="H31" s="91"/>
      <c r="I31" s="112"/>
      <c r="J31" s="112"/>
    </row>
    <row r="32" spans="1:10" s="119" customFormat="1" ht="15.75" thickBot="1">
      <c r="A32" s="113"/>
      <c r="B32" s="114" t="s">
        <v>480</v>
      </c>
      <c r="C32" s="114"/>
      <c r="D32" s="115">
        <f>SUM(D12:D31)</f>
        <v>0</v>
      </c>
      <c r="E32" s="115">
        <f>SUM(E12:E22)</f>
        <v>0</v>
      </c>
      <c r="F32" s="117"/>
      <c r="G32" s="117"/>
      <c r="H32" s="116"/>
      <c r="I32" s="118"/>
      <c r="J32" s="118"/>
    </row>
    <row r="33" spans="1:10" s="121" customFormat="1" ht="13.5" thickTop="1">
      <c r="A33" s="120"/>
      <c r="D33" s="122"/>
      <c r="E33" s="122"/>
      <c r="F33" s="124"/>
      <c r="G33" s="124"/>
      <c r="H33" s="123"/>
      <c r="I33" s="125"/>
      <c r="J33" s="125"/>
    </row>
    <row r="35" spans="1:10" ht="15.75">
      <c r="A35" s="126" t="s">
        <v>569</v>
      </c>
      <c r="B35" s="102" t="s">
        <v>978</v>
      </c>
      <c r="C35" s="102"/>
      <c r="D35" s="127"/>
      <c r="E35" s="127"/>
    </row>
    <row r="37" spans="1:10">
      <c r="A37" s="87" t="s">
        <v>456</v>
      </c>
      <c r="B37" t="s">
        <v>590</v>
      </c>
      <c r="C37" s="128"/>
      <c r="D37" s="144">
        <f>+'POPIS DEL POROČNE'!F1287</f>
        <v>0</v>
      </c>
      <c r="E37" s="85">
        <f>+D37*1.2</f>
        <v>0</v>
      </c>
    </row>
    <row r="39" spans="1:10">
      <c r="A39" s="87" t="s">
        <v>458</v>
      </c>
      <c r="B39" s="145" t="s">
        <v>591</v>
      </c>
      <c r="C39" s="128"/>
      <c r="D39" s="148">
        <f>+'POPIS DEL POROČNE'!F1492</f>
        <v>0</v>
      </c>
      <c r="E39" s="85">
        <f>+D39*1.2</f>
        <v>0</v>
      </c>
    </row>
    <row r="40" spans="1:10">
      <c r="B40" s="128"/>
      <c r="C40" s="128"/>
    </row>
    <row r="41" spans="1:10">
      <c r="A41" s="87" t="s">
        <v>459</v>
      </c>
      <c r="B41" s="128" t="s">
        <v>570</v>
      </c>
      <c r="C41" s="128"/>
      <c r="D41" s="148">
        <f>+'POPIS DEL POROČNE'!F1630</f>
        <v>0</v>
      </c>
      <c r="E41" s="85">
        <f>+D41*1.2</f>
        <v>0</v>
      </c>
    </row>
    <row r="43" spans="1:10">
      <c r="A43" s="129" t="s">
        <v>460</v>
      </c>
      <c r="B43" s="145" t="s">
        <v>566</v>
      </c>
      <c r="C43" s="130"/>
      <c r="D43" s="85">
        <f>+'POPIS DEL POROČNE'!F1638</f>
        <v>0</v>
      </c>
      <c r="E43" s="85">
        <f>+D43*1.2</f>
        <v>0</v>
      </c>
    </row>
    <row r="45" spans="1:10" ht="15.75" thickBot="1">
      <c r="A45" s="113"/>
      <c r="B45" s="114" t="s">
        <v>977</v>
      </c>
      <c r="C45" s="114"/>
      <c r="D45" s="115">
        <f>SUM(D37:D44)</f>
        <v>0</v>
      </c>
      <c r="E45" s="115">
        <f>SUM(E37:E44)</f>
        <v>0</v>
      </c>
    </row>
    <row r="46" spans="1:10" ht="13.5" thickTop="1"/>
    <row r="47" spans="1:10" ht="18" customHeight="1"/>
    <row r="48" spans="1:10" ht="15.75">
      <c r="A48" s="126" t="s">
        <v>976</v>
      </c>
      <c r="B48" s="102" t="s">
        <v>979</v>
      </c>
      <c r="C48" s="102"/>
      <c r="D48" s="127"/>
      <c r="E48" s="127"/>
    </row>
    <row r="50" spans="1:5">
      <c r="A50" s="87" t="s">
        <v>456</v>
      </c>
      <c r="B50" s="142" t="s">
        <v>582</v>
      </c>
      <c r="D50" s="143">
        <f>+'POPIS DEL POROČNE'!F1765</f>
        <v>0</v>
      </c>
      <c r="E50" s="85">
        <f>+D50*1.2</f>
        <v>0</v>
      </c>
    </row>
    <row r="51" spans="1:5">
      <c r="B51" s="142"/>
    </row>
    <row r="52" spans="1:5">
      <c r="A52" s="87" t="s">
        <v>458</v>
      </c>
      <c r="B52" s="142" t="s">
        <v>583</v>
      </c>
      <c r="D52" s="143">
        <f>+'POPIS DEL POROČNE'!F1848</f>
        <v>0</v>
      </c>
    </row>
    <row r="53" spans="1:5">
      <c r="B53" s="142"/>
    </row>
    <row r="54" spans="1:5">
      <c r="A54" s="87" t="s">
        <v>459</v>
      </c>
      <c r="B54" s="142" t="s">
        <v>584</v>
      </c>
      <c r="D54" s="143">
        <f>+'POPIS DEL POROČNE'!F1893</f>
        <v>0</v>
      </c>
    </row>
    <row r="55" spans="1:5">
      <c r="B55" s="142"/>
    </row>
    <row r="56" spans="1:5">
      <c r="A56" s="87" t="s">
        <v>460</v>
      </c>
      <c r="B56" s="142" t="s">
        <v>585</v>
      </c>
      <c r="D56" s="143">
        <f>+'POPIS DEL POROČNE'!F2005</f>
        <v>0</v>
      </c>
    </row>
    <row r="57" spans="1:5">
      <c r="B57" s="142"/>
    </row>
    <row r="58" spans="1:5">
      <c r="A58" s="87" t="s">
        <v>462</v>
      </c>
      <c r="B58" s="142" t="s">
        <v>589</v>
      </c>
      <c r="D58" s="143">
        <f>+'POPIS DEL POROČNE'!F2052</f>
        <v>0</v>
      </c>
      <c r="E58" s="85">
        <f>+D58*1.2</f>
        <v>0</v>
      </c>
    </row>
    <row r="59" spans="1:5" ht="12.75" customHeight="1">
      <c r="B59" s="142"/>
    </row>
    <row r="60" spans="1:5" ht="12.75" customHeight="1">
      <c r="A60" s="87" t="s">
        <v>463</v>
      </c>
      <c r="B60" s="142" t="s">
        <v>586</v>
      </c>
      <c r="D60" s="143">
        <f>+'POPIS DEL POROČNE'!F2090</f>
        <v>0</v>
      </c>
      <c r="E60" s="85">
        <f>+D60*1.2</f>
        <v>0</v>
      </c>
    </row>
    <row r="61" spans="1:5" ht="12.75" customHeight="1">
      <c r="B61" s="142"/>
      <c r="D61" s="143"/>
    </row>
    <row r="62" spans="1:5" ht="12.75" customHeight="1">
      <c r="A62" s="87" t="s">
        <v>464</v>
      </c>
      <c r="B62" s="142" t="s">
        <v>587</v>
      </c>
      <c r="D62" s="143">
        <f>+'POPIS DEL POROČNE'!F2152</f>
        <v>0</v>
      </c>
      <c r="E62" s="85">
        <f>+D62*1.2</f>
        <v>0</v>
      </c>
    </row>
    <row r="63" spans="1:5" ht="12.75" customHeight="1">
      <c r="B63" s="142"/>
      <c r="D63" s="143"/>
    </row>
    <row r="64" spans="1:5">
      <c r="A64" s="87" t="s">
        <v>466</v>
      </c>
      <c r="B64" s="142" t="s">
        <v>409</v>
      </c>
      <c r="C64" s="84"/>
      <c r="D64" s="85">
        <f>+'POPIS DEL POROČNE'!F2162</f>
        <v>0</v>
      </c>
      <c r="E64" s="85">
        <f>+D64*1.2</f>
        <v>0</v>
      </c>
    </row>
    <row r="65" spans="1:10">
      <c r="B65" s="83"/>
      <c r="C65" s="83"/>
    </row>
    <row r="66" spans="1:10" ht="15.75" thickBot="1">
      <c r="A66" s="113"/>
      <c r="B66" s="114" t="s">
        <v>980</v>
      </c>
      <c r="C66" s="114"/>
      <c r="D66" s="115">
        <f>SUM(D50:D65)</f>
        <v>0</v>
      </c>
      <c r="E66" s="115">
        <f>SUM(E50:E65)</f>
        <v>0</v>
      </c>
    </row>
    <row r="67" spans="1:10" ht="15.75" thickTop="1">
      <c r="A67" s="131"/>
      <c r="B67" s="132"/>
      <c r="C67" s="132"/>
      <c r="D67" s="133"/>
      <c r="E67" s="133"/>
    </row>
    <row r="68" spans="1:10" s="135" customFormat="1" ht="20.25">
      <c r="A68" s="87"/>
      <c r="B68" s="87"/>
      <c r="C68" s="87"/>
      <c r="D68" s="140"/>
      <c r="E68" s="140" t="s">
        <v>567</v>
      </c>
      <c r="F68" s="134"/>
      <c r="G68" s="134"/>
      <c r="H68" s="134"/>
      <c r="I68" s="134"/>
      <c r="J68" s="134"/>
    </row>
    <row r="69" spans="1:10" ht="21" thickBot="1">
      <c r="A69" s="136"/>
      <c r="B69" s="137" t="s">
        <v>580</v>
      </c>
      <c r="C69" s="137"/>
      <c r="D69" s="138">
        <f>+D66+D45+D32</f>
        <v>0</v>
      </c>
      <c r="E69" s="138" t="e">
        <f>+E66+E45+E32+#REF!</f>
        <v>#REF!</v>
      </c>
    </row>
    <row r="70" spans="1:10" ht="13.5" thickTop="1">
      <c r="B70" s="139"/>
      <c r="C70" s="139" t="s">
        <v>603</v>
      </c>
      <c r="D70" s="85">
        <f>1.22*D69</f>
        <v>0</v>
      </c>
    </row>
  </sheetData>
  <mergeCells count="1">
    <mergeCell ref="B6:D6"/>
  </mergeCells>
  <phoneticPr fontId="0" type="noConversion"/>
  <printOptions horizontalCentered="1"/>
  <pageMargins left="0.25" right="0.25" top="0.75" bottom="0.75" header="0.3" footer="0.3"/>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F123"/>
  <sheetViews>
    <sheetView zoomScaleNormal="100" zoomScaleSheetLayoutView="100" workbookViewId="0">
      <selection activeCell="A3" sqref="A3:G122"/>
    </sheetView>
  </sheetViews>
  <sheetFormatPr defaultRowHeight="12.75"/>
  <cols>
    <col min="1" max="1" width="3.85546875" style="2" customWidth="1"/>
    <col min="2" max="2" width="38.28515625" style="4" customWidth="1"/>
    <col min="3" max="3" width="4.140625" style="2" customWidth="1"/>
    <col min="4" max="4" width="8.7109375" style="11" customWidth="1"/>
    <col min="5" max="5" width="10.42578125" style="11" customWidth="1"/>
    <col min="6" max="6" width="18.42578125" style="11" bestFit="1" customWidth="1"/>
    <col min="7" max="16384" width="9.140625" style="4"/>
  </cols>
  <sheetData>
    <row r="3" spans="1:110" ht="15.75">
      <c r="B3" s="69" t="s">
        <v>1124</v>
      </c>
    </row>
    <row r="7" spans="1:110" s="5" customFormat="1">
      <c r="A7" s="21"/>
      <c r="B7" s="8" t="s">
        <v>1117</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38.25">
      <c r="A9" s="22" t="s">
        <v>456</v>
      </c>
      <c r="B9" s="23" t="s">
        <v>1125</v>
      </c>
      <c r="D9" s="70"/>
      <c r="E9" s="70"/>
      <c r="F9" s="70"/>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ht="51">
      <c r="A10" s="21"/>
      <c r="B10" s="24" t="s">
        <v>1126</v>
      </c>
      <c r="C10" s="2"/>
      <c r="D10" s="11"/>
      <c r="E10" s="11"/>
      <c r="F10" s="11"/>
      <c r="G10" s="12"/>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ht="25.5">
      <c r="A11" s="21"/>
      <c r="B11" s="24" t="s">
        <v>1119</v>
      </c>
      <c r="C11" s="2" t="s">
        <v>457</v>
      </c>
      <c r="D11" s="11">
        <v>29.8</v>
      </c>
      <c r="E11" s="11">
        <v>450</v>
      </c>
      <c r="F11" s="15">
        <f>+D11*E11</f>
        <v>13410</v>
      </c>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c r="A12" s="22"/>
      <c r="B12" s="23"/>
      <c r="D12" s="70"/>
      <c r="E12" s="70"/>
      <c r="F12" s="70"/>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c r="A13" s="21"/>
      <c r="B13" s="24"/>
      <c r="C13" s="2"/>
      <c r="D13" s="11"/>
      <c r="E13" s="11"/>
      <c r="F13" s="15"/>
      <c r="G13" s="1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ht="38.25">
      <c r="A14" s="22" t="s">
        <v>458</v>
      </c>
      <c r="B14" s="23" t="s">
        <v>1015</v>
      </c>
      <c r="D14" s="70"/>
      <c r="E14" s="70"/>
      <c r="F14" s="70"/>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ht="25.5">
      <c r="A15" s="21"/>
      <c r="B15" s="24" t="s">
        <v>1016</v>
      </c>
      <c r="C15" s="2"/>
      <c r="D15" s="11"/>
      <c r="E15" s="11"/>
      <c r="F15" s="11"/>
      <c r="G15" s="1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ht="25.5">
      <c r="A16" s="21"/>
      <c r="B16" s="24" t="s">
        <v>1119</v>
      </c>
      <c r="C16" s="2" t="s">
        <v>457</v>
      </c>
      <c r="D16" s="11">
        <v>18</v>
      </c>
      <c r="E16" s="11">
        <v>350</v>
      </c>
      <c r="F16" s="15">
        <f>+D16*E16</f>
        <v>6300</v>
      </c>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c r="A17" s="22"/>
      <c r="B17" s="23"/>
      <c r="D17" s="70"/>
      <c r="E17" s="70"/>
      <c r="F17" s="70"/>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1"/>
      <c r="B18" s="24"/>
      <c r="C18" s="2"/>
      <c r="D18" s="11"/>
      <c r="E18" s="11"/>
      <c r="F18" s="15"/>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ht="51">
      <c r="A19" s="22" t="s">
        <v>459</v>
      </c>
      <c r="B19" s="23" t="s">
        <v>450</v>
      </c>
      <c r="D19" s="70"/>
      <c r="E19" s="70"/>
      <c r="F19" s="70"/>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ht="25.5">
      <c r="A20" s="21"/>
      <c r="B20" s="24" t="s">
        <v>1016</v>
      </c>
      <c r="C20" s="2" t="s">
        <v>457</v>
      </c>
      <c r="D20" s="11">
        <v>1.2</v>
      </c>
      <c r="E20" s="11">
        <v>450</v>
      </c>
      <c r="F20" s="15">
        <f>+D20*E20</f>
        <v>540</v>
      </c>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c r="A21" s="22"/>
      <c r="B21" s="23"/>
      <c r="D21" s="70"/>
      <c r="E21" s="70"/>
      <c r="F21" s="70"/>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c r="A22" s="21"/>
      <c r="B22" s="24"/>
      <c r="C22" s="2"/>
      <c r="D22" s="11"/>
      <c r="E22" s="11"/>
      <c r="F22" s="15"/>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ht="38.25">
      <c r="A23" s="22" t="s">
        <v>460</v>
      </c>
      <c r="B23" s="38" t="s">
        <v>1013</v>
      </c>
      <c r="C23" s="2" t="s">
        <v>461</v>
      </c>
      <c r="D23" s="11">
        <v>36</v>
      </c>
      <c r="E23" s="11">
        <v>15</v>
      </c>
      <c r="F23" s="15">
        <f>+D23*E23</f>
        <v>540</v>
      </c>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1"/>
      <c r="B24" s="20"/>
      <c r="C24" s="2"/>
      <c r="D24" s="11"/>
      <c r="E24" s="11"/>
      <c r="F24" s="11"/>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1"/>
      <c r="B25" s="20"/>
      <c r="C25" s="2"/>
      <c r="D25" s="11"/>
      <c r="E25" s="11"/>
      <c r="F25" s="11"/>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ht="63.75">
      <c r="A26" s="22" t="s">
        <v>462</v>
      </c>
      <c r="B26" s="38" t="s">
        <v>1009</v>
      </c>
      <c r="C26" s="2" t="s">
        <v>461</v>
      </c>
      <c r="D26" s="11">
        <f>17.5+4+2.7</f>
        <v>24.2</v>
      </c>
      <c r="E26" s="11">
        <v>22</v>
      </c>
      <c r="F26" s="15">
        <f>+D26*E26</f>
        <v>532.4</v>
      </c>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1"/>
      <c r="B27" s="20"/>
      <c r="C27" s="2"/>
      <c r="D27" s="11"/>
      <c r="E27" s="11"/>
      <c r="F27" s="11"/>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c r="A28" s="21"/>
      <c r="B28" s="20"/>
      <c r="C28" s="2"/>
      <c r="D28" s="11"/>
      <c r="E28" s="11"/>
      <c r="F28" s="11"/>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ht="51">
      <c r="A29" s="22" t="s">
        <v>463</v>
      </c>
      <c r="B29" s="38" t="s">
        <v>1177</v>
      </c>
      <c r="C29" s="2" t="s">
        <v>461</v>
      </c>
      <c r="D29" s="11">
        <v>9.1999999999999993</v>
      </c>
      <c r="E29" s="11">
        <v>22</v>
      </c>
      <c r="F29" s="15">
        <f>+D29*E29</f>
        <v>202.39999999999998</v>
      </c>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c r="A30" s="21"/>
      <c r="B30" s="20"/>
      <c r="C30" s="2"/>
      <c r="D30" s="11"/>
      <c r="E30" s="11"/>
      <c r="F30" s="11"/>
      <c r="G30" s="1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1"/>
      <c r="B31" s="20"/>
      <c r="C31" s="2"/>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ht="51">
      <c r="A32" s="22" t="s">
        <v>464</v>
      </c>
      <c r="B32" s="38" t="s">
        <v>1008</v>
      </c>
      <c r="C32" s="2" t="s">
        <v>457</v>
      </c>
      <c r="D32" s="11">
        <v>7.5</v>
      </c>
      <c r="E32" s="11">
        <v>150</v>
      </c>
      <c r="F32" s="15">
        <f>+D32*E32</f>
        <v>1125</v>
      </c>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c r="A33" s="22"/>
      <c r="B33" s="10"/>
      <c r="C33" s="1"/>
      <c r="D33" s="11"/>
      <c r="E33" s="11"/>
      <c r="F33" s="11"/>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c r="A34" s="22"/>
      <c r="B34" s="10"/>
      <c r="C34" s="1"/>
      <c r="D34" s="11"/>
      <c r="E34" s="11"/>
      <c r="F34" s="11"/>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s="5" customFormat="1" ht="63.75">
      <c r="A35" s="22" t="s">
        <v>465</v>
      </c>
      <c r="B35" s="38" t="s">
        <v>1007</v>
      </c>
      <c r="C35" s="2" t="s">
        <v>457</v>
      </c>
      <c r="D35" s="11">
        <v>1.8</v>
      </c>
      <c r="E35" s="11">
        <v>180</v>
      </c>
      <c r="F35" s="15">
        <f>+D35*E35</f>
        <v>324</v>
      </c>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0" s="5" customFormat="1">
      <c r="A36" s="22"/>
      <c r="B36" s="10"/>
      <c r="C36" s="1"/>
      <c r="D36" s="11"/>
      <c r="E36" s="11"/>
      <c r="F36" s="11"/>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c r="A37" s="22"/>
      <c r="B37" s="10"/>
      <c r="C37" s="1"/>
      <c r="D37" s="11"/>
      <c r="E37" s="11"/>
      <c r="F37" s="11"/>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ht="38.25">
      <c r="A38" s="22" t="s">
        <v>466</v>
      </c>
      <c r="B38" s="38" t="s">
        <v>1010</v>
      </c>
      <c r="C38" s="2" t="s">
        <v>457</v>
      </c>
      <c r="D38" s="11">
        <v>1.2</v>
      </c>
      <c r="E38" s="11">
        <v>150</v>
      </c>
      <c r="F38" s="15">
        <f>+D38*E38</f>
        <v>180</v>
      </c>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c r="A39" s="22"/>
      <c r="B39" s="10"/>
      <c r="C39" s="1"/>
      <c r="D39" s="11"/>
      <c r="E39" s="11"/>
      <c r="F39" s="11"/>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c r="A40" s="22"/>
      <c r="B40" s="10"/>
      <c r="C40" s="1"/>
      <c r="D40" s="11"/>
      <c r="E40" s="11"/>
      <c r="F40" s="11"/>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ht="38.25">
      <c r="A41" s="22" t="s">
        <v>467</v>
      </c>
      <c r="B41" s="38" t="s">
        <v>1012</v>
      </c>
      <c r="C41" s="2" t="s">
        <v>457</v>
      </c>
      <c r="D41" s="11">
        <f>5.5+3.5</f>
        <v>9</v>
      </c>
      <c r="E41" s="11">
        <v>150</v>
      </c>
      <c r="F41" s="15">
        <f>+D41*E41</f>
        <v>1350</v>
      </c>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c r="A42" s="22"/>
      <c r="B42" s="10"/>
      <c r="C42" s="1"/>
      <c r="D42" s="11"/>
      <c r="E42" s="11"/>
      <c r="F42" s="11"/>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c r="A43" s="22"/>
      <c r="B43" s="10"/>
      <c r="C43" s="1"/>
      <c r="D43" s="11"/>
      <c r="E43" s="11"/>
      <c r="F43" s="11"/>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ht="38.25">
      <c r="A44" s="22" t="s">
        <v>485</v>
      </c>
      <c r="B44" s="38" t="s">
        <v>1068</v>
      </c>
      <c r="C44" s="2" t="s">
        <v>457</v>
      </c>
      <c r="D44" s="11">
        <v>1300</v>
      </c>
      <c r="E44" s="11">
        <v>1</v>
      </c>
      <c r="F44" s="15">
        <f>+D44*E44</f>
        <v>1300</v>
      </c>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c r="A45" s="21"/>
      <c r="B45" s="20"/>
      <c r="C45" s="2"/>
      <c r="D45" s="11"/>
      <c r="E45" s="11"/>
      <c r="F45" s="11"/>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c r="A46" s="21"/>
      <c r="B46" s="20"/>
      <c r="C46" s="2"/>
      <c r="D46" s="11"/>
      <c r="E46" s="11"/>
      <c r="F46" s="11"/>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ht="63.75">
      <c r="A47" s="22" t="s">
        <v>468</v>
      </c>
      <c r="B47" s="23" t="s">
        <v>1011</v>
      </c>
      <c r="C47" s="2" t="s">
        <v>461</v>
      </c>
      <c r="D47" s="11">
        <v>11.5</v>
      </c>
      <c r="E47" s="11">
        <v>45</v>
      </c>
      <c r="F47" s="15">
        <f>+D47*E47</f>
        <v>517.5</v>
      </c>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1"/>
      <c r="C48" s="2"/>
      <c r="D48" s="11"/>
      <c r="E48" s="11"/>
      <c r="F48" s="11"/>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0" s="5" customFormat="1">
      <c r="A49" s="21"/>
      <c r="C49" s="2"/>
      <c r="D49" s="11"/>
      <c r="E49" s="11"/>
      <c r="F49" s="11"/>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0" s="5" customFormat="1" ht="76.5">
      <c r="A50" s="22" t="s">
        <v>486</v>
      </c>
      <c r="B50" s="23" t="s">
        <v>1014</v>
      </c>
      <c r="C50" s="2" t="s">
        <v>472</v>
      </c>
      <c r="D50" s="11">
        <v>5</v>
      </c>
      <c r="E50" s="11">
        <v>50</v>
      </c>
      <c r="F50" s="15">
        <f>+D50*E50</f>
        <v>250</v>
      </c>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0" s="5" customFormat="1">
      <c r="A51" s="21"/>
      <c r="C51" s="2"/>
      <c r="D51" s="11"/>
      <c r="E51" s="11"/>
      <c r="F51" s="11"/>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0" s="5" customFormat="1">
      <c r="A52" s="21"/>
      <c r="C52" s="2"/>
      <c r="D52" s="11"/>
      <c r="E52" s="11"/>
      <c r="F52" s="11"/>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0" s="5" customFormat="1" ht="38.25">
      <c r="A53" s="22" t="s">
        <v>487</v>
      </c>
      <c r="B53" s="23" t="s">
        <v>1017</v>
      </c>
      <c r="C53" s="2" t="s">
        <v>461</v>
      </c>
      <c r="D53" s="11">
        <v>50.5</v>
      </c>
      <c r="E53" s="11">
        <v>15</v>
      </c>
      <c r="F53" s="15">
        <f>+D53*E53</f>
        <v>757.5</v>
      </c>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0" s="5" customFormat="1">
      <c r="A54" s="21"/>
      <c r="B54" s="20"/>
      <c r="C54" s="2"/>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0" s="5" customFormat="1">
      <c r="A55" s="21"/>
      <c r="B55" s="20"/>
      <c r="C55" s="2"/>
      <c r="D55" s="11"/>
      <c r="E55" s="11"/>
      <c r="F55" s="11"/>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0" s="5" customFormat="1" ht="38.25">
      <c r="A56" s="22" t="s">
        <v>469</v>
      </c>
      <c r="B56" s="23" t="s">
        <v>445</v>
      </c>
      <c r="C56" s="2" t="s">
        <v>461</v>
      </c>
      <c r="D56" s="11">
        <v>110</v>
      </c>
      <c r="E56" s="11">
        <v>5</v>
      </c>
      <c r="F56" s="15">
        <f>+D56*E56</f>
        <v>550</v>
      </c>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0" s="5" customFormat="1">
      <c r="A57" s="22"/>
      <c r="B57" s="23"/>
      <c r="C57" s="2"/>
      <c r="D57" s="11"/>
      <c r="E57" s="11"/>
      <c r="F57" s="15"/>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0" s="5" customFormat="1">
      <c r="A58" s="22"/>
      <c r="B58" s="23"/>
      <c r="C58" s="2"/>
      <c r="D58" s="11"/>
      <c r="E58" s="11"/>
      <c r="F58" s="15"/>
      <c r="G58" s="12"/>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row>
    <row r="59" spans="1:110" s="5" customFormat="1" ht="51">
      <c r="A59" s="22" t="s">
        <v>470</v>
      </c>
      <c r="B59" s="38" t="s">
        <v>446</v>
      </c>
      <c r="C59" s="5" t="s">
        <v>477</v>
      </c>
      <c r="D59" s="11">
        <v>30</v>
      </c>
      <c r="E59" s="11">
        <v>4</v>
      </c>
      <c r="F59" s="15">
        <f>+D59*E59</f>
        <v>120</v>
      </c>
      <c r="G59" s="12"/>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row>
    <row r="60" spans="1:110" s="5" customFormat="1">
      <c r="A60" s="21"/>
      <c r="B60" s="20"/>
      <c r="C60" s="2"/>
      <c r="D60" s="11"/>
      <c r="E60" s="11"/>
      <c r="F60" s="11"/>
      <c r="G60" s="12"/>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row>
    <row r="61" spans="1:110" s="5" customFormat="1">
      <c r="A61" s="21"/>
      <c r="B61" s="20"/>
      <c r="C61" s="2"/>
      <c r="D61" s="11"/>
      <c r="E61" s="11"/>
      <c r="F61" s="11"/>
      <c r="G61" s="12"/>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row>
    <row r="62" spans="1:110" s="5" customFormat="1" ht="76.5">
      <c r="A62" s="22" t="s">
        <v>476</v>
      </c>
      <c r="B62" s="38" t="s">
        <v>449</v>
      </c>
      <c r="D62" s="70"/>
      <c r="E62" s="70"/>
      <c r="F62" s="70"/>
      <c r="G62" s="12"/>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row>
    <row r="63" spans="1:110" s="5" customFormat="1">
      <c r="A63" s="22" t="s">
        <v>471</v>
      </c>
      <c r="B63" s="38" t="s">
        <v>447</v>
      </c>
      <c r="C63" s="2" t="s">
        <v>477</v>
      </c>
      <c r="D63" s="11">
        <v>30</v>
      </c>
      <c r="E63" s="11">
        <v>38</v>
      </c>
      <c r="F63" s="15">
        <f>+D63*E63</f>
        <v>1140</v>
      </c>
      <c r="G63" s="12"/>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row>
    <row r="64" spans="1:110" s="5" customFormat="1">
      <c r="A64" s="22" t="s">
        <v>473</v>
      </c>
      <c r="B64" s="38" t="s">
        <v>448</v>
      </c>
      <c r="C64" s="2" t="s">
        <v>472</v>
      </c>
      <c r="D64" s="11">
        <v>20</v>
      </c>
      <c r="E64" s="11">
        <v>70</v>
      </c>
      <c r="F64" s="15">
        <f>+D64*E64</f>
        <v>1400</v>
      </c>
      <c r="G64" s="12"/>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row>
    <row r="65" spans="1:110" s="5" customFormat="1">
      <c r="A65" s="22"/>
      <c r="B65" s="10"/>
      <c r="C65" s="1"/>
      <c r="D65" s="11"/>
      <c r="E65" s="11"/>
      <c r="F65" s="11"/>
      <c r="G65" s="12"/>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row>
    <row r="66" spans="1:110" s="5" customFormat="1">
      <c r="A66" s="22"/>
      <c r="B66" s="10"/>
      <c r="C66" s="1"/>
      <c r="D66" s="11"/>
      <c r="E66" s="11"/>
      <c r="F66" s="11"/>
      <c r="G66" s="12"/>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row>
    <row r="67" spans="1:110" s="5" customFormat="1" ht="63.75">
      <c r="A67" s="22" t="s">
        <v>488</v>
      </c>
      <c r="B67" s="10" t="s">
        <v>452</v>
      </c>
      <c r="C67" s="1"/>
      <c r="D67" s="11"/>
      <c r="E67" s="11"/>
      <c r="F67" s="11"/>
      <c r="G67" s="12"/>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row>
    <row r="68" spans="1:110" s="5" customFormat="1" ht="51">
      <c r="A68" s="21" t="s">
        <v>563</v>
      </c>
      <c r="B68" s="10" t="s">
        <v>434</v>
      </c>
      <c r="C68" s="1"/>
      <c r="D68" s="11"/>
      <c r="E68" s="11"/>
      <c r="F68" s="11"/>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0">
      <c r="A69" s="22"/>
      <c r="B69" s="68"/>
      <c r="G69" s="12"/>
    </row>
    <row r="70" spans="1:110" s="5" customFormat="1">
      <c r="A70" s="22" t="s">
        <v>471</v>
      </c>
      <c r="B70" s="24" t="s">
        <v>454</v>
      </c>
      <c r="C70" s="1"/>
      <c r="D70" s="11"/>
      <c r="E70" s="11"/>
      <c r="F70" s="11"/>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0" s="5" customFormat="1" ht="25.5">
      <c r="A71" s="22"/>
      <c r="B71" s="23" t="s">
        <v>1076</v>
      </c>
      <c r="D71" s="70"/>
      <c r="E71" s="70"/>
      <c r="F71" s="70"/>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0" s="5" customFormat="1">
      <c r="A72" s="22"/>
      <c r="B72" s="23" t="s">
        <v>435</v>
      </c>
      <c r="D72" s="70"/>
      <c r="E72" s="70"/>
      <c r="F72" s="70"/>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0" s="5" customFormat="1" ht="38.25">
      <c r="A73" s="21" t="s">
        <v>563</v>
      </c>
      <c r="B73" s="23" t="s">
        <v>453</v>
      </c>
      <c r="C73" s="1" t="s">
        <v>461</v>
      </c>
      <c r="D73" s="11">
        <f>83.5+10.7</f>
        <v>94.2</v>
      </c>
      <c r="E73" s="11">
        <v>20</v>
      </c>
      <c r="F73" s="11">
        <f>D73*E73</f>
        <v>1884</v>
      </c>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0" s="5" customFormat="1">
      <c r="A74" s="22"/>
      <c r="B74" s="10"/>
      <c r="C74" s="1"/>
      <c r="D74" s="11"/>
      <c r="E74" s="11"/>
      <c r="F74" s="11"/>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0" s="5" customFormat="1">
      <c r="A75" s="22"/>
      <c r="B75" s="10"/>
      <c r="C75" s="1"/>
      <c r="D75" s="11"/>
      <c r="E75" s="11"/>
      <c r="F75" s="11"/>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0" s="5" customFormat="1" ht="76.5">
      <c r="A76" s="22" t="s">
        <v>489</v>
      </c>
      <c r="B76" s="23" t="s">
        <v>455</v>
      </c>
      <c r="C76" s="1" t="s">
        <v>461</v>
      </c>
      <c r="D76" s="11">
        <f>8.8*0.3+2.4+5.8</f>
        <v>10.84</v>
      </c>
      <c r="E76" s="11">
        <v>15</v>
      </c>
      <c r="F76" s="11">
        <f>D76*E76</f>
        <v>162.6</v>
      </c>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0" s="5" customFormat="1">
      <c r="A77" s="22"/>
      <c r="B77" s="10"/>
      <c r="C77" s="1"/>
      <c r="D77" s="11"/>
      <c r="E77" s="11"/>
      <c r="F77" s="11"/>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0" s="5" customFormat="1">
      <c r="A78" s="22"/>
      <c r="B78" s="10"/>
      <c r="C78" s="1"/>
      <c r="D78" s="11"/>
      <c r="E78" s="11"/>
      <c r="F78" s="11"/>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0" s="5" customFormat="1" ht="63.75">
      <c r="A79" s="22" t="s">
        <v>490</v>
      </c>
      <c r="B79" s="23" t="s">
        <v>918</v>
      </c>
      <c r="C79" s="2" t="s">
        <v>472</v>
      </c>
      <c r="D79" s="11">
        <v>1</v>
      </c>
      <c r="E79" s="11">
        <v>230</v>
      </c>
      <c r="F79" s="11">
        <f>D79*E79</f>
        <v>230</v>
      </c>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0" s="5" customFormat="1">
      <c r="A80" s="22"/>
      <c r="B80" s="10"/>
      <c r="C80" s="1"/>
      <c r="D80" s="11"/>
      <c r="E80" s="11"/>
      <c r="F80" s="11"/>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0" s="5" customFormat="1">
      <c r="A81" s="22"/>
      <c r="B81" s="10"/>
      <c r="C81" s="1"/>
      <c r="D81" s="11"/>
      <c r="E81" s="11"/>
      <c r="F81" s="11"/>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0" s="5" customFormat="1" ht="38.25">
      <c r="A82" s="22" t="s">
        <v>491</v>
      </c>
      <c r="B82" s="10" t="s">
        <v>481</v>
      </c>
      <c r="C82" s="1" t="s">
        <v>478</v>
      </c>
      <c r="D82" s="11">
        <v>15</v>
      </c>
      <c r="E82" s="11">
        <v>25</v>
      </c>
      <c r="F82" s="11">
        <f>D82*E82</f>
        <v>375</v>
      </c>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0" s="5" customFormat="1">
      <c r="A83" s="22"/>
      <c r="B83" s="10"/>
      <c r="C83" s="1"/>
      <c r="D83" s="11"/>
      <c r="E83" s="11"/>
      <c r="F83" s="11"/>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0" s="5" customFormat="1">
      <c r="A84" s="22"/>
      <c r="B84" s="10"/>
      <c r="C84" s="1"/>
      <c r="D84" s="11"/>
      <c r="E84" s="11"/>
      <c r="F84" s="11"/>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0" s="5" customFormat="1" ht="51">
      <c r="A85" s="22" t="s">
        <v>492</v>
      </c>
      <c r="B85" s="23" t="s">
        <v>1120</v>
      </c>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0" s="5" customFormat="1">
      <c r="A86" s="22"/>
      <c r="B86" s="23" t="s">
        <v>1121</v>
      </c>
      <c r="C86" s="2" t="s">
        <v>482</v>
      </c>
      <c r="D86" s="11">
        <v>100</v>
      </c>
      <c r="E86" s="11">
        <v>9</v>
      </c>
      <c r="F86" s="15">
        <f>+D86*E86</f>
        <v>900</v>
      </c>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0" s="5" customFormat="1">
      <c r="A87" s="22"/>
      <c r="B87" s="23" t="s">
        <v>1122</v>
      </c>
      <c r="C87" s="2" t="s">
        <v>482</v>
      </c>
      <c r="D87" s="11">
        <v>100</v>
      </c>
      <c r="E87" s="11">
        <v>12</v>
      </c>
      <c r="F87" s="15">
        <f>+D87*E87</f>
        <v>1200</v>
      </c>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0" s="5" customFormat="1">
      <c r="A88" s="22"/>
      <c r="B88" s="23" t="s">
        <v>1123</v>
      </c>
      <c r="C88" s="2" t="s">
        <v>482</v>
      </c>
      <c r="D88" s="11">
        <v>60</v>
      </c>
      <c r="E88" s="11">
        <v>16</v>
      </c>
      <c r="F88" s="15">
        <f>+D88*E88</f>
        <v>960</v>
      </c>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0" s="5" customFormat="1">
      <c r="A89" s="22"/>
      <c r="B89" s="10"/>
      <c r="C89" s="1"/>
      <c r="D89" s="11"/>
      <c r="E89" s="11"/>
      <c r="F89" s="11"/>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0" s="5" customFormat="1">
      <c r="A90" s="22"/>
      <c r="B90" s="10"/>
      <c r="C90" s="1"/>
      <c r="D90" s="11"/>
      <c r="E90" s="11"/>
      <c r="F90" s="11"/>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0" s="5" customFormat="1">
      <c r="A91" s="21"/>
      <c r="B91" s="8" t="s">
        <v>451</v>
      </c>
      <c r="C91" s="2"/>
      <c r="D91" s="11"/>
      <c r="E91" s="11"/>
      <c r="F91" s="11"/>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0" s="5" customFormat="1">
      <c r="A92" s="21"/>
      <c r="B92" s="8"/>
      <c r="C92" s="2"/>
      <c r="D92" s="11"/>
      <c r="E92" s="11"/>
      <c r="F92" s="11"/>
      <c r="G92" s="12"/>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row>
    <row r="93" spans="1:110" s="5" customFormat="1">
      <c r="A93" s="21"/>
      <c r="B93" s="8"/>
      <c r="C93" s="2"/>
      <c r="D93" s="11"/>
      <c r="E93" s="11"/>
      <c r="F93" s="11"/>
      <c r="G93" s="12"/>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row>
    <row r="94" spans="1:110" s="5" customFormat="1" ht="51">
      <c r="A94" s="22" t="s">
        <v>456</v>
      </c>
      <c r="B94" s="23" t="s">
        <v>440</v>
      </c>
      <c r="C94" s="2" t="s">
        <v>461</v>
      </c>
      <c r="D94" s="11">
        <v>3</v>
      </c>
      <c r="E94" s="11">
        <v>30</v>
      </c>
      <c r="F94" s="11">
        <f>D94*E94</f>
        <v>90</v>
      </c>
      <c r="G94" s="12"/>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row>
    <row r="95" spans="1:110" s="5" customFormat="1">
      <c r="A95" s="22"/>
      <c r="B95" s="23"/>
      <c r="C95" s="2"/>
      <c r="D95" s="11"/>
      <c r="E95" s="11"/>
      <c r="F95" s="11"/>
      <c r="G95" s="12"/>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row>
    <row r="96" spans="1:110" s="5" customFormat="1">
      <c r="A96" s="22"/>
      <c r="B96" s="23"/>
      <c r="C96" s="2"/>
      <c r="D96" s="11"/>
      <c r="E96" s="11"/>
      <c r="F96" s="11"/>
      <c r="G96" s="12"/>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row>
    <row r="97" spans="1:110" s="5" customFormat="1" ht="76.5">
      <c r="A97" s="22" t="s">
        <v>458</v>
      </c>
      <c r="B97" s="23" t="s">
        <v>441</v>
      </c>
      <c r="G97" s="12"/>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row>
    <row r="98" spans="1:110" s="5" customFormat="1">
      <c r="A98" s="22"/>
      <c r="B98" s="23" t="s">
        <v>442</v>
      </c>
      <c r="C98" s="2" t="s">
        <v>472</v>
      </c>
      <c r="D98" s="11">
        <v>1</v>
      </c>
      <c r="E98" s="11">
        <v>600</v>
      </c>
      <c r="F98" s="11">
        <f>D98*E98</f>
        <v>600</v>
      </c>
      <c r="G98" s="12"/>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row>
    <row r="99" spans="1:110" s="5" customFormat="1">
      <c r="A99" s="22"/>
      <c r="B99" s="23" t="s">
        <v>443</v>
      </c>
      <c r="C99" s="2" t="s">
        <v>472</v>
      </c>
      <c r="D99" s="11">
        <v>2</v>
      </c>
      <c r="E99" s="11">
        <v>500</v>
      </c>
      <c r="F99" s="11">
        <f>D99*E99</f>
        <v>1000</v>
      </c>
      <c r="G99" s="12"/>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row>
    <row r="100" spans="1:110" s="5" customFormat="1">
      <c r="A100" s="22"/>
      <c r="B100" s="23" t="s">
        <v>444</v>
      </c>
      <c r="C100" s="2" t="s">
        <v>472</v>
      </c>
      <c r="D100" s="11">
        <v>1</v>
      </c>
      <c r="E100" s="11">
        <v>260</v>
      </c>
      <c r="F100" s="11">
        <f>D100*E100</f>
        <v>260</v>
      </c>
      <c r="G100" s="12"/>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row>
    <row r="101" spans="1:110" s="5" customFormat="1" ht="25.5">
      <c r="A101" s="22"/>
      <c r="B101" s="23" t="s">
        <v>915</v>
      </c>
      <c r="C101" s="2" t="s">
        <v>483</v>
      </c>
      <c r="D101" s="11">
        <v>1</v>
      </c>
      <c r="E101" s="11">
        <v>700</v>
      </c>
      <c r="F101" s="11">
        <f>D101*E101</f>
        <v>700</v>
      </c>
      <c r="G101" s="12"/>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row>
    <row r="102" spans="1:110" s="5" customFormat="1" ht="25.5">
      <c r="A102" s="22"/>
      <c r="B102" s="23" t="s">
        <v>916</v>
      </c>
      <c r="C102" s="2" t="s">
        <v>483</v>
      </c>
      <c r="D102" s="11">
        <v>1</v>
      </c>
      <c r="E102" s="11">
        <v>600</v>
      </c>
      <c r="F102" s="11">
        <f>D102*E102</f>
        <v>600</v>
      </c>
      <c r="G102" s="12"/>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row>
    <row r="103" spans="1:110" s="5" customFormat="1">
      <c r="A103" s="22"/>
      <c r="B103" s="23"/>
      <c r="C103" s="2"/>
      <c r="D103" s="11"/>
      <c r="E103" s="11"/>
      <c r="F103" s="11"/>
      <c r="G103" s="12"/>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row>
    <row r="104" spans="1:110" s="5" customFormat="1">
      <c r="A104" s="22"/>
      <c r="B104" s="23"/>
      <c r="D104" s="70"/>
      <c r="E104" s="70"/>
      <c r="F104" s="70"/>
      <c r="G104" s="12"/>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row>
    <row r="105" spans="1:110" s="5" customFormat="1" ht="63.75">
      <c r="A105" s="22" t="s">
        <v>459</v>
      </c>
      <c r="B105" s="23" t="s">
        <v>917</v>
      </c>
      <c r="G105" s="12"/>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row>
    <row r="106" spans="1:110" s="5" customFormat="1" ht="25.5">
      <c r="A106" s="22"/>
      <c r="B106" s="23" t="s">
        <v>930</v>
      </c>
      <c r="C106" s="2" t="s">
        <v>461</v>
      </c>
      <c r="D106" s="11">
        <v>10.7</v>
      </c>
      <c r="E106" s="11">
        <v>80</v>
      </c>
      <c r="F106" s="11">
        <f>D106*E106</f>
        <v>856</v>
      </c>
      <c r="G106" s="12"/>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row>
    <row r="107" spans="1:110" s="5" customFormat="1">
      <c r="A107" s="22"/>
      <c r="B107" s="23"/>
      <c r="D107" s="70"/>
      <c r="E107" s="70"/>
      <c r="F107" s="70"/>
      <c r="G107" s="12"/>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row>
    <row r="108" spans="1:110" s="5" customFormat="1">
      <c r="A108" s="22"/>
      <c r="B108" s="23"/>
      <c r="D108" s="70"/>
      <c r="E108" s="70"/>
      <c r="F108" s="70"/>
      <c r="G108" s="12"/>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row>
    <row r="109" spans="1:110" s="5" customFormat="1" ht="51">
      <c r="A109" s="22" t="s">
        <v>460</v>
      </c>
      <c r="B109" s="23" t="s">
        <v>932</v>
      </c>
      <c r="G109" s="12"/>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row>
    <row r="110" spans="1:110" s="5" customFormat="1" ht="25.5">
      <c r="A110" s="22"/>
      <c r="B110" s="23" t="s">
        <v>931</v>
      </c>
      <c r="C110" s="2" t="s">
        <v>461</v>
      </c>
      <c r="D110" s="11">
        <f>83.5-1.5*2.3</f>
        <v>80.05</v>
      </c>
      <c r="E110" s="11">
        <v>45</v>
      </c>
      <c r="F110" s="11">
        <f>D110*E110</f>
        <v>3602.25</v>
      </c>
      <c r="G110" s="12"/>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row>
    <row r="111" spans="1:110" s="5" customFormat="1">
      <c r="A111" s="22"/>
      <c r="B111" s="23"/>
      <c r="D111" s="70"/>
      <c r="E111" s="70"/>
      <c r="F111" s="70"/>
      <c r="G111" s="12"/>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row>
    <row r="112" spans="1:110" s="5" customFormat="1">
      <c r="A112" s="22"/>
      <c r="B112" s="23"/>
      <c r="D112" s="70"/>
      <c r="E112" s="70"/>
      <c r="F112" s="70"/>
      <c r="G112" s="12"/>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row>
    <row r="113" spans="1:110" s="5" customFormat="1" ht="51">
      <c r="A113" s="22" t="s">
        <v>462</v>
      </c>
      <c r="B113" s="23" t="s">
        <v>933</v>
      </c>
      <c r="G113" s="12"/>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row>
    <row r="114" spans="1:110" s="5" customFormat="1" ht="25.5">
      <c r="A114" s="22"/>
      <c r="B114" s="23" t="s">
        <v>934</v>
      </c>
      <c r="C114" s="2" t="s">
        <v>477</v>
      </c>
      <c r="D114" s="11">
        <v>10.8</v>
      </c>
      <c r="E114" s="11">
        <v>45</v>
      </c>
      <c r="F114" s="11">
        <f>D114*E114</f>
        <v>486.00000000000006</v>
      </c>
      <c r="G114" s="12"/>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row>
    <row r="115" spans="1:110" s="5" customFormat="1">
      <c r="A115" s="22"/>
      <c r="B115" s="23"/>
      <c r="D115" s="70"/>
      <c r="E115" s="70"/>
      <c r="F115" s="70"/>
      <c r="G115" s="12"/>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row>
    <row r="116" spans="1:110" s="5" customFormat="1">
      <c r="A116" s="22"/>
      <c r="B116" s="23"/>
      <c r="D116" s="70"/>
      <c r="E116" s="70"/>
      <c r="F116" s="70"/>
      <c r="G116" s="12"/>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row>
    <row r="117" spans="1:110" s="5" customFormat="1" ht="51">
      <c r="A117" s="22" t="s">
        <v>463</v>
      </c>
      <c r="B117" s="23" t="s">
        <v>919</v>
      </c>
      <c r="C117" s="2" t="s">
        <v>461</v>
      </c>
      <c r="D117" s="11">
        <v>280.8</v>
      </c>
      <c r="E117" s="11">
        <v>12</v>
      </c>
      <c r="F117" s="11">
        <f>D117*E117</f>
        <v>3369.6000000000004</v>
      </c>
      <c r="G117" s="12"/>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row>
    <row r="118" spans="1:110" s="5" customFormat="1">
      <c r="A118" s="22"/>
      <c r="B118" s="23"/>
      <c r="C118" s="2"/>
      <c r="D118" s="11"/>
      <c r="E118" s="11"/>
      <c r="F118" s="11"/>
      <c r="G118" s="12"/>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row>
    <row r="119" spans="1:110" s="5" customFormat="1">
      <c r="A119" s="22"/>
      <c r="B119" s="23"/>
      <c r="C119" s="2"/>
      <c r="D119" s="11"/>
      <c r="E119" s="11"/>
      <c r="F119" s="11"/>
      <c r="G119" s="12"/>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row>
    <row r="120" spans="1:110" s="14" customFormat="1">
      <c r="A120" s="29"/>
      <c r="B120" s="16"/>
      <c r="C120" s="17"/>
      <c r="D120" s="19"/>
      <c r="E120" s="19"/>
      <c r="F120" s="19"/>
    </row>
    <row r="121" spans="1:110">
      <c r="A121" s="22"/>
      <c r="B121" s="13"/>
    </row>
    <row r="122" spans="1:110" s="35" customFormat="1" ht="15.75" thickBot="1">
      <c r="A122" s="30"/>
      <c r="B122" s="31" t="s">
        <v>953</v>
      </c>
      <c r="C122" s="32"/>
      <c r="D122" s="34"/>
      <c r="E122" s="34"/>
      <c r="F122" s="36">
        <f>SUM(F1:F120)</f>
        <v>47814.25</v>
      </c>
    </row>
    <row r="123" spans="1:110" ht="13.5" thickTop="1"/>
  </sheetData>
  <phoneticPr fontId="0" type="noConversion"/>
  <printOptions horizontalCentered="1"/>
  <pageMargins left="0.98425196850393704" right="0.39370078740157483" top="0.98425196850393704" bottom="0.78740157480314965" header="0.51181102362204722" footer="0.51181102362204722"/>
  <pageSetup paperSize="9" scale="94"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rowBreaks count="2" manualBreakCount="2">
    <brk id="64" max="5"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G98"/>
  <sheetViews>
    <sheetView topLeftCell="A85" zoomScaleNormal="100" zoomScaleSheetLayoutView="100" workbookViewId="0">
      <selection activeCell="A3" sqref="A3:F97"/>
    </sheetView>
  </sheetViews>
  <sheetFormatPr defaultRowHeight="12.75"/>
  <cols>
    <col min="1" max="1" width="3.85546875" style="2" customWidth="1"/>
    <col min="2" max="2" width="38.28515625" style="4" customWidth="1"/>
    <col min="3" max="3" width="4.140625" style="2" customWidth="1"/>
    <col min="4" max="4" width="8.7109375" style="11" customWidth="1"/>
    <col min="5" max="5" width="10.42578125" style="11" customWidth="1"/>
    <col min="6" max="6" width="18.42578125" style="11" bestFit="1" customWidth="1"/>
    <col min="7" max="16384" width="9.140625" style="4"/>
  </cols>
  <sheetData>
    <row r="3" spans="1:110" ht="15.75">
      <c r="B3" s="69" t="s">
        <v>920</v>
      </c>
    </row>
    <row r="7" spans="1:110" s="5" customFormat="1">
      <c r="A7" s="21"/>
      <c r="B7" s="8" t="s">
        <v>1117</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38.25">
      <c r="A9" s="22" t="s">
        <v>456</v>
      </c>
      <c r="B9" s="23" t="s">
        <v>938</v>
      </c>
      <c r="C9" s="2" t="s">
        <v>477</v>
      </c>
      <c r="D9" s="11">
        <v>3</v>
      </c>
      <c r="E9" s="11">
        <v>150</v>
      </c>
      <c r="F9" s="15">
        <f>+D9*E9</f>
        <v>450</v>
      </c>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c r="A10" s="22"/>
      <c r="B10" s="23"/>
      <c r="D10" s="70"/>
      <c r="E10" s="70"/>
      <c r="F10" s="70"/>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c r="A11" s="21"/>
      <c r="B11" s="24"/>
      <c r="C11" s="2"/>
      <c r="D11" s="11"/>
      <c r="E11" s="11"/>
      <c r="F11" s="1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ht="51">
      <c r="A12" s="22" t="s">
        <v>458</v>
      </c>
      <c r="B12" s="38" t="s">
        <v>922</v>
      </c>
      <c r="C12" s="2" t="s">
        <v>461</v>
      </c>
      <c r="D12" s="11">
        <v>171.4</v>
      </c>
      <c r="E12" s="11">
        <v>25</v>
      </c>
      <c r="F12" s="15">
        <f>+D12*E12</f>
        <v>4285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c r="A13" s="21"/>
      <c r="B13" s="20"/>
      <c r="C13" s="2"/>
      <c r="D13" s="11"/>
      <c r="E13" s="11"/>
      <c r="F13" s="11"/>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1"/>
      <c r="B14" s="20"/>
      <c r="C14" s="2"/>
      <c r="D14" s="11"/>
      <c r="E14" s="11"/>
      <c r="F14" s="11"/>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ht="38.25">
      <c r="A15" s="22" t="s">
        <v>459</v>
      </c>
      <c r="B15" s="38" t="s">
        <v>923</v>
      </c>
      <c r="C15" s="2" t="s">
        <v>477</v>
      </c>
      <c r="D15" s="11">
        <v>11.7</v>
      </c>
      <c r="E15" s="11">
        <v>7</v>
      </c>
      <c r="F15" s="15">
        <f>+D15*E15</f>
        <v>81.899999999999991</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c r="A16" s="21"/>
      <c r="B16" s="20"/>
      <c r="C16" s="2"/>
      <c r="D16" s="11"/>
      <c r="E16" s="11"/>
      <c r="F16" s="11"/>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c r="A17" s="21"/>
      <c r="B17" s="20"/>
      <c r="C17" s="2"/>
      <c r="D17" s="11"/>
      <c r="E17" s="11"/>
      <c r="F17" s="11"/>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ht="51">
      <c r="A18" s="22" t="s">
        <v>460</v>
      </c>
      <c r="B18" s="38" t="s">
        <v>1069</v>
      </c>
      <c r="C18" s="2" t="s">
        <v>461</v>
      </c>
      <c r="D18" s="11">
        <v>49</v>
      </c>
      <c r="E18" s="11">
        <v>25</v>
      </c>
      <c r="F18" s="15">
        <f>+D18*E18</f>
        <v>1225</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1"/>
      <c r="B19" s="20"/>
      <c r="C19" s="2"/>
      <c r="D19" s="11"/>
      <c r="E19" s="11"/>
      <c r="F19" s="11"/>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1"/>
      <c r="B20" s="20"/>
      <c r="C20" s="2"/>
      <c r="D20" s="11"/>
      <c r="E20" s="11"/>
      <c r="F20" s="11"/>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ht="38.25">
      <c r="A21" s="22" t="s">
        <v>462</v>
      </c>
      <c r="B21" s="38" t="s">
        <v>921</v>
      </c>
      <c r="C21" s="2" t="s">
        <v>457</v>
      </c>
      <c r="D21" s="11">
        <v>12.9</v>
      </c>
      <c r="E21" s="11">
        <v>180</v>
      </c>
      <c r="F21" s="15">
        <f>+D21*E21</f>
        <v>2322</v>
      </c>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c r="A22" s="22"/>
      <c r="B22" s="10"/>
      <c r="C22" s="1"/>
      <c r="D22" s="11"/>
      <c r="E22" s="11"/>
      <c r="F22" s="11"/>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c r="A23" s="22"/>
      <c r="B23" s="10"/>
      <c r="C23" s="1"/>
      <c r="D23" s="11"/>
      <c r="E23" s="11"/>
      <c r="F23" s="11"/>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ht="38.25">
      <c r="A24" s="22" t="s">
        <v>463</v>
      </c>
      <c r="B24" s="38" t="s">
        <v>924</v>
      </c>
      <c r="C24" s="2" t="s">
        <v>457</v>
      </c>
      <c r="D24" s="11">
        <v>5.4</v>
      </c>
      <c r="E24" s="11">
        <v>150</v>
      </c>
      <c r="F24" s="15">
        <f>+D24*E24</f>
        <v>810</v>
      </c>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2"/>
      <c r="B25" s="10"/>
      <c r="C25" s="1"/>
      <c r="D25" s="11"/>
      <c r="E25" s="11"/>
      <c r="F25" s="11"/>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c r="B26" s="10"/>
      <c r="C26" s="1"/>
      <c r="D26" s="11"/>
      <c r="E26" s="11"/>
      <c r="F26" s="11"/>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ht="38.25">
      <c r="A27" s="22" t="s">
        <v>464</v>
      </c>
      <c r="B27" s="38" t="s">
        <v>1067</v>
      </c>
      <c r="C27" s="2" t="s">
        <v>457</v>
      </c>
      <c r="D27" s="11">
        <v>7.5</v>
      </c>
      <c r="E27" s="11">
        <v>180</v>
      </c>
      <c r="F27" s="15">
        <f>+D27*E27</f>
        <v>1350</v>
      </c>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c r="A28" s="22"/>
      <c r="B28" s="10"/>
      <c r="C28" s="1"/>
      <c r="D28" s="11"/>
      <c r="E28" s="11"/>
      <c r="F28" s="11"/>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c r="A29" s="22"/>
      <c r="B29" s="10"/>
      <c r="C29" s="1"/>
      <c r="D29" s="11"/>
      <c r="E29" s="11"/>
      <c r="F29" s="11"/>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ht="38.25">
      <c r="A30" s="22" t="s">
        <v>465</v>
      </c>
      <c r="B30" s="38" t="s">
        <v>1068</v>
      </c>
      <c r="C30" s="2" t="s">
        <v>457</v>
      </c>
      <c r="D30" s="11">
        <v>3300</v>
      </c>
      <c r="E30" s="11">
        <v>1</v>
      </c>
      <c r="F30" s="15">
        <f>+D30*E30</f>
        <v>3300</v>
      </c>
      <c r="G30" s="1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2"/>
      <c r="B31" s="10"/>
      <c r="C31" s="1"/>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c r="A32" s="22"/>
      <c r="B32" s="10"/>
      <c r="C32" s="1"/>
      <c r="D32" s="11"/>
      <c r="E32" s="11"/>
      <c r="F32" s="11"/>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ht="63.75">
      <c r="A33" s="22" t="s">
        <v>466</v>
      </c>
      <c r="B33" s="10" t="s">
        <v>452</v>
      </c>
      <c r="C33" s="1"/>
      <c r="D33" s="11"/>
      <c r="E33" s="11"/>
      <c r="F33" s="11"/>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ht="51">
      <c r="A34" s="21" t="s">
        <v>563</v>
      </c>
      <c r="B34" s="10" t="s">
        <v>434</v>
      </c>
      <c r="C34" s="1"/>
      <c r="D34" s="11"/>
      <c r="E34" s="11"/>
      <c r="F34" s="11"/>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c r="A35" s="22"/>
      <c r="B35" s="68"/>
      <c r="G35" s="12"/>
    </row>
    <row r="36" spans="1:110" s="5" customFormat="1">
      <c r="A36" s="22" t="s">
        <v>471</v>
      </c>
      <c r="B36" s="24" t="s">
        <v>925</v>
      </c>
      <c r="C36" s="1"/>
      <c r="D36" s="11"/>
      <c r="E36" s="11"/>
      <c r="F36" s="11"/>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ht="25.5">
      <c r="A37" s="22"/>
      <c r="B37" s="23" t="s">
        <v>1073</v>
      </c>
      <c r="D37" s="70"/>
      <c r="E37" s="70"/>
      <c r="F37" s="70"/>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c r="A38" s="22"/>
      <c r="B38" s="23" t="s">
        <v>435</v>
      </c>
      <c r="D38" s="70"/>
      <c r="E38" s="70"/>
      <c r="F38" s="70"/>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c r="A39" s="22"/>
      <c r="B39" s="23" t="s">
        <v>926</v>
      </c>
      <c r="D39" s="70"/>
      <c r="E39" s="70"/>
      <c r="F39" s="70"/>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ht="38.25">
      <c r="A40" s="21" t="s">
        <v>563</v>
      </c>
      <c r="B40" s="23" t="s">
        <v>453</v>
      </c>
      <c r="C40" s="1" t="s">
        <v>461</v>
      </c>
      <c r="D40" s="11">
        <v>28.3</v>
      </c>
      <c r="E40" s="11">
        <v>48</v>
      </c>
      <c r="F40" s="11">
        <f>D40*E40</f>
        <v>1358.4</v>
      </c>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c r="A41" s="22"/>
      <c r="B41" s="10"/>
      <c r="C41" s="1"/>
      <c r="D41" s="11"/>
      <c r="E41" s="11"/>
      <c r="F41" s="11"/>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ht="25.5">
      <c r="A42" s="22" t="s">
        <v>473</v>
      </c>
      <c r="B42" s="24" t="s">
        <v>927</v>
      </c>
      <c r="C42" s="1"/>
      <c r="D42" s="11"/>
      <c r="E42" s="11"/>
      <c r="F42" s="11"/>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ht="25.5">
      <c r="A43" s="22"/>
      <c r="B43" s="23" t="s">
        <v>1077</v>
      </c>
      <c r="C43" s="1" t="s">
        <v>461</v>
      </c>
      <c r="D43" s="11">
        <v>10</v>
      </c>
      <c r="E43" s="11">
        <v>48</v>
      </c>
      <c r="F43" s="11">
        <f>D43*E43</f>
        <v>480</v>
      </c>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c r="A44" s="22"/>
      <c r="B44" s="10"/>
      <c r="C44" s="1"/>
      <c r="D44" s="11"/>
      <c r="E44" s="11"/>
      <c r="F44" s="11"/>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c r="A45" s="22"/>
      <c r="B45" s="10"/>
      <c r="C45" s="1"/>
      <c r="D45" s="11"/>
      <c r="E45" s="11"/>
      <c r="F45" s="11"/>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ht="38.25">
      <c r="A46" s="22" t="s">
        <v>467</v>
      </c>
      <c r="B46" s="10" t="s">
        <v>481</v>
      </c>
      <c r="C46" s="1" t="s">
        <v>478</v>
      </c>
      <c r="D46" s="11">
        <v>12</v>
      </c>
      <c r="E46" s="11">
        <v>25</v>
      </c>
      <c r="F46" s="11">
        <f>D46*E46</f>
        <v>300</v>
      </c>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c r="A47" s="22"/>
      <c r="B47" s="10"/>
      <c r="C47" s="1"/>
      <c r="D47" s="11"/>
      <c r="E47" s="11"/>
      <c r="F47" s="11"/>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2"/>
      <c r="B48" s="10"/>
      <c r="C48" s="1"/>
      <c r="D48" s="11"/>
      <c r="E48" s="11"/>
      <c r="F48" s="11"/>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1" s="5" customFormat="1" ht="51">
      <c r="A49" s="22" t="s">
        <v>485</v>
      </c>
      <c r="B49" s="23" t="s">
        <v>1120</v>
      </c>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1" s="5" customFormat="1">
      <c r="A50" s="22"/>
      <c r="B50" s="23" t="s">
        <v>1121</v>
      </c>
      <c r="C50" s="2" t="s">
        <v>482</v>
      </c>
      <c r="D50" s="11">
        <v>30</v>
      </c>
      <c r="E50" s="11">
        <v>9</v>
      </c>
      <c r="F50" s="15">
        <f>+D50*E50</f>
        <v>270</v>
      </c>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1" s="5" customFormat="1">
      <c r="A51" s="22"/>
      <c r="B51" s="23" t="s">
        <v>1122</v>
      </c>
      <c r="C51" s="2" t="s">
        <v>482</v>
      </c>
      <c r="D51" s="11">
        <v>30</v>
      </c>
      <c r="E51" s="11">
        <v>12</v>
      </c>
      <c r="F51" s="15">
        <f>+D51*E51</f>
        <v>360</v>
      </c>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1" s="5" customFormat="1">
      <c r="A52" s="22"/>
      <c r="B52" s="23" t="s">
        <v>1123</v>
      </c>
      <c r="C52" s="2" t="s">
        <v>482</v>
      </c>
      <c r="D52" s="11">
        <v>30</v>
      </c>
      <c r="E52" s="11">
        <v>16</v>
      </c>
      <c r="F52" s="15">
        <f>+D52*E52</f>
        <v>480</v>
      </c>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1" s="5" customFormat="1">
      <c r="A53" s="22"/>
      <c r="B53" s="10"/>
      <c r="C53" s="1"/>
      <c r="D53" s="11"/>
      <c r="E53" s="11"/>
      <c r="F53" s="11"/>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1" s="5" customFormat="1">
      <c r="A54" s="22"/>
      <c r="B54" s="10"/>
      <c r="C54" s="1"/>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1" s="5" customFormat="1">
      <c r="A55" s="21"/>
      <c r="B55" s="8" t="s">
        <v>451</v>
      </c>
      <c r="C55" s="2"/>
      <c r="D55" s="11"/>
      <c r="E55" s="11"/>
      <c r="F55" s="11"/>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1" s="5" customFormat="1">
      <c r="A56" s="21"/>
      <c r="B56" s="8"/>
      <c r="C56" s="2"/>
      <c r="D56" s="11"/>
      <c r="E56" s="11"/>
      <c r="F56" s="11"/>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1" s="5" customFormat="1">
      <c r="A57" s="21"/>
      <c r="B57" s="8"/>
      <c r="C57" s="2"/>
      <c r="D57" s="11"/>
      <c r="E57" s="11"/>
      <c r="F57" s="11"/>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1" s="5" customFormat="1" ht="63.75">
      <c r="A58" s="22" t="s">
        <v>456</v>
      </c>
      <c r="B58" s="23" t="s">
        <v>1070</v>
      </c>
      <c r="H58" s="12"/>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row>
    <row r="59" spans="1:111" s="5" customFormat="1" ht="25.5">
      <c r="A59" s="22"/>
      <c r="B59" s="23" t="s">
        <v>1071</v>
      </c>
      <c r="C59" s="5" t="s">
        <v>484</v>
      </c>
      <c r="D59" s="11">
        <v>250</v>
      </c>
      <c r="E59" s="11">
        <v>5</v>
      </c>
      <c r="F59" s="15">
        <f>+D59*E59</f>
        <v>1250</v>
      </c>
      <c r="H59" s="12"/>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row>
    <row r="60" spans="1:111" s="5" customFormat="1">
      <c r="A60" s="22"/>
      <c r="B60" s="23"/>
      <c r="D60" s="11"/>
      <c r="E60" s="11"/>
      <c r="G60" s="15"/>
      <c r="H60" s="12"/>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row>
    <row r="61" spans="1:111" s="5" customFormat="1">
      <c r="A61" s="21"/>
      <c r="B61" s="23"/>
      <c r="D61" s="11"/>
      <c r="E61" s="11"/>
      <c r="H61" s="12"/>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row>
    <row r="62" spans="1:111" s="5" customFormat="1" ht="63.75">
      <c r="A62" s="22" t="s">
        <v>458</v>
      </c>
      <c r="B62" s="23" t="s">
        <v>936</v>
      </c>
      <c r="G62" s="12"/>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row>
    <row r="63" spans="1:111" s="5" customFormat="1" ht="51">
      <c r="A63" s="22"/>
      <c r="B63" s="23" t="s">
        <v>937</v>
      </c>
      <c r="C63" s="2" t="s">
        <v>461</v>
      </c>
      <c r="D63" s="11">
        <v>14.8</v>
      </c>
      <c r="E63" s="11">
        <v>35</v>
      </c>
      <c r="F63" s="11">
        <f>D63*E63</f>
        <v>518</v>
      </c>
      <c r="G63" s="12"/>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row>
    <row r="64" spans="1:111" s="5" customFormat="1">
      <c r="A64" s="22"/>
      <c r="B64" s="23"/>
      <c r="C64" s="2"/>
      <c r="D64" s="11"/>
      <c r="E64" s="11"/>
      <c r="F64" s="11"/>
      <c r="G64" s="12"/>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row>
    <row r="65" spans="1:110" s="5" customFormat="1">
      <c r="A65" s="22"/>
      <c r="B65" s="23"/>
      <c r="C65" s="2"/>
      <c r="D65" s="11"/>
      <c r="E65" s="11"/>
      <c r="F65" s="11"/>
      <c r="G65" s="12"/>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row>
    <row r="66" spans="1:110" s="5" customFormat="1" ht="38.25">
      <c r="A66" s="22" t="s">
        <v>459</v>
      </c>
      <c r="B66" s="23" t="s">
        <v>928</v>
      </c>
      <c r="G66" s="12"/>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row>
    <row r="67" spans="1:110" s="5" customFormat="1">
      <c r="A67" s="22"/>
      <c r="B67" s="23" t="s">
        <v>929</v>
      </c>
      <c r="C67" s="2" t="s">
        <v>461</v>
      </c>
      <c r="D67" s="11">
        <v>28.3</v>
      </c>
      <c r="E67" s="11">
        <v>60</v>
      </c>
      <c r="F67" s="11">
        <f>D67*E67</f>
        <v>1698</v>
      </c>
      <c r="G67" s="12"/>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row>
    <row r="68" spans="1:110" s="5" customFormat="1">
      <c r="A68" s="22"/>
      <c r="B68" s="23"/>
      <c r="D68" s="70"/>
      <c r="E68" s="70"/>
      <c r="F68" s="70"/>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0" s="5" customFormat="1">
      <c r="A69" s="22"/>
      <c r="B69" s="23"/>
      <c r="D69" s="70"/>
      <c r="E69" s="70"/>
      <c r="F69" s="70"/>
      <c r="G69" s="12"/>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row>
    <row r="70" spans="1:110" s="5" customFormat="1" ht="38.25">
      <c r="A70" s="22" t="s">
        <v>460</v>
      </c>
      <c r="B70" s="23" t="s">
        <v>935</v>
      </c>
      <c r="C70" s="2" t="s">
        <v>461</v>
      </c>
      <c r="D70" s="11">
        <v>10</v>
      </c>
      <c r="E70" s="11">
        <v>10</v>
      </c>
      <c r="F70" s="11">
        <f>D70*E70</f>
        <v>100</v>
      </c>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0" s="5" customFormat="1">
      <c r="A71" s="22"/>
      <c r="B71" s="23"/>
      <c r="C71" s="2"/>
      <c r="D71" s="11"/>
      <c r="E71" s="11"/>
      <c r="F71" s="11"/>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0" s="5" customFormat="1">
      <c r="A72" s="22"/>
      <c r="B72" s="23"/>
      <c r="C72" s="2"/>
      <c r="D72" s="11"/>
      <c r="E72" s="11"/>
      <c r="F72" s="11"/>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0" s="5" customFormat="1" ht="38.25">
      <c r="A73" s="22" t="s">
        <v>462</v>
      </c>
      <c r="B73" s="23" t="s">
        <v>946</v>
      </c>
      <c r="C73" s="2"/>
      <c r="D73" s="11"/>
      <c r="E73" s="11"/>
      <c r="F73" s="11"/>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0" s="5" customFormat="1" ht="25.5">
      <c r="A74" s="22"/>
      <c r="B74" s="37" t="s">
        <v>947</v>
      </c>
      <c r="C74" s="2"/>
      <c r="D74" s="11"/>
      <c r="E74" s="11"/>
      <c r="F74" s="11"/>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0" s="5" customFormat="1" ht="76.5">
      <c r="A75" s="22"/>
      <c r="B75" s="37" t="s">
        <v>948</v>
      </c>
      <c r="C75" s="2"/>
      <c r="D75" s="11"/>
      <c r="E75" s="11"/>
      <c r="F75" s="11"/>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0" s="5" customFormat="1" ht="38.25">
      <c r="A76" s="22"/>
      <c r="B76" s="37" t="s">
        <v>949</v>
      </c>
      <c r="C76" s="2"/>
      <c r="D76" s="11"/>
      <c r="E76" s="11"/>
      <c r="F76" s="11"/>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0" s="5" customFormat="1" ht="89.25">
      <c r="A77" s="22"/>
      <c r="B77" s="37" t="s">
        <v>951</v>
      </c>
      <c r="C77" s="2"/>
      <c r="D77" s="11"/>
      <c r="E77" s="11"/>
      <c r="F77" s="11"/>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0" s="5" customFormat="1" ht="25.5">
      <c r="A78" s="22"/>
      <c r="B78" s="37" t="s">
        <v>950</v>
      </c>
      <c r="C78" s="2"/>
      <c r="D78" s="11"/>
      <c r="E78" s="11"/>
      <c r="F78" s="11"/>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0" s="5" customFormat="1" ht="38.25">
      <c r="A79" s="22"/>
      <c r="B79" s="37" t="s">
        <v>952</v>
      </c>
      <c r="C79" s="2"/>
      <c r="D79" s="11"/>
      <c r="E79" s="11"/>
      <c r="F79" s="11"/>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0" s="5" customFormat="1">
      <c r="A80" s="22"/>
      <c r="B80" s="23" t="s">
        <v>940</v>
      </c>
      <c r="C80" s="2" t="s">
        <v>483</v>
      </c>
      <c r="D80" s="11">
        <v>2</v>
      </c>
      <c r="E80" s="11">
        <v>4000</v>
      </c>
      <c r="F80" s="11">
        <f>D80*E80</f>
        <v>8000</v>
      </c>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1" s="5" customFormat="1">
      <c r="A81" s="22"/>
      <c r="B81" s="23"/>
      <c r="C81" s="2"/>
      <c r="D81" s="11"/>
      <c r="E81" s="11"/>
      <c r="F81" s="11"/>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1" s="5" customFormat="1">
      <c r="A82" s="22"/>
      <c r="B82" s="23"/>
      <c r="C82" s="2"/>
      <c r="D82" s="11"/>
      <c r="E82" s="11"/>
      <c r="F82" s="11"/>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1" s="5" customFormat="1" ht="25.5">
      <c r="A83" s="22" t="s">
        <v>463</v>
      </c>
      <c r="B83" s="23" t="s">
        <v>944</v>
      </c>
      <c r="C83" s="2"/>
      <c r="D83" s="11"/>
      <c r="E83" s="11"/>
      <c r="F83" s="11"/>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1" s="5" customFormat="1" ht="63.75">
      <c r="A84" s="22"/>
      <c r="B84" s="37" t="s">
        <v>945</v>
      </c>
      <c r="C84" s="2"/>
      <c r="D84" s="11"/>
      <c r="E84" s="11"/>
      <c r="F84" s="11"/>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1" s="5" customFormat="1" ht="38.25">
      <c r="A85" s="22"/>
      <c r="B85" s="37" t="s">
        <v>941</v>
      </c>
      <c r="C85" s="2"/>
      <c r="D85" s="11"/>
      <c r="E85" s="11"/>
      <c r="F85" s="11"/>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1" s="5" customFormat="1" ht="76.5">
      <c r="A86" s="22"/>
      <c r="B86" s="37" t="s">
        <v>942</v>
      </c>
      <c r="C86" s="2"/>
      <c r="D86" s="11"/>
      <c r="E86" s="11"/>
      <c r="F86" s="11"/>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1" s="5" customFormat="1" ht="38.25">
      <c r="A87" s="22"/>
      <c r="B87" s="37" t="s">
        <v>939</v>
      </c>
      <c r="C87" s="2"/>
      <c r="D87" s="11"/>
      <c r="E87" s="11"/>
      <c r="F87" s="11"/>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1" s="5" customFormat="1" ht="51">
      <c r="A88" s="22"/>
      <c r="B88" s="23" t="s">
        <v>943</v>
      </c>
      <c r="C88" s="2"/>
      <c r="D88" s="11"/>
      <c r="E88" s="11"/>
      <c r="F88" s="11"/>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1" s="5" customFormat="1">
      <c r="A89" s="22"/>
      <c r="B89" s="23" t="s">
        <v>940</v>
      </c>
      <c r="C89" s="2" t="s">
        <v>483</v>
      </c>
      <c r="D89" s="11">
        <v>2</v>
      </c>
      <c r="E89" s="11">
        <v>2000</v>
      </c>
      <c r="F89" s="11">
        <f>D89*E89</f>
        <v>4000</v>
      </c>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1" s="5" customFormat="1">
      <c r="A90" s="22"/>
      <c r="B90" s="23"/>
      <c r="C90" s="2"/>
      <c r="D90" s="11"/>
      <c r="E90" s="11"/>
      <c r="F90" s="11"/>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1" s="5" customFormat="1">
      <c r="A91" s="22"/>
      <c r="B91" s="23"/>
      <c r="C91" s="2"/>
      <c r="D91" s="11"/>
      <c r="E91" s="11"/>
      <c r="F91" s="11"/>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1" s="45" customFormat="1" ht="51">
      <c r="A92" s="50" t="s">
        <v>464</v>
      </c>
      <c r="B92" s="42" t="s">
        <v>911</v>
      </c>
      <c r="C92" s="46" t="s">
        <v>461</v>
      </c>
      <c r="D92" s="47">
        <v>14.8</v>
      </c>
      <c r="E92" s="47">
        <v>10</v>
      </c>
      <c r="F92" s="11">
        <f>D92*E92</f>
        <v>148</v>
      </c>
      <c r="G92" s="47"/>
      <c r="H92" s="49"/>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row>
    <row r="93" spans="1:111" s="40" customFormat="1">
      <c r="A93" s="46"/>
      <c r="C93" s="46"/>
      <c r="D93" s="47"/>
      <c r="E93" s="47"/>
      <c r="F93" s="53"/>
      <c r="G93" s="48"/>
    </row>
    <row r="94" spans="1:111" s="40" customFormat="1">
      <c r="A94" s="46"/>
      <c r="C94" s="46"/>
      <c r="D94" s="47"/>
      <c r="E94" s="47"/>
      <c r="F94" s="53"/>
      <c r="G94" s="48"/>
    </row>
    <row r="95" spans="1:111" s="14" customFormat="1">
      <c r="A95" s="29"/>
      <c r="B95" s="16"/>
      <c r="C95" s="17"/>
      <c r="D95" s="19"/>
      <c r="E95" s="19"/>
      <c r="F95" s="19"/>
    </row>
    <row r="96" spans="1:111">
      <c r="A96" s="22"/>
      <c r="B96" s="13"/>
    </row>
    <row r="97" spans="1:6" s="35" customFormat="1" ht="15.75" thickBot="1">
      <c r="A97" s="30"/>
      <c r="B97" s="31" t="s">
        <v>562</v>
      </c>
      <c r="C97" s="32"/>
      <c r="D97" s="34"/>
      <c r="E97" s="34"/>
      <c r="F97" s="36">
        <f>SUM(F1:F95)</f>
        <v>32786.300000000003</v>
      </c>
    </row>
    <row r="98" spans="1:6" ht="13.5"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G113"/>
  <sheetViews>
    <sheetView zoomScaleNormal="100" zoomScaleSheetLayoutView="100" workbookViewId="0">
      <selection activeCell="A3" sqref="A3:F113"/>
    </sheetView>
  </sheetViews>
  <sheetFormatPr defaultRowHeight="12.75"/>
  <cols>
    <col min="1" max="1" width="3.85546875" style="2" customWidth="1"/>
    <col min="2" max="2" width="38.28515625" style="4" customWidth="1"/>
    <col min="3" max="3" width="4.28515625" style="2" customWidth="1"/>
    <col min="4" max="4" width="8.7109375" style="11" customWidth="1"/>
    <col min="5" max="5" width="10.42578125" style="11" customWidth="1"/>
    <col min="6" max="6" width="18.42578125" style="11" bestFit="1" customWidth="1"/>
    <col min="7" max="16384" width="9.140625" style="4"/>
  </cols>
  <sheetData>
    <row r="3" spans="1:110" ht="15.75">
      <c r="B3" s="69" t="s">
        <v>966</v>
      </c>
    </row>
    <row r="7" spans="1:110" s="5" customFormat="1">
      <c r="A7" s="21"/>
      <c r="B7" s="8" t="s">
        <v>1117</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38.25">
      <c r="A9" s="22" t="s">
        <v>456</v>
      </c>
      <c r="B9" s="23" t="s">
        <v>1078</v>
      </c>
      <c r="C9" s="2" t="s">
        <v>457</v>
      </c>
      <c r="D9" s="11">
        <v>1</v>
      </c>
      <c r="E9" s="11">
        <v>350</v>
      </c>
      <c r="F9" s="15">
        <f>+D9*E9</f>
        <v>350</v>
      </c>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c r="A10" s="22"/>
      <c r="B10" s="23"/>
      <c r="D10" s="70"/>
      <c r="E10" s="70"/>
      <c r="F10" s="70"/>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c r="A11" s="21"/>
      <c r="B11" s="24"/>
      <c r="C11" s="2"/>
      <c r="D11" s="11"/>
      <c r="E11" s="11"/>
      <c r="F11" s="1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ht="76.5">
      <c r="A12" s="22" t="s">
        <v>458</v>
      </c>
      <c r="B12" s="23" t="s">
        <v>1066</v>
      </c>
      <c r="C12" s="2" t="s">
        <v>472</v>
      </c>
      <c r="D12" s="11">
        <v>4</v>
      </c>
      <c r="E12" s="11">
        <v>60</v>
      </c>
      <c r="F12" s="15">
        <f>+D12*E12</f>
        <v>240</v>
      </c>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c r="A13" s="21"/>
      <c r="C13" s="2"/>
      <c r="D13" s="11"/>
      <c r="E13" s="11"/>
      <c r="F13" s="11"/>
      <c r="G13" s="1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1"/>
      <c r="C14" s="2"/>
      <c r="D14" s="11"/>
      <c r="E14" s="11"/>
      <c r="F14" s="11"/>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ht="51">
      <c r="A15" s="22" t="s">
        <v>459</v>
      </c>
      <c r="B15" s="38" t="s">
        <v>1079</v>
      </c>
      <c r="C15" s="2" t="s">
        <v>477</v>
      </c>
      <c r="D15" s="11">
        <v>26.2</v>
      </c>
      <c r="E15" s="11">
        <v>5</v>
      </c>
      <c r="F15" s="15">
        <f>+D15*E15</f>
        <v>131</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c r="A16" s="21"/>
      <c r="B16" s="20"/>
      <c r="C16" s="2"/>
      <c r="D16" s="11"/>
      <c r="E16" s="11"/>
      <c r="F16" s="11"/>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c r="A17" s="21"/>
      <c r="B17" s="20"/>
      <c r="C17" s="2"/>
      <c r="D17" s="11"/>
      <c r="E17" s="11"/>
      <c r="F17" s="11"/>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ht="25.5">
      <c r="A18" s="22" t="s">
        <v>460</v>
      </c>
      <c r="B18" s="38" t="s">
        <v>1083</v>
      </c>
      <c r="C18" s="2" t="s">
        <v>461</v>
      </c>
      <c r="D18" s="11">
        <v>5</v>
      </c>
      <c r="E18" s="11">
        <v>5</v>
      </c>
      <c r="F18" s="15">
        <f>+D18*E18</f>
        <v>25</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2"/>
      <c r="B19" s="38"/>
      <c r="C19" s="2"/>
      <c r="D19" s="11"/>
      <c r="E19" s="11"/>
      <c r="F19" s="15"/>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2"/>
      <c r="B20" s="10"/>
      <c r="C20" s="1"/>
      <c r="D20" s="11"/>
      <c r="E20" s="11"/>
      <c r="F20" s="11"/>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ht="63.75">
      <c r="A21" s="22" t="s">
        <v>462</v>
      </c>
      <c r="B21" s="10" t="s">
        <v>452</v>
      </c>
      <c r="C21" s="1"/>
      <c r="D21" s="11"/>
      <c r="E21" s="11"/>
      <c r="F21" s="11"/>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ht="51">
      <c r="A22" s="21" t="s">
        <v>563</v>
      </c>
      <c r="B22" s="10" t="s">
        <v>434</v>
      </c>
      <c r="C22" s="1"/>
      <c r="D22" s="11"/>
      <c r="E22" s="11"/>
      <c r="F22" s="11"/>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c r="A23" s="22"/>
      <c r="B23" s="68"/>
      <c r="G23" s="12"/>
    </row>
    <row r="24" spans="1:110" s="5" customFormat="1">
      <c r="A24" s="22" t="s">
        <v>471</v>
      </c>
      <c r="B24" s="24" t="s">
        <v>1072</v>
      </c>
      <c r="C24" s="1"/>
      <c r="D24" s="11"/>
      <c r="E24" s="11"/>
      <c r="F24" s="11"/>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ht="25.5">
      <c r="A25" s="22"/>
      <c r="B25" s="23" t="s">
        <v>1075</v>
      </c>
      <c r="D25" s="70"/>
      <c r="E25" s="70"/>
      <c r="F25" s="70"/>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c r="B26" s="23" t="s">
        <v>435</v>
      </c>
      <c r="D26" s="70"/>
      <c r="E26" s="70"/>
      <c r="F26" s="70"/>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2"/>
      <c r="B27" s="23" t="s">
        <v>1074</v>
      </c>
      <c r="C27" s="1" t="s">
        <v>461</v>
      </c>
      <c r="D27" s="11">
        <v>48.51</v>
      </c>
      <c r="E27" s="11">
        <v>20</v>
      </c>
      <c r="F27" s="11">
        <f>D27*E27</f>
        <v>970.19999999999993</v>
      </c>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c r="A28" s="22"/>
      <c r="B28" s="23"/>
      <c r="C28" s="1"/>
      <c r="D28" s="11"/>
      <c r="E28" s="11"/>
      <c r="F28" s="11"/>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c r="A29" s="22"/>
      <c r="B29" s="10"/>
      <c r="C29" s="1"/>
      <c r="D29" s="11"/>
      <c r="E29" s="11"/>
      <c r="F29" s="11"/>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ht="38.25">
      <c r="A30" s="22" t="s">
        <v>463</v>
      </c>
      <c r="B30" s="10" t="s">
        <v>481</v>
      </c>
      <c r="C30" s="1" t="s">
        <v>478</v>
      </c>
      <c r="D30" s="11">
        <v>10</v>
      </c>
      <c r="E30" s="11">
        <v>25</v>
      </c>
      <c r="F30" s="11">
        <f>D30*E30</f>
        <v>250</v>
      </c>
      <c r="G30" s="1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2"/>
      <c r="B31" s="10"/>
      <c r="C31" s="1"/>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c r="A32" s="22"/>
      <c r="B32" s="10"/>
      <c r="C32" s="1"/>
      <c r="D32" s="11"/>
      <c r="E32" s="11"/>
      <c r="F32" s="11"/>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1" s="5" customFormat="1" ht="51">
      <c r="A33" s="22" t="s">
        <v>464</v>
      </c>
      <c r="B33" s="23" t="s">
        <v>1120</v>
      </c>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1" s="5" customFormat="1">
      <c r="A34" s="22"/>
      <c r="B34" s="23" t="s">
        <v>1121</v>
      </c>
      <c r="C34" s="2" t="s">
        <v>482</v>
      </c>
      <c r="D34" s="11">
        <v>30</v>
      </c>
      <c r="E34" s="11">
        <v>9</v>
      </c>
      <c r="F34" s="15">
        <f>+D34*E34</f>
        <v>270</v>
      </c>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1" s="5" customFormat="1">
      <c r="A35" s="22"/>
      <c r="B35" s="23" t="s">
        <v>1122</v>
      </c>
      <c r="C35" s="2" t="s">
        <v>482</v>
      </c>
      <c r="D35" s="11">
        <v>30</v>
      </c>
      <c r="E35" s="11">
        <v>12</v>
      </c>
      <c r="F35" s="15">
        <f>+D35*E35</f>
        <v>360</v>
      </c>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1" s="5" customFormat="1">
      <c r="A36" s="22"/>
      <c r="B36" s="23" t="s">
        <v>1123</v>
      </c>
      <c r="C36" s="2" t="s">
        <v>482</v>
      </c>
      <c r="D36" s="11">
        <v>10</v>
      </c>
      <c r="E36" s="11">
        <v>16</v>
      </c>
      <c r="F36" s="15">
        <f>+D36*E36</f>
        <v>160</v>
      </c>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1" s="5" customFormat="1">
      <c r="A37" s="22"/>
      <c r="B37" s="10"/>
      <c r="C37" s="1"/>
      <c r="D37" s="11"/>
      <c r="E37" s="11"/>
      <c r="F37" s="11"/>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1" s="5" customFormat="1">
      <c r="A38" s="22"/>
      <c r="B38" s="10"/>
      <c r="C38" s="1"/>
      <c r="D38" s="11"/>
      <c r="E38" s="11"/>
      <c r="F38" s="11"/>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1" s="5" customFormat="1">
      <c r="A39" s="21"/>
      <c r="B39" s="8" t="s">
        <v>451</v>
      </c>
      <c r="C39" s="2"/>
      <c r="D39" s="11"/>
      <c r="E39" s="11"/>
      <c r="F39" s="11"/>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1" s="5" customFormat="1">
      <c r="A40" s="21"/>
      <c r="B40" s="8"/>
      <c r="C40" s="2"/>
      <c r="D40" s="11"/>
      <c r="E40" s="11"/>
      <c r="F40" s="11"/>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1" s="5" customFormat="1">
      <c r="A41" s="21"/>
      <c r="B41" s="8"/>
      <c r="C41" s="2"/>
      <c r="D41" s="11"/>
      <c r="E41" s="11"/>
      <c r="F41" s="11"/>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1" s="5" customFormat="1" ht="76.5">
      <c r="A42" s="22" t="s">
        <v>456</v>
      </c>
      <c r="B42" s="23" t="s">
        <v>908</v>
      </c>
      <c r="C42" s="2" t="s">
        <v>461</v>
      </c>
      <c r="D42" s="11">
        <v>48.51</v>
      </c>
      <c r="E42" s="11">
        <v>85</v>
      </c>
      <c r="F42" s="11">
        <f>D42*E42</f>
        <v>4123.3499999999995</v>
      </c>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1" s="5" customFormat="1">
      <c r="A43" s="22"/>
      <c r="B43" s="23"/>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1" s="5" customFormat="1">
      <c r="A44" s="22"/>
      <c r="B44" s="23"/>
      <c r="D44" s="70"/>
      <c r="E44" s="70"/>
      <c r="F44" s="70"/>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1" s="5" customFormat="1" ht="51">
      <c r="A45" s="22" t="s">
        <v>458</v>
      </c>
      <c r="B45" s="23" t="s">
        <v>904</v>
      </c>
      <c r="C45" s="2" t="s">
        <v>461</v>
      </c>
      <c r="D45" s="11">
        <v>18.899999999999999</v>
      </c>
      <c r="E45" s="11">
        <v>10</v>
      </c>
      <c r="F45" s="11">
        <f>D45*E45</f>
        <v>189</v>
      </c>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1" s="5" customFormat="1">
      <c r="A46" s="22"/>
      <c r="B46" s="23"/>
      <c r="C46" s="2"/>
      <c r="D46" s="11"/>
      <c r="E46" s="11"/>
      <c r="F46" s="11"/>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1" s="5" customFormat="1">
      <c r="A47" s="22"/>
      <c r="B47" s="23"/>
      <c r="C47" s="2"/>
      <c r="D47" s="11"/>
      <c r="E47" s="11"/>
      <c r="F47" s="11"/>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1" s="45" customFormat="1" ht="63.75">
      <c r="A48" s="50" t="s">
        <v>459</v>
      </c>
      <c r="B48" s="23" t="s">
        <v>903</v>
      </c>
      <c r="C48" s="45" t="s">
        <v>461</v>
      </c>
      <c r="D48" s="47">
        <v>23</v>
      </c>
      <c r="E48" s="47">
        <v>35</v>
      </c>
      <c r="F48" s="11">
        <f>D48*E48</f>
        <v>805</v>
      </c>
      <c r="G48" s="47"/>
      <c r="H48" s="4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row>
    <row r="49" spans="1:111" s="45" customFormat="1">
      <c r="A49" s="44"/>
      <c r="B49" s="41"/>
      <c r="H49" s="4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row>
    <row r="50" spans="1:111" s="45" customFormat="1">
      <c r="A50" s="44"/>
      <c r="B50" s="41"/>
      <c r="D50" s="47"/>
      <c r="E50" s="47"/>
      <c r="G50" s="47"/>
      <c r="H50" s="49"/>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row>
    <row r="51" spans="1:111" s="5" customFormat="1" ht="51">
      <c r="A51" s="22" t="s">
        <v>460</v>
      </c>
      <c r="B51" s="23" t="s">
        <v>1084</v>
      </c>
      <c r="C51" s="2" t="s">
        <v>472</v>
      </c>
      <c r="D51" s="11">
        <v>1</v>
      </c>
      <c r="E51" s="11">
        <v>350</v>
      </c>
      <c r="F51" s="11">
        <f>D51*E51</f>
        <v>350</v>
      </c>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1" s="5" customFormat="1">
      <c r="A52" s="22"/>
      <c r="B52" s="23"/>
      <c r="C52" s="2"/>
      <c r="D52" s="11"/>
      <c r="E52" s="11"/>
      <c r="F52" s="11"/>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1" s="5" customFormat="1">
      <c r="A53" s="22"/>
      <c r="B53" s="23"/>
      <c r="C53" s="2"/>
      <c r="D53" s="11"/>
      <c r="E53" s="11"/>
      <c r="F53" s="11"/>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1" s="5" customFormat="1" ht="63.75">
      <c r="A54" s="22" t="s">
        <v>462</v>
      </c>
      <c r="B54" s="23" t="s">
        <v>1082</v>
      </c>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1" s="5" customFormat="1">
      <c r="A55" s="22"/>
      <c r="B55" s="23" t="s">
        <v>1080</v>
      </c>
      <c r="C55" s="2" t="s">
        <v>477</v>
      </c>
      <c r="D55" s="11">
        <v>13</v>
      </c>
      <c r="E55" s="11">
        <v>8</v>
      </c>
      <c r="F55" s="11">
        <f>D55*E55</f>
        <v>104</v>
      </c>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1" s="5" customFormat="1">
      <c r="A56" s="22"/>
      <c r="B56" s="23" t="s">
        <v>1081</v>
      </c>
      <c r="C56" s="2" t="s">
        <v>477</v>
      </c>
      <c r="D56" s="11">
        <v>12</v>
      </c>
      <c r="E56" s="11">
        <v>12</v>
      </c>
      <c r="F56" s="11">
        <f>D56*E56</f>
        <v>144</v>
      </c>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1" s="5" customFormat="1">
      <c r="A57" s="22"/>
      <c r="B57" s="23"/>
      <c r="C57" s="2"/>
      <c r="D57" s="11"/>
      <c r="E57" s="11"/>
      <c r="F57" s="11"/>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1" s="5" customFormat="1">
      <c r="A58" s="22"/>
      <c r="B58" s="23"/>
      <c r="C58" s="2"/>
      <c r="D58" s="11"/>
      <c r="E58" s="11"/>
      <c r="F58" s="11"/>
      <c r="G58" s="12"/>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row>
    <row r="59" spans="1:111" s="5" customFormat="1" ht="76.5">
      <c r="A59" s="22" t="s">
        <v>463</v>
      </c>
      <c r="B59" s="23" t="s">
        <v>1130</v>
      </c>
      <c r="C59" s="2" t="s">
        <v>477</v>
      </c>
      <c r="D59" s="11">
        <f>2.5+2.4+1.2</f>
        <v>6.1000000000000005</v>
      </c>
      <c r="E59" s="11">
        <v>110</v>
      </c>
      <c r="F59" s="11">
        <f>D59*E59</f>
        <v>671.00000000000011</v>
      </c>
      <c r="G59" s="12"/>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row>
    <row r="60" spans="1:111" s="5" customFormat="1">
      <c r="A60" s="22"/>
      <c r="B60" s="23"/>
      <c r="C60" s="2"/>
      <c r="D60" s="11"/>
      <c r="E60" s="11"/>
      <c r="F60" s="11"/>
      <c r="G60" s="12"/>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row>
    <row r="61" spans="1:111" s="5" customFormat="1">
      <c r="A61" s="22"/>
      <c r="B61" s="23"/>
      <c r="C61" s="2"/>
      <c r="D61" s="11"/>
      <c r="E61" s="11"/>
      <c r="F61" s="11"/>
      <c r="G61" s="12"/>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row>
    <row r="62" spans="1:111" s="45" customFormat="1" ht="76.5">
      <c r="A62" s="50" t="s">
        <v>464</v>
      </c>
      <c r="B62" s="42" t="s">
        <v>913</v>
      </c>
      <c r="C62" s="46"/>
      <c r="D62" s="47"/>
      <c r="E62" s="47"/>
      <c r="F62" s="47"/>
      <c r="G62" s="48"/>
      <c r="H62" s="49"/>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row>
    <row r="63" spans="1:111" s="45" customFormat="1" ht="38.25">
      <c r="A63" s="44"/>
      <c r="B63" s="42" t="s">
        <v>1063</v>
      </c>
      <c r="H63" s="49"/>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row>
    <row r="64" spans="1:111" s="45" customFormat="1">
      <c r="A64" s="44"/>
      <c r="B64" s="42"/>
      <c r="C64" s="46"/>
      <c r="D64" s="47"/>
      <c r="E64" s="47"/>
      <c r="F64" s="47"/>
      <c r="G64" s="47"/>
      <c r="H64" s="49"/>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row>
    <row r="65" spans="1:111" s="45" customFormat="1" ht="38.25">
      <c r="A65" s="50" t="s">
        <v>471</v>
      </c>
      <c r="B65" s="42" t="s">
        <v>1062</v>
      </c>
      <c r="C65" s="46" t="s">
        <v>472</v>
      </c>
      <c r="D65" s="47">
        <v>1</v>
      </c>
      <c r="E65" s="47">
        <v>600</v>
      </c>
      <c r="F65" s="47">
        <f>+D65*E65</f>
        <v>600</v>
      </c>
      <c r="H65" s="49"/>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row>
    <row r="68" spans="1:111" s="5" customFormat="1" ht="63.75">
      <c r="A68" s="22" t="s">
        <v>465</v>
      </c>
      <c r="B68" s="23" t="s">
        <v>1029</v>
      </c>
      <c r="C68" s="2"/>
      <c r="D68" s="11"/>
      <c r="E68" s="11"/>
      <c r="F68" s="11"/>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1" s="5" customFormat="1" ht="38.25">
      <c r="A69" s="22"/>
      <c r="B69" s="23" t="s">
        <v>1158</v>
      </c>
      <c r="C69" s="2"/>
      <c r="D69" s="11"/>
      <c r="E69" s="11"/>
      <c r="F69" s="11"/>
      <c r="G69" s="12"/>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row>
    <row r="70" spans="1:111" s="5" customFormat="1" ht="25.5">
      <c r="A70" s="22"/>
      <c r="B70" s="23" t="s">
        <v>1159</v>
      </c>
      <c r="C70" s="2"/>
      <c r="D70" s="11"/>
      <c r="E70" s="11"/>
      <c r="F70" s="11"/>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1" s="5" customFormat="1">
      <c r="A71" s="22"/>
      <c r="B71" s="23" t="s">
        <v>1160</v>
      </c>
      <c r="C71" s="2"/>
      <c r="D71" s="11"/>
      <c r="E71" s="11"/>
      <c r="F71" s="11"/>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1" s="5" customFormat="1" ht="38.25">
      <c r="A72" s="22"/>
      <c r="B72" s="23" t="s">
        <v>1161</v>
      </c>
      <c r="C72" s="2"/>
      <c r="D72" s="11"/>
      <c r="E72" s="11"/>
      <c r="F72" s="11"/>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1" s="5" customFormat="1">
      <c r="A73" s="22"/>
      <c r="B73" s="23" t="s">
        <v>1162</v>
      </c>
      <c r="C73" s="46" t="s">
        <v>483</v>
      </c>
      <c r="D73" s="47">
        <v>1</v>
      </c>
      <c r="E73" s="47">
        <v>900</v>
      </c>
      <c r="F73" s="47">
        <f>+D73*E73</f>
        <v>900</v>
      </c>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1" s="5" customFormat="1">
      <c r="A74" s="22"/>
      <c r="B74" s="71"/>
      <c r="C74" s="2"/>
      <c r="D74" s="11"/>
      <c r="E74" s="11"/>
      <c r="F74" s="11"/>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1" s="5" customFormat="1">
      <c r="A75" s="22"/>
      <c r="B75" s="71"/>
      <c r="C75" s="2"/>
      <c r="D75" s="11"/>
      <c r="E75" s="11"/>
      <c r="F75" s="11"/>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1" s="5" customFormat="1" ht="38.25">
      <c r="A76" s="22" t="s">
        <v>466</v>
      </c>
      <c r="B76" s="23" t="s">
        <v>1036</v>
      </c>
      <c r="C76" s="2"/>
      <c r="D76" s="11"/>
      <c r="E76" s="11"/>
      <c r="F76" s="11"/>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1" s="5" customFormat="1" ht="51">
      <c r="A77" s="22"/>
      <c r="B77" s="37" t="s">
        <v>1031</v>
      </c>
      <c r="C77" s="2"/>
      <c r="D77" s="11"/>
      <c r="E77" s="11"/>
      <c r="F77" s="11"/>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1" s="5" customFormat="1" ht="25.5">
      <c r="A78" s="22"/>
      <c r="B78" s="37" t="s">
        <v>1032</v>
      </c>
      <c r="C78" s="2"/>
      <c r="D78" s="11"/>
      <c r="E78" s="11"/>
      <c r="F78" s="11"/>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1" s="5" customFormat="1" ht="76.5">
      <c r="A79" s="22"/>
      <c r="B79" s="37" t="s">
        <v>1034</v>
      </c>
      <c r="C79" s="2"/>
      <c r="D79" s="11"/>
      <c r="E79" s="11"/>
      <c r="F79" s="11"/>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1" s="5" customFormat="1" ht="38.25">
      <c r="A80" s="22"/>
      <c r="B80" s="37" t="s">
        <v>939</v>
      </c>
      <c r="C80" s="2"/>
      <c r="D80" s="11"/>
      <c r="E80" s="11"/>
      <c r="F80" s="11"/>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0" s="5" customFormat="1" ht="38.25">
      <c r="A81" s="22"/>
      <c r="B81" s="37" t="s">
        <v>1176</v>
      </c>
      <c r="C81" s="2"/>
      <c r="D81" s="11"/>
      <c r="E81" s="11"/>
      <c r="F81" s="11"/>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0" s="5" customFormat="1" ht="38.25">
      <c r="A82" s="22"/>
      <c r="B82" s="23" t="s">
        <v>1033</v>
      </c>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0" s="5" customFormat="1" ht="51">
      <c r="A83" s="22"/>
      <c r="B83" s="23" t="s">
        <v>1037</v>
      </c>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0" s="5" customFormat="1">
      <c r="A84" s="22"/>
      <c r="B84" s="23" t="s">
        <v>940</v>
      </c>
      <c r="C84" s="2" t="s">
        <v>483</v>
      </c>
      <c r="D84" s="11">
        <v>1</v>
      </c>
      <c r="E84" s="11">
        <v>3500</v>
      </c>
      <c r="F84" s="11">
        <f>D84*E84</f>
        <v>3500</v>
      </c>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0" s="5" customFormat="1">
      <c r="A85" s="22"/>
      <c r="B85" s="23"/>
      <c r="C85" s="2"/>
      <c r="D85" s="11"/>
      <c r="E85" s="11"/>
      <c r="F85" s="11"/>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0" s="5" customFormat="1">
      <c r="A86" s="22"/>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0" s="5" customFormat="1" ht="38.25">
      <c r="A87" s="22" t="s">
        <v>467</v>
      </c>
      <c r="B87" s="23" t="s">
        <v>1030</v>
      </c>
      <c r="C87" s="2"/>
      <c r="D87" s="11"/>
      <c r="E87" s="11"/>
      <c r="F87" s="11"/>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0" s="5" customFormat="1" ht="51">
      <c r="A88" s="22"/>
      <c r="B88" s="37" t="s">
        <v>1031</v>
      </c>
      <c r="C88" s="2"/>
      <c r="D88" s="11"/>
      <c r="E88" s="11"/>
      <c r="F88" s="11"/>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0" s="5" customFormat="1" ht="25.5">
      <c r="A89" s="22"/>
      <c r="B89" s="37" t="s">
        <v>1032</v>
      </c>
      <c r="C89" s="2"/>
      <c r="D89" s="11"/>
      <c r="E89" s="11"/>
      <c r="F89" s="11"/>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0" s="5" customFormat="1" ht="76.5">
      <c r="A90" s="22"/>
      <c r="B90" s="37" t="s">
        <v>1034</v>
      </c>
      <c r="C90" s="2"/>
      <c r="D90" s="11"/>
      <c r="E90" s="11"/>
      <c r="F90" s="11"/>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0" s="5" customFormat="1" ht="38.25">
      <c r="A91" s="22"/>
      <c r="B91" s="37" t="s">
        <v>939</v>
      </c>
      <c r="C91" s="2"/>
      <c r="D91" s="11"/>
      <c r="E91" s="11"/>
      <c r="F91" s="11"/>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0" s="5" customFormat="1" ht="38.25">
      <c r="A92" s="22"/>
      <c r="B92" s="37" t="s">
        <v>1176</v>
      </c>
      <c r="C92" s="2"/>
      <c r="D92" s="11"/>
      <c r="E92" s="11"/>
      <c r="F92" s="11"/>
      <c r="G92" s="12"/>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row>
    <row r="93" spans="1:110" s="5" customFormat="1" ht="38.25">
      <c r="A93" s="22"/>
      <c r="B93" s="23" t="s">
        <v>1033</v>
      </c>
      <c r="G93" s="12"/>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row>
    <row r="94" spans="1:110" s="5" customFormat="1" ht="51">
      <c r="A94" s="22"/>
      <c r="B94" s="23" t="s">
        <v>1035</v>
      </c>
      <c r="G94" s="12"/>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row>
    <row r="95" spans="1:110" s="5" customFormat="1">
      <c r="A95" s="22"/>
      <c r="B95" s="23" t="s">
        <v>940</v>
      </c>
      <c r="C95" s="2" t="s">
        <v>483</v>
      </c>
      <c r="D95" s="11">
        <v>1</v>
      </c>
      <c r="E95" s="11">
        <v>3500</v>
      </c>
      <c r="F95" s="11">
        <f>D95*E95</f>
        <v>3500</v>
      </c>
      <c r="G95" s="12"/>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row>
    <row r="96" spans="1:110" s="5" customFormat="1">
      <c r="A96" s="22"/>
      <c r="B96" s="23"/>
      <c r="C96" s="2"/>
      <c r="D96" s="11"/>
      <c r="E96" s="11"/>
      <c r="F96" s="11"/>
      <c r="G96" s="12"/>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row>
    <row r="97" spans="1:110" s="5" customFormat="1">
      <c r="A97" s="22"/>
      <c r="G97" s="12"/>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row>
    <row r="98" spans="1:110" s="5" customFormat="1" ht="76.5">
      <c r="A98" s="22" t="s">
        <v>485</v>
      </c>
      <c r="B98" s="23" t="s">
        <v>1163</v>
      </c>
      <c r="C98" s="2"/>
      <c r="D98" s="11"/>
      <c r="E98" s="11"/>
      <c r="F98" s="11"/>
      <c r="G98" s="12"/>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row>
    <row r="99" spans="1:110" s="5" customFormat="1">
      <c r="A99" s="22"/>
      <c r="B99" s="23"/>
      <c r="C99" s="2"/>
      <c r="D99" s="11"/>
      <c r="E99" s="11"/>
      <c r="F99" s="11"/>
      <c r="G99" s="12"/>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row>
    <row r="100" spans="1:110" s="5" customFormat="1" ht="25.5">
      <c r="A100" s="22" t="s">
        <v>471</v>
      </c>
      <c r="B100" s="23" t="s">
        <v>1038</v>
      </c>
      <c r="C100" s="2" t="s">
        <v>484</v>
      </c>
      <c r="D100" s="11">
        <v>80</v>
      </c>
      <c r="E100" s="11">
        <v>12</v>
      </c>
      <c r="F100" s="47">
        <f>+D100*E100</f>
        <v>960</v>
      </c>
      <c r="G100" s="12"/>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row>
    <row r="101" spans="1:110" s="5" customFormat="1">
      <c r="A101" s="22"/>
      <c r="B101" s="23"/>
      <c r="C101" s="2"/>
      <c r="D101" s="11"/>
      <c r="E101" s="11"/>
      <c r="F101" s="11"/>
      <c r="G101" s="12"/>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row>
    <row r="102" spans="1:110" s="5" customFormat="1" ht="25.5">
      <c r="A102" s="22" t="s">
        <v>473</v>
      </c>
      <c r="B102" s="23" t="s">
        <v>1164</v>
      </c>
      <c r="C102" s="2" t="s">
        <v>461</v>
      </c>
      <c r="D102" s="11">
        <v>5.9</v>
      </c>
      <c r="E102" s="11">
        <v>200</v>
      </c>
      <c r="F102" s="47">
        <f>+D102*E102</f>
        <v>1180</v>
      </c>
      <c r="G102" s="12"/>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row>
    <row r="103" spans="1:110" s="5" customFormat="1">
      <c r="A103" s="22"/>
      <c r="B103" s="23"/>
      <c r="C103" s="2"/>
      <c r="D103" s="11"/>
      <c r="E103" s="11"/>
      <c r="F103" s="11"/>
      <c r="G103" s="12"/>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row>
    <row r="104" spans="1:110" s="5" customFormat="1" ht="38.25">
      <c r="A104" s="22" t="s">
        <v>474</v>
      </c>
      <c r="B104" s="23" t="s">
        <v>1165</v>
      </c>
      <c r="C104" s="46" t="s">
        <v>483</v>
      </c>
      <c r="D104" s="47">
        <v>1</v>
      </c>
      <c r="E104" s="47">
        <v>1800</v>
      </c>
      <c r="F104" s="47">
        <f>+D104*E104</f>
        <v>1800</v>
      </c>
      <c r="G104" s="12"/>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row>
    <row r="105" spans="1:110" s="5" customFormat="1">
      <c r="A105" s="22"/>
      <c r="B105" s="71"/>
      <c r="C105" s="2"/>
      <c r="D105" s="11"/>
      <c r="E105" s="11"/>
      <c r="F105" s="11"/>
      <c r="G105" s="12"/>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row>
    <row r="106" spans="1:110" s="5" customFormat="1">
      <c r="A106" s="22"/>
      <c r="B106" s="71"/>
      <c r="C106" s="2"/>
      <c r="D106" s="11"/>
      <c r="E106" s="11"/>
      <c r="F106" s="11"/>
      <c r="G106" s="12"/>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row>
    <row r="107" spans="1:110" s="5" customFormat="1" ht="51">
      <c r="A107" s="22" t="s">
        <v>468</v>
      </c>
      <c r="B107" s="23" t="s">
        <v>1166</v>
      </c>
      <c r="G107" s="12"/>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row>
    <row r="108" spans="1:110" s="5" customFormat="1" ht="25.5">
      <c r="A108" s="22"/>
      <c r="B108" s="23" t="s">
        <v>1167</v>
      </c>
      <c r="C108" s="46" t="s">
        <v>472</v>
      </c>
      <c r="D108" s="47">
        <v>3</v>
      </c>
      <c r="E108" s="47">
        <v>320</v>
      </c>
      <c r="F108" s="47">
        <f>+D108*E108</f>
        <v>960</v>
      </c>
      <c r="G108" s="12"/>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row>
    <row r="109" spans="1:110" s="5" customFormat="1">
      <c r="A109" s="22"/>
      <c r="B109" s="71"/>
      <c r="C109" s="2"/>
      <c r="D109" s="11"/>
      <c r="E109" s="11"/>
      <c r="F109" s="11"/>
      <c r="G109" s="12"/>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row>
    <row r="110" spans="1:110" s="14" customFormat="1">
      <c r="A110" s="29"/>
      <c r="B110" s="16"/>
      <c r="C110" s="17"/>
      <c r="D110" s="19"/>
      <c r="E110" s="19"/>
      <c r="F110" s="19"/>
    </row>
    <row r="111" spans="1:110">
      <c r="A111" s="22"/>
      <c r="B111" s="13"/>
    </row>
    <row r="112" spans="1:110" s="35" customFormat="1" ht="15.75" thickBot="1">
      <c r="A112" s="30"/>
      <c r="B112" s="31" t="s">
        <v>967</v>
      </c>
      <c r="C112" s="32"/>
      <c r="D112" s="34"/>
      <c r="E112" s="34"/>
      <c r="F112" s="36">
        <f>SUM(F1:F110)</f>
        <v>22542.55</v>
      </c>
    </row>
    <row r="113" ht="13.5" thickTop="1"/>
  </sheetData>
  <phoneticPr fontId="0" type="noConversion"/>
  <printOptions horizontalCentered="1"/>
  <pageMargins left="0.98425196850393704" right="0.39370078740157483" top="0.98425196850393704" bottom="0.78740157480314965" header="0.51181102362204722" footer="0.51181102362204722"/>
  <pageSetup paperSize="9" scale="95"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F58"/>
  <sheetViews>
    <sheetView zoomScaleNormal="100" zoomScaleSheetLayoutView="100" workbookViewId="0">
      <selection activeCell="A3" sqref="A3:F57"/>
    </sheetView>
  </sheetViews>
  <sheetFormatPr defaultRowHeight="12.75"/>
  <cols>
    <col min="1" max="1" width="3.85546875" style="2" customWidth="1"/>
    <col min="2" max="2" width="38.28515625" style="4" customWidth="1"/>
    <col min="3" max="3" width="4.140625" style="2" customWidth="1"/>
    <col min="4" max="4" width="8.7109375" style="11" customWidth="1"/>
    <col min="5" max="5" width="10.42578125" style="11" customWidth="1"/>
    <col min="6" max="6" width="18.42578125" style="11" bestFit="1" customWidth="1"/>
    <col min="7" max="16384" width="9.140625" style="4"/>
  </cols>
  <sheetData>
    <row r="3" spans="1:110" ht="15.75">
      <c r="B3" s="69" t="s">
        <v>1086</v>
      </c>
    </row>
    <row r="7" spans="1:110" s="5" customFormat="1">
      <c r="A7" s="21"/>
      <c r="B7" s="8" t="s">
        <v>1117</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38.25">
      <c r="A9" s="22" t="s">
        <v>456</v>
      </c>
      <c r="B9" s="23" t="s">
        <v>1089</v>
      </c>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ht="25.5">
      <c r="A10" s="22"/>
      <c r="B10" s="23" t="s">
        <v>1090</v>
      </c>
      <c r="D10" s="70"/>
      <c r="E10" s="70"/>
      <c r="F10" s="70"/>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ht="25.5">
      <c r="A11" s="22"/>
      <c r="B11" s="23" t="s">
        <v>1091</v>
      </c>
      <c r="D11" s="70"/>
      <c r="E11" s="70"/>
      <c r="F11" s="70"/>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c r="A12" s="22"/>
      <c r="B12" s="23" t="s">
        <v>1092</v>
      </c>
      <c r="D12" s="70"/>
      <c r="E12" s="70"/>
      <c r="F12" s="70"/>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ht="25.5">
      <c r="A13" s="22"/>
      <c r="B13" s="23" t="s">
        <v>1094</v>
      </c>
      <c r="D13" s="70"/>
      <c r="E13" s="70"/>
      <c r="F13" s="70"/>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2"/>
      <c r="B14" s="23" t="s">
        <v>1093</v>
      </c>
      <c r="C14" s="2" t="s">
        <v>461</v>
      </c>
      <c r="D14" s="11">
        <v>48</v>
      </c>
      <c r="E14" s="11">
        <v>50</v>
      </c>
      <c r="F14" s="15">
        <f>+D14*E14</f>
        <v>2400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c r="A15" s="22"/>
      <c r="B15" s="23"/>
      <c r="D15" s="70"/>
      <c r="E15" s="70"/>
      <c r="F15" s="70"/>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c r="A16" s="21"/>
      <c r="B16" s="24"/>
      <c r="C16" s="2"/>
      <c r="D16" s="11"/>
      <c r="E16" s="11"/>
      <c r="F16" s="15"/>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ht="51">
      <c r="A17" s="22" t="s">
        <v>458</v>
      </c>
      <c r="B17" s="23" t="s">
        <v>1099</v>
      </c>
      <c r="C17" s="2" t="s">
        <v>472</v>
      </c>
      <c r="D17" s="11">
        <v>8</v>
      </c>
      <c r="E17" s="11">
        <v>55</v>
      </c>
      <c r="F17" s="15">
        <f>+D17*E17</f>
        <v>440</v>
      </c>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1"/>
      <c r="C18" s="2"/>
      <c r="D18" s="11"/>
      <c r="E18" s="11"/>
      <c r="F18" s="11"/>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1"/>
      <c r="C19" s="2"/>
      <c r="D19" s="11"/>
      <c r="E19" s="11"/>
      <c r="F19" s="11"/>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ht="63.75">
      <c r="A20" s="22" t="s">
        <v>459</v>
      </c>
      <c r="B20" s="38" t="s">
        <v>1101</v>
      </c>
      <c r="C20" s="2" t="s">
        <v>457</v>
      </c>
      <c r="D20" s="11">
        <v>1.2</v>
      </c>
      <c r="E20" s="11">
        <v>200</v>
      </c>
      <c r="F20" s="15">
        <f>+D20*E20</f>
        <v>240</v>
      </c>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c r="A21" s="21"/>
      <c r="C21" s="2"/>
      <c r="D21" s="11"/>
      <c r="E21" s="11"/>
      <c r="F21" s="11"/>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c r="A22" s="21"/>
      <c r="C22" s="2"/>
      <c r="D22" s="11"/>
      <c r="E22" s="11"/>
      <c r="F22" s="11"/>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ht="38.25">
      <c r="A23" s="22" t="s">
        <v>460</v>
      </c>
      <c r="B23" s="38" t="s">
        <v>1068</v>
      </c>
      <c r="C23" s="2" t="s">
        <v>457</v>
      </c>
      <c r="D23" s="11">
        <v>150</v>
      </c>
      <c r="E23" s="11">
        <v>1</v>
      </c>
      <c r="F23" s="15">
        <f>+D23*E23</f>
        <v>150</v>
      </c>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2"/>
      <c r="B24" s="10"/>
      <c r="C24" s="1"/>
      <c r="D24" s="11"/>
      <c r="E24" s="11"/>
      <c r="F24" s="11"/>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2"/>
      <c r="B25" s="10"/>
      <c r="C25" s="1"/>
      <c r="D25" s="11"/>
      <c r="E25" s="11"/>
      <c r="F25" s="11"/>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ht="51">
      <c r="A26" s="22" t="s">
        <v>462</v>
      </c>
      <c r="B26" s="38" t="s">
        <v>1098</v>
      </c>
      <c r="C26" s="2" t="s">
        <v>461</v>
      </c>
      <c r="D26" s="11">
        <f>58.6+39.3</f>
        <v>97.9</v>
      </c>
      <c r="E26" s="11">
        <v>55</v>
      </c>
      <c r="F26" s="15">
        <f>+D26*E26</f>
        <v>5384.5</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1"/>
      <c r="B27" s="20"/>
      <c r="C27" s="2"/>
      <c r="D27" s="11"/>
      <c r="E27" s="11"/>
      <c r="F27" s="11"/>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c r="A28" s="21"/>
      <c r="B28" s="20"/>
      <c r="C28" s="2"/>
      <c r="D28" s="11"/>
      <c r="E28" s="11"/>
      <c r="F28" s="11"/>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ht="51">
      <c r="A29" s="22" t="s">
        <v>463</v>
      </c>
      <c r="B29" s="23" t="s">
        <v>1102</v>
      </c>
      <c r="C29" s="2" t="s">
        <v>477</v>
      </c>
      <c r="D29" s="11">
        <v>1</v>
      </c>
      <c r="E29" s="11">
        <v>60</v>
      </c>
      <c r="F29" s="15">
        <f>+D29*E29</f>
        <v>60</v>
      </c>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c r="A30" s="22"/>
      <c r="B30" s="38"/>
      <c r="C30" s="2"/>
      <c r="D30" s="11"/>
      <c r="E30" s="11"/>
      <c r="F30" s="15"/>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2"/>
      <c r="B31" s="10"/>
      <c r="C31" s="1"/>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ht="38.25">
      <c r="A32" s="22" t="s">
        <v>464</v>
      </c>
      <c r="B32" s="10" t="s">
        <v>481</v>
      </c>
      <c r="C32" s="1" t="s">
        <v>478</v>
      </c>
      <c r="D32" s="11">
        <v>10</v>
      </c>
      <c r="E32" s="11">
        <v>25</v>
      </c>
      <c r="F32" s="11">
        <f>D32*E32</f>
        <v>250</v>
      </c>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c r="A33" s="22"/>
      <c r="B33" s="10"/>
      <c r="C33" s="1"/>
      <c r="D33" s="11"/>
      <c r="E33" s="11"/>
      <c r="F33" s="11"/>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c r="A34" s="22"/>
      <c r="B34" s="10"/>
      <c r="C34" s="1"/>
      <c r="D34" s="11"/>
      <c r="E34" s="11"/>
      <c r="F34" s="11"/>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s="5" customFormat="1" ht="51">
      <c r="A35" s="22" t="s">
        <v>465</v>
      </c>
      <c r="B35" s="23" t="s">
        <v>1120</v>
      </c>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0" s="5" customFormat="1">
      <c r="A36" s="22"/>
      <c r="B36" s="23" t="s">
        <v>1121</v>
      </c>
      <c r="C36" s="2" t="s">
        <v>482</v>
      </c>
      <c r="D36" s="11">
        <v>20</v>
      </c>
      <c r="E36" s="11">
        <v>9</v>
      </c>
      <c r="F36" s="15">
        <f>+D36*E36</f>
        <v>180</v>
      </c>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c r="A37" s="22"/>
      <c r="B37" s="23" t="s">
        <v>1122</v>
      </c>
      <c r="C37" s="2" t="s">
        <v>482</v>
      </c>
      <c r="D37" s="11">
        <v>20</v>
      </c>
      <c r="E37" s="11">
        <v>12</v>
      </c>
      <c r="F37" s="15">
        <f>+D37*E37</f>
        <v>240</v>
      </c>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c r="A38" s="22"/>
      <c r="B38" s="23" t="s">
        <v>1123</v>
      </c>
      <c r="C38" s="2" t="s">
        <v>482</v>
      </c>
      <c r="D38" s="11">
        <v>20</v>
      </c>
      <c r="E38" s="11">
        <v>16</v>
      </c>
      <c r="F38" s="15">
        <f>+D38*E38</f>
        <v>320</v>
      </c>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c r="A39" s="22"/>
      <c r="B39" s="10"/>
      <c r="C39" s="1"/>
      <c r="D39" s="11"/>
      <c r="E39" s="11"/>
      <c r="F39" s="11"/>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c r="A40" s="22"/>
      <c r="B40" s="10"/>
      <c r="C40" s="1"/>
      <c r="D40" s="11"/>
      <c r="E40" s="11"/>
      <c r="F40" s="11"/>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c r="A41" s="21"/>
      <c r="B41" s="8" t="s">
        <v>451</v>
      </c>
      <c r="C41" s="2"/>
      <c r="D41" s="11"/>
      <c r="E41" s="11"/>
      <c r="F41" s="11"/>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c r="A42" s="21"/>
      <c r="B42" s="8"/>
      <c r="C42" s="2"/>
      <c r="D42" s="11"/>
      <c r="E42" s="11"/>
      <c r="F42" s="11"/>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c r="A43" s="21"/>
      <c r="B43" s="8"/>
      <c r="C43" s="2"/>
      <c r="D43" s="11"/>
      <c r="E43" s="11"/>
      <c r="F43" s="11"/>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c r="A44" s="21"/>
      <c r="B44" s="8"/>
      <c r="C44" s="2"/>
      <c r="D44" s="11"/>
      <c r="E44" s="11"/>
      <c r="F44" s="11"/>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ht="51">
      <c r="A45" s="22" t="s">
        <v>456</v>
      </c>
      <c r="B45" s="23" t="s">
        <v>1096</v>
      </c>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ht="51">
      <c r="A46" s="21"/>
      <c r="B46" s="72" t="s">
        <v>1097</v>
      </c>
      <c r="C46" s="2" t="s">
        <v>484</v>
      </c>
      <c r="D46" s="11">
        <v>1580</v>
      </c>
      <c r="E46" s="11">
        <v>5</v>
      </c>
      <c r="F46" s="11">
        <f>D46*E46</f>
        <v>7900</v>
      </c>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c r="A47" s="21"/>
      <c r="B47" s="72"/>
      <c r="C47" s="2"/>
      <c r="D47" s="11"/>
      <c r="E47" s="11"/>
      <c r="F47" s="11"/>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1"/>
      <c r="B48" s="8"/>
      <c r="C48" s="2"/>
      <c r="D48" s="11"/>
      <c r="E48" s="11"/>
      <c r="F48" s="11"/>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0" s="5" customFormat="1" ht="76.5">
      <c r="A49" s="22" t="s">
        <v>458</v>
      </c>
      <c r="B49" s="72" t="s">
        <v>1100</v>
      </c>
      <c r="C49" s="2" t="s">
        <v>484</v>
      </c>
      <c r="D49" s="11">
        <v>240</v>
      </c>
      <c r="E49" s="11">
        <v>12</v>
      </c>
      <c r="F49" s="11">
        <f>D49*E49</f>
        <v>2880</v>
      </c>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0" s="5" customFormat="1">
      <c r="A50" s="21"/>
      <c r="B50" s="8"/>
      <c r="C50" s="2"/>
      <c r="D50" s="11"/>
      <c r="E50" s="11"/>
      <c r="F50" s="11"/>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0" s="5" customFormat="1">
      <c r="A51" s="22"/>
      <c r="B51" s="23"/>
      <c r="C51" s="2"/>
      <c r="D51" s="11"/>
      <c r="E51" s="11"/>
      <c r="F51" s="11"/>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0" s="5" customFormat="1">
      <c r="A52" s="22"/>
      <c r="B52" s="23"/>
      <c r="C52" s="2"/>
      <c r="D52" s="11"/>
      <c r="E52" s="11"/>
      <c r="F52" s="11"/>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0" s="5" customFormat="1" ht="25.5">
      <c r="A53" s="22" t="s">
        <v>459</v>
      </c>
      <c r="B53" s="23" t="s">
        <v>1095</v>
      </c>
      <c r="C53" s="2" t="s">
        <v>461</v>
      </c>
      <c r="D53" s="11">
        <f>23+48</f>
        <v>71</v>
      </c>
      <c r="E53" s="11">
        <v>10</v>
      </c>
      <c r="F53" s="11">
        <f>D53*E53</f>
        <v>710</v>
      </c>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0" s="5" customFormat="1">
      <c r="A54" s="22"/>
      <c r="B54" s="71"/>
      <c r="C54" s="2"/>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0" s="14" customFormat="1">
      <c r="A55" s="29"/>
      <c r="B55" s="16"/>
      <c r="C55" s="17"/>
      <c r="D55" s="19"/>
      <c r="E55" s="19"/>
      <c r="F55" s="19"/>
    </row>
    <row r="56" spans="1:110">
      <c r="A56" s="22"/>
      <c r="B56" s="13"/>
    </row>
    <row r="57" spans="1:110" s="35" customFormat="1" ht="15.75" thickBot="1">
      <c r="A57" s="30"/>
      <c r="B57" s="31" t="s">
        <v>1085</v>
      </c>
      <c r="C57" s="32"/>
      <c r="D57" s="34"/>
      <c r="E57" s="34"/>
      <c r="F57" s="36">
        <f>SUM(F1:F55)</f>
        <v>21154.5</v>
      </c>
    </row>
    <row r="58" spans="1:110" ht="13.5"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G144"/>
  <sheetViews>
    <sheetView zoomScaleNormal="100" zoomScaleSheetLayoutView="100" workbookViewId="0">
      <selection activeCell="A3" sqref="A3:F143"/>
    </sheetView>
  </sheetViews>
  <sheetFormatPr defaultRowHeight="12.75"/>
  <cols>
    <col min="1" max="1" width="3.85546875" style="2" customWidth="1"/>
    <col min="2" max="2" width="38.28515625" style="4" customWidth="1"/>
    <col min="3" max="3" width="4" style="2" customWidth="1"/>
    <col min="4" max="4" width="8.7109375" style="11" customWidth="1"/>
    <col min="5" max="5" width="10.42578125" style="11" customWidth="1"/>
    <col min="6" max="6" width="18.42578125" style="11" bestFit="1" customWidth="1"/>
    <col min="7" max="16384" width="9.140625" style="4"/>
  </cols>
  <sheetData>
    <row r="3" spans="1:110" ht="15.75">
      <c r="B3" s="69" t="s">
        <v>1103</v>
      </c>
    </row>
    <row r="7" spans="1:110" s="5" customFormat="1">
      <c r="A7" s="21"/>
      <c r="B7" s="8" t="s">
        <v>1117</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51">
      <c r="A9" s="22" t="s">
        <v>456</v>
      </c>
      <c r="B9" s="23" t="s">
        <v>1026</v>
      </c>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ht="38.25">
      <c r="A10" s="21"/>
      <c r="B10" s="39" t="s">
        <v>1118</v>
      </c>
      <c r="C10" s="2" t="s">
        <v>472</v>
      </c>
      <c r="D10" s="11">
        <v>1</v>
      </c>
      <c r="E10" s="11">
        <v>400</v>
      </c>
      <c r="F10" s="15">
        <f>+D10*E10</f>
        <v>400</v>
      </c>
      <c r="G10" s="12"/>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c r="A11" s="21"/>
      <c r="B11" s="39"/>
      <c r="C11" s="2"/>
      <c r="D11" s="11"/>
      <c r="E11" s="11"/>
      <c r="F11" s="15"/>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c r="A12" s="21"/>
      <c r="B12" s="39"/>
      <c r="C12" s="2"/>
      <c r="D12" s="11"/>
      <c r="E12" s="11"/>
      <c r="F12" s="3"/>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ht="51">
      <c r="A13" s="22" t="s">
        <v>458</v>
      </c>
      <c r="B13" s="38" t="s">
        <v>1079</v>
      </c>
      <c r="C13" s="2" t="s">
        <v>477</v>
      </c>
      <c r="D13" s="11">
        <f>15.8+16.8</f>
        <v>32.6</v>
      </c>
      <c r="E13" s="11">
        <v>5</v>
      </c>
      <c r="F13" s="15">
        <f>+D13*E13</f>
        <v>163</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1"/>
      <c r="B14" s="20"/>
      <c r="C14" s="2"/>
      <c r="D14" s="11"/>
      <c r="E14" s="11"/>
      <c r="F14" s="11"/>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c r="A15" s="21"/>
      <c r="B15" s="20"/>
      <c r="C15" s="2"/>
      <c r="D15" s="11"/>
      <c r="E15" s="11"/>
      <c r="F15" s="11"/>
      <c r="G15" s="1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ht="38.25">
      <c r="A16" s="22" t="s">
        <v>459</v>
      </c>
      <c r="B16" s="38" t="s">
        <v>1111</v>
      </c>
      <c r="C16" s="2" t="s">
        <v>457</v>
      </c>
      <c r="D16" s="11">
        <f>38.8*0.15</f>
        <v>5.8199999999999994</v>
      </c>
      <c r="E16" s="11">
        <v>200</v>
      </c>
      <c r="F16" s="15">
        <f>+D16*E16</f>
        <v>1163.9999999999998</v>
      </c>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c r="A17" s="21"/>
      <c r="C17" s="2"/>
      <c r="D17" s="11"/>
      <c r="E17" s="11"/>
      <c r="F17" s="11"/>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1"/>
      <c r="C18" s="2"/>
      <c r="D18" s="11"/>
      <c r="E18" s="11"/>
      <c r="F18" s="11"/>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ht="38.25">
      <c r="A19" s="22" t="s">
        <v>460</v>
      </c>
      <c r="B19" s="38" t="s">
        <v>1068</v>
      </c>
      <c r="C19" s="2" t="s">
        <v>457</v>
      </c>
      <c r="D19" s="11">
        <v>600</v>
      </c>
      <c r="E19" s="11">
        <v>1</v>
      </c>
      <c r="F19" s="15">
        <f>+D19*E19</f>
        <v>600</v>
      </c>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2"/>
      <c r="B20" s="10"/>
      <c r="C20" s="1"/>
      <c r="D20" s="11"/>
      <c r="E20" s="11"/>
      <c r="F20" s="11"/>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c r="A21" s="22"/>
      <c r="B21" s="10"/>
      <c r="C21" s="1"/>
      <c r="D21" s="11"/>
      <c r="E21" s="11"/>
      <c r="F21" s="11"/>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ht="38.25">
      <c r="A22" s="22" t="s">
        <v>462</v>
      </c>
      <c r="B22" s="38" t="s">
        <v>1113</v>
      </c>
      <c r="C22" s="2" t="s">
        <v>461</v>
      </c>
      <c r="D22" s="11">
        <v>38.9</v>
      </c>
      <c r="E22" s="11">
        <v>20</v>
      </c>
      <c r="F22" s="15">
        <f>+D22*E22</f>
        <v>778</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c r="A23" s="21"/>
      <c r="B23" s="20"/>
      <c r="C23" s="2"/>
      <c r="D23" s="11"/>
      <c r="E23" s="11"/>
      <c r="F23" s="11"/>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1"/>
      <c r="B24" s="20"/>
      <c r="C24" s="2"/>
      <c r="D24" s="11"/>
      <c r="E24" s="11"/>
      <c r="F24" s="11"/>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ht="51">
      <c r="A25" s="22" t="s">
        <v>463</v>
      </c>
      <c r="B25" s="38" t="s">
        <v>1112</v>
      </c>
      <c r="C25" s="2" t="s">
        <v>461</v>
      </c>
      <c r="D25" s="11">
        <v>100</v>
      </c>
      <c r="E25" s="11">
        <v>55</v>
      </c>
      <c r="F25" s="15">
        <f>+D25*E25</f>
        <v>5500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1"/>
      <c r="B26" s="20"/>
      <c r="C26" s="2"/>
      <c r="D26" s="11"/>
      <c r="E26" s="11"/>
      <c r="F26" s="11"/>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1"/>
      <c r="B27" s="20"/>
      <c r="C27" s="2"/>
      <c r="D27" s="11"/>
      <c r="E27" s="11"/>
      <c r="F27" s="11"/>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ht="63.75">
      <c r="A28" s="22" t="s">
        <v>464</v>
      </c>
      <c r="B28" s="10" t="s">
        <v>452</v>
      </c>
      <c r="C28" s="1"/>
      <c r="D28" s="11"/>
      <c r="E28" s="11"/>
      <c r="F28" s="11"/>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ht="51">
      <c r="A29" s="21" t="s">
        <v>563</v>
      </c>
      <c r="B29" s="10" t="s">
        <v>434</v>
      </c>
      <c r="C29" s="1"/>
      <c r="D29" s="11"/>
      <c r="E29" s="11"/>
      <c r="F29" s="11"/>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c r="A30" s="22"/>
      <c r="B30" s="68"/>
      <c r="G30" s="12"/>
    </row>
    <row r="31" spans="1:110" s="5" customFormat="1">
      <c r="A31" s="22" t="s">
        <v>471</v>
      </c>
      <c r="B31" s="24" t="s">
        <v>1104</v>
      </c>
      <c r="C31" s="1"/>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ht="25.5">
      <c r="A32" s="22"/>
      <c r="B32" s="23" t="s">
        <v>1075</v>
      </c>
      <c r="D32" s="70"/>
      <c r="E32" s="70"/>
      <c r="F32" s="70"/>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c r="A33" s="22"/>
      <c r="B33" s="23" t="s">
        <v>1105</v>
      </c>
      <c r="D33" s="70"/>
      <c r="E33" s="70"/>
      <c r="F33" s="70"/>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ht="25.5">
      <c r="A34" s="22"/>
      <c r="B34" s="23" t="s">
        <v>1106</v>
      </c>
      <c r="C34" s="1" t="s">
        <v>461</v>
      </c>
      <c r="D34" s="11">
        <v>91.3</v>
      </c>
      <c r="E34" s="11">
        <v>26</v>
      </c>
      <c r="F34" s="11">
        <f>D34*E34</f>
        <v>2373.7999999999997</v>
      </c>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s="5" customFormat="1">
      <c r="A35" s="22"/>
      <c r="B35" s="23"/>
      <c r="C35" s="1"/>
      <c r="D35" s="11"/>
      <c r="E35" s="11"/>
      <c r="F35" s="11"/>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0" s="5" customFormat="1">
      <c r="A36" s="22" t="s">
        <v>473</v>
      </c>
      <c r="B36" s="24" t="s">
        <v>1107</v>
      </c>
      <c r="C36" s="1"/>
      <c r="D36" s="11"/>
      <c r="E36" s="11"/>
      <c r="F36" s="11"/>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ht="38.25">
      <c r="A37" s="22"/>
      <c r="B37" s="23" t="s">
        <v>1108</v>
      </c>
      <c r="D37" s="70"/>
      <c r="E37" s="70"/>
      <c r="F37" s="70"/>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c r="A38" s="22"/>
      <c r="B38" s="23" t="s">
        <v>1109</v>
      </c>
      <c r="D38" s="70"/>
      <c r="E38" s="70"/>
      <c r="F38" s="70"/>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ht="25.5">
      <c r="A39" s="22"/>
      <c r="B39" s="23" t="s">
        <v>853</v>
      </c>
      <c r="C39" s="1" t="s">
        <v>461</v>
      </c>
      <c r="D39" s="11">
        <v>38.94</v>
      </c>
      <c r="E39" s="11">
        <v>30</v>
      </c>
      <c r="F39" s="11">
        <f>D39*E39</f>
        <v>1168.1999999999998</v>
      </c>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c r="A40" s="22"/>
      <c r="B40" s="23"/>
      <c r="C40" s="1"/>
      <c r="D40" s="11"/>
      <c r="E40" s="11"/>
      <c r="F40" s="11"/>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c r="A41" s="22"/>
      <c r="B41" s="10"/>
      <c r="C41" s="1"/>
      <c r="D41" s="11"/>
      <c r="E41" s="11"/>
      <c r="F41" s="11"/>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ht="38.25">
      <c r="A42" s="22" t="s">
        <v>465</v>
      </c>
      <c r="B42" s="10" t="s">
        <v>481</v>
      </c>
      <c r="C42" s="1" t="s">
        <v>478</v>
      </c>
      <c r="D42" s="11">
        <v>30</v>
      </c>
      <c r="E42" s="11">
        <v>25</v>
      </c>
      <c r="F42" s="11">
        <f>D42*E42</f>
        <v>750</v>
      </c>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c r="A43" s="22"/>
      <c r="B43" s="10"/>
      <c r="C43" s="1"/>
      <c r="D43" s="11"/>
      <c r="E43" s="11"/>
      <c r="F43" s="11"/>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c r="A44" s="22"/>
      <c r="B44" s="10"/>
      <c r="C44" s="1"/>
      <c r="D44" s="11"/>
      <c r="E44" s="11"/>
      <c r="F44" s="11"/>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ht="51">
      <c r="A45" s="22" t="s">
        <v>466</v>
      </c>
      <c r="B45" s="23" t="s">
        <v>1120</v>
      </c>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c r="A46" s="22"/>
      <c r="B46" s="23" t="s">
        <v>1121</v>
      </c>
      <c r="C46" s="2" t="s">
        <v>482</v>
      </c>
      <c r="D46" s="11">
        <v>60</v>
      </c>
      <c r="E46" s="11">
        <v>9</v>
      </c>
      <c r="F46" s="15">
        <f>+D46*E46</f>
        <v>540</v>
      </c>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c r="A47" s="22"/>
      <c r="B47" s="23" t="s">
        <v>1122</v>
      </c>
      <c r="C47" s="2" t="s">
        <v>482</v>
      </c>
      <c r="D47" s="11">
        <v>60</v>
      </c>
      <c r="E47" s="11">
        <v>12</v>
      </c>
      <c r="F47" s="15">
        <f>+D47*E47</f>
        <v>720</v>
      </c>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2"/>
      <c r="B48" s="23" t="s">
        <v>1123</v>
      </c>
      <c r="C48" s="2" t="s">
        <v>482</v>
      </c>
      <c r="D48" s="11">
        <v>60</v>
      </c>
      <c r="E48" s="11">
        <v>16</v>
      </c>
      <c r="F48" s="15">
        <f>+D48*E48</f>
        <v>960</v>
      </c>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0" s="5" customFormat="1">
      <c r="A49" s="22"/>
      <c r="B49" s="10"/>
      <c r="C49" s="1"/>
      <c r="D49" s="11"/>
      <c r="E49" s="11"/>
      <c r="F49" s="11"/>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0" s="5" customFormat="1">
      <c r="A50" s="22"/>
      <c r="B50" s="10"/>
      <c r="C50" s="1"/>
      <c r="D50" s="11"/>
      <c r="E50" s="11"/>
      <c r="F50" s="11"/>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0" s="5" customFormat="1">
      <c r="A51" s="21"/>
      <c r="B51" s="8" t="s">
        <v>451</v>
      </c>
      <c r="C51" s="2"/>
      <c r="D51" s="11"/>
      <c r="E51" s="11"/>
      <c r="F51" s="11"/>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0" s="5" customFormat="1">
      <c r="A52" s="21"/>
      <c r="B52" s="8"/>
      <c r="C52" s="2"/>
      <c r="D52" s="11"/>
      <c r="E52" s="11"/>
      <c r="F52" s="11"/>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0" s="5" customFormat="1">
      <c r="A53" s="21"/>
      <c r="B53" s="8"/>
      <c r="C53" s="2"/>
      <c r="D53" s="11"/>
      <c r="E53" s="11"/>
      <c r="F53" s="11"/>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0" s="5" customFormat="1">
      <c r="A54" s="21"/>
      <c r="B54" s="8"/>
      <c r="C54" s="2"/>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0" s="5" customFormat="1" ht="63.75">
      <c r="A55" s="22" t="s">
        <v>456</v>
      </c>
      <c r="B55" s="23" t="s">
        <v>1024</v>
      </c>
      <c r="C55" s="2" t="s">
        <v>461</v>
      </c>
      <c r="D55" s="11">
        <v>10.8</v>
      </c>
      <c r="E55" s="11">
        <v>30</v>
      </c>
      <c r="F55" s="11">
        <f>D55*E55</f>
        <v>324</v>
      </c>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0" s="5" customFormat="1">
      <c r="A56" s="22"/>
      <c r="B56" s="23"/>
      <c r="C56" s="2"/>
      <c r="D56" s="11"/>
      <c r="E56" s="11"/>
      <c r="F56" s="11"/>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0" s="5" customFormat="1">
      <c r="A57" s="22"/>
      <c r="B57" s="23"/>
      <c r="C57" s="2"/>
      <c r="D57" s="11"/>
      <c r="E57" s="11"/>
      <c r="F57" s="11"/>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0" s="5" customFormat="1" ht="63.75">
      <c r="A58" s="22" t="s">
        <v>458</v>
      </c>
      <c r="B58" s="23" t="s">
        <v>1025</v>
      </c>
      <c r="C58" s="2" t="s">
        <v>461</v>
      </c>
      <c r="D58" s="11">
        <v>5.6</v>
      </c>
      <c r="E58" s="11">
        <v>30</v>
      </c>
      <c r="F58" s="11">
        <f>D58*E58</f>
        <v>168</v>
      </c>
      <c r="G58" s="12"/>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row>
    <row r="59" spans="1:110" s="5" customFormat="1">
      <c r="A59" s="22"/>
      <c r="B59" s="23"/>
      <c r="C59" s="2"/>
      <c r="D59" s="11"/>
      <c r="E59" s="11"/>
      <c r="F59" s="11"/>
      <c r="G59" s="12"/>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row>
    <row r="60" spans="1:110" s="5" customFormat="1">
      <c r="A60" s="22"/>
      <c r="B60" s="23"/>
      <c r="C60" s="2"/>
      <c r="D60" s="11"/>
      <c r="E60" s="11"/>
      <c r="F60" s="11"/>
      <c r="G60" s="12"/>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row>
    <row r="61" spans="1:110" s="5" customFormat="1" ht="25.5">
      <c r="A61" s="22" t="s">
        <v>459</v>
      </c>
      <c r="B61" s="23" t="s">
        <v>1169</v>
      </c>
      <c r="C61" s="2" t="s">
        <v>472</v>
      </c>
      <c r="D61" s="11">
        <v>1</v>
      </c>
      <c r="E61" s="11">
        <v>120</v>
      </c>
      <c r="F61" s="11">
        <f>D61*E61</f>
        <v>120</v>
      </c>
      <c r="G61" s="12"/>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row>
    <row r="62" spans="1:110" s="5" customFormat="1">
      <c r="A62" s="22"/>
      <c r="B62" s="23"/>
      <c r="C62" s="2"/>
      <c r="D62" s="11"/>
      <c r="E62" s="11"/>
      <c r="F62" s="11"/>
      <c r="G62" s="12"/>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row>
    <row r="63" spans="1:110" s="5" customFormat="1">
      <c r="A63" s="22"/>
      <c r="B63" s="23"/>
      <c r="C63" s="2"/>
      <c r="D63" s="11"/>
      <c r="E63" s="11"/>
      <c r="F63" s="11"/>
      <c r="G63" s="12"/>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row>
    <row r="64" spans="1:110" s="5" customFormat="1" ht="63.75">
      <c r="A64" s="22" t="s">
        <v>460</v>
      </c>
      <c r="B64" s="23" t="s">
        <v>431</v>
      </c>
      <c r="C64" s="2" t="s">
        <v>461</v>
      </c>
      <c r="D64" s="11">
        <v>38.950000000000003</v>
      </c>
      <c r="E64" s="11">
        <v>28</v>
      </c>
      <c r="F64" s="11">
        <f>D64*E64</f>
        <v>1090.6000000000001</v>
      </c>
      <c r="G64" s="12"/>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row>
    <row r="65" spans="1:110" s="5" customFormat="1">
      <c r="A65" s="22"/>
      <c r="B65" s="23"/>
      <c r="C65" s="2"/>
      <c r="D65" s="11"/>
      <c r="E65" s="11"/>
      <c r="F65" s="11"/>
      <c r="G65" s="12"/>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row>
    <row r="66" spans="1:110" s="5" customFormat="1">
      <c r="A66" s="22"/>
      <c r="B66" s="23"/>
      <c r="C66" s="2"/>
      <c r="D66" s="11"/>
      <c r="E66" s="11"/>
      <c r="F66" s="11"/>
      <c r="G66" s="12"/>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row>
    <row r="67" spans="1:110" s="5" customFormat="1" ht="38.25">
      <c r="A67" s="22" t="s">
        <v>462</v>
      </c>
      <c r="B67" s="23" t="s">
        <v>564</v>
      </c>
      <c r="G67" s="12"/>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row>
    <row r="68" spans="1:110" s="5" customFormat="1" ht="51">
      <c r="A68" s="21"/>
      <c r="B68" s="72" t="s">
        <v>565</v>
      </c>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0" s="5" customFormat="1">
      <c r="A69" s="21"/>
      <c r="B69" s="72"/>
      <c r="C69" s="2"/>
      <c r="D69" s="11"/>
      <c r="E69" s="11"/>
      <c r="F69" s="11"/>
      <c r="G69" s="12"/>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row>
    <row r="70" spans="1:110" s="5" customFormat="1">
      <c r="A70" s="22" t="s">
        <v>471</v>
      </c>
      <c r="B70" s="72" t="s">
        <v>846</v>
      </c>
      <c r="C70" s="2" t="s">
        <v>484</v>
      </c>
      <c r="D70" s="11">
        <v>2430</v>
      </c>
      <c r="E70" s="11">
        <v>3.5</v>
      </c>
      <c r="F70" s="11">
        <f>D70*E70</f>
        <v>8505</v>
      </c>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0" s="5" customFormat="1" ht="25.5">
      <c r="A71" s="22" t="s">
        <v>473</v>
      </c>
      <c r="B71" s="72" t="s">
        <v>847</v>
      </c>
      <c r="C71" s="2" t="s">
        <v>484</v>
      </c>
      <c r="D71" s="11">
        <v>4600</v>
      </c>
      <c r="E71" s="11">
        <v>3.5</v>
      </c>
      <c r="F71" s="11">
        <f>D71*E71</f>
        <v>16100</v>
      </c>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0" s="5" customFormat="1" ht="25.5">
      <c r="A72" s="22" t="s">
        <v>474</v>
      </c>
      <c r="B72" s="72" t="s">
        <v>848</v>
      </c>
      <c r="C72" s="2" t="s">
        <v>472</v>
      </c>
      <c r="D72" s="11">
        <v>18</v>
      </c>
      <c r="E72" s="11">
        <v>45</v>
      </c>
      <c r="F72" s="11">
        <f>D72*E72</f>
        <v>810</v>
      </c>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0" s="5" customFormat="1" ht="38.25">
      <c r="A73" s="22" t="s">
        <v>475</v>
      </c>
      <c r="B73" s="72" t="s">
        <v>866</v>
      </c>
      <c r="C73" s="2" t="s">
        <v>484</v>
      </c>
      <c r="D73" s="11">
        <v>440</v>
      </c>
      <c r="E73" s="11">
        <v>5</v>
      </c>
      <c r="F73" s="11">
        <f>D73*E73</f>
        <v>2200</v>
      </c>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0" s="5" customFormat="1">
      <c r="A74" s="22"/>
      <c r="B74" s="72"/>
      <c r="C74" s="2"/>
      <c r="D74" s="11"/>
      <c r="E74" s="11"/>
      <c r="F74" s="11"/>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0" s="5" customFormat="1">
      <c r="A75" s="21"/>
      <c r="B75" s="8"/>
      <c r="C75" s="2"/>
      <c r="D75" s="11"/>
      <c r="E75" s="11"/>
      <c r="F75" s="11"/>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0" s="5" customFormat="1" ht="63.75">
      <c r="A76" s="22" t="s">
        <v>463</v>
      </c>
      <c r="B76" s="23" t="s">
        <v>1082</v>
      </c>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0" s="5" customFormat="1">
      <c r="A77" s="22"/>
      <c r="B77" s="23" t="s">
        <v>1080</v>
      </c>
      <c r="C77" s="2" t="s">
        <v>477</v>
      </c>
      <c r="D77" s="11">
        <v>16.8</v>
      </c>
      <c r="E77" s="11">
        <v>8</v>
      </c>
      <c r="F77" s="11">
        <f>D77*E77</f>
        <v>134.4</v>
      </c>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0" s="5" customFormat="1">
      <c r="A78" s="22"/>
      <c r="B78" s="23" t="s">
        <v>1081</v>
      </c>
      <c r="C78" s="2" t="s">
        <v>477</v>
      </c>
      <c r="D78" s="11">
        <v>15.8</v>
      </c>
      <c r="E78" s="11">
        <v>12</v>
      </c>
      <c r="F78" s="11">
        <f>D78*E78</f>
        <v>189.60000000000002</v>
      </c>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0" s="5" customFormat="1">
      <c r="A79" s="22"/>
      <c r="B79" s="23"/>
      <c r="C79" s="2"/>
      <c r="D79" s="11"/>
      <c r="E79" s="11"/>
      <c r="F79" s="11"/>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0" s="5" customFormat="1">
      <c r="A80" s="22"/>
      <c r="B80" s="23"/>
      <c r="C80" s="2"/>
      <c r="D80" s="11"/>
      <c r="E80" s="11"/>
      <c r="F80" s="11"/>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0" s="5" customFormat="1" ht="51">
      <c r="A81" s="22" t="s">
        <v>464</v>
      </c>
      <c r="B81" s="71" t="s">
        <v>850</v>
      </c>
      <c r="C81" s="2" t="s">
        <v>477</v>
      </c>
      <c r="D81" s="11">
        <v>12.8</v>
      </c>
      <c r="E81" s="11">
        <v>100</v>
      </c>
      <c r="F81" s="11">
        <f>D81*E81</f>
        <v>1280</v>
      </c>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0" s="5" customFormat="1">
      <c r="A82" s="22"/>
      <c r="B82" s="23"/>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0" s="5" customFormat="1">
      <c r="A83" s="22"/>
      <c r="B83" s="23"/>
      <c r="C83" s="2"/>
      <c r="D83" s="11"/>
      <c r="E83" s="11"/>
      <c r="F83" s="11"/>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0" s="5" customFormat="1" ht="51">
      <c r="A84" s="22" t="s">
        <v>465</v>
      </c>
      <c r="B84" s="71" t="s">
        <v>849</v>
      </c>
      <c r="C84" s="2" t="s">
        <v>477</v>
      </c>
      <c r="D84" s="11">
        <v>15</v>
      </c>
      <c r="E84" s="11">
        <v>80</v>
      </c>
      <c r="F84" s="11">
        <f>D84*E84</f>
        <v>1200</v>
      </c>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0" s="5" customFormat="1">
      <c r="A85" s="22"/>
      <c r="B85" s="23"/>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0" s="5" customFormat="1">
      <c r="A86" s="22"/>
      <c r="B86" s="23"/>
      <c r="C86" s="2"/>
      <c r="D86" s="11"/>
      <c r="E86" s="11"/>
      <c r="F86" s="11"/>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0" s="5" customFormat="1" ht="63.75">
      <c r="A87" s="22" t="s">
        <v>466</v>
      </c>
      <c r="B87" s="71" t="s">
        <v>851</v>
      </c>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0" s="5" customFormat="1" ht="25.5">
      <c r="A88" s="22"/>
      <c r="B88" s="71" t="s">
        <v>852</v>
      </c>
      <c r="C88" s="2" t="s">
        <v>477</v>
      </c>
      <c r="D88" s="11">
        <v>15</v>
      </c>
      <c r="E88" s="11">
        <v>95</v>
      </c>
      <c r="F88" s="11">
        <f>D88*E88</f>
        <v>1425</v>
      </c>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0" s="5" customFormat="1">
      <c r="A89" s="22"/>
      <c r="B89" s="23"/>
      <c r="C89" s="2"/>
      <c r="D89" s="11"/>
      <c r="E89" s="11"/>
      <c r="F89" s="11"/>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0" s="5" customFormat="1">
      <c r="A90" s="22"/>
      <c r="B90" s="23"/>
      <c r="C90" s="2"/>
      <c r="D90" s="11"/>
      <c r="E90" s="11"/>
      <c r="F90" s="11"/>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0" s="5" customFormat="1" ht="51">
      <c r="A91" s="22" t="s">
        <v>467</v>
      </c>
      <c r="B91" s="71" t="s">
        <v>1022</v>
      </c>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0" s="5" customFormat="1">
      <c r="A92" s="22"/>
      <c r="B92" s="71"/>
      <c r="G92" s="12"/>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row>
    <row r="93" spans="1:110" s="5" customFormat="1" ht="63.75">
      <c r="A93" s="22" t="s">
        <v>471</v>
      </c>
      <c r="B93" s="71" t="s">
        <v>1020</v>
      </c>
      <c r="C93" s="2" t="s">
        <v>484</v>
      </c>
      <c r="D93" s="11">
        <v>100</v>
      </c>
      <c r="E93" s="11">
        <v>15</v>
      </c>
      <c r="F93" s="11">
        <f>D93*E93</f>
        <v>1500</v>
      </c>
      <c r="G93" s="12"/>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row>
    <row r="94" spans="1:110" s="5" customFormat="1">
      <c r="A94" s="22"/>
      <c r="B94" s="71"/>
      <c r="C94" s="2"/>
      <c r="D94" s="11"/>
      <c r="E94" s="11"/>
      <c r="F94" s="11"/>
      <c r="G94" s="12"/>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row>
    <row r="95" spans="1:110" s="5" customFormat="1" ht="51">
      <c r="A95" s="22" t="s">
        <v>473</v>
      </c>
      <c r="B95" s="71" t="s">
        <v>1021</v>
      </c>
      <c r="C95" s="2" t="s">
        <v>472</v>
      </c>
      <c r="D95" s="11">
        <v>1</v>
      </c>
      <c r="E95" s="11">
        <v>2500</v>
      </c>
      <c r="F95" s="11">
        <f>D95*E95</f>
        <v>2500</v>
      </c>
      <c r="G95" s="12"/>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row>
    <row r="96" spans="1:110" s="5" customFormat="1">
      <c r="A96" s="22"/>
      <c r="B96" s="71"/>
      <c r="C96" s="2"/>
      <c r="D96" s="11"/>
      <c r="E96" s="11"/>
      <c r="F96" s="11"/>
      <c r="G96" s="12"/>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row>
    <row r="97" spans="1:110" s="5" customFormat="1" ht="38.25">
      <c r="A97" s="22" t="s">
        <v>474</v>
      </c>
      <c r="B97" s="71" t="s">
        <v>1023</v>
      </c>
      <c r="C97" s="2" t="s">
        <v>472</v>
      </c>
      <c r="D97" s="11">
        <v>1</v>
      </c>
      <c r="E97" s="11">
        <v>600</v>
      </c>
      <c r="F97" s="11">
        <f>D97*E97</f>
        <v>600</v>
      </c>
      <c r="G97" s="12"/>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row>
    <row r="98" spans="1:110" s="5" customFormat="1">
      <c r="A98" s="22"/>
      <c r="B98" s="71"/>
      <c r="C98" s="2"/>
      <c r="D98" s="11"/>
      <c r="E98" s="11"/>
      <c r="F98" s="11"/>
      <c r="G98" s="12"/>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row>
    <row r="99" spans="1:110" s="5" customFormat="1">
      <c r="A99" s="22"/>
      <c r="B99" s="23"/>
      <c r="C99" s="2"/>
      <c r="D99" s="11"/>
      <c r="E99" s="11"/>
      <c r="F99" s="11"/>
      <c r="G99" s="12"/>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row>
    <row r="100" spans="1:110" s="5" customFormat="1" ht="51">
      <c r="A100" s="22" t="s">
        <v>485</v>
      </c>
      <c r="B100" s="23" t="s">
        <v>1170</v>
      </c>
      <c r="C100" s="2"/>
      <c r="D100" s="11"/>
      <c r="E100" s="11"/>
      <c r="F100" s="11"/>
      <c r="G100" s="12"/>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row>
    <row r="101" spans="1:110" s="5" customFormat="1" ht="63.75">
      <c r="A101" s="22" t="s">
        <v>471</v>
      </c>
      <c r="B101" s="23" t="s">
        <v>1168</v>
      </c>
      <c r="C101" s="2" t="s">
        <v>483</v>
      </c>
      <c r="D101" s="11">
        <v>1</v>
      </c>
      <c r="E101" s="11">
        <v>2800</v>
      </c>
      <c r="F101" s="47">
        <f>+D101*E101</f>
        <v>2800</v>
      </c>
      <c r="G101" s="12"/>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row>
    <row r="102" spans="1:110" s="5" customFormat="1">
      <c r="A102" s="22"/>
      <c r="B102" s="71"/>
      <c r="C102" s="2"/>
      <c r="D102" s="11"/>
      <c r="E102" s="11"/>
      <c r="F102" s="11"/>
      <c r="G102" s="12"/>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row>
    <row r="103" spans="1:110" s="5" customFormat="1">
      <c r="A103" s="22"/>
      <c r="B103" s="71"/>
      <c r="C103" s="2"/>
      <c r="D103" s="11"/>
      <c r="E103" s="11"/>
      <c r="F103" s="11"/>
      <c r="G103" s="12"/>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row>
    <row r="104" spans="1:110" s="5" customFormat="1" ht="38.25">
      <c r="A104" s="22" t="s">
        <v>468</v>
      </c>
      <c r="B104" s="23" t="s">
        <v>1171</v>
      </c>
      <c r="C104" s="2"/>
      <c r="D104" s="11"/>
      <c r="E104" s="11"/>
      <c r="F104" s="11"/>
      <c r="G104" s="12"/>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row>
    <row r="105" spans="1:110" s="5" customFormat="1" ht="63.75">
      <c r="A105" s="22"/>
      <c r="B105" s="37" t="s">
        <v>1172</v>
      </c>
      <c r="C105" s="2"/>
      <c r="D105" s="11"/>
      <c r="E105" s="11"/>
      <c r="F105" s="11"/>
      <c r="G105" s="12"/>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row>
    <row r="106" spans="1:110" s="5" customFormat="1" ht="25.5">
      <c r="A106" s="22"/>
      <c r="B106" s="37" t="s">
        <v>1173</v>
      </c>
      <c r="C106" s="2"/>
      <c r="D106" s="11"/>
      <c r="E106" s="11"/>
      <c r="F106" s="11"/>
      <c r="G106" s="12"/>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row>
    <row r="107" spans="1:110" s="5" customFormat="1" ht="76.5">
      <c r="A107" s="22"/>
      <c r="B107" s="37" t="s">
        <v>1174</v>
      </c>
      <c r="C107" s="2"/>
      <c r="D107" s="11"/>
      <c r="E107" s="11"/>
      <c r="F107" s="11"/>
      <c r="G107" s="12"/>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row>
    <row r="108" spans="1:110" s="5" customFormat="1" ht="38.25">
      <c r="A108" s="22"/>
      <c r="B108" s="37" t="s">
        <v>939</v>
      </c>
      <c r="C108" s="2"/>
      <c r="D108" s="11"/>
      <c r="E108" s="11"/>
      <c r="F108" s="11"/>
      <c r="G108" s="12"/>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row>
    <row r="109" spans="1:110" s="5" customFormat="1" ht="38.25">
      <c r="A109" s="22"/>
      <c r="B109" s="37" t="s">
        <v>1176</v>
      </c>
      <c r="C109" s="2"/>
      <c r="D109" s="11"/>
      <c r="E109" s="11"/>
      <c r="F109" s="11"/>
      <c r="G109" s="12"/>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row>
    <row r="110" spans="1:110" s="5" customFormat="1" ht="38.25">
      <c r="A110" s="22"/>
      <c r="B110" s="23" t="s">
        <v>971</v>
      </c>
      <c r="C110" s="2"/>
      <c r="D110" s="11"/>
      <c r="E110" s="11"/>
      <c r="F110" s="11"/>
      <c r="G110" s="12"/>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row>
    <row r="111" spans="1:110" s="5" customFormat="1" ht="38.25">
      <c r="A111" s="22"/>
      <c r="B111" s="23" t="s">
        <v>1175</v>
      </c>
      <c r="C111" s="2"/>
      <c r="D111" s="11"/>
      <c r="E111" s="11"/>
      <c r="F111" s="11"/>
      <c r="G111" s="12"/>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row>
    <row r="112" spans="1:110" s="5" customFormat="1">
      <c r="A112" s="22"/>
      <c r="B112" s="23" t="s">
        <v>940</v>
      </c>
      <c r="C112" s="2" t="s">
        <v>483</v>
      </c>
      <c r="D112" s="11">
        <v>1</v>
      </c>
      <c r="E112" s="11">
        <v>4500</v>
      </c>
      <c r="F112" s="11">
        <f>D112*E112</f>
        <v>4500</v>
      </c>
      <c r="G112" s="12"/>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row>
    <row r="113" spans="1:111" s="5" customFormat="1">
      <c r="A113" s="22"/>
      <c r="B113" s="23"/>
      <c r="C113" s="2"/>
      <c r="D113" s="11"/>
      <c r="E113" s="11"/>
      <c r="F113" s="11"/>
      <c r="G113" s="12"/>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row>
    <row r="114" spans="1:111" s="5" customFormat="1">
      <c r="A114" s="22"/>
      <c r="B114" s="23"/>
      <c r="C114" s="2"/>
      <c r="D114" s="11"/>
      <c r="E114" s="11"/>
      <c r="F114" s="11"/>
      <c r="G114" s="12"/>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row>
    <row r="115" spans="1:111" s="5" customFormat="1" ht="51">
      <c r="A115" s="22" t="s">
        <v>486</v>
      </c>
      <c r="B115" s="23" t="s">
        <v>968</v>
      </c>
      <c r="G115" s="12"/>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row>
    <row r="116" spans="1:111" s="5" customFormat="1" ht="38.25">
      <c r="A116" s="22"/>
      <c r="B116" s="23" t="s">
        <v>969</v>
      </c>
      <c r="C116" s="2" t="s">
        <v>483</v>
      </c>
      <c r="D116" s="11">
        <v>1</v>
      </c>
      <c r="E116" s="11">
        <v>1000</v>
      </c>
      <c r="F116" s="11">
        <f>D116*E116</f>
        <v>1000</v>
      </c>
      <c r="G116" s="12"/>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row>
    <row r="117" spans="1:111" s="5" customFormat="1">
      <c r="A117" s="22"/>
      <c r="B117" s="23"/>
      <c r="C117" s="2"/>
      <c r="D117" s="11"/>
      <c r="E117" s="11"/>
      <c r="F117" s="11"/>
      <c r="G117" s="12"/>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row>
    <row r="118" spans="1:111" s="5" customFormat="1">
      <c r="A118" s="22"/>
      <c r="B118" s="23"/>
      <c r="C118" s="2"/>
      <c r="D118" s="11"/>
      <c r="E118" s="11"/>
      <c r="F118" s="11"/>
      <c r="G118" s="12"/>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row>
    <row r="119" spans="1:111" s="45" customFormat="1" ht="51">
      <c r="A119" s="50" t="s">
        <v>487</v>
      </c>
      <c r="B119" s="23" t="s">
        <v>905</v>
      </c>
      <c r="D119" s="47"/>
      <c r="E119" s="47"/>
      <c r="G119" s="47"/>
      <c r="H119" s="49"/>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row>
    <row r="120" spans="1:111" s="45" customFormat="1" ht="38.25">
      <c r="A120" s="44"/>
      <c r="B120" s="23" t="s">
        <v>906</v>
      </c>
      <c r="D120" s="47"/>
      <c r="E120" s="47"/>
      <c r="G120" s="47"/>
      <c r="H120" s="49"/>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row>
    <row r="121" spans="1:111" s="45" customFormat="1" ht="38.25">
      <c r="A121" s="44"/>
      <c r="B121" s="23" t="s">
        <v>907</v>
      </c>
      <c r="C121" s="45" t="s">
        <v>461</v>
      </c>
      <c r="D121" s="47">
        <v>91.27</v>
      </c>
      <c r="E121" s="47">
        <v>190</v>
      </c>
      <c r="F121" s="11">
        <f>D121*E121</f>
        <v>17341.3</v>
      </c>
      <c r="G121" s="47"/>
      <c r="H121" s="49"/>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row>
    <row r="122" spans="1:111" s="45" customFormat="1">
      <c r="A122" s="44"/>
      <c r="B122" s="41"/>
      <c r="H122" s="49"/>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row>
    <row r="123" spans="1:111" s="45" customFormat="1">
      <c r="A123" s="44"/>
      <c r="B123" s="41"/>
      <c r="D123" s="47"/>
      <c r="E123" s="47"/>
      <c r="G123" s="47"/>
      <c r="H123" s="49"/>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row>
    <row r="124" spans="1:111" s="45" customFormat="1" ht="63.75">
      <c r="A124" s="50" t="s">
        <v>469</v>
      </c>
      <c r="B124" s="23" t="s">
        <v>902</v>
      </c>
      <c r="C124" s="45" t="s">
        <v>461</v>
      </c>
      <c r="D124" s="47">
        <v>38.94</v>
      </c>
      <c r="E124" s="47">
        <v>35</v>
      </c>
      <c r="F124" s="11">
        <f>D124*E124</f>
        <v>1362.8999999999999</v>
      </c>
      <c r="G124" s="47"/>
      <c r="H124" s="49"/>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row>
    <row r="125" spans="1:111" s="45" customFormat="1">
      <c r="A125" s="44"/>
      <c r="B125" s="41"/>
      <c r="H125" s="49"/>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row>
    <row r="126" spans="1:111" s="45" customFormat="1">
      <c r="A126" s="44"/>
      <c r="B126" s="41"/>
      <c r="D126" s="47"/>
      <c r="E126" s="47"/>
      <c r="G126" s="47"/>
      <c r="H126" s="49"/>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row>
    <row r="127" spans="1:111" s="5" customFormat="1" ht="51">
      <c r="A127" s="22" t="s">
        <v>470</v>
      </c>
      <c r="B127" s="23" t="s">
        <v>432</v>
      </c>
      <c r="G127" s="12"/>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row>
    <row r="128" spans="1:111" s="5" customFormat="1" ht="25.5">
      <c r="A128" s="22"/>
      <c r="B128" s="23" t="s">
        <v>433</v>
      </c>
      <c r="C128" s="2" t="s">
        <v>461</v>
      </c>
      <c r="D128" s="11">
        <v>54</v>
      </c>
      <c r="E128" s="11">
        <v>80</v>
      </c>
      <c r="F128" s="11">
        <f>D128*E128</f>
        <v>4320</v>
      </c>
      <c r="G128" s="12"/>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row>
    <row r="129" spans="1:111" s="5" customFormat="1">
      <c r="A129" s="22"/>
      <c r="B129" s="23"/>
      <c r="D129" s="70"/>
      <c r="E129" s="70"/>
      <c r="F129" s="70"/>
      <c r="G129" s="12"/>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row>
    <row r="130" spans="1:111" s="5" customFormat="1">
      <c r="A130" s="22"/>
      <c r="B130" s="23"/>
      <c r="D130" s="70"/>
      <c r="E130" s="70"/>
      <c r="F130" s="70"/>
      <c r="G130" s="12"/>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row>
    <row r="131" spans="1:111" s="5" customFormat="1" ht="63.75">
      <c r="A131" s="22" t="s">
        <v>476</v>
      </c>
      <c r="B131" s="23" t="s">
        <v>970</v>
      </c>
      <c r="C131" s="46" t="s">
        <v>472</v>
      </c>
      <c r="D131" s="47">
        <v>1</v>
      </c>
      <c r="E131" s="47">
        <v>300</v>
      </c>
      <c r="F131" s="47">
        <f>+D131*E131</f>
        <v>300</v>
      </c>
      <c r="G131" s="12"/>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row>
    <row r="132" spans="1:111" s="5" customFormat="1">
      <c r="A132" s="22"/>
      <c r="B132" s="23"/>
      <c r="C132" s="46"/>
      <c r="D132" s="47"/>
      <c r="E132" s="47"/>
      <c r="F132" s="47"/>
      <c r="G132" s="12"/>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row>
    <row r="133" spans="1:111" s="5" customFormat="1">
      <c r="A133" s="22"/>
      <c r="B133" s="23"/>
      <c r="C133" s="46"/>
      <c r="D133" s="47"/>
      <c r="E133" s="47"/>
      <c r="F133" s="47"/>
      <c r="G133" s="12"/>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row>
    <row r="134" spans="1:111" s="5" customFormat="1" ht="76.5">
      <c r="A134" s="22" t="s">
        <v>488</v>
      </c>
      <c r="B134" s="72" t="s">
        <v>1019</v>
      </c>
      <c r="C134" s="2" t="s">
        <v>461</v>
      </c>
      <c r="D134" s="11">
        <v>11.6</v>
      </c>
      <c r="E134" s="11">
        <v>220</v>
      </c>
      <c r="F134" s="11">
        <f>D134*E134</f>
        <v>2552</v>
      </c>
      <c r="G134" s="12"/>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row>
    <row r="135" spans="1:111" s="5" customFormat="1">
      <c r="A135" s="21"/>
      <c r="B135" s="8"/>
      <c r="C135" s="2"/>
      <c r="D135" s="11"/>
      <c r="E135" s="11"/>
      <c r="F135" s="11"/>
      <c r="G135" s="12"/>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row>
    <row r="136" spans="1:111" s="5" customFormat="1">
      <c r="A136" s="22"/>
      <c r="B136" s="23"/>
      <c r="C136" s="2"/>
      <c r="D136" s="11"/>
      <c r="E136" s="11"/>
      <c r="F136" s="11"/>
      <c r="G136" s="12"/>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row>
    <row r="137" spans="1:111" s="5" customFormat="1" ht="63.75">
      <c r="A137" s="22" t="s">
        <v>489</v>
      </c>
      <c r="B137" s="72" t="s">
        <v>430</v>
      </c>
      <c r="C137" s="2" t="s">
        <v>472</v>
      </c>
      <c r="D137" s="11">
        <v>1</v>
      </c>
      <c r="E137" s="11">
        <v>800</v>
      </c>
      <c r="F137" s="11">
        <f>D137*E137</f>
        <v>800</v>
      </c>
      <c r="G137" s="12"/>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row>
    <row r="138" spans="1:111" s="5" customFormat="1">
      <c r="A138" s="21"/>
      <c r="B138" s="72"/>
      <c r="C138" s="2"/>
      <c r="D138" s="11"/>
      <c r="E138" s="11"/>
      <c r="F138" s="11"/>
      <c r="G138" s="12"/>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row>
    <row r="139" spans="1:111" s="5" customFormat="1">
      <c r="A139" s="21"/>
      <c r="B139" s="72"/>
      <c r="C139" s="2"/>
      <c r="D139" s="11"/>
      <c r="E139" s="11"/>
      <c r="F139" s="11"/>
      <c r="G139" s="12"/>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row>
    <row r="140" spans="1:111" s="45" customFormat="1" ht="51">
      <c r="A140" s="50" t="s">
        <v>490</v>
      </c>
      <c r="B140" s="42" t="s">
        <v>911</v>
      </c>
      <c r="C140" s="46" t="s">
        <v>461</v>
      </c>
      <c r="D140" s="47">
        <v>81</v>
      </c>
      <c r="E140" s="47">
        <v>10</v>
      </c>
      <c r="F140" s="11">
        <f>D140*E140</f>
        <v>810</v>
      </c>
      <c r="G140" s="47"/>
      <c r="H140" s="49"/>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row>
    <row r="141" spans="1:111" s="14" customFormat="1">
      <c r="A141" s="29"/>
      <c r="B141" s="16"/>
      <c r="C141" s="17"/>
      <c r="D141" s="19"/>
      <c r="E141" s="19"/>
      <c r="F141" s="19"/>
    </row>
    <row r="142" spans="1:111">
      <c r="A142" s="22"/>
      <c r="B142" s="13"/>
    </row>
    <row r="143" spans="1:111" s="35" customFormat="1" ht="15.75" thickBot="1">
      <c r="A143" s="30"/>
      <c r="B143" s="31" t="s">
        <v>1018</v>
      </c>
      <c r="C143" s="32"/>
      <c r="D143" s="34"/>
      <c r="E143" s="34"/>
      <c r="F143" s="36">
        <f>SUM(F1:F141)</f>
        <v>89049.799999999988</v>
      </c>
    </row>
    <row r="144" spans="1:111" ht="13.5"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F110"/>
  <sheetViews>
    <sheetView zoomScaleNormal="100" zoomScaleSheetLayoutView="100" workbookViewId="0">
      <selection activeCell="A3" sqref="A3:F109"/>
    </sheetView>
  </sheetViews>
  <sheetFormatPr defaultRowHeight="12.75"/>
  <cols>
    <col min="1" max="1" width="3.85546875" style="2" customWidth="1"/>
    <col min="2" max="2" width="38.28515625" style="4" customWidth="1"/>
    <col min="3" max="3" width="4.28515625" style="2" customWidth="1"/>
    <col min="4" max="4" width="8.7109375" style="11" customWidth="1"/>
    <col min="5" max="5" width="10.42578125" style="11" customWidth="1"/>
    <col min="6" max="6" width="18.42578125" style="11" bestFit="1" customWidth="1"/>
    <col min="7" max="16384" width="9.140625" style="4"/>
  </cols>
  <sheetData>
    <row r="3" spans="1:110" ht="15.75">
      <c r="B3" s="69" t="s">
        <v>854</v>
      </c>
    </row>
    <row r="7" spans="1:110" s="5" customFormat="1">
      <c r="A7" s="21"/>
      <c r="B7" s="8" t="s">
        <v>1117</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c r="A9" s="21"/>
      <c r="B9" s="20"/>
      <c r="C9" s="2"/>
      <c r="D9" s="11"/>
      <c r="E9" s="11"/>
      <c r="F9" s="11"/>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c r="A10" s="21"/>
      <c r="B10" s="20"/>
      <c r="C10" s="2"/>
      <c r="D10" s="11"/>
      <c r="E10" s="11"/>
      <c r="F10" s="11"/>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ht="63.75">
      <c r="A11" s="22" t="s">
        <v>456</v>
      </c>
      <c r="B11" s="10" t="s">
        <v>452</v>
      </c>
      <c r="C11" s="1"/>
      <c r="D11" s="11"/>
      <c r="E11" s="11"/>
      <c r="F11" s="11"/>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ht="51">
      <c r="A12" s="22" t="s">
        <v>493</v>
      </c>
      <c r="B12" s="10" t="s">
        <v>434</v>
      </c>
      <c r="C12" s="1"/>
      <c r="D12" s="11"/>
      <c r="E12" s="11"/>
      <c r="F12" s="11"/>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c r="A13" s="22"/>
      <c r="B13" s="68"/>
      <c r="G13" s="12"/>
    </row>
    <row r="14" spans="1:110" s="5" customFormat="1">
      <c r="A14" s="22" t="s">
        <v>471</v>
      </c>
      <c r="B14" s="24" t="s">
        <v>856</v>
      </c>
      <c r="C14" s="1"/>
      <c r="D14" s="11"/>
      <c r="E14" s="11"/>
      <c r="F14" s="11"/>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ht="25.5">
      <c r="A15" s="22"/>
      <c r="B15" s="23" t="s">
        <v>857</v>
      </c>
      <c r="D15" s="70"/>
      <c r="E15" s="70"/>
      <c r="F15" s="70"/>
      <c r="G15" s="1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c r="A16" s="22"/>
      <c r="B16" s="23" t="s">
        <v>1105</v>
      </c>
      <c r="D16" s="70"/>
      <c r="E16" s="70"/>
      <c r="F16" s="70"/>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ht="25.5">
      <c r="A17" s="22"/>
      <c r="B17" s="23" t="s">
        <v>858</v>
      </c>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2"/>
      <c r="B18" s="23" t="s">
        <v>859</v>
      </c>
      <c r="C18" s="1" t="s">
        <v>461</v>
      </c>
      <c r="D18" s="11">
        <f>102.3-15</f>
        <v>87.3</v>
      </c>
      <c r="E18" s="11">
        <v>53</v>
      </c>
      <c r="F18" s="11">
        <f>D18*E18</f>
        <v>4626.8999999999996</v>
      </c>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2"/>
      <c r="B19" s="23"/>
      <c r="C19" s="1"/>
      <c r="D19" s="11"/>
      <c r="E19" s="11"/>
      <c r="F19" s="11"/>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ht="25.5">
      <c r="A20" s="22" t="s">
        <v>473</v>
      </c>
      <c r="B20" s="24" t="s">
        <v>860</v>
      </c>
      <c r="C20" s="1"/>
      <c r="D20" s="11"/>
      <c r="E20" s="11"/>
      <c r="F20" s="11"/>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ht="25.5">
      <c r="A21" s="22"/>
      <c r="B21" s="23" t="s">
        <v>861</v>
      </c>
      <c r="D21" s="70"/>
      <c r="E21" s="70"/>
      <c r="F21" s="70"/>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c r="A22" s="22"/>
      <c r="B22" s="23" t="s">
        <v>862</v>
      </c>
      <c r="D22" s="70"/>
      <c r="E22" s="70"/>
      <c r="F22" s="70"/>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ht="25.5">
      <c r="A23" s="22"/>
      <c r="B23" s="23" t="s">
        <v>863</v>
      </c>
      <c r="D23" s="70"/>
      <c r="E23" s="70"/>
      <c r="F23" s="70"/>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ht="25.5">
      <c r="A24" s="22"/>
      <c r="B24" s="23" t="s">
        <v>858</v>
      </c>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2"/>
      <c r="B25" s="23" t="s">
        <v>859</v>
      </c>
      <c r="C25" s="1" t="s">
        <v>461</v>
      </c>
      <c r="D25" s="11">
        <v>15</v>
      </c>
      <c r="E25" s="11">
        <v>80</v>
      </c>
      <c r="F25" s="11">
        <f>D25*E25</f>
        <v>1200</v>
      </c>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c r="B26" s="10"/>
      <c r="C26" s="1"/>
      <c r="D26" s="11"/>
      <c r="E26" s="11"/>
      <c r="F26" s="11"/>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2" t="s">
        <v>474</v>
      </c>
      <c r="B27" s="24" t="s">
        <v>864</v>
      </c>
      <c r="C27" s="1"/>
      <c r="D27" s="11"/>
      <c r="E27" s="11"/>
      <c r="F27" s="11"/>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ht="25.5">
      <c r="A28" s="22"/>
      <c r="B28" s="23" t="s">
        <v>865</v>
      </c>
      <c r="D28" s="70"/>
      <c r="E28" s="70"/>
      <c r="F28" s="70"/>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c r="A29" s="22"/>
      <c r="B29" s="23" t="s">
        <v>1105</v>
      </c>
      <c r="D29" s="70"/>
      <c r="E29" s="70"/>
      <c r="F29" s="70"/>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ht="25.5">
      <c r="A30" s="22"/>
      <c r="B30" s="23" t="s">
        <v>858</v>
      </c>
      <c r="G30" s="1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2"/>
      <c r="B31" s="23" t="s">
        <v>859</v>
      </c>
      <c r="C31" s="1" t="s">
        <v>461</v>
      </c>
      <c r="D31" s="11">
        <v>38.799999999999997</v>
      </c>
      <c r="E31" s="11">
        <v>48</v>
      </c>
      <c r="F31" s="11">
        <f>D31*E31</f>
        <v>1862.3999999999999</v>
      </c>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c r="A32" s="22"/>
      <c r="B32" s="23"/>
      <c r="C32" s="1"/>
      <c r="D32" s="11"/>
      <c r="E32" s="11"/>
      <c r="F32" s="11"/>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ht="25.5">
      <c r="A33" s="22" t="s">
        <v>458</v>
      </c>
      <c r="B33" s="23" t="s">
        <v>1110</v>
      </c>
      <c r="C33" s="2" t="s">
        <v>457</v>
      </c>
      <c r="D33" s="11">
        <v>18</v>
      </c>
      <c r="E33" s="11">
        <v>60</v>
      </c>
      <c r="F33" s="15">
        <f>+D33*E33</f>
        <v>1080</v>
      </c>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c r="A34" s="22"/>
      <c r="B34" s="38"/>
      <c r="C34" s="2"/>
      <c r="D34" s="11"/>
      <c r="E34" s="11"/>
      <c r="F34" s="1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s="5" customFormat="1">
      <c r="A35" s="22"/>
      <c r="B35" s="10"/>
      <c r="C35" s="1"/>
      <c r="D35" s="11"/>
      <c r="E35" s="11"/>
      <c r="F35" s="11"/>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0" s="5" customFormat="1" ht="38.25">
      <c r="A36" s="22" t="s">
        <v>459</v>
      </c>
      <c r="B36" s="10" t="s">
        <v>481</v>
      </c>
      <c r="C36" s="1" t="s">
        <v>478</v>
      </c>
      <c r="D36" s="11">
        <v>40</v>
      </c>
      <c r="E36" s="11">
        <v>25</v>
      </c>
      <c r="F36" s="11">
        <f>D36*E36</f>
        <v>1000</v>
      </c>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c r="A37" s="22"/>
      <c r="B37" s="10"/>
      <c r="C37" s="1"/>
      <c r="D37" s="11"/>
      <c r="E37" s="11"/>
      <c r="F37" s="11"/>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c r="A38" s="22"/>
      <c r="B38" s="10"/>
      <c r="C38" s="1"/>
      <c r="D38" s="11"/>
      <c r="E38" s="11"/>
      <c r="F38" s="11"/>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ht="51">
      <c r="A39" s="22" t="s">
        <v>460</v>
      </c>
      <c r="B39" s="23" t="s">
        <v>1120</v>
      </c>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c r="A40" s="22"/>
      <c r="B40" s="23" t="s">
        <v>1121</v>
      </c>
      <c r="C40" s="2" t="s">
        <v>482</v>
      </c>
      <c r="D40" s="11">
        <v>50</v>
      </c>
      <c r="E40" s="11">
        <v>9</v>
      </c>
      <c r="F40" s="15">
        <f>+D40*E40</f>
        <v>450</v>
      </c>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c r="A41" s="22"/>
      <c r="B41" s="23" t="s">
        <v>1122</v>
      </c>
      <c r="C41" s="2" t="s">
        <v>482</v>
      </c>
      <c r="D41" s="11">
        <v>50</v>
      </c>
      <c r="E41" s="11">
        <v>12</v>
      </c>
      <c r="F41" s="15">
        <f>+D41*E41</f>
        <v>600</v>
      </c>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c r="A42" s="22"/>
      <c r="B42" s="23" t="s">
        <v>1123</v>
      </c>
      <c r="C42" s="2" t="s">
        <v>482</v>
      </c>
      <c r="D42" s="11">
        <v>50</v>
      </c>
      <c r="E42" s="11">
        <v>16</v>
      </c>
      <c r="F42" s="15">
        <f>+D42*E42</f>
        <v>800</v>
      </c>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c r="A43" s="22"/>
      <c r="B43" s="10"/>
      <c r="C43" s="1"/>
      <c r="D43" s="11"/>
      <c r="E43" s="11"/>
      <c r="F43" s="11"/>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c r="A44" s="22"/>
      <c r="B44" s="10"/>
      <c r="C44" s="1"/>
      <c r="D44" s="11"/>
      <c r="E44" s="11"/>
      <c r="F44" s="11"/>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c r="A45" s="21"/>
      <c r="B45" s="8" t="s">
        <v>451</v>
      </c>
      <c r="C45" s="2"/>
      <c r="D45" s="11"/>
      <c r="E45" s="11"/>
      <c r="F45" s="11"/>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c r="A46" s="21"/>
      <c r="B46" s="8"/>
      <c r="C46" s="2"/>
      <c r="D46" s="11"/>
      <c r="E46" s="11"/>
      <c r="F46" s="11"/>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c r="A47" s="21"/>
      <c r="B47" s="8"/>
      <c r="C47" s="2"/>
      <c r="D47" s="11"/>
      <c r="E47" s="11"/>
      <c r="F47" s="11"/>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1"/>
      <c r="B48" s="8"/>
      <c r="C48" s="2"/>
      <c r="D48" s="11"/>
      <c r="E48" s="11"/>
      <c r="F48" s="11"/>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0" s="5" customFormat="1" ht="51">
      <c r="A49" s="22" t="s">
        <v>456</v>
      </c>
      <c r="B49" s="23" t="s">
        <v>880</v>
      </c>
      <c r="C49" s="2" t="s">
        <v>461</v>
      </c>
      <c r="D49" s="11">
        <v>49.3</v>
      </c>
      <c r="E49" s="11">
        <v>30</v>
      </c>
      <c r="F49" s="11">
        <f>D49*E49</f>
        <v>1479</v>
      </c>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0" s="5" customFormat="1">
      <c r="A50" s="22"/>
      <c r="B50" s="23"/>
      <c r="C50" s="2"/>
      <c r="D50" s="11"/>
      <c r="E50" s="11"/>
      <c r="F50" s="11"/>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0" s="5" customFormat="1">
      <c r="A51" s="22"/>
      <c r="B51" s="23"/>
      <c r="C51" s="2"/>
      <c r="D51" s="11"/>
      <c r="E51" s="11"/>
      <c r="F51" s="11"/>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0" s="5" customFormat="1" ht="38.25">
      <c r="A52" s="22" t="s">
        <v>458</v>
      </c>
      <c r="B52" s="23" t="s">
        <v>867</v>
      </c>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0" s="5" customFormat="1">
      <c r="A53" s="22"/>
      <c r="B53" s="23" t="s">
        <v>868</v>
      </c>
      <c r="C53" s="2" t="s">
        <v>484</v>
      </c>
      <c r="D53" s="11">
        <v>150</v>
      </c>
      <c r="E53" s="11">
        <v>4</v>
      </c>
      <c r="F53" s="11">
        <f>D53*E53</f>
        <v>600</v>
      </c>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0" s="5" customFormat="1">
      <c r="A54" s="22"/>
      <c r="B54" s="23"/>
      <c r="C54" s="2"/>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0" s="5" customFormat="1">
      <c r="A55" s="22"/>
      <c r="B55" s="23"/>
      <c r="C55" s="2"/>
      <c r="D55" s="11"/>
      <c r="E55" s="11"/>
      <c r="F55" s="11"/>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0" s="5" customFormat="1" ht="51">
      <c r="A56" s="22" t="s">
        <v>459</v>
      </c>
      <c r="B56" s="23" t="s">
        <v>869</v>
      </c>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0" s="5" customFormat="1">
      <c r="A57" s="22"/>
      <c r="B57" s="23" t="s">
        <v>868</v>
      </c>
      <c r="C57" s="2" t="s">
        <v>461</v>
      </c>
      <c r="D57" s="11">
        <v>5</v>
      </c>
      <c r="E57" s="11">
        <v>35</v>
      </c>
      <c r="F57" s="11">
        <f>D57*E57</f>
        <v>175</v>
      </c>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0" s="5" customFormat="1">
      <c r="A58" s="22"/>
      <c r="B58" s="23"/>
      <c r="C58" s="2"/>
      <c r="D58" s="11"/>
      <c r="E58" s="11"/>
      <c r="F58" s="11"/>
      <c r="G58" s="12"/>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row>
    <row r="59" spans="1:110" s="5" customFormat="1">
      <c r="A59" s="22"/>
      <c r="B59" s="23"/>
      <c r="C59" s="2"/>
      <c r="D59" s="11"/>
      <c r="E59" s="11"/>
      <c r="F59" s="11"/>
      <c r="G59" s="12"/>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row>
    <row r="60" spans="1:110" s="5" customFormat="1" ht="25.5">
      <c r="A60" s="22" t="s">
        <v>460</v>
      </c>
      <c r="B60" s="23" t="s">
        <v>870</v>
      </c>
      <c r="G60" s="12"/>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row>
    <row r="61" spans="1:110" s="5" customFormat="1" ht="25.5">
      <c r="A61" s="22"/>
      <c r="B61" s="23" t="s">
        <v>871</v>
      </c>
      <c r="G61" s="12"/>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row>
    <row r="62" spans="1:110" s="5" customFormat="1" ht="25.5">
      <c r="A62" s="22"/>
      <c r="B62" s="23" t="s">
        <v>872</v>
      </c>
      <c r="G62" s="12"/>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row>
    <row r="63" spans="1:110" s="5" customFormat="1" ht="25.5">
      <c r="A63" s="22"/>
      <c r="B63" s="23" t="s">
        <v>873</v>
      </c>
      <c r="G63" s="12"/>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row>
    <row r="64" spans="1:110" s="5" customFormat="1">
      <c r="A64" s="22"/>
      <c r="B64" s="23" t="s">
        <v>874</v>
      </c>
      <c r="G64" s="12"/>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row>
    <row r="65" spans="1:110" s="5" customFormat="1" ht="25.5">
      <c r="A65" s="22"/>
      <c r="B65" s="23" t="s">
        <v>875</v>
      </c>
      <c r="G65" s="12"/>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row>
    <row r="66" spans="1:110" s="5" customFormat="1" ht="25.5">
      <c r="A66" s="22"/>
      <c r="B66" s="23" t="s">
        <v>876</v>
      </c>
      <c r="C66" s="2" t="s">
        <v>461</v>
      </c>
      <c r="D66" s="11">
        <v>145.80000000000001</v>
      </c>
      <c r="E66" s="11">
        <v>38</v>
      </c>
      <c r="F66" s="11">
        <f>D66*E66</f>
        <v>5540.4000000000005</v>
      </c>
      <c r="G66" s="12"/>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row>
    <row r="67" spans="1:110" s="5" customFormat="1">
      <c r="A67" s="22"/>
      <c r="B67" s="23"/>
      <c r="C67" s="2"/>
      <c r="D67" s="11"/>
      <c r="E67" s="11"/>
      <c r="F67" s="11"/>
      <c r="G67" s="12"/>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row>
    <row r="68" spans="1:110" s="5" customFormat="1">
      <c r="A68" s="22"/>
      <c r="B68" s="23"/>
      <c r="C68" s="2"/>
      <c r="D68" s="11"/>
      <c r="E68" s="11"/>
      <c r="F68" s="11"/>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0" s="5" customFormat="1" ht="51">
      <c r="A69" s="22" t="s">
        <v>462</v>
      </c>
      <c r="B69" s="23" t="s">
        <v>877</v>
      </c>
      <c r="G69" s="12"/>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row>
    <row r="70" spans="1:110" s="5" customFormat="1">
      <c r="A70" s="22"/>
      <c r="B70" s="23" t="s">
        <v>878</v>
      </c>
      <c r="C70" s="2" t="s">
        <v>477</v>
      </c>
      <c r="D70" s="11">
        <v>22</v>
      </c>
      <c r="E70" s="11">
        <v>18</v>
      </c>
      <c r="F70" s="11">
        <f>D70*E70</f>
        <v>396</v>
      </c>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0" s="5" customFormat="1">
      <c r="A71" s="22"/>
      <c r="B71" s="23" t="s">
        <v>879</v>
      </c>
      <c r="C71" s="2" t="s">
        <v>477</v>
      </c>
      <c r="D71" s="11">
        <v>18.2</v>
      </c>
      <c r="E71" s="11">
        <v>21</v>
      </c>
      <c r="F71" s="11">
        <f>D71*E71</f>
        <v>382.2</v>
      </c>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0" s="5" customFormat="1">
      <c r="A72" s="22"/>
      <c r="B72" s="23"/>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0" s="5" customFormat="1">
      <c r="A73" s="22"/>
      <c r="B73" s="23"/>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0" s="5" customFormat="1" ht="51">
      <c r="A74" s="22" t="s">
        <v>463</v>
      </c>
      <c r="B74" s="23" t="s">
        <v>886</v>
      </c>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0" s="5" customFormat="1">
      <c r="A75" s="22"/>
      <c r="B75" s="23"/>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0" s="5" customFormat="1" ht="25.5">
      <c r="A76" s="22" t="s">
        <v>471</v>
      </c>
      <c r="B76" s="23" t="s">
        <v>882</v>
      </c>
      <c r="C76" s="2" t="s">
        <v>461</v>
      </c>
      <c r="D76" s="11">
        <v>6.5</v>
      </c>
      <c r="E76" s="11">
        <v>8</v>
      </c>
      <c r="F76" s="11">
        <f>D76*E76</f>
        <v>52</v>
      </c>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0" s="5" customFormat="1">
      <c r="A77" s="22"/>
      <c r="B77" s="23"/>
      <c r="C77" s="2"/>
      <c r="D77" s="11"/>
      <c r="E77" s="11"/>
      <c r="F77" s="11"/>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0" s="5" customFormat="1" ht="28.5" customHeight="1">
      <c r="A78" s="22" t="s">
        <v>473</v>
      </c>
      <c r="B78" s="23" t="s">
        <v>881</v>
      </c>
      <c r="C78" s="2" t="s">
        <v>472</v>
      </c>
      <c r="D78" s="11">
        <v>4</v>
      </c>
      <c r="E78" s="11">
        <v>15</v>
      </c>
      <c r="F78" s="11">
        <f>D78*E78</f>
        <v>60</v>
      </c>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0" s="5" customFormat="1">
      <c r="A79" s="22"/>
      <c r="B79" s="23"/>
      <c r="C79" s="2"/>
      <c r="D79" s="11"/>
      <c r="E79" s="11"/>
      <c r="F79" s="11"/>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0" s="5" customFormat="1" ht="38.25">
      <c r="A80" s="22" t="s">
        <v>474</v>
      </c>
      <c r="B80" s="23" t="s">
        <v>883</v>
      </c>
      <c r="C80" s="2" t="s">
        <v>484</v>
      </c>
      <c r="D80" s="11">
        <v>80</v>
      </c>
      <c r="E80" s="11">
        <v>12</v>
      </c>
      <c r="F80" s="11">
        <f>D80*E80</f>
        <v>960</v>
      </c>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0" s="5" customFormat="1">
      <c r="A81" s="22"/>
      <c r="B81" s="71"/>
      <c r="C81" s="2"/>
      <c r="D81" s="11"/>
      <c r="E81" s="11"/>
      <c r="F81" s="11"/>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0" s="5" customFormat="1" ht="63.75">
      <c r="A82" s="22" t="s">
        <v>475</v>
      </c>
      <c r="B82" s="23" t="s">
        <v>884</v>
      </c>
      <c r="C82" s="2" t="s">
        <v>461</v>
      </c>
      <c r="D82" s="11">
        <f>2*1.1*2.5</f>
        <v>5.5</v>
      </c>
      <c r="E82" s="11">
        <v>150</v>
      </c>
      <c r="F82" s="11">
        <f>D82*E82</f>
        <v>825</v>
      </c>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0" s="5" customFormat="1">
      <c r="A83" s="22"/>
      <c r="B83" s="71"/>
      <c r="C83" s="2"/>
      <c r="D83" s="11"/>
      <c r="E83" s="11"/>
      <c r="F83" s="11"/>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0" s="5" customFormat="1" ht="38.25">
      <c r="A84" s="22" t="s">
        <v>436</v>
      </c>
      <c r="B84" s="23" t="s">
        <v>885</v>
      </c>
      <c r="C84" s="2" t="s">
        <v>472</v>
      </c>
      <c r="D84" s="11">
        <v>6</v>
      </c>
      <c r="E84" s="11">
        <v>90</v>
      </c>
      <c r="F84" s="11">
        <f>D84*E84</f>
        <v>540</v>
      </c>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0" s="5" customFormat="1">
      <c r="A85" s="22"/>
      <c r="B85" s="71"/>
      <c r="C85" s="2"/>
      <c r="D85" s="11"/>
      <c r="E85" s="11"/>
      <c r="F85" s="11"/>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0" s="5" customFormat="1" ht="38.25">
      <c r="A86" s="22" t="s">
        <v>437</v>
      </c>
      <c r="B86" s="23" t="s">
        <v>887</v>
      </c>
      <c r="C86" s="2" t="s">
        <v>477</v>
      </c>
      <c r="D86" s="11">
        <v>10</v>
      </c>
      <c r="E86" s="11">
        <v>14</v>
      </c>
      <c r="F86" s="11">
        <f>D86*E86</f>
        <v>140</v>
      </c>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0" s="5" customFormat="1">
      <c r="A87" s="22"/>
      <c r="B87" s="71"/>
      <c r="C87" s="2"/>
      <c r="D87" s="11"/>
      <c r="E87" s="11"/>
      <c r="F87" s="11"/>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0" s="5" customFormat="1" ht="38.25">
      <c r="A88" s="22" t="s">
        <v>888</v>
      </c>
      <c r="B88" s="23" t="s">
        <v>889</v>
      </c>
      <c r="C88" s="2" t="s">
        <v>461</v>
      </c>
      <c r="D88" s="11">
        <v>6</v>
      </c>
      <c r="E88" s="11">
        <v>35</v>
      </c>
      <c r="F88" s="11">
        <f>D88*E88</f>
        <v>210</v>
      </c>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0" s="5" customFormat="1">
      <c r="A89" s="22"/>
      <c r="B89" s="71"/>
      <c r="C89" s="2"/>
      <c r="D89" s="11"/>
      <c r="E89" s="11"/>
      <c r="F89" s="11"/>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0" s="5" customFormat="1" ht="51">
      <c r="A90" s="22" t="s">
        <v>890</v>
      </c>
      <c r="B90" s="23" t="s">
        <v>891</v>
      </c>
      <c r="C90" s="2" t="s">
        <v>461</v>
      </c>
      <c r="D90" s="11">
        <v>7</v>
      </c>
      <c r="E90" s="11">
        <v>85</v>
      </c>
      <c r="F90" s="11">
        <f>D90*E90</f>
        <v>595</v>
      </c>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0" s="5" customFormat="1">
      <c r="A91" s="22"/>
      <c r="B91" s="71"/>
      <c r="C91" s="2"/>
      <c r="D91" s="11"/>
      <c r="E91" s="11"/>
      <c r="F91" s="11"/>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0" s="5" customFormat="1" ht="38.25">
      <c r="A92" s="22" t="s">
        <v>892</v>
      </c>
      <c r="B92" s="23" t="s">
        <v>893</v>
      </c>
      <c r="C92" s="2" t="s">
        <v>461</v>
      </c>
      <c r="D92" s="11">
        <v>3.5</v>
      </c>
      <c r="E92" s="11">
        <v>150</v>
      </c>
      <c r="F92" s="11">
        <f>D92*E92</f>
        <v>525</v>
      </c>
      <c r="G92" s="12"/>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row>
    <row r="93" spans="1:110" s="5" customFormat="1">
      <c r="A93" s="22"/>
      <c r="B93" s="71"/>
      <c r="C93" s="2"/>
      <c r="D93" s="11"/>
      <c r="E93" s="11"/>
      <c r="F93" s="11"/>
      <c r="G93" s="12"/>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row>
    <row r="94" spans="1:110" s="5" customFormat="1">
      <c r="A94" s="22"/>
      <c r="B94" s="23"/>
      <c r="C94" s="2"/>
      <c r="D94" s="11"/>
      <c r="E94" s="11"/>
      <c r="F94" s="11"/>
      <c r="G94" s="12"/>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row>
    <row r="95" spans="1:110" s="5" customFormat="1" ht="51">
      <c r="A95" s="22" t="s">
        <v>464</v>
      </c>
      <c r="B95" s="23" t="s">
        <v>894</v>
      </c>
      <c r="G95" s="12"/>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row>
    <row r="96" spans="1:110" s="5" customFormat="1">
      <c r="A96" s="22"/>
      <c r="B96" s="23"/>
      <c r="G96" s="12"/>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row>
    <row r="97" spans="1:110" s="5" customFormat="1" ht="25.5">
      <c r="A97" s="22" t="s">
        <v>471</v>
      </c>
      <c r="B97" s="23" t="s">
        <v>895</v>
      </c>
      <c r="G97" s="12"/>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row>
    <row r="98" spans="1:110" s="5" customFormat="1">
      <c r="A98" s="22"/>
      <c r="B98" s="23" t="s">
        <v>896</v>
      </c>
      <c r="C98" s="2" t="s">
        <v>477</v>
      </c>
      <c r="D98" s="11">
        <v>22</v>
      </c>
      <c r="E98" s="11">
        <v>48</v>
      </c>
      <c r="F98" s="11">
        <f>D98*E98</f>
        <v>1056</v>
      </c>
      <c r="G98" s="12"/>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row>
    <row r="99" spans="1:110" s="5" customFormat="1">
      <c r="A99" s="22"/>
      <c r="B99" s="23" t="s">
        <v>897</v>
      </c>
      <c r="C99" s="2" t="s">
        <v>477</v>
      </c>
      <c r="D99" s="11">
        <v>18.2</v>
      </c>
      <c r="E99" s="11">
        <v>55</v>
      </c>
      <c r="F99" s="11">
        <f>D99*E99</f>
        <v>1001</v>
      </c>
      <c r="G99" s="12"/>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row>
    <row r="100" spans="1:110" s="5" customFormat="1">
      <c r="A100" s="22"/>
      <c r="B100" s="23"/>
      <c r="C100" s="2"/>
      <c r="D100" s="11"/>
      <c r="E100" s="11"/>
      <c r="F100" s="11"/>
      <c r="G100" s="12"/>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row>
    <row r="101" spans="1:110" s="5" customFormat="1" ht="25.5">
      <c r="A101" s="22" t="s">
        <v>473</v>
      </c>
      <c r="B101" s="23" t="s">
        <v>898</v>
      </c>
      <c r="G101" s="12"/>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row>
    <row r="102" spans="1:110" s="5" customFormat="1">
      <c r="A102" s="22"/>
      <c r="B102" s="23" t="s">
        <v>899</v>
      </c>
      <c r="C102" s="2" t="s">
        <v>477</v>
      </c>
      <c r="D102" s="11">
        <v>22</v>
      </c>
      <c r="E102" s="11">
        <v>67</v>
      </c>
      <c r="F102" s="11">
        <f>D102*E102</f>
        <v>1474</v>
      </c>
      <c r="G102" s="12"/>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row>
    <row r="103" spans="1:110" s="5" customFormat="1">
      <c r="A103" s="22"/>
      <c r="B103" s="23" t="s">
        <v>900</v>
      </c>
      <c r="C103" s="2" t="s">
        <v>477</v>
      </c>
      <c r="D103" s="11">
        <v>18.2</v>
      </c>
      <c r="E103" s="11">
        <v>73</v>
      </c>
      <c r="F103" s="11">
        <f>D103*E103</f>
        <v>1328.6</v>
      </c>
      <c r="G103" s="12"/>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row>
    <row r="104" spans="1:110" s="5" customFormat="1">
      <c r="A104" s="22"/>
      <c r="B104" s="23"/>
      <c r="C104" s="2"/>
      <c r="D104" s="11"/>
      <c r="E104" s="11"/>
      <c r="F104" s="11"/>
      <c r="G104" s="12"/>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row>
    <row r="105" spans="1:110" s="5" customFormat="1" ht="76.5">
      <c r="A105" s="22" t="s">
        <v>474</v>
      </c>
      <c r="B105" s="23" t="s">
        <v>901</v>
      </c>
      <c r="C105" s="2" t="s">
        <v>461</v>
      </c>
      <c r="D105" s="11">
        <v>750</v>
      </c>
      <c r="E105" s="11">
        <v>10</v>
      </c>
      <c r="F105" s="11">
        <f>D105*E105</f>
        <v>7500</v>
      </c>
      <c r="G105" s="12"/>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row>
    <row r="106" spans="1:110" s="5" customFormat="1">
      <c r="A106" s="22"/>
      <c r="B106" s="71"/>
      <c r="C106" s="2"/>
      <c r="D106" s="11"/>
      <c r="E106" s="11"/>
      <c r="F106" s="11"/>
      <c r="G106" s="12"/>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row>
    <row r="107" spans="1:110" s="14" customFormat="1">
      <c r="A107" s="29"/>
      <c r="B107" s="16"/>
      <c r="C107" s="17"/>
      <c r="D107" s="19"/>
      <c r="E107" s="19"/>
      <c r="F107" s="19"/>
    </row>
    <row r="108" spans="1:110">
      <c r="A108" s="22"/>
      <c r="B108" s="13"/>
    </row>
    <row r="109" spans="1:110" s="35" customFormat="1" ht="15.75" thickBot="1">
      <c r="A109" s="30"/>
      <c r="B109" s="31" t="s">
        <v>855</v>
      </c>
      <c r="C109" s="32"/>
      <c r="D109" s="34"/>
      <c r="E109" s="34"/>
      <c r="F109" s="36">
        <f>SUM(F1:F107)</f>
        <v>36458.5</v>
      </c>
    </row>
    <row r="110" spans="1:110" ht="13.5"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9"/>
  <sheetViews>
    <sheetView zoomScaleNormal="100" zoomScaleSheetLayoutView="100" workbookViewId="0">
      <selection sqref="A1:F78"/>
    </sheetView>
  </sheetViews>
  <sheetFormatPr defaultRowHeight="12.75"/>
  <cols>
    <col min="1" max="1" width="3.85546875" style="2" customWidth="1"/>
    <col min="2" max="2" width="38.28515625" style="4" customWidth="1"/>
    <col min="3" max="3" width="4.28515625" style="2" customWidth="1"/>
    <col min="4" max="4" width="8.7109375" style="3" customWidth="1"/>
    <col min="5" max="5" width="10.42578125" style="3" customWidth="1"/>
    <col min="6" max="6" width="18.42578125" style="11" bestFit="1" customWidth="1"/>
    <col min="7" max="16384" width="9.140625" style="4"/>
  </cols>
  <sheetData>
    <row r="1" spans="1:110" s="7" customFormat="1" ht="15.75">
      <c r="A1" s="6"/>
      <c r="B1" s="28" t="s">
        <v>909</v>
      </c>
      <c r="C1" s="8"/>
      <c r="D1" s="9"/>
      <c r="E1" s="9"/>
      <c r="F1" s="26"/>
    </row>
    <row r="4" spans="1:110" s="5" customFormat="1">
      <c r="A4" s="21"/>
      <c r="C4" s="2"/>
      <c r="D4" s="11"/>
      <c r="E4" s="11"/>
      <c r="F4" s="11"/>
      <c r="G4" s="12"/>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row>
    <row r="5" spans="1:110" s="5" customFormat="1" ht="25.5">
      <c r="A5" s="22" t="s">
        <v>456</v>
      </c>
      <c r="B5" s="23" t="s">
        <v>1040</v>
      </c>
      <c r="C5" s="2" t="s">
        <v>483</v>
      </c>
      <c r="D5" s="11">
        <v>1</v>
      </c>
      <c r="E5" s="11">
        <v>2000</v>
      </c>
      <c r="F5" s="15">
        <f>+D5*E5</f>
        <v>2000</v>
      </c>
      <c r="G5" s="12"/>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row>
    <row r="6" spans="1:110" s="5" customFormat="1">
      <c r="A6" s="21"/>
      <c r="B6" s="20"/>
      <c r="C6" s="2"/>
      <c r="D6" s="11"/>
      <c r="E6" s="11"/>
      <c r="F6" s="11"/>
      <c r="G6" s="12"/>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row>
    <row r="7" spans="1:110" s="5" customFormat="1">
      <c r="A7" s="21"/>
      <c r="B7" s="20"/>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ht="38.25">
      <c r="A8" s="22" t="s">
        <v>458</v>
      </c>
      <c r="B8" s="23" t="s">
        <v>438</v>
      </c>
      <c r="C8" s="2" t="s">
        <v>461</v>
      </c>
      <c r="D8" s="11">
        <v>5</v>
      </c>
      <c r="E8" s="11">
        <v>550</v>
      </c>
      <c r="F8" s="15">
        <f>+D8*E8</f>
        <v>2750</v>
      </c>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c r="A9" s="21"/>
      <c r="B9" s="20"/>
      <c r="C9" s="2"/>
      <c r="D9" s="11"/>
      <c r="E9" s="11"/>
      <c r="F9" s="11"/>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c r="A10" s="21"/>
      <c r="B10" s="20"/>
      <c r="C10" s="2"/>
      <c r="D10" s="11"/>
      <c r="E10" s="11"/>
      <c r="F10" s="11"/>
      <c r="G10" s="12"/>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ht="38.25">
      <c r="A11" s="22" t="s">
        <v>459</v>
      </c>
      <c r="B11" s="23" t="s">
        <v>439</v>
      </c>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ht="25.5">
      <c r="A12" s="21"/>
      <c r="B12" s="24" t="s">
        <v>1016</v>
      </c>
      <c r="C12" s="2"/>
      <c r="D12" s="11"/>
      <c r="E12" s="11"/>
      <c r="F12" s="3"/>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ht="25.5">
      <c r="A13" s="21"/>
      <c r="B13" s="24" t="s">
        <v>1119</v>
      </c>
      <c r="C13" s="2" t="s">
        <v>457</v>
      </c>
      <c r="D13" s="11">
        <v>3</v>
      </c>
      <c r="E13" s="11">
        <v>350</v>
      </c>
      <c r="F13" s="15">
        <f>+D13*E13</f>
        <v>1050</v>
      </c>
      <c r="G13" s="1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2"/>
      <c r="B14" s="23"/>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c r="A15" s="21"/>
      <c r="B15" s="24"/>
      <c r="C15" s="2"/>
      <c r="D15" s="11"/>
      <c r="E15" s="11"/>
      <c r="F15" s="15"/>
      <c r="G15" s="1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ht="51">
      <c r="A16" s="22" t="s">
        <v>460</v>
      </c>
      <c r="B16" s="23" t="s">
        <v>964</v>
      </c>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ht="25.5">
      <c r="A17" s="21"/>
      <c r="B17" s="24" t="s">
        <v>1016</v>
      </c>
      <c r="C17" s="2"/>
      <c r="D17" s="11"/>
      <c r="E17" s="11"/>
      <c r="F17" s="3"/>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ht="25.5">
      <c r="A18" s="21"/>
      <c r="B18" s="24" t="s">
        <v>1119</v>
      </c>
      <c r="C18" s="2" t="s">
        <v>457</v>
      </c>
      <c r="D18" s="11">
        <v>2.8</v>
      </c>
      <c r="E18" s="11">
        <v>450</v>
      </c>
      <c r="F18" s="15">
        <f>+D18*E18</f>
        <v>1260</v>
      </c>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2"/>
      <c r="B19" s="23"/>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1"/>
      <c r="B20" s="24"/>
      <c r="C20" s="2"/>
      <c r="D20" s="11"/>
      <c r="E20" s="11"/>
      <c r="F20" s="15"/>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ht="63.75">
      <c r="A21" s="22" t="s">
        <v>462</v>
      </c>
      <c r="B21" s="23" t="s">
        <v>954</v>
      </c>
      <c r="D21" s="70"/>
      <c r="E21" s="70"/>
      <c r="F21" s="70"/>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ht="25.5">
      <c r="A22" s="21"/>
      <c r="B22" s="24" t="s">
        <v>1119</v>
      </c>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c r="A23" s="22"/>
      <c r="B23" s="23"/>
      <c r="D23" s="70"/>
      <c r="E23" s="70"/>
      <c r="F23" s="70"/>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2" t="s">
        <v>471</v>
      </c>
      <c r="B24" s="38" t="s">
        <v>955</v>
      </c>
      <c r="C24" s="2" t="s">
        <v>477</v>
      </c>
      <c r="D24" s="11">
        <v>12</v>
      </c>
      <c r="E24" s="11">
        <v>320</v>
      </c>
      <c r="F24" s="15">
        <f>+D24*E24</f>
        <v>3840</v>
      </c>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2" t="s">
        <v>473</v>
      </c>
      <c r="B25" s="38" t="s">
        <v>956</v>
      </c>
      <c r="C25" s="2" t="s">
        <v>477</v>
      </c>
      <c r="D25" s="11">
        <v>12</v>
      </c>
      <c r="E25" s="11">
        <v>160</v>
      </c>
      <c r="F25" s="15">
        <f>+D25*E25</f>
        <v>1920</v>
      </c>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t="s">
        <v>474</v>
      </c>
      <c r="B26" s="38" t="s">
        <v>965</v>
      </c>
      <c r="C26" s="2" t="s">
        <v>472</v>
      </c>
      <c r="D26" s="11">
        <v>1</v>
      </c>
      <c r="E26" s="11">
        <v>200</v>
      </c>
      <c r="F26" s="15">
        <f>+D26*E26</f>
        <v>200</v>
      </c>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1"/>
      <c r="B27" s="24"/>
      <c r="C27" s="2"/>
      <c r="D27" s="11"/>
      <c r="E27" s="11"/>
      <c r="F27" s="15"/>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c r="A28" s="22"/>
      <c r="B28" s="27"/>
      <c r="C28" s="25"/>
      <c r="E28" s="15"/>
    </row>
    <row r="29" spans="1:110" s="5" customFormat="1" ht="63.75">
      <c r="A29" s="22" t="s">
        <v>463</v>
      </c>
      <c r="B29" s="38" t="s">
        <v>1087</v>
      </c>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ht="38.25">
      <c r="A30" s="22"/>
      <c r="B30" s="27" t="s">
        <v>1088</v>
      </c>
      <c r="C30" s="2" t="s">
        <v>472</v>
      </c>
      <c r="D30" s="11">
        <v>1</v>
      </c>
      <c r="E30" s="11">
        <v>200</v>
      </c>
      <c r="F30" s="15">
        <f>+D30*E30</f>
        <v>200</v>
      </c>
    </row>
    <row r="31" spans="1:110">
      <c r="A31" s="22"/>
      <c r="B31" s="27"/>
      <c r="C31" s="25"/>
      <c r="E31" s="15"/>
    </row>
    <row r="32" spans="1:110">
      <c r="A32" s="22"/>
      <c r="B32" s="27"/>
      <c r="C32" s="25"/>
      <c r="E32" s="15"/>
    </row>
    <row r="33" spans="1:6" ht="38.25">
      <c r="A33" s="22" t="s">
        <v>464</v>
      </c>
      <c r="B33" s="27" t="s">
        <v>910</v>
      </c>
      <c r="C33" s="2" t="s">
        <v>461</v>
      </c>
      <c r="D33" s="11">
        <v>850</v>
      </c>
      <c r="E33" s="11">
        <v>15</v>
      </c>
      <c r="F33" s="15">
        <f>+D33*E33</f>
        <v>12750</v>
      </c>
    </row>
    <row r="34" spans="1:6">
      <c r="A34" s="22"/>
      <c r="B34" s="27"/>
      <c r="C34" s="25"/>
      <c r="E34" s="15"/>
    </row>
    <row r="35" spans="1:6">
      <c r="A35" s="22"/>
      <c r="B35" s="27"/>
      <c r="C35" s="25"/>
      <c r="E35" s="15"/>
    </row>
    <row r="36" spans="1:6" ht="63.75">
      <c r="A36" s="22" t="s">
        <v>465</v>
      </c>
      <c r="B36" s="27" t="s">
        <v>1153</v>
      </c>
      <c r="C36" s="2" t="s">
        <v>457</v>
      </c>
      <c r="D36" s="11">
        <v>3</v>
      </c>
      <c r="E36" s="11">
        <v>680</v>
      </c>
      <c r="F36" s="15">
        <f>+D36*E36</f>
        <v>2040</v>
      </c>
    </row>
    <row r="37" spans="1:6">
      <c r="A37" s="22"/>
      <c r="B37" s="27"/>
      <c r="C37" s="25"/>
      <c r="E37" s="15"/>
    </row>
    <row r="38" spans="1:6">
      <c r="A38" s="22"/>
      <c r="B38" s="27"/>
      <c r="C38" s="25"/>
      <c r="E38" s="15"/>
    </row>
    <row r="39" spans="1:6" ht="63.75">
      <c r="A39" s="22" t="s">
        <v>466</v>
      </c>
      <c r="B39" s="27" t="s">
        <v>1154</v>
      </c>
      <c r="C39" s="2" t="s">
        <v>461</v>
      </c>
      <c r="D39" s="11">
        <v>6</v>
      </c>
      <c r="E39" s="11">
        <v>75</v>
      </c>
      <c r="F39" s="15">
        <f>+D39*E39</f>
        <v>450</v>
      </c>
    </row>
    <row r="40" spans="1:6">
      <c r="A40" s="22"/>
      <c r="B40" s="27"/>
      <c r="C40" s="25"/>
      <c r="E40" s="15"/>
    </row>
    <row r="41" spans="1:6">
      <c r="A41" s="22"/>
      <c r="B41" s="27"/>
      <c r="C41" s="25"/>
      <c r="E41" s="15"/>
    </row>
    <row r="42" spans="1:6" ht="38.25">
      <c r="A42" s="22" t="s">
        <v>467</v>
      </c>
      <c r="B42" s="27" t="s">
        <v>494</v>
      </c>
      <c r="C42" s="25"/>
      <c r="E42" s="15"/>
    </row>
    <row r="43" spans="1:6" ht="114.75">
      <c r="A43" s="22"/>
      <c r="B43" s="73" t="s">
        <v>495</v>
      </c>
      <c r="C43" s="25"/>
      <c r="E43" s="15"/>
    </row>
    <row r="44" spans="1:6" ht="76.5">
      <c r="A44" s="22"/>
      <c r="B44" s="73" t="s">
        <v>504</v>
      </c>
      <c r="C44" s="25"/>
      <c r="E44" s="15"/>
    </row>
    <row r="45" spans="1:6" ht="153">
      <c r="A45" s="22"/>
      <c r="B45" s="73" t="s">
        <v>505</v>
      </c>
      <c r="C45" s="25"/>
      <c r="E45" s="15"/>
    </row>
    <row r="46" spans="1:6" ht="89.25">
      <c r="A46" s="22"/>
      <c r="B46" s="74" t="s">
        <v>506</v>
      </c>
      <c r="C46" s="25"/>
      <c r="E46" s="15"/>
    </row>
    <row r="47" spans="1:6" ht="102">
      <c r="A47" s="22"/>
      <c r="B47" s="74" t="s">
        <v>1180</v>
      </c>
      <c r="C47" s="25"/>
      <c r="E47" s="15"/>
    </row>
    <row r="48" spans="1:6" ht="165.75">
      <c r="A48" s="22"/>
      <c r="B48" s="73" t="s">
        <v>1181</v>
      </c>
      <c r="C48" s="25"/>
      <c r="E48" s="15"/>
    </row>
    <row r="49" spans="1:6" ht="153">
      <c r="A49" s="22"/>
      <c r="B49" s="73" t="s">
        <v>1182</v>
      </c>
      <c r="C49" s="25"/>
      <c r="E49" s="15"/>
    </row>
    <row r="50" spans="1:6" ht="38.25">
      <c r="A50" s="22"/>
      <c r="B50" s="73" t="s">
        <v>560</v>
      </c>
      <c r="C50" s="25"/>
      <c r="E50" s="15"/>
    </row>
    <row r="51" spans="1:6" ht="38.25">
      <c r="A51" s="22"/>
      <c r="B51" s="73" t="s">
        <v>561</v>
      </c>
      <c r="C51" s="4"/>
      <c r="D51" s="4"/>
      <c r="E51" s="4"/>
      <c r="F51" s="4"/>
    </row>
    <row r="52" spans="1:6">
      <c r="A52" s="22"/>
      <c r="B52" s="73"/>
      <c r="C52" s="4"/>
      <c r="D52" s="4"/>
      <c r="E52" s="4"/>
      <c r="F52" s="4"/>
    </row>
    <row r="53" spans="1:6">
      <c r="A53" s="22"/>
      <c r="B53" s="73" t="s">
        <v>1041</v>
      </c>
      <c r="C53" s="25"/>
      <c r="E53" s="15"/>
    </row>
    <row r="54" spans="1:6" ht="25.5">
      <c r="A54" s="22"/>
      <c r="B54" s="73" t="s">
        <v>1043</v>
      </c>
      <c r="C54" s="25" t="s">
        <v>477</v>
      </c>
      <c r="D54" s="3">
        <v>292</v>
      </c>
      <c r="E54" s="15"/>
    </row>
    <row r="55" spans="1:6" ht="38.25">
      <c r="A55" s="22"/>
      <c r="B55" s="73" t="s">
        <v>1042</v>
      </c>
      <c r="C55" s="25" t="s">
        <v>477</v>
      </c>
      <c r="D55" s="3">
        <f>1.85*117</f>
        <v>216.45000000000002</v>
      </c>
      <c r="E55" s="15"/>
    </row>
    <row r="56" spans="1:6" ht="25.5">
      <c r="A56" s="22"/>
      <c r="B56" s="73" t="s">
        <v>1044</v>
      </c>
      <c r="C56" s="25" t="s">
        <v>472</v>
      </c>
      <c r="D56" s="3">
        <v>468</v>
      </c>
      <c r="E56" s="15"/>
    </row>
    <row r="57" spans="1:6" ht="25.5">
      <c r="A57" s="22"/>
      <c r="B57" s="73" t="s">
        <v>1045</v>
      </c>
      <c r="C57" s="25" t="s">
        <v>472</v>
      </c>
      <c r="D57" s="3">
        <v>72</v>
      </c>
      <c r="E57" s="15"/>
    </row>
    <row r="58" spans="1:6" ht="25.5">
      <c r="A58" s="22"/>
      <c r="B58" s="73" t="s">
        <v>1046</v>
      </c>
      <c r="C58" s="25" t="s">
        <v>472</v>
      </c>
      <c r="D58" s="3">
        <v>15</v>
      </c>
      <c r="E58" s="15"/>
    </row>
    <row r="59" spans="1:6" ht="25.5">
      <c r="A59" s="22"/>
      <c r="B59" s="73" t="s">
        <v>1047</v>
      </c>
      <c r="C59" s="25" t="s">
        <v>472</v>
      </c>
      <c r="D59" s="3">
        <v>5</v>
      </c>
      <c r="E59" s="15"/>
    </row>
    <row r="60" spans="1:6" ht="38.25">
      <c r="A60" s="22"/>
      <c r="B60" s="73" t="s">
        <v>1048</v>
      </c>
      <c r="C60" s="25" t="s">
        <v>461</v>
      </c>
      <c r="D60" s="3">
        <v>72</v>
      </c>
      <c r="E60" s="15"/>
    </row>
    <row r="61" spans="1:6">
      <c r="A61" s="22"/>
      <c r="B61" s="73" t="s">
        <v>1049</v>
      </c>
      <c r="C61" s="25" t="s">
        <v>477</v>
      </c>
      <c r="D61" s="3">
        <v>40.4</v>
      </c>
      <c r="E61" s="15"/>
    </row>
    <row r="62" spans="1:6">
      <c r="A62" s="22"/>
      <c r="B62" s="73"/>
      <c r="C62" s="25"/>
      <c r="E62" s="15"/>
    </row>
    <row r="63" spans="1:6" ht="46.5" customHeight="1">
      <c r="A63" s="22"/>
      <c r="B63" s="73" t="s">
        <v>1050</v>
      </c>
      <c r="C63" s="25" t="s">
        <v>483</v>
      </c>
      <c r="D63" s="3">
        <v>1</v>
      </c>
      <c r="E63" s="15"/>
      <c r="F63" s="11">
        <v>90000</v>
      </c>
    </row>
    <row r="64" spans="1:6">
      <c r="A64" s="22"/>
      <c r="B64" s="27"/>
      <c r="C64" s="25"/>
      <c r="E64" s="15"/>
    </row>
    <row r="65" spans="1:111">
      <c r="A65" s="22"/>
      <c r="B65" s="27"/>
      <c r="C65" s="25"/>
      <c r="E65" s="15"/>
    </row>
    <row r="66" spans="1:111" s="45" customFormat="1" ht="76.5">
      <c r="A66" s="50" t="s">
        <v>485</v>
      </c>
      <c r="B66" s="42" t="s">
        <v>1064</v>
      </c>
      <c r="C66" s="46"/>
      <c r="D66" s="47"/>
      <c r="E66" s="47"/>
      <c r="F66" s="47"/>
      <c r="G66" s="48"/>
      <c r="H66" s="49"/>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row>
    <row r="67" spans="1:111" s="45" customFormat="1" ht="38.25">
      <c r="A67" s="44"/>
      <c r="B67" s="42" t="s">
        <v>1063</v>
      </c>
      <c r="H67" s="49"/>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row>
    <row r="68" spans="1:111" s="45" customFormat="1">
      <c r="A68" s="44"/>
      <c r="B68" s="42"/>
      <c r="C68" s="46"/>
      <c r="D68" s="47"/>
      <c r="E68" s="47"/>
      <c r="F68" s="47"/>
      <c r="G68" s="47"/>
      <c r="H68" s="49"/>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row>
    <row r="69" spans="1:111" s="45" customFormat="1" ht="25.5">
      <c r="A69" s="50" t="s">
        <v>471</v>
      </c>
      <c r="B69" s="42" t="s">
        <v>1065</v>
      </c>
      <c r="C69" s="46" t="s">
        <v>477</v>
      </c>
      <c r="D69" s="47">
        <v>25</v>
      </c>
      <c r="E69" s="47">
        <v>100</v>
      </c>
      <c r="F69" s="47">
        <f>+D69*E69</f>
        <v>2500</v>
      </c>
      <c r="H69" s="49"/>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row>
    <row r="70" spans="1:111" s="45" customFormat="1">
      <c r="A70" s="50"/>
      <c r="B70" s="42"/>
      <c r="C70" s="46"/>
      <c r="D70" s="47"/>
      <c r="E70" s="47"/>
      <c r="F70" s="47"/>
      <c r="H70" s="49"/>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row>
    <row r="71" spans="1:111" s="45" customFormat="1">
      <c r="A71" s="44"/>
      <c r="B71" s="51"/>
      <c r="C71" s="46"/>
      <c r="D71" s="47"/>
      <c r="E71" s="47"/>
      <c r="F71" s="47"/>
      <c r="G71" s="47"/>
      <c r="H71" s="49"/>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row>
    <row r="72" spans="1:111" s="45" customFormat="1" ht="76.5">
      <c r="A72" s="50" t="s">
        <v>468</v>
      </c>
      <c r="B72" s="42" t="s">
        <v>1052</v>
      </c>
      <c r="C72" s="46" t="s">
        <v>484</v>
      </c>
      <c r="D72" s="47">
        <v>500</v>
      </c>
      <c r="E72" s="47">
        <v>12</v>
      </c>
      <c r="F72" s="47">
        <f>+D72*E72</f>
        <v>6000</v>
      </c>
      <c r="H72" s="49"/>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row>
    <row r="73" spans="1:111" s="45" customFormat="1">
      <c r="A73" s="44"/>
      <c r="B73" s="51"/>
      <c r="C73" s="46"/>
      <c r="D73" s="47"/>
      <c r="E73" s="47"/>
      <c r="F73" s="47"/>
      <c r="G73" s="47"/>
      <c r="H73" s="49"/>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row>
    <row r="74" spans="1:111" s="45" customFormat="1">
      <c r="A74" s="44"/>
      <c r="B74" s="51"/>
      <c r="C74" s="46"/>
      <c r="D74" s="47"/>
      <c r="E74" s="47"/>
      <c r="F74" s="47"/>
      <c r="G74" s="47"/>
      <c r="H74" s="49"/>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row>
    <row r="75" spans="1:111" s="45" customFormat="1" ht="76.5">
      <c r="A75" s="50" t="s">
        <v>486</v>
      </c>
      <c r="B75" s="42" t="s">
        <v>1053</v>
      </c>
      <c r="C75" s="46" t="s">
        <v>484</v>
      </c>
      <c r="D75" s="47">
        <v>500</v>
      </c>
      <c r="E75" s="47">
        <v>12</v>
      </c>
      <c r="F75" s="47">
        <f>+D75*E75</f>
        <v>6000</v>
      </c>
      <c r="H75" s="49"/>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row>
    <row r="76" spans="1:111" s="14" customFormat="1">
      <c r="A76" s="29"/>
      <c r="B76" s="16"/>
      <c r="C76" s="17"/>
      <c r="D76" s="18"/>
      <c r="E76" s="19"/>
      <c r="F76" s="19"/>
    </row>
    <row r="77" spans="1:111">
      <c r="A77" s="22"/>
      <c r="B77" s="13"/>
      <c r="E77" s="11"/>
    </row>
    <row r="78" spans="1:111" s="35" customFormat="1" ht="15.75" thickBot="1">
      <c r="A78" s="30"/>
      <c r="B78" s="31" t="s">
        <v>1114</v>
      </c>
      <c r="C78" s="32"/>
      <c r="D78" s="33"/>
      <c r="E78" s="34"/>
      <c r="F78" s="36">
        <f>SUM(F1:F76)</f>
        <v>132960</v>
      </c>
    </row>
    <row r="79" spans="1:111" ht="13.5"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86"/>
  <sheetViews>
    <sheetView zoomScaleNormal="100" zoomScaleSheetLayoutView="100" workbookViewId="0">
      <selection sqref="A1:F85"/>
    </sheetView>
  </sheetViews>
  <sheetFormatPr defaultRowHeight="12.75"/>
  <cols>
    <col min="1" max="1" width="5.140625" style="46" customWidth="1"/>
    <col min="2" max="2" width="47.5703125" style="41" customWidth="1"/>
    <col min="3" max="3" width="4.5703125" style="46" customWidth="1"/>
    <col min="4" max="4" width="7.5703125" style="48" customWidth="1"/>
    <col min="5" max="5" width="9.7109375" style="48" customWidth="1"/>
    <col min="6" max="6" width="13.140625" style="53" customWidth="1"/>
    <col min="7" max="16384" width="9.140625" style="40"/>
  </cols>
  <sheetData>
    <row r="1" spans="1:110">
      <c r="B1" s="67"/>
    </row>
    <row r="3" spans="1:110">
      <c r="B3" s="43" t="s">
        <v>1139</v>
      </c>
    </row>
    <row r="6" spans="1:110">
      <c r="B6" s="67" t="s">
        <v>1116</v>
      </c>
    </row>
    <row r="7" spans="1:110">
      <c r="B7" s="67"/>
    </row>
    <row r="8" spans="1:110" ht="38.25">
      <c r="B8" s="67" t="s">
        <v>1138</v>
      </c>
    </row>
    <row r="9" spans="1:110" ht="51">
      <c r="B9" s="67" t="s">
        <v>1115</v>
      </c>
    </row>
    <row r="10" spans="1:110" s="45" customFormat="1" ht="51">
      <c r="A10" s="44"/>
      <c r="B10" s="67" t="s">
        <v>498</v>
      </c>
      <c r="C10" s="46"/>
      <c r="D10" s="47"/>
      <c r="E10" s="47"/>
      <c r="F10" s="47"/>
      <c r="G10" s="49"/>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row>
    <row r="11" spans="1:110" s="45" customFormat="1">
      <c r="A11" s="44"/>
      <c r="B11" s="41"/>
      <c r="C11" s="46"/>
      <c r="D11" s="47"/>
      <c r="E11" s="47"/>
      <c r="F11" s="47"/>
      <c r="G11" s="49"/>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row>
    <row r="12" spans="1:110" s="45" customFormat="1">
      <c r="A12" s="44"/>
      <c r="B12" s="41"/>
      <c r="C12" s="46"/>
      <c r="D12" s="47"/>
      <c r="E12" s="47"/>
      <c r="F12" s="47"/>
      <c r="G12" s="49"/>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row>
    <row r="13" spans="1:110" s="45" customFormat="1">
      <c r="A13" s="50" t="s">
        <v>456</v>
      </c>
      <c r="B13" s="67" t="s">
        <v>1127</v>
      </c>
      <c r="C13" s="46"/>
      <c r="D13" s="47"/>
      <c r="E13" s="47"/>
      <c r="F13" s="47"/>
      <c r="G13" s="49"/>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row>
    <row r="14" spans="1:110" s="45" customFormat="1" ht="51">
      <c r="A14" s="50" t="s">
        <v>471</v>
      </c>
      <c r="B14" s="41" t="s">
        <v>1132</v>
      </c>
      <c r="C14" s="46"/>
      <c r="D14" s="47"/>
      <c r="E14" s="47"/>
      <c r="F14" s="47"/>
      <c r="G14" s="49"/>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row>
    <row r="15" spans="1:110" s="45" customFormat="1" ht="38.25">
      <c r="A15" s="44"/>
      <c r="B15" s="41" t="s">
        <v>1128</v>
      </c>
      <c r="C15" s="46" t="s">
        <v>472</v>
      </c>
      <c r="D15" s="47">
        <v>1</v>
      </c>
      <c r="E15" s="47">
        <v>300</v>
      </c>
      <c r="F15" s="47">
        <f>+D15*E15</f>
        <v>300</v>
      </c>
      <c r="G15" s="49"/>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row>
    <row r="16" spans="1:110" s="45" customFormat="1">
      <c r="A16" s="44"/>
      <c r="B16" s="41"/>
      <c r="C16" s="46"/>
      <c r="D16" s="47"/>
      <c r="E16" s="47"/>
      <c r="F16" s="47"/>
      <c r="G16" s="49"/>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row>
    <row r="17" spans="1:110" s="45" customFormat="1" ht="127.5">
      <c r="A17" s="50" t="s">
        <v>473</v>
      </c>
      <c r="B17" s="41" t="s">
        <v>1129</v>
      </c>
      <c r="C17" s="46" t="s">
        <v>483</v>
      </c>
      <c r="D17" s="47">
        <v>1</v>
      </c>
      <c r="E17" s="47">
        <v>150</v>
      </c>
      <c r="F17" s="47">
        <f>+D17*E17</f>
        <v>150</v>
      </c>
      <c r="G17" s="49"/>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row>
    <row r="18" spans="1:110" s="45" customFormat="1">
      <c r="A18" s="50"/>
      <c r="B18" s="41"/>
      <c r="C18" s="46"/>
      <c r="D18" s="47"/>
      <c r="E18" s="47"/>
      <c r="F18" s="47"/>
      <c r="G18" s="49"/>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row>
    <row r="19" spans="1:110" s="45" customFormat="1" ht="63.75">
      <c r="A19" s="50" t="s">
        <v>474</v>
      </c>
      <c r="B19" s="41" t="s">
        <v>1134</v>
      </c>
      <c r="C19" s="46"/>
      <c r="D19" s="47"/>
      <c r="E19" s="47"/>
      <c r="F19" s="47"/>
      <c r="G19" s="49"/>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row>
    <row r="20" spans="1:110" s="45" customFormat="1" ht="51">
      <c r="A20" s="50"/>
      <c r="B20" s="41" t="s">
        <v>1140</v>
      </c>
      <c r="C20" s="46" t="s">
        <v>483</v>
      </c>
      <c r="D20" s="47">
        <v>1</v>
      </c>
      <c r="E20" s="47">
        <v>5500</v>
      </c>
      <c r="F20" s="47">
        <f>+D20*E20</f>
        <v>5500</v>
      </c>
      <c r="G20" s="49"/>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row>
    <row r="21" spans="1:110" s="45" customFormat="1">
      <c r="A21" s="50"/>
      <c r="B21" s="41"/>
      <c r="C21" s="46"/>
      <c r="D21" s="47"/>
      <c r="E21" s="47"/>
      <c r="F21" s="47"/>
      <c r="G21" s="49"/>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row>
    <row r="22" spans="1:110" s="45" customFormat="1" ht="38.25">
      <c r="A22" s="50" t="s">
        <v>475</v>
      </c>
      <c r="B22" s="41" t="s">
        <v>1137</v>
      </c>
      <c r="C22" s="46" t="s">
        <v>472</v>
      </c>
      <c r="D22" s="47">
        <v>1</v>
      </c>
      <c r="E22" s="47">
        <v>80</v>
      </c>
      <c r="F22" s="47">
        <f>+D22*E22</f>
        <v>80</v>
      </c>
      <c r="G22" s="49"/>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row>
    <row r="23" spans="1:110" s="45" customFormat="1">
      <c r="A23" s="50"/>
      <c r="B23" s="41"/>
      <c r="C23" s="46"/>
      <c r="D23" s="47"/>
      <c r="E23" s="47"/>
      <c r="F23" s="47"/>
      <c r="G23" s="49"/>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row>
    <row r="24" spans="1:110" s="45" customFormat="1">
      <c r="A24" s="44"/>
      <c r="B24" s="41"/>
      <c r="C24" s="46"/>
      <c r="D24" s="47"/>
      <c r="E24" s="47"/>
      <c r="F24" s="47"/>
      <c r="G24" s="49"/>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row>
    <row r="25" spans="1:110" s="45" customFormat="1">
      <c r="A25" s="50" t="s">
        <v>458</v>
      </c>
      <c r="B25" s="67" t="s">
        <v>1131</v>
      </c>
      <c r="C25" s="46"/>
      <c r="D25" s="47"/>
      <c r="E25" s="47"/>
      <c r="F25" s="47"/>
      <c r="G25" s="49"/>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row>
    <row r="26" spans="1:110" s="45" customFormat="1" ht="89.25">
      <c r="A26" s="50" t="s">
        <v>471</v>
      </c>
      <c r="B26" s="41" t="s">
        <v>499</v>
      </c>
      <c r="C26" s="46"/>
      <c r="D26" s="47"/>
      <c r="E26" s="47"/>
      <c r="F26" s="47"/>
      <c r="G26" s="49"/>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row>
    <row r="27" spans="1:110" s="45" customFormat="1" ht="68.25" customHeight="1">
      <c r="A27" s="44"/>
      <c r="B27" s="41" t="s">
        <v>500</v>
      </c>
      <c r="C27" s="46" t="s">
        <v>483</v>
      </c>
      <c r="D27" s="47">
        <v>1</v>
      </c>
      <c r="E27" s="47">
        <v>850</v>
      </c>
      <c r="F27" s="47">
        <f>+D27*E27</f>
        <v>850</v>
      </c>
      <c r="G27" s="49"/>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row>
    <row r="28" spans="1:110" s="45" customFormat="1">
      <c r="A28" s="44"/>
      <c r="B28" s="41"/>
      <c r="C28" s="46"/>
      <c r="D28" s="47"/>
      <c r="E28" s="47"/>
      <c r="F28" s="47"/>
      <c r="G28" s="49"/>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row>
    <row r="29" spans="1:110" s="45" customFormat="1" ht="63.75">
      <c r="A29" s="50" t="s">
        <v>473</v>
      </c>
      <c r="B29" s="41" t="s">
        <v>1133</v>
      </c>
      <c r="C29" s="46"/>
      <c r="D29" s="47"/>
      <c r="E29" s="47"/>
      <c r="F29" s="47"/>
      <c r="G29" s="49"/>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row>
    <row r="30" spans="1:110" s="45" customFormat="1" ht="25.5">
      <c r="A30" s="50"/>
      <c r="B30" s="41" t="s">
        <v>1135</v>
      </c>
      <c r="C30" s="46"/>
      <c r="D30" s="47"/>
      <c r="E30" s="47"/>
      <c r="F30" s="47"/>
      <c r="G30" s="49"/>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row>
    <row r="31" spans="1:110" s="45" customFormat="1" ht="51">
      <c r="A31" s="50"/>
      <c r="B31" s="41" t="s">
        <v>1141</v>
      </c>
      <c r="C31" s="46" t="s">
        <v>483</v>
      </c>
      <c r="D31" s="47">
        <v>1</v>
      </c>
      <c r="E31" s="47">
        <v>3600</v>
      </c>
      <c r="F31" s="47">
        <f>+D31*E31</f>
        <v>3600</v>
      </c>
      <c r="G31" s="49"/>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row>
    <row r="32" spans="1:110" s="45" customFormat="1">
      <c r="A32" s="50"/>
      <c r="B32" s="41"/>
      <c r="C32" s="46"/>
      <c r="D32" s="47"/>
      <c r="E32" s="47"/>
      <c r="F32" s="47"/>
      <c r="G32" s="49"/>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row>
    <row r="33" spans="1:110" s="45" customFormat="1" ht="38.25">
      <c r="A33" s="50" t="s">
        <v>475</v>
      </c>
      <c r="B33" s="41" t="s">
        <v>1136</v>
      </c>
      <c r="C33" s="46" t="s">
        <v>472</v>
      </c>
      <c r="D33" s="47">
        <v>1</v>
      </c>
      <c r="E33" s="47">
        <v>40</v>
      </c>
      <c r="F33" s="47">
        <f>+D33*E33</f>
        <v>40</v>
      </c>
      <c r="G33" s="49"/>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row>
    <row r="34" spans="1:110" s="45" customFormat="1">
      <c r="A34" s="50"/>
      <c r="B34" s="41"/>
      <c r="C34" s="46"/>
      <c r="D34" s="47"/>
      <c r="E34" s="47"/>
      <c r="F34" s="47"/>
      <c r="G34" s="49"/>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row>
    <row r="35" spans="1:110" s="45" customFormat="1">
      <c r="A35" s="44"/>
      <c r="B35" s="41"/>
      <c r="C35" s="46"/>
      <c r="D35" s="47"/>
      <c r="E35" s="47"/>
      <c r="F35" s="47"/>
      <c r="G35" s="49"/>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row>
    <row r="36" spans="1:110">
      <c r="A36" s="50" t="s">
        <v>459</v>
      </c>
      <c r="B36" s="67" t="s">
        <v>1142</v>
      </c>
      <c r="E36" s="47"/>
      <c r="F36" s="65"/>
    </row>
    <row r="37" spans="1:110" ht="63.75">
      <c r="A37" s="50" t="s">
        <v>471</v>
      </c>
      <c r="B37" s="41" t="s">
        <v>1143</v>
      </c>
      <c r="E37" s="47"/>
      <c r="F37" s="65"/>
    </row>
    <row r="38" spans="1:110" ht="89.25">
      <c r="A38" s="50"/>
      <c r="B38" s="41" t="s">
        <v>1144</v>
      </c>
      <c r="C38" s="40"/>
      <c r="D38" s="40"/>
      <c r="E38" s="40"/>
      <c r="F38" s="40"/>
    </row>
    <row r="39" spans="1:110" ht="25.5">
      <c r="A39" s="50"/>
      <c r="B39" s="41" t="s">
        <v>1145</v>
      </c>
      <c r="C39" s="46" t="s">
        <v>483</v>
      </c>
      <c r="D39" s="47">
        <v>1</v>
      </c>
      <c r="E39" s="47">
        <v>650</v>
      </c>
      <c r="F39" s="47">
        <f>+D39*E39</f>
        <v>650</v>
      </c>
    </row>
    <row r="40" spans="1:110">
      <c r="A40" s="50"/>
      <c r="E40" s="47"/>
      <c r="F40" s="65"/>
    </row>
    <row r="41" spans="1:110" s="45" customFormat="1" ht="38.25">
      <c r="A41" s="50" t="s">
        <v>473</v>
      </c>
      <c r="B41" s="41" t="s">
        <v>1146</v>
      </c>
      <c r="C41" s="46" t="s">
        <v>472</v>
      </c>
      <c r="D41" s="47">
        <v>1</v>
      </c>
      <c r="E41" s="47">
        <v>65</v>
      </c>
      <c r="F41" s="47">
        <f>+D41*E41</f>
        <v>65</v>
      </c>
      <c r="G41" s="49"/>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row>
    <row r="42" spans="1:110" s="45" customFormat="1">
      <c r="A42" s="50"/>
      <c r="B42" s="41"/>
      <c r="C42" s="46"/>
      <c r="D42" s="47"/>
      <c r="E42" s="47"/>
      <c r="F42" s="47"/>
      <c r="G42" s="49"/>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row>
    <row r="43" spans="1:110" s="45" customFormat="1">
      <c r="A43" s="44"/>
      <c r="B43" s="41"/>
      <c r="C43" s="46"/>
      <c r="D43" s="47"/>
      <c r="E43" s="47"/>
      <c r="F43" s="47"/>
      <c r="G43" s="49"/>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row>
    <row r="44" spans="1:110">
      <c r="A44" s="50" t="s">
        <v>460</v>
      </c>
      <c r="B44" s="67" t="s">
        <v>1147</v>
      </c>
      <c r="E44" s="47"/>
      <c r="F44" s="65"/>
    </row>
    <row r="45" spans="1:110" ht="63.75">
      <c r="A45" s="50"/>
      <c r="B45" s="41" t="s">
        <v>1148</v>
      </c>
      <c r="E45" s="47"/>
      <c r="F45" s="65"/>
    </row>
    <row r="46" spans="1:110" ht="38.25">
      <c r="A46" s="50"/>
      <c r="B46" s="41" t="s">
        <v>1149</v>
      </c>
      <c r="C46" s="46" t="s">
        <v>483</v>
      </c>
      <c r="D46" s="47">
        <v>1</v>
      </c>
      <c r="E46" s="47">
        <v>500</v>
      </c>
      <c r="F46" s="47">
        <f>+D46*E46</f>
        <v>500</v>
      </c>
    </row>
    <row r="47" spans="1:110">
      <c r="A47" s="50"/>
      <c r="C47" s="40"/>
      <c r="D47" s="40"/>
      <c r="E47" s="40"/>
      <c r="F47" s="40"/>
    </row>
    <row r="48" spans="1:110">
      <c r="A48" s="50"/>
      <c r="E48" s="47"/>
      <c r="F48" s="65"/>
    </row>
    <row r="49" spans="1:110">
      <c r="A49" s="50" t="s">
        <v>462</v>
      </c>
      <c r="B49" s="67" t="s">
        <v>1155</v>
      </c>
      <c r="E49" s="47"/>
      <c r="F49" s="65"/>
    </row>
    <row r="50" spans="1:110" ht="76.5">
      <c r="A50" s="50"/>
      <c r="B50" s="41" t="s">
        <v>1156</v>
      </c>
      <c r="E50" s="47"/>
      <c r="F50" s="65"/>
    </row>
    <row r="51" spans="1:110" ht="51">
      <c r="A51" s="50"/>
      <c r="B51" s="41" t="s">
        <v>1157</v>
      </c>
      <c r="C51" s="46" t="s">
        <v>483</v>
      </c>
      <c r="D51" s="47">
        <v>1</v>
      </c>
      <c r="E51" s="47">
        <v>1000</v>
      </c>
      <c r="F51" s="47">
        <f>+D51*E51</f>
        <v>1000</v>
      </c>
    </row>
    <row r="52" spans="1:110">
      <c r="A52" s="50"/>
      <c r="C52" s="40"/>
      <c r="D52" s="40"/>
      <c r="E52" s="40"/>
      <c r="F52" s="40"/>
    </row>
    <row r="53" spans="1:110">
      <c r="A53" s="50"/>
      <c r="E53" s="47"/>
      <c r="F53" s="65"/>
    </row>
    <row r="54" spans="1:110">
      <c r="A54" s="50" t="s">
        <v>463</v>
      </c>
      <c r="B54" s="67" t="s">
        <v>1150</v>
      </c>
      <c r="E54" s="47"/>
      <c r="F54" s="65"/>
    </row>
    <row r="55" spans="1:110" ht="76.5">
      <c r="A55" s="50"/>
      <c r="B55" s="41" t="s">
        <v>1152</v>
      </c>
      <c r="E55" s="47"/>
      <c r="F55" s="65"/>
    </row>
    <row r="56" spans="1:110" ht="102">
      <c r="A56" s="50"/>
      <c r="B56" s="41" t="s">
        <v>1151</v>
      </c>
      <c r="C56" s="46" t="s">
        <v>483</v>
      </c>
      <c r="D56" s="47">
        <v>3</v>
      </c>
      <c r="E56" s="47">
        <v>400</v>
      </c>
      <c r="F56" s="47">
        <f>+D56*E56</f>
        <v>1200</v>
      </c>
    </row>
    <row r="57" spans="1:110">
      <c r="A57" s="50"/>
      <c r="C57" s="40"/>
      <c r="D57" s="40"/>
      <c r="E57" s="40"/>
      <c r="F57" s="40"/>
    </row>
    <row r="58" spans="1:110">
      <c r="A58" s="50"/>
      <c r="E58" s="47"/>
      <c r="F58" s="65"/>
    </row>
    <row r="59" spans="1:110">
      <c r="A59" s="50" t="s">
        <v>464</v>
      </c>
      <c r="B59" s="67" t="s">
        <v>972</v>
      </c>
      <c r="E59" s="47"/>
      <c r="F59" s="65"/>
    </row>
    <row r="60" spans="1:110" ht="63.75">
      <c r="A60" s="50"/>
      <c r="B60" s="41" t="s">
        <v>981</v>
      </c>
      <c r="E60" s="47"/>
      <c r="F60" s="65"/>
    </row>
    <row r="61" spans="1:110" ht="102">
      <c r="A61" s="50"/>
      <c r="B61" s="41" t="s">
        <v>982</v>
      </c>
      <c r="C61" s="40"/>
      <c r="D61" s="40"/>
      <c r="E61" s="40"/>
      <c r="F61" s="40"/>
    </row>
    <row r="62" spans="1:110" ht="76.5">
      <c r="A62" s="50"/>
      <c r="B62" s="41" t="s">
        <v>983</v>
      </c>
      <c r="C62" s="46" t="s">
        <v>483</v>
      </c>
      <c r="D62" s="47">
        <v>12</v>
      </c>
      <c r="E62" s="47">
        <v>350</v>
      </c>
      <c r="F62" s="47">
        <f>+D62*E62</f>
        <v>4200</v>
      </c>
    </row>
    <row r="63" spans="1:110">
      <c r="A63" s="50"/>
      <c r="E63" s="47"/>
      <c r="F63" s="65"/>
    </row>
    <row r="64" spans="1:110" s="45" customFormat="1">
      <c r="A64" s="50"/>
      <c r="B64" s="41"/>
      <c r="C64" s="46"/>
      <c r="D64" s="47"/>
      <c r="E64" s="47"/>
      <c r="F64" s="47"/>
      <c r="G64" s="49"/>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row>
    <row r="65" spans="1:110">
      <c r="A65" s="50" t="s">
        <v>465</v>
      </c>
      <c r="B65" s="67" t="s">
        <v>984</v>
      </c>
      <c r="E65" s="47"/>
      <c r="F65" s="65"/>
    </row>
    <row r="66" spans="1:110" ht="63.75">
      <c r="A66" s="50"/>
      <c r="B66" s="41" t="s">
        <v>985</v>
      </c>
      <c r="E66" s="47"/>
      <c r="F66" s="65"/>
    </row>
    <row r="67" spans="1:110" ht="38.25">
      <c r="A67" s="50"/>
      <c r="B67" s="41" t="s">
        <v>1027</v>
      </c>
      <c r="C67" s="40"/>
      <c r="D67" s="40"/>
      <c r="E67" s="40"/>
      <c r="F67" s="40"/>
    </row>
    <row r="68" spans="1:110" ht="38.25">
      <c r="A68" s="50"/>
      <c r="B68" s="41" t="s">
        <v>1028</v>
      </c>
      <c r="C68" s="40"/>
      <c r="D68" s="40"/>
      <c r="E68" s="40"/>
      <c r="F68" s="40"/>
    </row>
    <row r="69" spans="1:110" ht="63.75">
      <c r="A69" s="50"/>
      <c r="B69" s="41" t="s">
        <v>501</v>
      </c>
      <c r="C69" s="46" t="s">
        <v>483</v>
      </c>
      <c r="D69" s="47">
        <v>4</v>
      </c>
      <c r="E69" s="47">
        <v>1200</v>
      </c>
      <c r="F69" s="47">
        <f>+D69*E69</f>
        <v>4800</v>
      </c>
    </row>
    <row r="70" spans="1:110" s="45" customFormat="1">
      <c r="A70" s="50"/>
      <c r="B70" s="41"/>
      <c r="C70" s="46"/>
      <c r="D70" s="47"/>
      <c r="E70" s="47"/>
      <c r="F70" s="47"/>
      <c r="G70" s="49"/>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row>
    <row r="71" spans="1:110" s="45" customFormat="1">
      <c r="A71" s="50"/>
      <c r="B71" s="41"/>
      <c r="C71" s="46"/>
      <c r="D71" s="47"/>
      <c r="E71" s="47"/>
      <c r="F71" s="47"/>
      <c r="G71" s="49"/>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row>
    <row r="72" spans="1:110">
      <c r="A72" s="50" t="s">
        <v>466</v>
      </c>
      <c r="B72" s="75" t="s">
        <v>497</v>
      </c>
      <c r="E72" s="47"/>
      <c r="F72" s="65"/>
    </row>
    <row r="73" spans="1:110" ht="70.5" customHeight="1">
      <c r="A73" s="50"/>
      <c r="B73" s="41" t="s">
        <v>496</v>
      </c>
      <c r="C73" s="46" t="s">
        <v>472</v>
      </c>
      <c r="D73" s="48">
        <v>1</v>
      </c>
      <c r="E73" s="47">
        <v>1500</v>
      </c>
      <c r="F73" s="47">
        <f>+D73*E73</f>
        <v>1500</v>
      </c>
    </row>
    <row r="74" spans="1:110">
      <c r="A74" s="50"/>
      <c r="C74" s="40"/>
      <c r="D74" s="40"/>
      <c r="E74" s="40"/>
      <c r="F74" s="40"/>
    </row>
    <row r="75" spans="1:110">
      <c r="A75" s="50"/>
      <c r="C75" s="40"/>
      <c r="D75" s="40"/>
      <c r="E75" s="40"/>
      <c r="F75" s="40"/>
    </row>
    <row r="76" spans="1:110">
      <c r="A76" s="50" t="s">
        <v>467</v>
      </c>
      <c r="B76" s="67" t="s">
        <v>1039</v>
      </c>
      <c r="E76" s="47"/>
      <c r="F76" s="65"/>
    </row>
    <row r="77" spans="1:110" ht="89.25">
      <c r="A77" s="50"/>
      <c r="B77" s="41" t="s">
        <v>1051</v>
      </c>
      <c r="C77" s="46" t="s">
        <v>472</v>
      </c>
      <c r="D77" s="47">
        <v>1</v>
      </c>
      <c r="E77" s="47">
        <v>2800</v>
      </c>
      <c r="F77" s="47">
        <f>+D77*E77</f>
        <v>2800</v>
      </c>
    </row>
    <row r="78" spans="1:110">
      <c r="A78" s="50"/>
      <c r="D78" s="47"/>
      <c r="E78" s="47"/>
      <c r="F78" s="47"/>
    </row>
    <row r="79" spans="1:110">
      <c r="A79" s="50"/>
      <c r="D79" s="47"/>
      <c r="E79" s="47"/>
      <c r="F79" s="47"/>
    </row>
    <row r="80" spans="1:110" ht="38.25">
      <c r="A80" s="50" t="s">
        <v>485</v>
      </c>
      <c r="B80" s="67" t="s">
        <v>503</v>
      </c>
      <c r="D80" s="47"/>
      <c r="E80" s="47"/>
      <c r="F80" s="47"/>
    </row>
    <row r="81" spans="1:110" ht="221.25" customHeight="1">
      <c r="A81" s="50"/>
      <c r="B81" s="77" t="s">
        <v>502</v>
      </c>
      <c r="C81" s="46" t="s">
        <v>483</v>
      </c>
      <c r="D81" s="47">
        <v>1</v>
      </c>
      <c r="E81" s="76">
        <v>3500</v>
      </c>
      <c r="F81" s="76">
        <f>+D81*E81</f>
        <v>3500</v>
      </c>
    </row>
    <row r="82" spans="1:110" s="45" customFormat="1">
      <c r="A82" s="50"/>
      <c r="B82" s="51"/>
      <c r="C82" s="52"/>
      <c r="D82" s="47"/>
      <c r="E82" s="47"/>
      <c r="F82" s="47"/>
      <c r="G82" s="49"/>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row>
    <row r="83" spans="1:110" s="59" customFormat="1">
      <c r="A83" s="54"/>
      <c r="B83" s="55"/>
      <c r="C83" s="56"/>
      <c r="D83" s="57"/>
      <c r="E83" s="58"/>
      <c r="F83" s="58"/>
    </row>
    <row r="84" spans="1:110">
      <c r="A84" s="50"/>
      <c r="B84" s="60"/>
      <c r="E84" s="47"/>
      <c r="F84" s="47"/>
    </row>
    <row r="85" spans="1:110" s="43" customFormat="1" ht="13.5" thickBot="1">
      <c r="A85" s="61"/>
      <c r="B85" s="66" t="s">
        <v>914</v>
      </c>
      <c r="C85" s="62"/>
      <c r="D85" s="63"/>
      <c r="E85" s="64"/>
      <c r="F85" s="64">
        <f>SUM(F1:F77)</f>
        <v>27235</v>
      </c>
    </row>
    <row r="86" spans="1:110" ht="13.5" thickTop="1"/>
  </sheetData>
  <phoneticPr fontId="0" type="noConversion"/>
  <printOptions horizontalCentered="1"/>
  <pageMargins left="0.98425196850393704" right="0.39370078740157483" top="0.98425196850393704" bottom="0.78740157480314965" header="0.51181102362204722" footer="0.51181102362204722"/>
  <pageSetup paperSize="9" scale="94"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rowBreaks count="4" manualBreakCount="4">
    <brk id="24" max="16383" man="1"/>
    <brk id="43" max="16383" man="1"/>
    <brk id="62" max="16383" man="1"/>
    <brk id="7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32"/>
  <sheetViews>
    <sheetView topLeftCell="A16" zoomScaleNormal="100" zoomScaleSheetLayoutView="100" workbookViewId="0">
      <selection activeCell="D36" sqref="D36"/>
    </sheetView>
  </sheetViews>
  <sheetFormatPr defaultRowHeight="12.75"/>
  <cols>
    <col min="1" max="1" width="3.85546875" style="2" customWidth="1"/>
    <col min="2" max="2" width="38.28515625" style="4" customWidth="1"/>
    <col min="3" max="3" width="3.5703125" style="2" customWidth="1"/>
    <col min="4" max="4" width="8.7109375" style="3" customWidth="1"/>
    <col min="5" max="5" width="10.42578125" style="3" customWidth="1"/>
    <col min="6" max="6" width="18.42578125" style="11" bestFit="1" customWidth="1"/>
    <col min="7" max="16384" width="9.140625" style="4"/>
  </cols>
  <sheetData>
    <row r="1" spans="1:111" s="7" customFormat="1" ht="15.75">
      <c r="A1" s="6"/>
      <c r="B1" s="28" t="s">
        <v>1054</v>
      </c>
      <c r="C1" s="8"/>
      <c r="D1" s="9"/>
      <c r="E1" s="9"/>
      <c r="F1" s="26"/>
    </row>
    <row r="4" spans="1:111" s="5" customFormat="1">
      <c r="A4" s="21"/>
      <c r="C4" s="2"/>
      <c r="D4" s="11"/>
      <c r="E4" s="11"/>
      <c r="F4" s="11"/>
      <c r="G4" s="12"/>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row>
    <row r="5" spans="1:111" s="45" customFormat="1">
      <c r="A5" s="44"/>
      <c r="B5" s="51"/>
      <c r="C5" s="46"/>
      <c r="D5" s="47"/>
      <c r="E5" s="47"/>
      <c r="F5" s="47"/>
      <c r="G5" s="47"/>
      <c r="H5" s="49"/>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row>
    <row r="6" spans="1:111" s="45" customFormat="1">
      <c r="A6" s="44"/>
      <c r="B6" s="51"/>
      <c r="C6" s="46"/>
      <c r="D6" s="47"/>
      <c r="E6" s="47"/>
      <c r="F6" s="47"/>
      <c r="G6" s="47"/>
      <c r="H6" s="49"/>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row>
    <row r="7" spans="1:111" s="5" customFormat="1" ht="51">
      <c r="A7" s="22" t="s">
        <v>456</v>
      </c>
      <c r="B7" s="23" t="s">
        <v>1055</v>
      </c>
      <c r="C7" s="2" t="s">
        <v>457</v>
      </c>
      <c r="D7" s="11">
        <v>13</v>
      </c>
      <c r="E7" s="11">
        <v>350</v>
      </c>
      <c r="F7" s="15">
        <f>+D7*E7</f>
        <v>4550</v>
      </c>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1">
      <c r="A8" s="22"/>
      <c r="B8" s="27"/>
      <c r="C8" s="4"/>
      <c r="D8" s="4"/>
      <c r="E8" s="11"/>
    </row>
    <row r="9" spans="1:111">
      <c r="A9" s="22"/>
      <c r="B9" s="27"/>
      <c r="C9" s="25"/>
      <c r="E9" s="15"/>
    </row>
    <row r="10" spans="1:111" s="5" customFormat="1" ht="63.75">
      <c r="A10" s="22" t="s">
        <v>458</v>
      </c>
      <c r="B10" s="23" t="s">
        <v>1056</v>
      </c>
      <c r="C10" s="2" t="s">
        <v>461</v>
      </c>
      <c r="D10" s="11">
        <v>84</v>
      </c>
      <c r="E10" s="11">
        <v>85</v>
      </c>
      <c r="F10" s="15">
        <f>+D10*E10</f>
        <v>7140</v>
      </c>
      <c r="G10" s="12"/>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1" s="5" customFormat="1">
      <c r="A11" s="22"/>
      <c r="B11" s="23"/>
      <c r="C11" s="2"/>
      <c r="D11" s="11"/>
      <c r="E11" s="11"/>
      <c r="F11" s="15"/>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1" s="5" customFormat="1">
      <c r="A12" s="22"/>
      <c r="B12" s="23"/>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1" s="5" customFormat="1" ht="53.25" customHeight="1">
      <c r="A13" s="22" t="s">
        <v>459</v>
      </c>
      <c r="B13" s="10" t="s">
        <v>452</v>
      </c>
      <c r="C13" s="1"/>
      <c r="D13" s="11"/>
      <c r="E13" s="11"/>
      <c r="F13" s="11"/>
      <c r="G13" s="1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1" s="5" customFormat="1" ht="51">
      <c r="A14" s="21" t="s">
        <v>563</v>
      </c>
      <c r="B14" s="10" t="s">
        <v>434</v>
      </c>
      <c r="C14" s="1"/>
      <c r="D14" s="11"/>
      <c r="E14" s="11"/>
      <c r="F14" s="11"/>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1">
      <c r="A15" s="22"/>
      <c r="B15" s="68"/>
      <c r="D15" s="11"/>
      <c r="E15" s="11"/>
      <c r="G15" s="12"/>
    </row>
    <row r="16" spans="1:111" s="5" customFormat="1">
      <c r="A16" s="22" t="s">
        <v>471</v>
      </c>
      <c r="B16" s="24" t="s">
        <v>1057</v>
      </c>
      <c r="C16" s="1"/>
      <c r="D16" s="11"/>
      <c r="E16" s="11"/>
      <c r="F16" s="11"/>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ht="25.5">
      <c r="A17" s="22"/>
      <c r="B17" s="23" t="s">
        <v>1058</v>
      </c>
      <c r="D17" s="70"/>
      <c r="E17" s="70"/>
      <c r="F17" s="70"/>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2"/>
      <c r="B18" s="23" t="s">
        <v>435</v>
      </c>
      <c r="D18" s="70"/>
      <c r="E18" s="70"/>
      <c r="F18" s="70"/>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1" t="s">
        <v>563</v>
      </c>
      <c r="B19" s="23" t="s">
        <v>1059</v>
      </c>
      <c r="C19" s="1" t="s">
        <v>461</v>
      </c>
      <c r="D19" s="11">
        <v>81</v>
      </c>
      <c r="E19" s="11">
        <v>36</v>
      </c>
      <c r="F19" s="11">
        <f>D19*E19</f>
        <v>2916</v>
      </c>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2"/>
      <c r="B20" s="10"/>
      <c r="C20" s="1"/>
      <c r="D20" s="11"/>
      <c r="E20" s="11"/>
      <c r="F20" s="11"/>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c r="A21" s="22"/>
      <c r="B21" s="10"/>
      <c r="C21" s="1"/>
      <c r="D21" s="11"/>
      <c r="E21" s="11"/>
      <c r="F21" s="11"/>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ht="76.5">
      <c r="A22" s="22" t="s">
        <v>460</v>
      </c>
      <c r="B22" s="23" t="s">
        <v>1060</v>
      </c>
      <c r="C22" s="2" t="s">
        <v>477</v>
      </c>
      <c r="D22" s="11">
        <v>81</v>
      </c>
      <c r="E22" s="11">
        <v>135</v>
      </c>
      <c r="F22" s="15">
        <f>+D22*E22</f>
        <v>10935</v>
      </c>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c r="A23" s="22"/>
      <c r="B23" s="23"/>
      <c r="C23" s="2"/>
      <c r="D23" s="11"/>
      <c r="E23" s="11"/>
      <c r="F23" s="15"/>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2"/>
      <c r="B24" s="23"/>
      <c r="C24" s="2"/>
      <c r="D24" s="11"/>
      <c r="E24" s="11"/>
      <c r="F24" s="15"/>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ht="76.5">
      <c r="A25" s="22" t="s">
        <v>462</v>
      </c>
      <c r="B25" s="23" t="s">
        <v>1061</v>
      </c>
      <c r="C25" s="2" t="s">
        <v>477</v>
      </c>
      <c r="D25" s="11">
        <v>27</v>
      </c>
      <c r="E25" s="11">
        <v>90</v>
      </c>
      <c r="F25" s="15">
        <f>+D25*E25</f>
        <v>2430</v>
      </c>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c r="B26" s="23"/>
      <c r="C26" s="2"/>
      <c r="D26" s="11"/>
      <c r="E26" s="11"/>
      <c r="F26" s="15"/>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2"/>
      <c r="B27" s="23"/>
      <c r="C27" s="2"/>
      <c r="D27" s="11"/>
      <c r="E27" s="11"/>
      <c r="F27" s="15"/>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ht="26.25" customHeight="1">
      <c r="A28" s="22" t="s">
        <v>463</v>
      </c>
      <c r="B28" s="23" t="s">
        <v>912</v>
      </c>
      <c r="C28" s="2" t="s">
        <v>457</v>
      </c>
      <c r="D28" s="11"/>
      <c r="E28" s="11">
        <v>160</v>
      </c>
      <c r="F28" s="15">
        <f>+D28*E28</f>
        <v>0</v>
      </c>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14" customFormat="1">
      <c r="A29" s="29"/>
      <c r="B29" s="16"/>
      <c r="C29" s="17"/>
      <c r="D29" s="18"/>
      <c r="E29" s="19"/>
      <c r="F29" s="19"/>
    </row>
    <row r="30" spans="1:110">
      <c r="A30" s="22"/>
      <c r="B30" s="13"/>
      <c r="E30" s="11"/>
    </row>
    <row r="31" spans="1:110" s="35" customFormat="1" ht="15.75" thickBot="1">
      <c r="A31" s="30"/>
      <c r="B31" s="31" t="s">
        <v>1114</v>
      </c>
      <c r="C31" s="32"/>
      <c r="D31" s="33"/>
      <c r="E31" s="34"/>
      <c r="F31" s="36">
        <f>SUM(F1:F29)</f>
        <v>27971</v>
      </c>
    </row>
    <row r="32" spans="1:110" ht="13.5"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tabSelected="1" view="pageBreakPreview" zoomScaleNormal="100" zoomScaleSheetLayoutView="100" workbookViewId="0">
      <selection activeCell="B12" sqref="B12"/>
    </sheetView>
  </sheetViews>
  <sheetFormatPr defaultRowHeight="12.75"/>
  <cols>
    <col min="1" max="1" width="3.7109375" style="962" customWidth="1"/>
    <col min="2" max="2" width="46.7109375" style="962" customWidth="1"/>
    <col min="3" max="3" width="13.85546875" style="962" customWidth="1"/>
    <col min="4" max="4" width="22.28515625" style="960" customWidth="1"/>
    <col min="5" max="5" width="22.28515625" style="960" hidden="1" customWidth="1"/>
    <col min="6" max="10" width="9.140625" style="961"/>
    <col min="11" max="256" width="9.140625" style="962"/>
    <col min="257" max="257" width="3.7109375" style="962" customWidth="1"/>
    <col min="258" max="258" width="46.7109375" style="962" customWidth="1"/>
    <col min="259" max="259" width="13.85546875" style="962" customWidth="1"/>
    <col min="260" max="260" width="22.28515625" style="962" customWidth="1"/>
    <col min="261" max="261" width="0" style="962" hidden="1" customWidth="1"/>
    <col min="262" max="512" width="9.140625" style="962"/>
    <col min="513" max="513" width="3.7109375" style="962" customWidth="1"/>
    <col min="514" max="514" width="46.7109375" style="962" customWidth="1"/>
    <col min="515" max="515" width="13.85546875" style="962" customWidth="1"/>
    <col min="516" max="516" width="22.28515625" style="962" customWidth="1"/>
    <col min="517" max="517" width="0" style="962" hidden="1" customWidth="1"/>
    <col min="518" max="768" width="9.140625" style="962"/>
    <col min="769" max="769" width="3.7109375" style="962" customWidth="1"/>
    <col min="770" max="770" width="46.7109375" style="962" customWidth="1"/>
    <col min="771" max="771" width="13.85546875" style="962" customWidth="1"/>
    <col min="772" max="772" width="22.28515625" style="962" customWidth="1"/>
    <col min="773" max="773" width="0" style="962" hidden="1" customWidth="1"/>
    <col min="774" max="1024" width="9.140625" style="962"/>
    <col min="1025" max="1025" width="3.7109375" style="962" customWidth="1"/>
    <col min="1026" max="1026" width="46.7109375" style="962" customWidth="1"/>
    <col min="1027" max="1027" width="13.85546875" style="962" customWidth="1"/>
    <col min="1028" max="1028" width="22.28515625" style="962" customWidth="1"/>
    <col min="1029" max="1029" width="0" style="962" hidden="1" customWidth="1"/>
    <col min="1030" max="1280" width="9.140625" style="962"/>
    <col min="1281" max="1281" width="3.7109375" style="962" customWidth="1"/>
    <col min="1282" max="1282" width="46.7109375" style="962" customWidth="1"/>
    <col min="1283" max="1283" width="13.85546875" style="962" customWidth="1"/>
    <col min="1284" max="1284" width="22.28515625" style="962" customWidth="1"/>
    <col min="1285" max="1285" width="0" style="962" hidden="1" customWidth="1"/>
    <col min="1286" max="1536" width="9.140625" style="962"/>
    <col min="1537" max="1537" width="3.7109375" style="962" customWidth="1"/>
    <col min="1538" max="1538" width="46.7109375" style="962" customWidth="1"/>
    <col min="1539" max="1539" width="13.85546875" style="962" customWidth="1"/>
    <col min="1540" max="1540" width="22.28515625" style="962" customWidth="1"/>
    <col min="1541" max="1541" width="0" style="962" hidden="1" customWidth="1"/>
    <col min="1542" max="1792" width="9.140625" style="962"/>
    <col min="1793" max="1793" width="3.7109375" style="962" customWidth="1"/>
    <col min="1794" max="1794" width="46.7109375" style="962" customWidth="1"/>
    <col min="1795" max="1795" width="13.85546875" style="962" customWidth="1"/>
    <col min="1796" max="1796" width="22.28515625" style="962" customWidth="1"/>
    <col min="1797" max="1797" width="0" style="962" hidden="1" customWidth="1"/>
    <col min="1798" max="2048" width="9.140625" style="962"/>
    <col min="2049" max="2049" width="3.7109375" style="962" customWidth="1"/>
    <col min="2050" max="2050" width="46.7109375" style="962" customWidth="1"/>
    <col min="2051" max="2051" width="13.85546875" style="962" customWidth="1"/>
    <col min="2052" max="2052" width="22.28515625" style="962" customWidth="1"/>
    <col min="2053" max="2053" width="0" style="962" hidden="1" customWidth="1"/>
    <col min="2054" max="2304" width="9.140625" style="962"/>
    <col min="2305" max="2305" width="3.7109375" style="962" customWidth="1"/>
    <col min="2306" max="2306" width="46.7109375" style="962" customWidth="1"/>
    <col min="2307" max="2307" width="13.85546875" style="962" customWidth="1"/>
    <col min="2308" max="2308" width="22.28515625" style="962" customWidth="1"/>
    <col min="2309" max="2309" width="0" style="962" hidden="1" customWidth="1"/>
    <col min="2310" max="2560" width="9.140625" style="962"/>
    <col min="2561" max="2561" width="3.7109375" style="962" customWidth="1"/>
    <col min="2562" max="2562" width="46.7109375" style="962" customWidth="1"/>
    <col min="2563" max="2563" width="13.85546875" style="962" customWidth="1"/>
    <col min="2564" max="2564" width="22.28515625" style="962" customWidth="1"/>
    <col min="2565" max="2565" width="0" style="962" hidden="1" customWidth="1"/>
    <col min="2566" max="2816" width="9.140625" style="962"/>
    <col min="2817" max="2817" width="3.7109375" style="962" customWidth="1"/>
    <col min="2818" max="2818" width="46.7109375" style="962" customWidth="1"/>
    <col min="2819" max="2819" width="13.85546875" style="962" customWidth="1"/>
    <col min="2820" max="2820" width="22.28515625" style="962" customWidth="1"/>
    <col min="2821" max="2821" width="0" style="962" hidden="1" customWidth="1"/>
    <col min="2822" max="3072" width="9.140625" style="962"/>
    <col min="3073" max="3073" width="3.7109375" style="962" customWidth="1"/>
    <col min="3074" max="3074" width="46.7109375" style="962" customWidth="1"/>
    <col min="3075" max="3075" width="13.85546875" style="962" customWidth="1"/>
    <col min="3076" max="3076" width="22.28515625" style="962" customWidth="1"/>
    <col min="3077" max="3077" width="0" style="962" hidden="1" customWidth="1"/>
    <col min="3078" max="3328" width="9.140625" style="962"/>
    <col min="3329" max="3329" width="3.7109375" style="962" customWidth="1"/>
    <col min="3330" max="3330" width="46.7109375" style="962" customWidth="1"/>
    <col min="3331" max="3331" width="13.85546875" style="962" customWidth="1"/>
    <col min="3332" max="3332" width="22.28515625" style="962" customWidth="1"/>
    <col min="3333" max="3333" width="0" style="962" hidden="1" customWidth="1"/>
    <col min="3334" max="3584" width="9.140625" style="962"/>
    <col min="3585" max="3585" width="3.7109375" style="962" customWidth="1"/>
    <col min="3586" max="3586" width="46.7109375" style="962" customWidth="1"/>
    <col min="3587" max="3587" width="13.85546875" style="962" customWidth="1"/>
    <col min="3588" max="3588" width="22.28515625" style="962" customWidth="1"/>
    <col min="3589" max="3589" width="0" style="962" hidden="1" customWidth="1"/>
    <col min="3590" max="3840" width="9.140625" style="962"/>
    <col min="3841" max="3841" width="3.7109375" style="962" customWidth="1"/>
    <col min="3842" max="3842" width="46.7109375" style="962" customWidth="1"/>
    <col min="3843" max="3843" width="13.85546875" style="962" customWidth="1"/>
    <col min="3844" max="3844" width="22.28515625" style="962" customWidth="1"/>
    <col min="3845" max="3845" width="0" style="962" hidden="1" customWidth="1"/>
    <col min="3846" max="4096" width="9.140625" style="962"/>
    <col min="4097" max="4097" width="3.7109375" style="962" customWidth="1"/>
    <col min="4098" max="4098" width="46.7109375" style="962" customWidth="1"/>
    <col min="4099" max="4099" width="13.85546875" style="962" customWidth="1"/>
    <col min="4100" max="4100" width="22.28515625" style="962" customWidth="1"/>
    <col min="4101" max="4101" width="0" style="962" hidden="1" customWidth="1"/>
    <col min="4102" max="4352" width="9.140625" style="962"/>
    <col min="4353" max="4353" width="3.7109375" style="962" customWidth="1"/>
    <col min="4354" max="4354" width="46.7109375" style="962" customWidth="1"/>
    <col min="4355" max="4355" width="13.85546875" style="962" customWidth="1"/>
    <col min="4356" max="4356" width="22.28515625" style="962" customWidth="1"/>
    <col min="4357" max="4357" width="0" style="962" hidden="1" customWidth="1"/>
    <col min="4358" max="4608" width="9.140625" style="962"/>
    <col min="4609" max="4609" width="3.7109375" style="962" customWidth="1"/>
    <col min="4610" max="4610" width="46.7109375" style="962" customWidth="1"/>
    <col min="4611" max="4611" width="13.85546875" style="962" customWidth="1"/>
    <col min="4612" max="4612" width="22.28515625" style="962" customWidth="1"/>
    <col min="4613" max="4613" width="0" style="962" hidden="1" customWidth="1"/>
    <col min="4614" max="4864" width="9.140625" style="962"/>
    <col min="4865" max="4865" width="3.7109375" style="962" customWidth="1"/>
    <col min="4866" max="4866" width="46.7109375" style="962" customWidth="1"/>
    <col min="4867" max="4867" width="13.85546875" style="962" customWidth="1"/>
    <col min="4868" max="4868" width="22.28515625" style="962" customWidth="1"/>
    <col min="4869" max="4869" width="0" style="962" hidden="1" customWidth="1"/>
    <col min="4870" max="5120" width="9.140625" style="962"/>
    <col min="5121" max="5121" width="3.7109375" style="962" customWidth="1"/>
    <col min="5122" max="5122" width="46.7109375" style="962" customWidth="1"/>
    <col min="5123" max="5123" width="13.85546875" style="962" customWidth="1"/>
    <col min="5124" max="5124" width="22.28515625" style="962" customWidth="1"/>
    <col min="5125" max="5125" width="0" style="962" hidden="1" customWidth="1"/>
    <col min="5126" max="5376" width="9.140625" style="962"/>
    <col min="5377" max="5377" width="3.7109375" style="962" customWidth="1"/>
    <col min="5378" max="5378" width="46.7109375" style="962" customWidth="1"/>
    <col min="5379" max="5379" width="13.85546875" style="962" customWidth="1"/>
    <col min="5380" max="5380" width="22.28515625" style="962" customWidth="1"/>
    <col min="5381" max="5381" width="0" style="962" hidden="1" customWidth="1"/>
    <col min="5382" max="5632" width="9.140625" style="962"/>
    <col min="5633" max="5633" width="3.7109375" style="962" customWidth="1"/>
    <col min="5634" max="5634" width="46.7109375" style="962" customWidth="1"/>
    <col min="5635" max="5635" width="13.85546875" style="962" customWidth="1"/>
    <col min="5636" max="5636" width="22.28515625" style="962" customWidth="1"/>
    <col min="5637" max="5637" width="0" style="962" hidden="1" customWidth="1"/>
    <col min="5638" max="5888" width="9.140625" style="962"/>
    <col min="5889" max="5889" width="3.7109375" style="962" customWidth="1"/>
    <col min="5890" max="5890" width="46.7109375" style="962" customWidth="1"/>
    <col min="5891" max="5891" width="13.85546875" style="962" customWidth="1"/>
    <col min="5892" max="5892" width="22.28515625" style="962" customWidth="1"/>
    <col min="5893" max="5893" width="0" style="962" hidden="1" customWidth="1"/>
    <col min="5894" max="6144" width="9.140625" style="962"/>
    <col min="6145" max="6145" width="3.7109375" style="962" customWidth="1"/>
    <col min="6146" max="6146" width="46.7109375" style="962" customWidth="1"/>
    <col min="6147" max="6147" width="13.85546875" style="962" customWidth="1"/>
    <col min="6148" max="6148" width="22.28515625" style="962" customWidth="1"/>
    <col min="6149" max="6149" width="0" style="962" hidden="1" customWidth="1"/>
    <col min="6150" max="6400" width="9.140625" style="962"/>
    <col min="6401" max="6401" width="3.7109375" style="962" customWidth="1"/>
    <col min="6402" max="6402" width="46.7109375" style="962" customWidth="1"/>
    <col min="6403" max="6403" width="13.85546875" style="962" customWidth="1"/>
    <col min="6404" max="6404" width="22.28515625" style="962" customWidth="1"/>
    <col min="6405" max="6405" width="0" style="962" hidden="1" customWidth="1"/>
    <col min="6406" max="6656" width="9.140625" style="962"/>
    <col min="6657" max="6657" width="3.7109375" style="962" customWidth="1"/>
    <col min="6658" max="6658" width="46.7109375" style="962" customWidth="1"/>
    <col min="6659" max="6659" width="13.85546875" style="962" customWidth="1"/>
    <col min="6660" max="6660" width="22.28515625" style="962" customWidth="1"/>
    <col min="6661" max="6661" width="0" style="962" hidden="1" customWidth="1"/>
    <col min="6662" max="6912" width="9.140625" style="962"/>
    <col min="6913" max="6913" width="3.7109375" style="962" customWidth="1"/>
    <col min="6914" max="6914" width="46.7109375" style="962" customWidth="1"/>
    <col min="6915" max="6915" width="13.85546875" style="962" customWidth="1"/>
    <col min="6916" max="6916" width="22.28515625" style="962" customWidth="1"/>
    <col min="6917" max="6917" width="0" style="962" hidden="1" customWidth="1"/>
    <col min="6918" max="7168" width="9.140625" style="962"/>
    <col min="7169" max="7169" width="3.7109375" style="962" customWidth="1"/>
    <col min="7170" max="7170" width="46.7109375" style="962" customWidth="1"/>
    <col min="7171" max="7171" width="13.85546875" style="962" customWidth="1"/>
    <col min="7172" max="7172" width="22.28515625" style="962" customWidth="1"/>
    <col min="7173" max="7173" width="0" style="962" hidden="1" customWidth="1"/>
    <col min="7174" max="7424" width="9.140625" style="962"/>
    <col min="7425" max="7425" width="3.7109375" style="962" customWidth="1"/>
    <col min="7426" max="7426" width="46.7109375" style="962" customWidth="1"/>
    <col min="7427" max="7427" width="13.85546875" style="962" customWidth="1"/>
    <col min="7428" max="7428" width="22.28515625" style="962" customWidth="1"/>
    <col min="7429" max="7429" width="0" style="962" hidden="1" customWidth="1"/>
    <col min="7430" max="7680" width="9.140625" style="962"/>
    <col min="7681" max="7681" width="3.7109375" style="962" customWidth="1"/>
    <col min="7682" max="7682" width="46.7109375" style="962" customWidth="1"/>
    <col min="7683" max="7683" width="13.85546875" style="962" customWidth="1"/>
    <col min="7684" max="7684" width="22.28515625" style="962" customWidth="1"/>
    <col min="7685" max="7685" width="0" style="962" hidden="1" customWidth="1"/>
    <col min="7686" max="7936" width="9.140625" style="962"/>
    <col min="7937" max="7937" width="3.7109375" style="962" customWidth="1"/>
    <col min="7938" max="7938" width="46.7109375" style="962" customWidth="1"/>
    <col min="7939" max="7939" width="13.85546875" style="962" customWidth="1"/>
    <col min="7940" max="7940" width="22.28515625" style="962" customWidth="1"/>
    <col min="7941" max="7941" width="0" style="962" hidden="1" customWidth="1"/>
    <col min="7942" max="8192" width="9.140625" style="962"/>
    <col min="8193" max="8193" width="3.7109375" style="962" customWidth="1"/>
    <col min="8194" max="8194" width="46.7109375" style="962" customWidth="1"/>
    <col min="8195" max="8195" width="13.85546875" style="962" customWidth="1"/>
    <col min="8196" max="8196" width="22.28515625" style="962" customWidth="1"/>
    <col min="8197" max="8197" width="0" style="962" hidden="1" customWidth="1"/>
    <col min="8198" max="8448" width="9.140625" style="962"/>
    <col min="8449" max="8449" width="3.7109375" style="962" customWidth="1"/>
    <col min="8450" max="8450" width="46.7109375" style="962" customWidth="1"/>
    <col min="8451" max="8451" width="13.85546875" style="962" customWidth="1"/>
    <col min="8452" max="8452" width="22.28515625" style="962" customWidth="1"/>
    <col min="8453" max="8453" width="0" style="962" hidden="1" customWidth="1"/>
    <col min="8454" max="8704" width="9.140625" style="962"/>
    <col min="8705" max="8705" width="3.7109375" style="962" customWidth="1"/>
    <col min="8706" max="8706" width="46.7109375" style="962" customWidth="1"/>
    <col min="8707" max="8707" width="13.85546875" style="962" customWidth="1"/>
    <col min="8708" max="8708" width="22.28515625" style="962" customWidth="1"/>
    <col min="8709" max="8709" width="0" style="962" hidden="1" customWidth="1"/>
    <col min="8710" max="8960" width="9.140625" style="962"/>
    <col min="8961" max="8961" width="3.7109375" style="962" customWidth="1"/>
    <col min="8962" max="8962" width="46.7109375" style="962" customWidth="1"/>
    <col min="8963" max="8963" width="13.85546875" style="962" customWidth="1"/>
    <col min="8964" max="8964" width="22.28515625" style="962" customWidth="1"/>
    <col min="8965" max="8965" width="0" style="962" hidden="1" customWidth="1"/>
    <col min="8966" max="9216" width="9.140625" style="962"/>
    <col min="9217" max="9217" width="3.7109375" style="962" customWidth="1"/>
    <col min="9218" max="9218" width="46.7109375" style="962" customWidth="1"/>
    <col min="9219" max="9219" width="13.85546875" style="962" customWidth="1"/>
    <col min="9220" max="9220" width="22.28515625" style="962" customWidth="1"/>
    <col min="9221" max="9221" width="0" style="962" hidden="1" customWidth="1"/>
    <col min="9222" max="9472" width="9.140625" style="962"/>
    <col min="9473" max="9473" width="3.7109375" style="962" customWidth="1"/>
    <col min="9474" max="9474" width="46.7109375" style="962" customWidth="1"/>
    <col min="9475" max="9475" width="13.85546875" style="962" customWidth="1"/>
    <col min="9476" max="9476" width="22.28515625" style="962" customWidth="1"/>
    <col min="9477" max="9477" width="0" style="962" hidden="1" customWidth="1"/>
    <col min="9478" max="9728" width="9.140625" style="962"/>
    <col min="9729" max="9729" width="3.7109375" style="962" customWidth="1"/>
    <col min="9730" max="9730" width="46.7109375" style="962" customWidth="1"/>
    <col min="9731" max="9731" width="13.85546875" style="962" customWidth="1"/>
    <col min="9732" max="9732" width="22.28515625" style="962" customWidth="1"/>
    <col min="9733" max="9733" width="0" style="962" hidden="1" customWidth="1"/>
    <col min="9734" max="9984" width="9.140625" style="962"/>
    <col min="9985" max="9985" width="3.7109375" style="962" customWidth="1"/>
    <col min="9986" max="9986" width="46.7109375" style="962" customWidth="1"/>
    <col min="9987" max="9987" width="13.85546875" style="962" customWidth="1"/>
    <col min="9988" max="9988" width="22.28515625" style="962" customWidth="1"/>
    <col min="9989" max="9989" width="0" style="962" hidden="1" customWidth="1"/>
    <col min="9990" max="10240" width="9.140625" style="962"/>
    <col min="10241" max="10241" width="3.7109375" style="962" customWidth="1"/>
    <col min="10242" max="10242" width="46.7109375" style="962" customWidth="1"/>
    <col min="10243" max="10243" width="13.85546875" style="962" customWidth="1"/>
    <col min="10244" max="10244" width="22.28515625" style="962" customWidth="1"/>
    <col min="10245" max="10245" width="0" style="962" hidden="1" customWidth="1"/>
    <col min="10246" max="10496" width="9.140625" style="962"/>
    <col min="10497" max="10497" width="3.7109375" style="962" customWidth="1"/>
    <col min="10498" max="10498" width="46.7109375" style="962" customWidth="1"/>
    <col min="10499" max="10499" width="13.85546875" style="962" customWidth="1"/>
    <col min="10500" max="10500" width="22.28515625" style="962" customWidth="1"/>
    <col min="10501" max="10501" width="0" style="962" hidden="1" customWidth="1"/>
    <col min="10502" max="10752" width="9.140625" style="962"/>
    <col min="10753" max="10753" width="3.7109375" style="962" customWidth="1"/>
    <col min="10754" max="10754" width="46.7109375" style="962" customWidth="1"/>
    <col min="10755" max="10755" width="13.85546875" style="962" customWidth="1"/>
    <col min="10756" max="10756" width="22.28515625" style="962" customWidth="1"/>
    <col min="10757" max="10757" width="0" style="962" hidden="1" customWidth="1"/>
    <col min="10758" max="11008" width="9.140625" style="962"/>
    <col min="11009" max="11009" width="3.7109375" style="962" customWidth="1"/>
    <col min="11010" max="11010" width="46.7109375" style="962" customWidth="1"/>
    <col min="11011" max="11011" width="13.85546875" style="962" customWidth="1"/>
    <col min="11012" max="11012" width="22.28515625" style="962" customWidth="1"/>
    <col min="11013" max="11013" width="0" style="962" hidden="1" customWidth="1"/>
    <col min="11014" max="11264" width="9.140625" style="962"/>
    <col min="11265" max="11265" width="3.7109375" style="962" customWidth="1"/>
    <col min="11266" max="11266" width="46.7109375" style="962" customWidth="1"/>
    <col min="11267" max="11267" width="13.85546875" style="962" customWidth="1"/>
    <col min="11268" max="11268" width="22.28515625" style="962" customWidth="1"/>
    <col min="11269" max="11269" width="0" style="962" hidden="1" customWidth="1"/>
    <col min="11270" max="11520" width="9.140625" style="962"/>
    <col min="11521" max="11521" width="3.7109375" style="962" customWidth="1"/>
    <col min="11522" max="11522" width="46.7109375" style="962" customWidth="1"/>
    <col min="11523" max="11523" width="13.85546875" style="962" customWidth="1"/>
    <col min="11524" max="11524" width="22.28515625" style="962" customWidth="1"/>
    <col min="11525" max="11525" width="0" style="962" hidden="1" customWidth="1"/>
    <col min="11526" max="11776" width="9.140625" style="962"/>
    <col min="11777" max="11777" width="3.7109375" style="962" customWidth="1"/>
    <col min="11778" max="11778" width="46.7109375" style="962" customWidth="1"/>
    <col min="11779" max="11779" width="13.85546875" style="962" customWidth="1"/>
    <col min="11780" max="11780" width="22.28515625" style="962" customWidth="1"/>
    <col min="11781" max="11781" width="0" style="962" hidden="1" customWidth="1"/>
    <col min="11782" max="12032" width="9.140625" style="962"/>
    <col min="12033" max="12033" width="3.7109375" style="962" customWidth="1"/>
    <col min="12034" max="12034" width="46.7109375" style="962" customWidth="1"/>
    <col min="12035" max="12035" width="13.85546875" style="962" customWidth="1"/>
    <col min="12036" max="12036" width="22.28515625" style="962" customWidth="1"/>
    <col min="12037" max="12037" width="0" style="962" hidden="1" customWidth="1"/>
    <col min="12038" max="12288" width="9.140625" style="962"/>
    <col min="12289" max="12289" width="3.7109375" style="962" customWidth="1"/>
    <col min="12290" max="12290" width="46.7109375" style="962" customWidth="1"/>
    <col min="12291" max="12291" width="13.85546875" style="962" customWidth="1"/>
    <col min="12292" max="12292" width="22.28515625" style="962" customWidth="1"/>
    <col min="12293" max="12293" width="0" style="962" hidden="1" customWidth="1"/>
    <col min="12294" max="12544" width="9.140625" style="962"/>
    <col min="12545" max="12545" width="3.7109375" style="962" customWidth="1"/>
    <col min="12546" max="12546" width="46.7109375" style="962" customWidth="1"/>
    <col min="12547" max="12547" width="13.85546875" style="962" customWidth="1"/>
    <col min="12548" max="12548" width="22.28515625" style="962" customWidth="1"/>
    <col min="12549" max="12549" width="0" style="962" hidden="1" customWidth="1"/>
    <col min="12550" max="12800" width="9.140625" style="962"/>
    <col min="12801" max="12801" width="3.7109375" style="962" customWidth="1"/>
    <col min="12802" max="12802" width="46.7109375" style="962" customWidth="1"/>
    <col min="12803" max="12803" width="13.85546875" style="962" customWidth="1"/>
    <col min="12804" max="12804" width="22.28515625" style="962" customWidth="1"/>
    <col min="12805" max="12805" width="0" style="962" hidden="1" customWidth="1"/>
    <col min="12806" max="13056" width="9.140625" style="962"/>
    <col min="13057" max="13057" width="3.7109375" style="962" customWidth="1"/>
    <col min="13058" max="13058" width="46.7109375" style="962" customWidth="1"/>
    <col min="13059" max="13059" width="13.85546875" style="962" customWidth="1"/>
    <col min="13060" max="13060" width="22.28515625" style="962" customWidth="1"/>
    <col min="13061" max="13061" width="0" style="962" hidden="1" customWidth="1"/>
    <col min="13062" max="13312" width="9.140625" style="962"/>
    <col min="13313" max="13313" width="3.7109375" style="962" customWidth="1"/>
    <col min="13314" max="13314" width="46.7109375" style="962" customWidth="1"/>
    <col min="13315" max="13315" width="13.85546875" style="962" customWidth="1"/>
    <col min="13316" max="13316" width="22.28515625" style="962" customWidth="1"/>
    <col min="13317" max="13317" width="0" style="962" hidden="1" customWidth="1"/>
    <col min="13318" max="13568" width="9.140625" style="962"/>
    <col min="13569" max="13569" width="3.7109375" style="962" customWidth="1"/>
    <col min="13570" max="13570" width="46.7109375" style="962" customWidth="1"/>
    <col min="13571" max="13571" width="13.85546875" style="962" customWidth="1"/>
    <col min="13572" max="13572" width="22.28515625" style="962" customWidth="1"/>
    <col min="13573" max="13573" width="0" style="962" hidden="1" customWidth="1"/>
    <col min="13574" max="13824" width="9.140625" style="962"/>
    <col min="13825" max="13825" width="3.7109375" style="962" customWidth="1"/>
    <col min="13826" max="13826" width="46.7109375" style="962" customWidth="1"/>
    <col min="13827" max="13827" width="13.85546875" style="962" customWidth="1"/>
    <col min="13828" max="13828" width="22.28515625" style="962" customWidth="1"/>
    <col min="13829" max="13829" width="0" style="962" hidden="1" customWidth="1"/>
    <col min="13830" max="14080" width="9.140625" style="962"/>
    <col min="14081" max="14081" width="3.7109375" style="962" customWidth="1"/>
    <col min="14082" max="14082" width="46.7109375" style="962" customWidth="1"/>
    <col min="14083" max="14083" width="13.85546875" style="962" customWidth="1"/>
    <col min="14084" max="14084" width="22.28515625" style="962" customWidth="1"/>
    <col min="14085" max="14085" width="0" style="962" hidden="1" customWidth="1"/>
    <col min="14086" max="14336" width="9.140625" style="962"/>
    <col min="14337" max="14337" width="3.7109375" style="962" customWidth="1"/>
    <col min="14338" max="14338" width="46.7109375" style="962" customWidth="1"/>
    <col min="14339" max="14339" width="13.85546875" style="962" customWidth="1"/>
    <col min="14340" max="14340" width="22.28515625" style="962" customWidth="1"/>
    <col min="14341" max="14341" width="0" style="962" hidden="1" customWidth="1"/>
    <col min="14342" max="14592" width="9.140625" style="962"/>
    <col min="14593" max="14593" width="3.7109375" style="962" customWidth="1"/>
    <col min="14594" max="14594" width="46.7109375" style="962" customWidth="1"/>
    <col min="14595" max="14595" width="13.85546875" style="962" customWidth="1"/>
    <col min="14596" max="14596" width="22.28515625" style="962" customWidth="1"/>
    <col min="14597" max="14597" width="0" style="962" hidden="1" customWidth="1"/>
    <col min="14598" max="14848" width="9.140625" style="962"/>
    <col min="14849" max="14849" width="3.7109375" style="962" customWidth="1"/>
    <col min="14850" max="14850" width="46.7109375" style="962" customWidth="1"/>
    <col min="14851" max="14851" width="13.85546875" style="962" customWidth="1"/>
    <col min="14852" max="14852" width="22.28515625" style="962" customWidth="1"/>
    <col min="14853" max="14853" width="0" style="962" hidden="1" customWidth="1"/>
    <col min="14854" max="15104" width="9.140625" style="962"/>
    <col min="15105" max="15105" width="3.7109375" style="962" customWidth="1"/>
    <col min="15106" max="15106" width="46.7109375" style="962" customWidth="1"/>
    <col min="15107" max="15107" width="13.85546875" style="962" customWidth="1"/>
    <col min="15108" max="15108" width="22.28515625" style="962" customWidth="1"/>
    <col min="15109" max="15109" width="0" style="962" hidden="1" customWidth="1"/>
    <col min="15110" max="15360" width="9.140625" style="962"/>
    <col min="15361" max="15361" width="3.7109375" style="962" customWidth="1"/>
    <col min="15362" max="15362" width="46.7109375" style="962" customWidth="1"/>
    <col min="15363" max="15363" width="13.85546875" style="962" customWidth="1"/>
    <col min="15364" max="15364" width="22.28515625" style="962" customWidth="1"/>
    <col min="15365" max="15365" width="0" style="962" hidden="1" customWidth="1"/>
    <col min="15366" max="15616" width="9.140625" style="962"/>
    <col min="15617" max="15617" width="3.7109375" style="962" customWidth="1"/>
    <col min="15618" max="15618" width="46.7109375" style="962" customWidth="1"/>
    <col min="15619" max="15619" width="13.85546875" style="962" customWidth="1"/>
    <col min="15620" max="15620" width="22.28515625" style="962" customWidth="1"/>
    <col min="15621" max="15621" width="0" style="962" hidden="1" customWidth="1"/>
    <col min="15622" max="15872" width="9.140625" style="962"/>
    <col min="15873" max="15873" width="3.7109375" style="962" customWidth="1"/>
    <col min="15874" max="15874" width="46.7109375" style="962" customWidth="1"/>
    <col min="15875" max="15875" width="13.85546875" style="962" customWidth="1"/>
    <col min="15876" max="15876" width="22.28515625" style="962" customWidth="1"/>
    <col min="15877" max="15877" width="0" style="962" hidden="1" customWidth="1"/>
    <col min="15878" max="16128" width="9.140625" style="962"/>
    <col min="16129" max="16129" width="3.7109375" style="962" customWidth="1"/>
    <col min="16130" max="16130" width="46.7109375" style="962" customWidth="1"/>
    <col min="16131" max="16131" width="13.85546875" style="962" customWidth="1"/>
    <col min="16132" max="16132" width="22.28515625" style="962" customWidth="1"/>
    <col min="16133" max="16133" width="0" style="962" hidden="1" customWidth="1"/>
    <col min="16134" max="16384" width="9.140625" style="962"/>
  </cols>
  <sheetData>
    <row r="1" spans="1:10">
      <c r="A1" s="958"/>
      <c r="B1" s="959" t="s">
        <v>973</v>
      </c>
      <c r="C1" s="959"/>
    </row>
    <row r="2" spans="1:10" ht="15.75">
      <c r="A2" s="958"/>
      <c r="B2" s="963" t="s">
        <v>974</v>
      </c>
      <c r="C2" s="963"/>
    </row>
    <row r="3" spans="1:10" ht="31.5" customHeight="1">
      <c r="A3" s="958"/>
      <c r="B3" s="964" t="s">
        <v>592</v>
      </c>
      <c r="C3" s="964"/>
      <c r="D3" s="965"/>
    </row>
    <row r="4" spans="1:10" ht="9" customHeight="1">
      <c r="A4" s="958"/>
      <c r="B4" s="966"/>
      <c r="C4" s="966"/>
    </row>
    <row r="5" spans="1:10" ht="9" customHeight="1">
      <c r="A5" s="967"/>
      <c r="B5" s="968"/>
      <c r="C5" s="968"/>
      <c r="D5" s="969"/>
      <c r="E5" s="969"/>
      <c r="F5" s="970"/>
      <c r="G5" s="970"/>
      <c r="H5" s="971"/>
    </row>
    <row r="6" spans="1:10" ht="22.5" customHeight="1">
      <c r="A6" s="972"/>
      <c r="B6" s="1054" t="s">
        <v>568</v>
      </c>
      <c r="C6" s="1054"/>
      <c r="D6" s="1054"/>
      <c r="E6" s="973"/>
      <c r="F6" s="970"/>
      <c r="G6" s="970"/>
      <c r="H6" s="971"/>
    </row>
    <row r="7" spans="1:10" ht="9.75" customHeight="1">
      <c r="A7" s="972"/>
      <c r="B7" s="974"/>
      <c r="C7" s="974"/>
      <c r="D7" s="975"/>
      <c r="E7" s="975"/>
      <c r="F7" s="970"/>
      <c r="G7" s="970"/>
      <c r="H7" s="971"/>
    </row>
    <row r="8" spans="1:10" ht="5.25" customHeight="1">
      <c r="A8" s="976"/>
      <c r="B8" s="976"/>
      <c r="C8" s="976"/>
      <c r="D8" s="977"/>
      <c r="E8" s="977"/>
      <c r="F8" s="978"/>
      <c r="G8" s="978"/>
      <c r="H8" s="979"/>
    </row>
    <row r="9" spans="1:10">
      <c r="A9" s="976"/>
      <c r="B9" s="976"/>
      <c r="C9" s="976"/>
      <c r="D9" s="977"/>
      <c r="E9" s="977"/>
      <c r="F9" s="978"/>
      <c r="G9" s="978"/>
      <c r="H9" s="979"/>
    </row>
    <row r="10" spans="1:10" s="984" customFormat="1" ht="15" customHeight="1">
      <c r="A10" s="101" t="s">
        <v>975</v>
      </c>
      <c r="B10" s="980" t="s">
        <v>479</v>
      </c>
      <c r="C10" s="980"/>
      <c r="D10" s="103"/>
      <c r="E10" s="103" t="s">
        <v>567</v>
      </c>
      <c r="F10" s="981"/>
      <c r="G10" s="981"/>
      <c r="H10" s="982"/>
      <c r="I10" s="983"/>
      <c r="J10" s="983"/>
    </row>
    <row r="11" spans="1:10">
      <c r="F11" s="978"/>
      <c r="G11" s="978"/>
      <c r="H11" s="979"/>
    </row>
    <row r="12" spans="1:10">
      <c r="A12" s="962" t="s">
        <v>456</v>
      </c>
      <c r="B12" s="962" t="s">
        <v>571</v>
      </c>
      <c r="D12" s="960">
        <f>+'POPIS DEL SANITARIJE'!F42</f>
        <v>0</v>
      </c>
      <c r="E12" s="960">
        <f>+D12*1.2</f>
        <v>0</v>
      </c>
      <c r="F12" s="978"/>
      <c r="G12" s="978"/>
      <c r="H12" s="979"/>
    </row>
    <row r="13" spans="1:10">
      <c r="F13" s="978"/>
      <c r="G13" s="978"/>
      <c r="H13" s="979"/>
    </row>
    <row r="14" spans="1:10">
      <c r="A14" s="962" t="s">
        <v>458</v>
      </c>
      <c r="B14" s="962" t="s">
        <v>1422</v>
      </c>
      <c r="D14" s="960">
        <f>+'POPIS DEL SANITARIJE'!F68</f>
        <v>0</v>
      </c>
      <c r="F14" s="978"/>
      <c r="G14" s="978"/>
      <c r="H14" s="979"/>
    </row>
    <row r="15" spans="1:10">
      <c r="F15" s="978"/>
      <c r="G15" s="978"/>
      <c r="H15" s="979"/>
    </row>
    <row r="16" spans="1:10">
      <c r="A16" s="962" t="s">
        <v>459</v>
      </c>
      <c r="B16" s="962" t="s">
        <v>573</v>
      </c>
      <c r="D16" s="960">
        <f>+'POPIS DEL SANITARIJE'!F113</f>
        <v>0</v>
      </c>
      <c r="F16" s="978"/>
      <c r="G16" s="978"/>
      <c r="H16" s="979"/>
    </row>
    <row r="17" spans="1:10">
      <c r="F17" s="978"/>
      <c r="G17" s="978"/>
      <c r="H17" s="979"/>
    </row>
    <row r="18" spans="1:10">
      <c r="A18" s="962" t="s">
        <v>460</v>
      </c>
      <c r="B18" s="962" t="s">
        <v>1452</v>
      </c>
      <c r="D18" s="960">
        <f>+'POPIS DEL SANITARIJE'!F193</f>
        <v>0</v>
      </c>
      <c r="F18" s="978"/>
      <c r="G18" s="978"/>
      <c r="H18" s="979"/>
    </row>
    <row r="19" spans="1:10">
      <c r="F19" s="978"/>
      <c r="G19" s="978"/>
      <c r="H19" s="979"/>
    </row>
    <row r="20" spans="1:10">
      <c r="A20" s="962" t="s">
        <v>462</v>
      </c>
      <c r="B20" s="962" t="s">
        <v>575</v>
      </c>
      <c r="D20" s="960">
        <f>+'POPIS DEL SANITARIJE'!F201</f>
        <v>0</v>
      </c>
      <c r="F20" s="978"/>
      <c r="G20" s="978"/>
      <c r="H20" s="979"/>
    </row>
    <row r="21" spans="1:10">
      <c r="F21" s="978"/>
      <c r="G21" s="978"/>
      <c r="H21" s="979"/>
    </row>
    <row r="22" spans="1:10">
      <c r="A22" s="962" t="s">
        <v>463</v>
      </c>
      <c r="B22" s="962" t="s">
        <v>1497</v>
      </c>
      <c r="D22" s="960">
        <f>+'POPIS DEL SANITARIJE'!F218</f>
        <v>0</v>
      </c>
      <c r="F22" s="978"/>
      <c r="G22" s="978"/>
      <c r="H22" s="979"/>
    </row>
    <row r="23" spans="1:10">
      <c r="F23" s="978"/>
      <c r="G23" s="978"/>
      <c r="H23" s="979"/>
    </row>
    <row r="24" spans="1:10">
      <c r="A24" s="962" t="s">
        <v>464</v>
      </c>
      <c r="B24" s="962" t="s">
        <v>577</v>
      </c>
      <c r="D24" s="960">
        <f>+'POPIS DEL SANITARIJE'!F231</f>
        <v>0</v>
      </c>
      <c r="F24" s="978"/>
      <c r="G24" s="978"/>
      <c r="H24" s="979"/>
    </row>
    <row r="25" spans="1:10">
      <c r="F25" s="978"/>
      <c r="G25" s="978"/>
      <c r="H25" s="979"/>
    </row>
    <row r="26" spans="1:10">
      <c r="A26" s="962" t="s">
        <v>465</v>
      </c>
      <c r="B26" s="962" t="s">
        <v>1508</v>
      </c>
      <c r="D26" s="960">
        <f>+'POPIS DEL SANITARIJE'!F261</f>
        <v>0</v>
      </c>
      <c r="E26" s="960">
        <f>+D26*1.2</f>
        <v>0</v>
      </c>
      <c r="F26" s="978"/>
      <c r="G26" s="978"/>
      <c r="H26" s="979"/>
    </row>
    <row r="27" spans="1:10">
      <c r="F27" s="978"/>
      <c r="G27" s="978"/>
      <c r="H27" s="979"/>
    </row>
    <row r="28" spans="1:10">
      <c r="A28" s="985" t="s">
        <v>466</v>
      </c>
      <c r="B28" s="986" t="s">
        <v>566</v>
      </c>
      <c r="C28" s="108"/>
      <c r="D28" s="987">
        <f>+'POPIS DEL SANITARIJE'!F271</f>
        <v>0</v>
      </c>
      <c r="E28" s="960">
        <f>+D28*1.2</f>
        <v>0</v>
      </c>
    </row>
    <row r="29" spans="1:10" s="968" customFormat="1">
      <c r="A29" s="988"/>
      <c r="B29" s="988"/>
      <c r="C29" s="988"/>
      <c r="D29" s="969"/>
      <c r="E29" s="969"/>
      <c r="F29" s="971"/>
      <c r="G29" s="971"/>
      <c r="H29" s="971"/>
      <c r="I29" s="989"/>
      <c r="J29" s="989"/>
    </row>
    <row r="30" spans="1:10" s="993" customFormat="1" ht="15.75" thickBot="1">
      <c r="A30" s="113"/>
      <c r="B30" s="114" t="s">
        <v>480</v>
      </c>
      <c r="C30" s="114"/>
      <c r="D30" s="115">
        <f>SUM(D12:D29)</f>
        <v>0</v>
      </c>
      <c r="E30" s="115">
        <f>SUM(E12:E27)</f>
        <v>0</v>
      </c>
      <c r="F30" s="990"/>
      <c r="G30" s="990"/>
      <c r="H30" s="991"/>
      <c r="I30" s="992"/>
      <c r="J30" s="992"/>
    </row>
    <row r="31" spans="1:10" s="995" customFormat="1" ht="13.5" thickTop="1">
      <c r="A31" s="994"/>
      <c r="D31" s="996"/>
      <c r="E31" s="996"/>
      <c r="F31" s="997"/>
      <c r="G31" s="997"/>
      <c r="H31" s="998"/>
      <c r="I31" s="999"/>
      <c r="J31" s="999"/>
    </row>
    <row r="32" spans="1:10" ht="15.75">
      <c r="A32" s="1000" t="s">
        <v>569</v>
      </c>
      <c r="B32" s="980" t="s">
        <v>593</v>
      </c>
      <c r="C32" s="980"/>
      <c r="D32" s="1001"/>
      <c r="E32" s="1001"/>
    </row>
    <row r="34" spans="1:5">
      <c r="A34" s="962" t="s">
        <v>456</v>
      </c>
      <c r="B34" s="622" t="s">
        <v>594</v>
      </c>
      <c r="C34" s="128"/>
      <c r="D34" s="149">
        <f>+'POPIS DEL SANITARIJE'!F296</f>
        <v>0</v>
      </c>
      <c r="E34" s="960">
        <f>+D34*1.2</f>
        <v>0</v>
      </c>
    </row>
    <row r="36" spans="1:5">
      <c r="A36" s="962" t="s">
        <v>458</v>
      </c>
      <c r="B36" s="622" t="s">
        <v>595</v>
      </c>
      <c r="C36" s="128"/>
      <c r="D36" s="960">
        <f>+'POPIS DEL SANITARIJE'!F308</f>
        <v>0</v>
      </c>
      <c r="E36" s="960">
        <f>+D36*1.2</f>
        <v>0</v>
      </c>
    </row>
    <row r="37" spans="1:5">
      <c r="B37" s="128"/>
      <c r="C37" s="128"/>
    </row>
    <row r="38" spans="1:5">
      <c r="A38" s="962" t="s">
        <v>459</v>
      </c>
      <c r="B38" s="128" t="s">
        <v>572</v>
      </c>
      <c r="C38" s="128"/>
      <c r="D38" s="960">
        <f>+'POPIS DEL SANITARIJE'!F330</f>
        <v>0</v>
      </c>
    </row>
    <row r="39" spans="1:5">
      <c r="B39" s="128"/>
      <c r="C39" s="128"/>
    </row>
    <row r="40" spans="1:5">
      <c r="A40" s="962" t="s">
        <v>460</v>
      </c>
      <c r="B40" s="128" t="s">
        <v>1542</v>
      </c>
      <c r="C40" s="128"/>
      <c r="D40" s="148">
        <f>+'POPIS DEL SANITARIJE'!F345</f>
        <v>0</v>
      </c>
      <c r="E40" s="960">
        <f>+D40*1.2</f>
        <v>0</v>
      </c>
    </row>
    <row r="42" spans="1:5">
      <c r="A42" s="1002" t="s">
        <v>462</v>
      </c>
      <c r="B42" s="622" t="s">
        <v>566</v>
      </c>
      <c r="C42" s="130"/>
      <c r="D42" s="960">
        <f>+'POPIS DEL SANITARIJE'!F352</f>
        <v>0</v>
      </c>
      <c r="E42" s="960">
        <f>+D42*1.2</f>
        <v>0</v>
      </c>
    </row>
    <row r="44" spans="1:5" ht="15.75" thickBot="1">
      <c r="A44" s="113"/>
      <c r="B44" s="114" t="s">
        <v>602</v>
      </c>
      <c r="C44" s="114"/>
      <c r="D44" s="115">
        <f>SUM(D34:D43)</f>
        <v>0</v>
      </c>
      <c r="E44" s="115">
        <f>SUM(E34:E43)</f>
        <v>0</v>
      </c>
    </row>
    <row r="45" spans="1:5" ht="13.5" thickTop="1"/>
    <row r="46" spans="1:5" ht="15.75">
      <c r="A46" s="1000" t="s">
        <v>976</v>
      </c>
      <c r="B46" s="980" t="s">
        <v>978</v>
      </c>
      <c r="C46" s="980"/>
      <c r="D46" s="1001"/>
      <c r="E46" s="1001"/>
    </row>
    <row r="47" spans="1:5">
      <c r="D47" s="1003"/>
    </row>
    <row r="48" spans="1:5">
      <c r="A48" s="962" t="s">
        <v>456</v>
      </c>
      <c r="B48" s="622" t="s">
        <v>597</v>
      </c>
      <c r="C48" s="128"/>
      <c r="D48" s="149">
        <f>+'POPIS DEL SANITARIJE'!F577</f>
        <v>0</v>
      </c>
      <c r="E48" s="960">
        <f>+D48*1.2</f>
        <v>0</v>
      </c>
    </row>
    <row r="49" spans="1:5">
      <c r="D49" s="1003"/>
    </row>
    <row r="50" spans="1:5">
      <c r="A50" s="962" t="s">
        <v>458</v>
      </c>
      <c r="B50" s="962" t="s">
        <v>598</v>
      </c>
      <c r="D50" s="1003">
        <f>+'POPIS DEL SANITARIJE'!F662</f>
        <v>0</v>
      </c>
    </row>
    <row r="51" spans="1:5">
      <c r="D51" s="1003"/>
    </row>
    <row r="52" spans="1:5">
      <c r="A52" s="962" t="s">
        <v>459</v>
      </c>
      <c r="B52" s="128" t="s">
        <v>570</v>
      </c>
      <c r="C52" s="128"/>
      <c r="D52" s="149">
        <f>+'POPIS DEL SANITARIJE'!F809</f>
        <v>0</v>
      </c>
      <c r="E52" s="960">
        <f>+D52*1.2</f>
        <v>0</v>
      </c>
    </row>
    <row r="53" spans="1:5">
      <c r="D53" s="1003"/>
    </row>
    <row r="54" spans="1:5">
      <c r="A54" s="1002" t="s">
        <v>460</v>
      </c>
      <c r="B54" s="622" t="s">
        <v>566</v>
      </c>
      <c r="C54" s="130"/>
      <c r="D54" s="1003">
        <f>+'POPIS DEL SANITARIJE'!F817</f>
        <v>0</v>
      </c>
      <c r="E54" s="960">
        <f>+D54*1.2</f>
        <v>0</v>
      </c>
    </row>
    <row r="56" spans="1:5" ht="15.75" thickBot="1">
      <c r="A56" s="113"/>
      <c r="B56" s="114" t="s">
        <v>977</v>
      </c>
      <c r="C56" s="114"/>
      <c r="D56" s="115">
        <f>SUM(D48:D55)</f>
        <v>0</v>
      </c>
      <c r="E56" s="115">
        <f>SUM(E48:E55)</f>
        <v>0</v>
      </c>
    </row>
    <row r="57" spans="1:5" ht="13.5" thickTop="1"/>
    <row r="58" spans="1:5" ht="18" customHeight="1"/>
    <row r="59" spans="1:5" ht="15.75">
      <c r="A59" s="1000" t="s">
        <v>675</v>
      </c>
      <c r="B59" s="980" t="s">
        <v>979</v>
      </c>
      <c r="C59" s="980"/>
      <c r="D59" s="1001"/>
      <c r="E59" s="1001"/>
    </row>
    <row r="61" spans="1:5" s="961" customFormat="1">
      <c r="A61" s="962" t="s">
        <v>456</v>
      </c>
      <c r="B61" s="1004" t="s">
        <v>582</v>
      </c>
      <c r="C61" s="962"/>
      <c r="D61" s="1005">
        <f>+'POPIS DEL SANITARIJE'!F885</f>
        <v>0</v>
      </c>
      <c r="E61" s="960">
        <f>+D61*1.2</f>
        <v>0</v>
      </c>
    </row>
    <row r="62" spans="1:5" s="961" customFormat="1">
      <c r="A62" s="962"/>
      <c r="B62" s="1004"/>
      <c r="C62" s="962"/>
      <c r="D62" s="1003"/>
      <c r="E62" s="960"/>
    </row>
    <row r="63" spans="1:5" s="961" customFormat="1">
      <c r="A63" s="962" t="s">
        <v>458</v>
      </c>
      <c r="B63" s="1004" t="s">
        <v>583</v>
      </c>
      <c r="C63" s="962"/>
      <c r="D63" s="1005">
        <f>+'POPIS DEL SANITARIJE'!F953</f>
        <v>0</v>
      </c>
      <c r="E63" s="960"/>
    </row>
    <row r="64" spans="1:5" s="961" customFormat="1">
      <c r="A64" s="962"/>
      <c r="B64" s="1004"/>
      <c r="C64" s="962"/>
      <c r="D64" s="1003"/>
      <c r="E64" s="960"/>
    </row>
    <row r="65" spans="1:10" s="961" customFormat="1">
      <c r="A65" s="962" t="s">
        <v>459</v>
      </c>
      <c r="B65" s="1004" t="s">
        <v>585</v>
      </c>
      <c r="C65" s="962"/>
      <c r="D65" s="1005">
        <f>+'POPIS DEL SANITARIJE'!F993</f>
        <v>0</v>
      </c>
      <c r="E65" s="960"/>
    </row>
    <row r="66" spans="1:10" s="961" customFormat="1">
      <c r="A66" s="962"/>
      <c r="B66" s="1004"/>
      <c r="C66" s="962"/>
      <c r="D66" s="1003"/>
      <c r="E66" s="960"/>
    </row>
    <row r="67" spans="1:10" s="961" customFormat="1">
      <c r="A67" s="962" t="s">
        <v>460</v>
      </c>
      <c r="B67" s="1004" t="s">
        <v>599</v>
      </c>
      <c r="C67" s="962"/>
      <c r="D67" s="1005">
        <f>+'POPIS DEL SANITARIJE'!F1022</f>
        <v>0</v>
      </c>
      <c r="E67" s="960">
        <f>+D67*1.2</f>
        <v>0</v>
      </c>
    </row>
    <row r="68" spans="1:10" s="961" customFormat="1" ht="12.75" customHeight="1">
      <c r="A68" s="962"/>
      <c r="B68" s="1004"/>
      <c r="C68" s="962"/>
      <c r="D68" s="1003"/>
      <c r="E68" s="960"/>
    </row>
    <row r="69" spans="1:10" s="961" customFormat="1" ht="12.75" customHeight="1">
      <c r="A69" s="962" t="s">
        <v>462</v>
      </c>
      <c r="B69" s="1004" t="s">
        <v>589</v>
      </c>
      <c r="C69" s="962"/>
      <c r="D69" s="1005">
        <f>+'POPIS DEL SANITARIJE'!F1052</f>
        <v>0</v>
      </c>
      <c r="E69" s="960">
        <f>+D69*1.2</f>
        <v>0</v>
      </c>
    </row>
    <row r="70" spans="1:10" s="961" customFormat="1" ht="12.75" customHeight="1">
      <c r="A70" s="962"/>
      <c r="B70" s="1004"/>
      <c r="C70" s="962"/>
      <c r="D70" s="1005"/>
      <c r="E70" s="960"/>
    </row>
    <row r="71" spans="1:10">
      <c r="A71" s="962" t="s">
        <v>463</v>
      </c>
      <c r="B71" s="1004" t="s">
        <v>588</v>
      </c>
      <c r="C71" s="84"/>
      <c r="D71" s="960">
        <f>+'POPIS DEL SANITARIJE'!F1062</f>
        <v>0</v>
      </c>
      <c r="E71" s="960">
        <f>+D71*1.2</f>
        <v>0</v>
      </c>
    </row>
    <row r="72" spans="1:10">
      <c r="B72" s="1006"/>
      <c r="C72" s="1006"/>
    </row>
    <row r="73" spans="1:10" ht="15.75" thickBot="1">
      <c r="A73" s="113"/>
      <c r="B73" s="114" t="s">
        <v>980</v>
      </c>
      <c r="C73" s="114"/>
      <c r="D73" s="115">
        <f>SUM(D61:D72)</f>
        <v>0</v>
      </c>
      <c r="E73" s="115">
        <f>SUM(E61:E72)</f>
        <v>0</v>
      </c>
    </row>
    <row r="74" spans="1:10" ht="16.5" thickTop="1" thickBot="1">
      <c r="A74" s="131"/>
      <c r="B74" s="132"/>
      <c r="C74" s="132"/>
      <c r="D74" s="133"/>
      <c r="E74" s="115"/>
    </row>
    <row r="75" spans="1:10" s="1009" customFormat="1" ht="21" thickTop="1">
      <c r="A75" s="962"/>
      <c r="B75" s="962"/>
      <c r="C75" s="962"/>
      <c r="D75" s="1007"/>
      <c r="E75" s="1007" t="s">
        <v>567</v>
      </c>
      <c r="F75" s="1008"/>
      <c r="G75" s="1008"/>
      <c r="H75" s="1008"/>
      <c r="I75" s="1008"/>
      <c r="J75" s="1008"/>
    </row>
    <row r="76" spans="1:10" ht="21" thickBot="1">
      <c r="A76" s="136"/>
      <c r="B76" s="158" t="s">
        <v>600</v>
      </c>
      <c r="C76" s="137"/>
      <c r="D76" s="138">
        <f>+D73+D56+D30+D44</f>
        <v>0</v>
      </c>
      <c r="E76" s="138" t="e">
        <f>+E73+E56+E30+#REF!</f>
        <v>#REF!</v>
      </c>
    </row>
    <row r="77" spans="1:10" ht="13.5" thickTop="1">
      <c r="B77" s="1010"/>
      <c r="C77" s="1010" t="s">
        <v>603</v>
      </c>
      <c r="D77" s="960">
        <f>1.22*D76</f>
        <v>0</v>
      </c>
    </row>
  </sheetData>
  <mergeCells count="1">
    <mergeCell ref="B6:D6"/>
  </mergeCells>
  <printOptions horizontalCentered="1"/>
  <pageMargins left="0.25" right="0.25" top="0.75" bottom="0.75" header="0.3" footer="0.3"/>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25" workbookViewId="0">
      <selection activeCell="A35" sqref="A35"/>
    </sheetView>
  </sheetViews>
  <sheetFormatPr defaultRowHeight="12.75"/>
  <cols>
    <col min="1" max="1" width="101.5703125" customWidth="1"/>
  </cols>
  <sheetData>
    <row r="1" spans="1:1" ht="15">
      <c r="A1" s="503" t="s">
        <v>414</v>
      </c>
    </row>
    <row r="2" spans="1:1" ht="14.25">
      <c r="A2" s="504"/>
    </row>
    <row r="3" spans="1:1" ht="14.25">
      <c r="A3" s="504"/>
    </row>
    <row r="4" spans="1:1" ht="14.25">
      <c r="A4" s="505" t="s">
        <v>415</v>
      </c>
    </row>
    <row r="5" spans="1:1" ht="14.25">
      <c r="A5" s="504"/>
    </row>
    <row r="6" spans="1:1" ht="14.25">
      <c r="A6" s="504" t="s">
        <v>416</v>
      </c>
    </row>
    <row r="7" spans="1:1" ht="14.25">
      <c r="A7" s="506"/>
    </row>
    <row r="8" spans="1:1" ht="14.25">
      <c r="A8" s="507" t="s">
        <v>417</v>
      </c>
    </row>
    <row r="9" spans="1:1" ht="14.25">
      <c r="A9" s="506"/>
    </row>
    <row r="10" spans="1:1" ht="14.25">
      <c r="A10" s="508" t="s">
        <v>418</v>
      </c>
    </row>
    <row r="11" spans="1:1" ht="14.25">
      <c r="A11" s="508"/>
    </row>
    <row r="12" spans="1:1" ht="14.25">
      <c r="A12" s="508" t="s">
        <v>419</v>
      </c>
    </row>
    <row r="13" spans="1:1" ht="14.25">
      <c r="A13" s="506"/>
    </row>
    <row r="14" spans="1:1" ht="14.25" customHeight="1">
      <c r="A14" s="508" t="s">
        <v>420</v>
      </c>
    </row>
    <row r="15" spans="1:1" ht="14.25">
      <c r="A15" s="508"/>
    </row>
    <row r="16" spans="1:1" ht="14.25">
      <c r="A16" s="504" t="s">
        <v>428</v>
      </c>
    </row>
    <row r="17" spans="1:1" ht="14.25">
      <c r="A17" s="504"/>
    </row>
    <row r="18" spans="1:1" ht="45">
      <c r="A18" s="503" t="s">
        <v>1955</v>
      </c>
    </row>
    <row r="19" spans="1:1" ht="14.25">
      <c r="A19" s="504"/>
    </row>
    <row r="20" spans="1:1" ht="14.25">
      <c r="A20" s="508"/>
    </row>
    <row r="21" spans="1:1" ht="14.25">
      <c r="A21" s="509" t="s">
        <v>421</v>
      </c>
    </row>
    <row r="22" spans="1:1" ht="14.25">
      <c r="A22" s="508"/>
    </row>
    <row r="23" spans="1:1" ht="28.5">
      <c r="A23" s="508" t="s">
        <v>1956</v>
      </c>
    </row>
    <row r="24" spans="1:1" ht="14.25">
      <c r="A24" s="508"/>
    </row>
    <row r="25" spans="1:1" ht="14.25">
      <c r="A25" s="507" t="s">
        <v>422</v>
      </c>
    </row>
    <row r="26" spans="1:1" ht="14.25">
      <c r="A26" s="508"/>
    </row>
    <row r="27" spans="1:1" ht="28.5">
      <c r="A27" s="507" t="s">
        <v>423</v>
      </c>
    </row>
    <row r="28" spans="1:1" ht="14.25">
      <c r="A28" s="507"/>
    </row>
    <row r="29" spans="1:1" ht="15" customHeight="1">
      <c r="A29" s="507" t="s">
        <v>424</v>
      </c>
    </row>
    <row r="30" spans="1:1" ht="14.25">
      <c r="A30" s="507"/>
    </row>
    <row r="31" spans="1:1" ht="28.5">
      <c r="A31" s="507" t="s">
        <v>425</v>
      </c>
    </row>
    <row r="32" spans="1:1" ht="14.25">
      <c r="A32" s="507"/>
    </row>
    <row r="33" spans="1:1" ht="42.75">
      <c r="A33" s="507" t="s">
        <v>426</v>
      </c>
    </row>
    <row r="34" spans="1:1" ht="14.25">
      <c r="A34" s="506"/>
    </row>
    <row r="35" spans="1:1" ht="42.75">
      <c r="A35" s="510" t="s">
        <v>427</v>
      </c>
    </row>
    <row r="36" spans="1:1" ht="14.25">
      <c r="A36" s="506"/>
    </row>
    <row r="37" spans="1:1" ht="31.5">
      <c r="A37" s="511" t="s">
        <v>429</v>
      </c>
    </row>
  </sheetData>
  <phoneticPr fontId="0"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165"/>
  <sheetViews>
    <sheetView showZeros="0" topLeftCell="A1177" zoomScaleNormal="91" workbookViewId="0">
      <selection activeCell="E1192" sqref="E1:E1048576"/>
    </sheetView>
  </sheetViews>
  <sheetFormatPr defaultRowHeight="14.25"/>
  <cols>
    <col min="1" max="1" width="6.28515625" style="266" customWidth="1"/>
    <col min="2" max="2" width="51.42578125" style="161" customWidth="1"/>
    <col min="3" max="3" width="5.85546875" style="162" customWidth="1"/>
    <col min="4" max="4" width="9.7109375" style="163" customWidth="1"/>
    <col min="5" max="5" width="16.5703125" style="164" customWidth="1"/>
    <col min="6" max="6" width="23.28515625" style="164" customWidth="1"/>
  </cols>
  <sheetData>
    <row r="2" spans="1:6">
      <c r="A2" s="265" t="s">
        <v>605</v>
      </c>
      <c r="B2" s="159" t="s">
        <v>606</v>
      </c>
      <c r="C2" s="160" t="s">
        <v>607</v>
      </c>
      <c r="D2" s="160" t="s">
        <v>608</v>
      </c>
      <c r="E2" s="386"/>
      <c r="F2" s="386" t="s">
        <v>609</v>
      </c>
    </row>
    <row r="4" spans="1:6" ht="26.25">
      <c r="A4" s="267" t="s">
        <v>975</v>
      </c>
      <c r="B4" s="165" t="s">
        <v>479</v>
      </c>
      <c r="C4" s="166"/>
      <c r="E4" s="167"/>
      <c r="F4" s="167"/>
    </row>
    <row r="7" spans="1:6" ht="18">
      <c r="A7" s="268" t="s">
        <v>456</v>
      </c>
      <c r="B7" s="512" t="s">
        <v>571</v>
      </c>
      <c r="C7" s="168"/>
      <c r="D7" s="169"/>
      <c r="E7" s="170"/>
      <c r="F7" s="170"/>
    </row>
    <row r="8" spans="1:6" ht="12.75">
      <c r="A8" s="264"/>
      <c r="B8" s="171"/>
      <c r="C8" s="172"/>
      <c r="D8" s="173"/>
      <c r="E8" s="174"/>
      <c r="F8" s="174"/>
    </row>
    <row r="9" spans="1:6" ht="91.5" customHeight="1">
      <c r="A9" s="326"/>
      <c r="B9" s="311" t="s">
        <v>1947</v>
      </c>
      <c r="C9" s="2"/>
      <c r="D9" s="11"/>
      <c r="E9" s="11"/>
      <c r="F9" s="3"/>
    </row>
    <row r="10" spans="1:6" ht="63.75">
      <c r="A10" s="326"/>
      <c r="B10" s="513" t="s">
        <v>1948</v>
      </c>
      <c r="C10" s="2"/>
      <c r="D10" s="11"/>
      <c r="E10" s="11"/>
      <c r="F10" s="3"/>
    </row>
    <row r="11" spans="1:6" ht="12.75">
      <c r="A11" s="326"/>
      <c r="B11" s="514"/>
      <c r="C11" s="2"/>
      <c r="D11" s="11"/>
      <c r="E11" s="11"/>
      <c r="F11" s="3"/>
    </row>
    <row r="12" spans="1:6" ht="12.75">
      <c r="A12" s="326"/>
      <c r="B12" s="514"/>
      <c r="C12" s="2"/>
      <c r="D12" s="11"/>
      <c r="E12" s="11"/>
      <c r="F12" s="3"/>
    </row>
    <row r="13" spans="1:6" s="610" customFormat="1" ht="15" customHeight="1">
      <c r="A13" s="607" t="s">
        <v>456</v>
      </c>
      <c r="B13" s="515" t="s">
        <v>411</v>
      </c>
      <c r="C13" s="608" t="s">
        <v>478</v>
      </c>
      <c r="D13" s="609">
        <v>80</v>
      </c>
      <c r="E13" s="609"/>
      <c r="F13" s="91">
        <f t="shared" ref="F13" si="0">+E13*$D13</f>
        <v>0</v>
      </c>
    </row>
    <row r="14" spans="1:6" ht="12.75">
      <c r="A14" s="326"/>
      <c r="B14" s="514"/>
      <c r="C14" s="2"/>
      <c r="D14" s="11"/>
      <c r="E14" s="11"/>
      <c r="F14" s="15"/>
    </row>
    <row r="15" spans="1:6" ht="41.25" customHeight="1">
      <c r="A15" s="327" t="s">
        <v>458</v>
      </c>
      <c r="B15" s="298" t="s">
        <v>1229</v>
      </c>
      <c r="C15" s="2" t="s">
        <v>482</v>
      </c>
      <c r="D15" s="11">
        <v>60</v>
      </c>
      <c r="E15" s="11"/>
      <c r="F15" s="91">
        <f t="shared" ref="F15:F77" si="1">+E15*$D15</f>
        <v>0</v>
      </c>
    </row>
    <row r="16" spans="1:6" ht="12.75">
      <c r="A16" s="326"/>
      <c r="B16" s="514"/>
      <c r="C16" s="2"/>
      <c r="D16" s="11"/>
      <c r="E16" s="11"/>
      <c r="F16" s="91">
        <f t="shared" si="1"/>
        <v>0</v>
      </c>
    </row>
    <row r="17" spans="1:6" ht="12.75">
      <c r="A17" s="326"/>
      <c r="B17" s="514"/>
      <c r="C17" s="2"/>
      <c r="D17" s="11"/>
      <c r="E17" s="11"/>
      <c r="F17" s="91">
        <f t="shared" si="1"/>
        <v>0</v>
      </c>
    </row>
    <row r="18" spans="1:6" ht="51">
      <c r="A18" s="327" t="s">
        <v>459</v>
      </c>
      <c r="B18" s="298" t="s">
        <v>1230</v>
      </c>
      <c r="C18" s="2" t="s">
        <v>482</v>
      </c>
      <c r="D18" s="11">
        <v>60</v>
      </c>
      <c r="E18" s="11"/>
      <c r="F18" s="91">
        <f t="shared" si="1"/>
        <v>0</v>
      </c>
    </row>
    <row r="19" spans="1:6" ht="12.75">
      <c r="A19" s="326"/>
      <c r="B19" s="514"/>
      <c r="C19" s="2"/>
      <c r="D19" s="11"/>
      <c r="E19" s="11"/>
      <c r="F19" s="91">
        <f t="shared" si="1"/>
        <v>0</v>
      </c>
    </row>
    <row r="20" spans="1:6" ht="51">
      <c r="A20" s="327" t="s">
        <v>460</v>
      </c>
      <c r="B20" s="298" t="s">
        <v>1231</v>
      </c>
      <c r="C20" s="2" t="s">
        <v>482</v>
      </c>
      <c r="D20" s="11">
        <v>100</v>
      </c>
      <c r="E20" s="11"/>
      <c r="F20" s="91">
        <f t="shared" si="1"/>
        <v>0</v>
      </c>
    </row>
    <row r="21" spans="1:6" ht="12.75">
      <c r="A21" s="326"/>
      <c r="B21" s="514"/>
      <c r="C21" s="2"/>
      <c r="D21" s="11"/>
      <c r="E21" s="11"/>
      <c r="F21" s="91">
        <f t="shared" si="1"/>
        <v>0</v>
      </c>
    </row>
    <row r="22" spans="1:6" ht="25.5">
      <c r="A22" s="327" t="s">
        <v>460</v>
      </c>
      <c r="B22" s="298" t="s">
        <v>1232</v>
      </c>
      <c r="C22" s="2" t="s">
        <v>484</v>
      </c>
      <c r="D22" s="11">
        <v>5000</v>
      </c>
      <c r="E22" s="11"/>
      <c r="F22" s="91">
        <f t="shared" si="1"/>
        <v>0</v>
      </c>
    </row>
    <row r="23" spans="1:6" ht="12.75">
      <c r="A23" s="326"/>
      <c r="B23" s="514"/>
      <c r="C23" s="2"/>
      <c r="D23" s="11"/>
      <c r="E23" s="11"/>
      <c r="F23" s="91">
        <f t="shared" si="1"/>
        <v>0</v>
      </c>
    </row>
    <row r="24" spans="1:6" ht="25.5">
      <c r="A24" s="327" t="s">
        <v>462</v>
      </c>
      <c r="B24" s="306" t="s">
        <v>1949</v>
      </c>
      <c r="C24" s="2" t="s">
        <v>461</v>
      </c>
      <c r="D24" s="11">
        <f>410.3+25</f>
        <v>435.3</v>
      </c>
      <c r="E24" s="11"/>
      <c r="F24" s="91">
        <f t="shared" si="1"/>
        <v>0</v>
      </c>
    </row>
    <row r="25" spans="1:6" ht="12.75">
      <c r="A25" s="327"/>
      <c r="B25" s="298"/>
      <c r="C25" s="5"/>
      <c r="D25" s="5"/>
      <c r="E25" s="3"/>
      <c r="F25" s="91">
        <f t="shared" si="1"/>
        <v>0</v>
      </c>
    </row>
    <row r="26" spans="1:6" ht="25.5">
      <c r="A26" s="327" t="s">
        <v>463</v>
      </c>
      <c r="B26" s="306" t="s">
        <v>1950</v>
      </c>
      <c r="C26" s="2" t="s">
        <v>461</v>
      </c>
      <c r="D26" s="11">
        <f>4.8*3*2</f>
        <v>28.799999999999997</v>
      </c>
      <c r="E26" s="11"/>
      <c r="F26" s="91">
        <f t="shared" si="1"/>
        <v>0</v>
      </c>
    </row>
    <row r="27" spans="1:6" ht="12.75">
      <c r="A27" s="326"/>
      <c r="B27" s="146"/>
      <c r="C27" s="2"/>
      <c r="D27" s="11"/>
      <c r="E27" s="11"/>
      <c r="F27" s="91">
        <f t="shared" si="1"/>
        <v>0</v>
      </c>
    </row>
    <row r="28" spans="1:6" ht="38.25">
      <c r="A28" s="327" t="s">
        <v>464</v>
      </c>
      <c r="B28" s="306" t="s">
        <v>1194</v>
      </c>
      <c r="C28" s="2" t="s">
        <v>461</v>
      </c>
      <c r="D28" s="11">
        <f>123.5*2+176</f>
        <v>423</v>
      </c>
      <c r="E28" s="11"/>
      <c r="F28" s="91">
        <f t="shared" si="1"/>
        <v>0</v>
      </c>
    </row>
    <row r="29" spans="1:6" ht="12.75">
      <c r="A29" s="326"/>
      <c r="B29" s="147"/>
      <c r="C29" s="2"/>
      <c r="D29" s="11"/>
      <c r="E29" s="11"/>
      <c r="F29" s="91">
        <f t="shared" si="1"/>
        <v>0</v>
      </c>
    </row>
    <row r="30" spans="1:6" ht="25.5">
      <c r="A30" s="327" t="s">
        <v>465</v>
      </c>
      <c r="B30" s="306" t="s">
        <v>1951</v>
      </c>
      <c r="C30" s="2" t="s">
        <v>461</v>
      </c>
      <c r="D30" s="11">
        <v>94.3</v>
      </c>
      <c r="E30" s="11"/>
      <c r="F30" s="91">
        <f t="shared" si="1"/>
        <v>0</v>
      </c>
    </row>
    <row r="31" spans="1:6" ht="12.75">
      <c r="A31" s="326"/>
      <c r="B31" s="147"/>
      <c r="C31" s="2"/>
      <c r="D31" s="11"/>
      <c r="E31" s="11"/>
      <c r="F31" s="91">
        <f t="shared" si="1"/>
        <v>0</v>
      </c>
    </row>
    <row r="32" spans="1:6" ht="25.5">
      <c r="A32" s="327" t="s">
        <v>466</v>
      </c>
      <c r="B32" s="306" t="s">
        <v>1195</v>
      </c>
      <c r="C32" s="2" t="s">
        <v>484</v>
      </c>
      <c r="D32" s="11">
        <f>5630+1500</f>
        <v>7130</v>
      </c>
      <c r="E32" s="11"/>
      <c r="F32" s="91">
        <f t="shared" si="1"/>
        <v>0</v>
      </c>
    </row>
    <row r="33" spans="1:6" ht="12.75">
      <c r="A33" s="326"/>
      <c r="B33" s="147"/>
      <c r="C33" s="2"/>
      <c r="D33" s="11"/>
      <c r="E33" s="11"/>
      <c r="F33" s="91">
        <f t="shared" si="1"/>
        <v>0</v>
      </c>
    </row>
    <row r="34" spans="1:6" ht="76.5">
      <c r="A34" s="327" t="s">
        <v>467</v>
      </c>
      <c r="B34" s="306" t="s">
        <v>1952</v>
      </c>
      <c r="C34" s="2" t="s">
        <v>461</v>
      </c>
      <c r="D34" s="11">
        <f>335+19.5</f>
        <v>354.5</v>
      </c>
      <c r="E34" s="11"/>
      <c r="F34" s="91">
        <f t="shared" si="1"/>
        <v>0</v>
      </c>
    </row>
    <row r="35" spans="1:6" ht="12.75">
      <c r="A35" s="327"/>
      <c r="B35" s="307"/>
      <c r="C35" s="1"/>
      <c r="D35" s="11"/>
      <c r="E35" s="11"/>
      <c r="F35" s="91">
        <f t="shared" si="1"/>
        <v>0</v>
      </c>
    </row>
    <row r="36" spans="1:6" ht="39" customHeight="1">
      <c r="A36" s="327" t="s">
        <v>485</v>
      </c>
      <c r="B36" s="306" t="s">
        <v>1234</v>
      </c>
      <c r="C36" s="2" t="s">
        <v>461</v>
      </c>
      <c r="D36" s="11">
        <v>76</v>
      </c>
      <c r="E36" s="11"/>
      <c r="F36" s="91">
        <f t="shared" si="1"/>
        <v>0</v>
      </c>
    </row>
    <row r="37" spans="1:6" ht="12.75">
      <c r="A37" s="327"/>
      <c r="B37" s="307"/>
      <c r="C37" s="1"/>
      <c r="D37" s="11"/>
      <c r="E37" s="11"/>
      <c r="F37" s="91">
        <f t="shared" si="1"/>
        <v>0</v>
      </c>
    </row>
    <row r="38" spans="1:6" ht="38.25">
      <c r="A38" s="327" t="s">
        <v>468</v>
      </c>
      <c r="B38" s="306" t="s">
        <v>1233</v>
      </c>
      <c r="C38" s="2" t="s">
        <v>461</v>
      </c>
      <c r="D38" s="11">
        <v>4.5</v>
      </c>
      <c r="E38" s="11"/>
      <c r="F38" s="91">
        <f t="shared" si="1"/>
        <v>0</v>
      </c>
    </row>
    <row r="39" spans="1:6" ht="12.75">
      <c r="A39" s="327"/>
      <c r="B39" s="307"/>
      <c r="C39" s="1"/>
      <c r="D39" s="11"/>
      <c r="E39" s="11"/>
      <c r="F39" s="91">
        <f t="shared" si="1"/>
        <v>0</v>
      </c>
    </row>
    <row r="40" spans="1:6" ht="51">
      <c r="A40" s="327" t="s">
        <v>486</v>
      </c>
      <c r="B40" s="298" t="s">
        <v>1196</v>
      </c>
      <c r="C40" s="5"/>
      <c r="D40" s="5"/>
      <c r="E40" s="3"/>
      <c r="F40" s="91">
        <f t="shared" si="1"/>
        <v>0</v>
      </c>
    </row>
    <row r="41" spans="1:6" ht="12.75">
      <c r="A41" s="327"/>
      <c r="B41" s="298"/>
      <c r="C41" s="2"/>
      <c r="D41" s="11"/>
      <c r="E41" s="11"/>
      <c r="F41" s="91">
        <f t="shared" si="1"/>
        <v>0</v>
      </c>
    </row>
    <row r="42" spans="1:6" ht="12.75">
      <c r="A42" s="327" t="s">
        <v>471</v>
      </c>
      <c r="B42" s="298" t="s">
        <v>1197</v>
      </c>
      <c r="C42" s="2" t="s">
        <v>478</v>
      </c>
      <c r="D42" s="11">
        <v>4</v>
      </c>
      <c r="E42" s="11"/>
      <c r="F42" s="91">
        <f t="shared" si="1"/>
        <v>0</v>
      </c>
    </row>
    <row r="43" spans="1:6" ht="12.75">
      <c r="A43" s="327" t="s">
        <v>473</v>
      </c>
      <c r="B43" s="298" t="s">
        <v>1198</v>
      </c>
      <c r="C43" s="2" t="s">
        <v>478</v>
      </c>
      <c r="D43" s="11">
        <v>2</v>
      </c>
      <c r="E43" s="11"/>
      <c r="F43" s="91">
        <f t="shared" si="1"/>
        <v>0</v>
      </c>
    </row>
    <row r="44" spans="1:6" ht="12.75">
      <c r="A44" s="327" t="s">
        <v>474</v>
      </c>
      <c r="B44" s="298" t="s">
        <v>1199</v>
      </c>
      <c r="C44" s="2" t="s">
        <v>478</v>
      </c>
      <c r="D44" s="11">
        <v>2</v>
      </c>
      <c r="E44" s="11"/>
      <c r="F44" s="91">
        <f t="shared" si="1"/>
        <v>0</v>
      </c>
    </row>
    <row r="45" spans="1:6" ht="12.75">
      <c r="A45" s="327" t="s">
        <v>475</v>
      </c>
      <c r="B45" s="298" t="s">
        <v>1200</v>
      </c>
      <c r="C45" s="2" t="s">
        <v>478</v>
      </c>
      <c r="D45" s="11">
        <v>2</v>
      </c>
      <c r="E45" s="11"/>
      <c r="F45" s="91">
        <f t="shared" si="1"/>
        <v>0</v>
      </c>
    </row>
    <row r="46" spans="1:6" ht="12.75">
      <c r="A46" s="327"/>
      <c r="B46" s="307"/>
      <c r="C46" s="1"/>
      <c r="D46" s="11"/>
      <c r="E46" s="11"/>
      <c r="F46" s="91">
        <f t="shared" si="1"/>
        <v>0</v>
      </c>
    </row>
    <row r="47" spans="1:6" ht="25.5">
      <c r="A47" s="327" t="s">
        <v>487</v>
      </c>
      <c r="B47" s="298" t="s">
        <v>1201</v>
      </c>
      <c r="C47" s="2" t="s">
        <v>478</v>
      </c>
      <c r="D47" s="11">
        <v>6</v>
      </c>
      <c r="E47" s="11"/>
      <c r="F47" s="91">
        <f t="shared" si="1"/>
        <v>0</v>
      </c>
    </row>
    <row r="48" spans="1:6" ht="12.75">
      <c r="A48" s="327"/>
      <c r="B48" s="298"/>
      <c r="C48" s="5"/>
      <c r="D48" s="5"/>
      <c r="E48" s="3"/>
      <c r="F48" s="91">
        <f t="shared" si="1"/>
        <v>0</v>
      </c>
    </row>
    <row r="49" spans="1:6" ht="25.5">
      <c r="A49" s="327" t="s">
        <v>469</v>
      </c>
      <c r="B49" s="298" t="s">
        <v>1202</v>
      </c>
      <c r="C49" s="2" t="s">
        <v>461</v>
      </c>
      <c r="D49" s="11">
        <v>27</v>
      </c>
      <c r="E49" s="11"/>
      <c r="F49" s="91">
        <f t="shared" si="1"/>
        <v>0</v>
      </c>
    </row>
    <row r="50" spans="1:6" ht="12.75">
      <c r="A50" s="327"/>
      <c r="B50" s="298"/>
      <c r="C50" s="2"/>
      <c r="D50" s="11"/>
      <c r="E50" s="11"/>
      <c r="F50" s="91">
        <f t="shared" si="1"/>
        <v>0</v>
      </c>
    </row>
    <row r="51" spans="1:6" ht="25.5">
      <c r="A51" s="327" t="s">
        <v>470</v>
      </c>
      <c r="B51" s="298" t="s">
        <v>412</v>
      </c>
      <c r="C51" s="2" t="s">
        <v>478</v>
      </c>
      <c r="D51" s="11">
        <v>1</v>
      </c>
      <c r="E51" s="11"/>
      <c r="F51" s="91">
        <f t="shared" si="1"/>
        <v>0</v>
      </c>
    </row>
    <row r="52" spans="1:6" ht="12.75">
      <c r="A52" s="327"/>
      <c r="B52" s="298"/>
      <c r="C52" s="2"/>
      <c r="D52" s="11"/>
      <c r="E52" s="11"/>
      <c r="F52" s="91">
        <f t="shared" si="1"/>
        <v>0</v>
      </c>
    </row>
    <row r="53" spans="1:6" ht="52.5" customHeight="1">
      <c r="A53" s="327" t="s">
        <v>476</v>
      </c>
      <c r="B53" s="298" t="s">
        <v>1203</v>
      </c>
      <c r="C53" s="2" t="s">
        <v>457</v>
      </c>
      <c r="D53" s="11">
        <v>3</v>
      </c>
      <c r="E53" s="11"/>
      <c r="F53" s="91">
        <f t="shared" si="1"/>
        <v>0</v>
      </c>
    </row>
    <row r="54" spans="1:6" ht="63.75" customHeight="1">
      <c r="A54" s="327"/>
      <c r="B54" s="298" t="s">
        <v>1235</v>
      </c>
      <c r="C54" s="2"/>
      <c r="D54" s="11"/>
      <c r="E54" s="11"/>
      <c r="F54" s="91">
        <f t="shared" si="1"/>
        <v>0</v>
      </c>
    </row>
    <row r="55" spans="1:6" ht="15" customHeight="1">
      <c r="A55" s="326"/>
      <c r="B55" s="147"/>
      <c r="C55" s="2"/>
      <c r="D55" s="11"/>
      <c r="E55" s="11"/>
      <c r="F55" s="91">
        <f t="shared" si="1"/>
        <v>0</v>
      </c>
    </row>
    <row r="56" spans="1:6" ht="51">
      <c r="A56" s="327" t="s">
        <v>488</v>
      </c>
      <c r="B56" s="298" t="s">
        <v>1204</v>
      </c>
      <c r="C56" s="2" t="s">
        <v>484</v>
      </c>
      <c r="D56" s="11">
        <v>1760</v>
      </c>
      <c r="E56" s="11"/>
      <c r="F56" s="91">
        <f t="shared" si="1"/>
        <v>0</v>
      </c>
    </row>
    <row r="57" spans="1:6" ht="63.75">
      <c r="A57" s="326"/>
      <c r="B57" s="298" t="s">
        <v>1235</v>
      </c>
      <c r="C57" s="2"/>
      <c r="D57" s="11"/>
      <c r="E57" s="11"/>
      <c r="F57" s="91">
        <f t="shared" si="1"/>
        <v>0</v>
      </c>
    </row>
    <row r="58" spans="1:6" ht="15" customHeight="1">
      <c r="A58" s="326"/>
      <c r="B58" s="147"/>
      <c r="C58" s="2"/>
      <c r="D58" s="11"/>
      <c r="E58" s="11"/>
      <c r="F58" s="91">
        <f t="shared" si="1"/>
        <v>0</v>
      </c>
    </row>
    <row r="59" spans="1:6" ht="76.5">
      <c r="A59" s="327" t="s">
        <v>489</v>
      </c>
      <c r="B59" s="298" t="s">
        <v>1236</v>
      </c>
      <c r="C59" s="2"/>
      <c r="D59" s="11"/>
      <c r="E59" s="11"/>
      <c r="F59" s="91">
        <f t="shared" si="1"/>
        <v>0</v>
      </c>
    </row>
    <row r="60" spans="1:6" ht="12.75">
      <c r="A60" s="327"/>
      <c r="B60" s="298"/>
      <c r="C60" s="2"/>
      <c r="D60" s="11"/>
      <c r="E60" s="11"/>
      <c r="F60" s="91">
        <f t="shared" si="1"/>
        <v>0</v>
      </c>
    </row>
    <row r="61" spans="1:6" ht="25.5">
      <c r="A61" s="327" t="s">
        <v>471</v>
      </c>
      <c r="B61" s="298" t="s">
        <v>1237</v>
      </c>
      <c r="C61" s="2" t="s">
        <v>477</v>
      </c>
      <c r="D61" s="11">
        <v>20.2</v>
      </c>
      <c r="E61" s="11"/>
      <c r="F61" s="91">
        <f t="shared" si="1"/>
        <v>0</v>
      </c>
    </row>
    <row r="62" spans="1:6" ht="25.5">
      <c r="A62" s="327" t="s">
        <v>473</v>
      </c>
      <c r="B62" s="298" t="s">
        <v>1238</v>
      </c>
      <c r="C62" s="2" t="s">
        <v>477</v>
      </c>
      <c r="D62" s="11">
        <v>20.9</v>
      </c>
      <c r="E62" s="11"/>
      <c r="F62" s="91">
        <f t="shared" si="1"/>
        <v>0</v>
      </c>
    </row>
    <row r="63" spans="1:6" ht="25.5">
      <c r="A63" s="327" t="s">
        <v>474</v>
      </c>
      <c r="B63" s="298" t="s">
        <v>1239</v>
      </c>
      <c r="C63" s="2" t="s">
        <v>477</v>
      </c>
      <c r="D63" s="11">
        <v>11</v>
      </c>
      <c r="E63" s="11"/>
      <c r="F63" s="91">
        <f t="shared" si="1"/>
        <v>0</v>
      </c>
    </row>
    <row r="64" spans="1:6" ht="38.25">
      <c r="A64" s="327" t="s">
        <v>475</v>
      </c>
      <c r="B64" s="298" t="s">
        <v>1240</v>
      </c>
      <c r="C64" s="2" t="s">
        <v>478</v>
      </c>
      <c r="D64" s="11">
        <v>65</v>
      </c>
      <c r="E64" s="11"/>
      <c r="F64" s="91">
        <f t="shared" si="1"/>
        <v>0</v>
      </c>
    </row>
    <row r="65" spans="1:6" ht="51">
      <c r="A65" s="327" t="s">
        <v>436</v>
      </c>
      <c r="B65" s="298" t="s">
        <v>1241</v>
      </c>
      <c r="C65" s="2" t="s">
        <v>477</v>
      </c>
      <c r="D65" s="11">
        <v>85</v>
      </c>
      <c r="E65" s="11"/>
      <c r="F65" s="91">
        <f t="shared" si="1"/>
        <v>0</v>
      </c>
    </row>
    <row r="66" spans="1:6" ht="15" customHeight="1">
      <c r="A66" s="326"/>
      <c r="B66" s="147"/>
      <c r="C66" s="2"/>
      <c r="D66" s="11"/>
      <c r="E66" s="11"/>
      <c r="F66" s="91">
        <f t="shared" si="1"/>
        <v>0</v>
      </c>
    </row>
    <row r="67" spans="1:6" ht="63.75">
      <c r="A67" s="327" t="s">
        <v>490</v>
      </c>
      <c r="B67" s="298" t="s">
        <v>1242</v>
      </c>
      <c r="C67" s="2" t="s">
        <v>461</v>
      </c>
      <c r="D67" s="11">
        <v>310</v>
      </c>
      <c r="E67" s="11"/>
      <c r="F67" s="91">
        <f t="shared" si="1"/>
        <v>0</v>
      </c>
    </row>
    <row r="68" spans="1:6" ht="12.75">
      <c r="A68" s="327"/>
      <c r="B68" s="298"/>
      <c r="C68" s="2"/>
      <c r="D68" s="11"/>
      <c r="E68" s="11"/>
      <c r="F68" s="91">
        <f t="shared" si="1"/>
        <v>0</v>
      </c>
    </row>
    <row r="69" spans="1:6" ht="39.75" customHeight="1">
      <c r="A69" s="327" t="s">
        <v>491</v>
      </c>
      <c r="B69" s="298" t="s">
        <v>1245</v>
      </c>
      <c r="C69" s="2" t="s">
        <v>461</v>
      </c>
      <c r="D69" s="11">
        <v>29.3</v>
      </c>
      <c r="E69" s="11"/>
      <c r="F69" s="91">
        <f t="shared" si="1"/>
        <v>0</v>
      </c>
    </row>
    <row r="70" spans="1:6" ht="15" customHeight="1">
      <c r="A70" s="327"/>
      <c r="B70" s="298"/>
      <c r="C70" s="2"/>
      <c r="D70" s="11"/>
      <c r="E70" s="11"/>
      <c r="F70" s="91">
        <f t="shared" si="1"/>
        <v>0</v>
      </c>
    </row>
    <row r="71" spans="1:6" ht="26.25" customHeight="1">
      <c r="A71" s="327" t="s">
        <v>492</v>
      </c>
      <c r="B71" s="298" t="s">
        <v>1205</v>
      </c>
      <c r="C71" s="2" t="s">
        <v>461</v>
      </c>
      <c r="D71" s="11">
        <v>19.399999999999999</v>
      </c>
      <c r="E71" s="11"/>
      <c r="F71" s="91">
        <f t="shared" si="1"/>
        <v>0</v>
      </c>
    </row>
    <row r="72" spans="1:6" ht="15" customHeight="1">
      <c r="A72" s="327"/>
      <c r="B72" s="298"/>
      <c r="C72" s="2"/>
      <c r="D72" s="11"/>
      <c r="E72" s="11"/>
      <c r="F72" s="91">
        <f t="shared" si="1"/>
        <v>0</v>
      </c>
    </row>
    <row r="73" spans="1:6" ht="38.25">
      <c r="A73" s="327" t="s">
        <v>617</v>
      </c>
      <c r="B73" s="298" t="s">
        <v>1243</v>
      </c>
      <c r="C73" s="5"/>
      <c r="D73" s="5"/>
      <c r="E73" s="3"/>
      <c r="F73" s="91">
        <f t="shared" si="1"/>
        <v>0</v>
      </c>
    </row>
    <row r="74" spans="1:6" ht="39" customHeight="1">
      <c r="A74" s="327"/>
      <c r="B74" s="298" t="s">
        <v>1244</v>
      </c>
      <c r="C74" s="2" t="s">
        <v>483</v>
      </c>
      <c r="D74" s="11">
        <v>1</v>
      </c>
      <c r="E74" s="11"/>
      <c r="F74" s="91">
        <f t="shared" si="1"/>
        <v>0</v>
      </c>
    </row>
    <row r="75" spans="1:6" ht="15" customHeight="1">
      <c r="A75" s="327"/>
      <c r="B75" s="298"/>
      <c r="C75" s="2"/>
      <c r="D75" s="11"/>
      <c r="E75" s="11"/>
      <c r="F75" s="91">
        <f t="shared" si="1"/>
        <v>0</v>
      </c>
    </row>
    <row r="76" spans="1:6" ht="63.75">
      <c r="A76" s="327" t="s">
        <v>618</v>
      </c>
      <c r="B76" s="298" t="s">
        <v>2042</v>
      </c>
      <c r="C76" s="2" t="s">
        <v>461</v>
      </c>
      <c r="D76" s="11">
        <v>30</v>
      </c>
      <c r="E76" s="11"/>
      <c r="F76" s="91">
        <f t="shared" si="1"/>
        <v>0</v>
      </c>
    </row>
    <row r="77" spans="1:6" ht="15" customHeight="1">
      <c r="A77" s="327"/>
      <c r="B77" s="298"/>
      <c r="C77" s="2"/>
      <c r="D77" s="11"/>
      <c r="E77" s="11"/>
      <c r="F77" s="91">
        <f t="shared" si="1"/>
        <v>0</v>
      </c>
    </row>
    <row r="78" spans="1:6" ht="38.25">
      <c r="A78" s="327" t="s">
        <v>619</v>
      </c>
      <c r="B78" s="298" t="s">
        <v>2041</v>
      </c>
      <c r="C78" s="2" t="s">
        <v>461</v>
      </c>
      <c r="D78" s="11">
        <v>296</v>
      </c>
      <c r="E78" s="11"/>
      <c r="F78" s="91">
        <f t="shared" ref="F78:F83" si="2">+E78*$D78</f>
        <v>0</v>
      </c>
    </row>
    <row r="79" spans="1:6" ht="15" customHeight="1">
      <c r="A79" s="327"/>
      <c r="B79" s="298"/>
      <c r="C79" s="2"/>
      <c r="D79" s="11"/>
      <c r="E79" s="11"/>
      <c r="F79" s="91">
        <f t="shared" si="2"/>
        <v>0</v>
      </c>
    </row>
    <row r="80" spans="1:6" ht="25.5">
      <c r="A80" s="327" t="s">
        <v>620</v>
      </c>
      <c r="B80" s="515" t="s">
        <v>1246</v>
      </c>
      <c r="C80" s="2" t="s">
        <v>478</v>
      </c>
      <c r="D80" s="11">
        <v>1</v>
      </c>
      <c r="E80" s="11"/>
      <c r="F80" s="91">
        <f t="shared" si="2"/>
        <v>0</v>
      </c>
    </row>
    <row r="81" spans="1:6" ht="15" customHeight="1">
      <c r="A81" s="327"/>
      <c r="B81" s="515"/>
      <c r="C81" s="2"/>
      <c r="D81" s="11"/>
      <c r="E81" s="11"/>
      <c r="F81" s="91">
        <f t="shared" si="2"/>
        <v>0</v>
      </c>
    </row>
    <row r="82" spans="1:6" ht="15" customHeight="1">
      <c r="A82" s="327" t="s">
        <v>621</v>
      </c>
      <c r="B82" s="515" t="s">
        <v>0</v>
      </c>
      <c r="C82" s="2" t="s">
        <v>478</v>
      </c>
      <c r="D82" s="11">
        <v>1</v>
      </c>
      <c r="E82" s="11"/>
      <c r="F82" s="91">
        <f t="shared" si="2"/>
        <v>0</v>
      </c>
    </row>
    <row r="83" spans="1:6" ht="15" customHeight="1">
      <c r="A83" s="270"/>
      <c r="B83" s="516"/>
      <c r="C83" s="179"/>
      <c r="D83" s="180"/>
      <c r="E83" s="181"/>
      <c r="F83" s="91">
        <f t="shared" si="2"/>
        <v>0</v>
      </c>
    </row>
    <row r="84" spans="1:6" ht="15.75" thickBot="1">
      <c r="A84" s="271"/>
      <c r="B84" s="517" t="s">
        <v>1206</v>
      </c>
      <c r="C84" s="182"/>
      <c r="D84" s="183"/>
      <c r="E84" s="184"/>
      <c r="F84" s="189">
        <f>SUM(F11:F83)</f>
        <v>0</v>
      </c>
    </row>
    <row r="85" spans="1:6" ht="15" thickTop="1">
      <c r="B85" s="176"/>
    </row>
    <row r="86" spans="1:6">
      <c r="A86" s="264"/>
      <c r="B86" s="518"/>
      <c r="C86" s="172"/>
      <c r="D86" s="173"/>
      <c r="E86" s="174"/>
      <c r="F86" s="174"/>
    </row>
    <row r="87" spans="1:6">
      <c r="A87" s="264"/>
      <c r="B87" s="518"/>
      <c r="C87" s="172"/>
      <c r="D87" s="173"/>
      <c r="E87" s="174"/>
      <c r="F87" s="174"/>
    </row>
    <row r="88" spans="1:6" ht="18">
      <c r="A88" s="268" t="s">
        <v>458</v>
      </c>
      <c r="B88" s="519" t="s">
        <v>572</v>
      </c>
      <c r="C88" s="168"/>
      <c r="D88" s="169"/>
      <c r="E88" s="170"/>
      <c r="F88" s="170"/>
    </row>
    <row r="89" spans="1:6">
      <c r="A89" s="269"/>
      <c r="B89" s="518"/>
      <c r="C89" s="172"/>
      <c r="D89" s="175"/>
      <c r="E89" s="174"/>
      <c r="F89" s="174"/>
    </row>
    <row r="90" spans="1:6" ht="38.25">
      <c r="A90" s="327" t="s">
        <v>456</v>
      </c>
      <c r="B90" s="298" t="s">
        <v>1248</v>
      </c>
      <c r="C90" s="5"/>
      <c r="D90" s="70"/>
      <c r="E90" s="11"/>
      <c r="F90" s="11"/>
    </row>
    <row r="91" spans="1:6" ht="25.5">
      <c r="A91" s="327"/>
      <c r="B91" s="306" t="s">
        <v>1247</v>
      </c>
      <c r="C91" s="2" t="s">
        <v>477</v>
      </c>
      <c r="D91" s="11">
        <v>5</v>
      </c>
      <c r="E91" s="11"/>
      <c r="F91" s="91">
        <f t="shared" ref="F91:F130" si="3">+E91*$D91</f>
        <v>0</v>
      </c>
    </row>
    <row r="92" spans="1:6" ht="15" customHeight="1">
      <c r="A92" s="326"/>
      <c r="B92" s="147"/>
      <c r="C92" s="2"/>
      <c r="D92" s="11"/>
      <c r="E92" s="11"/>
      <c r="F92" s="91">
        <f t="shared" si="3"/>
        <v>0</v>
      </c>
    </row>
    <row r="93" spans="1:6" ht="38.25">
      <c r="A93" s="327" t="s">
        <v>458</v>
      </c>
      <c r="B93" s="298" t="s">
        <v>1249</v>
      </c>
      <c r="C93" s="2" t="s">
        <v>461</v>
      </c>
      <c r="D93" s="11">
        <v>75</v>
      </c>
      <c r="E93" s="11"/>
      <c r="F93" s="91">
        <f t="shared" si="3"/>
        <v>0</v>
      </c>
    </row>
    <row r="94" spans="1:6" ht="15" customHeight="1">
      <c r="A94" s="326"/>
      <c r="B94" s="520"/>
      <c r="C94" s="2"/>
      <c r="D94" s="11"/>
      <c r="E94" s="11"/>
      <c r="F94" s="91">
        <f t="shared" si="3"/>
        <v>0</v>
      </c>
    </row>
    <row r="95" spans="1:6" ht="38.25">
      <c r="A95" s="327" t="s">
        <v>459</v>
      </c>
      <c r="B95" s="298" t="s">
        <v>1250</v>
      </c>
      <c r="C95" s="2" t="s">
        <v>477</v>
      </c>
      <c r="D95" s="11">
        <v>58</v>
      </c>
      <c r="E95" s="11"/>
      <c r="F95" s="91">
        <f t="shared" si="3"/>
        <v>0</v>
      </c>
    </row>
    <row r="96" spans="1:6" ht="15" customHeight="1">
      <c r="A96" s="326"/>
      <c r="B96" s="520"/>
      <c r="C96" s="2"/>
      <c r="D96" s="11"/>
      <c r="E96" s="11"/>
      <c r="F96" s="91">
        <f t="shared" si="3"/>
        <v>0</v>
      </c>
    </row>
    <row r="97" spans="1:6" ht="51">
      <c r="A97" s="327" t="s">
        <v>460</v>
      </c>
      <c r="B97" s="298" t="s">
        <v>962</v>
      </c>
      <c r="C97" s="2" t="s">
        <v>461</v>
      </c>
      <c r="D97" s="11">
        <v>85.5</v>
      </c>
      <c r="E97" s="11"/>
      <c r="F97" s="91">
        <f t="shared" si="3"/>
        <v>0</v>
      </c>
    </row>
    <row r="98" spans="1:6" ht="15" customHeight="1">
      <c r="A98" s="327"/>
      <c r="B98" s="307"/>
      <c r="C98" s="1"/>
      <c r="D98" s="11"/>
      <c r="E98" s="11"/>
      <c r="F98" s="91">
        <f t="shared" si="3"/>
        <v>0</v>
      </c>
    </row>
    <row r="99" spans="1:6" ht="26.25" customHeight="1">
      <c r="A99" s="327" t="s">
        <v>462</v>
      </c>
      <c r="B99" s="306" t="s">
        <v>1207</v>
      </c>
      <c r="C99" s="2" t="s">
        <v>477</v>
      </c>
      <c r="D99" s="11">
        <v>115</v>
      </c>
      <c r="E99" s="11"/>
      <c r="F99" s="91">
        <f t="shared" si="3"/>
        <v>0</v>
      </c>
    </row>
    <row r="100" spans="1:6" ht="15" customHeight="1">
      <c r="A100" s="327"/>
      <c r="B100" s="307"/>
      <c r="C100" s="1"/>
      <c r="D100" s="11"/>
      <c r="E100" s="11"/>
      <c r="F100" s="91">
        <f t="shared" si="3"/>
        <v>0</v>
      </c>
    </row>
    <row r="101" spans="1:6" ht="38.25">
      <c r="A101" s="327" t="s">
        <v>463</v>
      </c>
      <c r="B101" s="307" t="s">
        <v>452</v>
      </c>
      <c r="C101" s="1"/>
      <c r="D101" s="11"/>
      <c r="E101" s="11"/>
      <c r="F101" s="91">
        <f t="shared" si="3"/>
        <v>0</v>
      </c>
    </row>
    <row r="102" spans="1:6" ht="38.25">
      <c r="A102" s="326" t="s">
        <v>563</v>
      </c>
      <c r="B102" s="307" t="s">
        <v>434</v>
      </c>
      <c r="C102" s="1"/>
      <c r="D102" s="11"/>
      <c r="E102" s="11"/>
      <c r="F102" s="91">
        <f t="shared" si="3"/>
        <v>0</v>
      </c>
    </row>
    <row r="103" spans="1:6" ht="15" customHeight="1">
      <c r="A103" s="327"/>
      <c r="B103" s="521"/>
      <c r="C103" s="2"/>
      <c r="D103" s="11"/>
      <c r="E103" s="11"/>
      <c r="F103" s="91">
        <f t="shared" si="3"/>
        <v>0</v>
      </c>
    </row>
    <row r="104" spans="1:6" ht="12.75">
      <c r="A104" s="327" t="s">
        <v>471</v>
      </c>
      <c r="B104" s="146" t="s">
        <v>1208</v>
      </c>
      <c r="C104" s="1"/>
      <c r="D104" s="11"/>
      <c r="E104" s="11"/>
      <c r="F104" s="91">
        <f t="shared" si="3"/>
        <v>0</v>
      </c>
    </row>
    <row r="105" spans="1:6" ht="25.5">
      <c r="A105" s="327"/>
      <c r="B105" s="298" t="s">
        <v>1254</v>
      </c>
      <c r="C105" s="5"/>
      <c r="D105" s="70"/>
      <c r="E105" s="11"/>
      <c r="F105" s="91">
        <f t="shared" si="3"/>
        <v>0</v>
      </c>
    </row>
    <row r="106" spans="1:6" ht="12.75">
      <c r="A106" s="327"/>
      <c r="B106" s="298" t="s">
        <v>1255</v>
      </c>
      <c r="C106" s="5"/>
      <c r="D106" s="70"/>
      <c r="E106" s="11"/>
      <c r="F106" s="91">
        <f t="shared" si="3"/>
        <v>0</v>
      </c>
    </row>
    <row r="107" spans="1:6" ht="25.5">
      <c r="A107" s="326" t="s">
        <v>563</v>
      </c>
      <c r="B107" s="298" t="s">
        <v>1256</v>
      </c>
      <c r="C107" s="1" t="s">
        <v>461</v>
      </c>
      <c r="D107" s="11">
        <f>45.6+294.5+19</f>
        <v>359.1</v>
      </c>
      <c r="E107" s="11"/>
      <c r="F107" s="91">
        <f t="shared" si="3"/>
        <v>0</v>
      </c>
    </row>
    <row r="108" spans="1:6" ht="12.75">
      <c r="A108" s="327"/>
      <c r="B108" s="307"/>
      <c r="C108" s="1"/>
      <c r="D108" s="11"/>
      <c r="E108" s="11"/>
      <c r="F108" s="91">
        <f t="shared" si="3"/>
        <v>0</v>
      </c>
    </row>
    <row r="109" spans="1:6" ht="12.75">
      <c r="A109" s="327" t="s">
        <v>473</v>
      </c>
      <c r="B109" s="146" t="s">
        <v>1209</v>
      </c>
      <c r="C109" s="1"/>
      <c r="D109" s="11"/>
      <c r="E109" s="11"/>
      <c r="F109" s="91">
        <f t="shared" si="3"/>
        <v>0</v>
      </c>
    </row>
    <row r="110" spans="1:6" ht="25.5">
      <c r="A110" s="327"/>
      <c r="B110" s="298" t="s">
        <v>1252</v>
      </c>
      <c r="C110" s="5"/>
      <c r="D110" s="70"/>
      <c r="E110" s="11"/>
      <c r="F110" s="91">
        <f t="shared" si="3"/>
        <v>0</v>
      </c>
    </row>
    <row r="111" spans="1:6" ht="15" customHeight="1">
      <c r="A111" s="327"/>
      <c r="B111" s="298" t="s">
        <v>1253</v>
      </c>
      <c r="C111" s="1" t="s">
        <v>461</v>
      </c>
      <c r="D111" s="11">
        <v>70</v>
      </c>
      <c r="E111" s="11"/>
      <c r="F111" s="91">
        <f t="shared" si="3"/>
        <v>0</v>
      </c>
    </row>
    <row r="112" spans="1:6" ht="15" customHeight="1">
      <c r="A112" s="327"/>
      <c r="B112" s="298"/>
      <c r="C112" s="1"/>
      <c r="D112" s="11"/>
      <c r="E112" s="11"/>
      <c r="F112" s="91">
        <f t="shared" si="3"/>
        <v>0</v>
      </c>
    </row>
    <row r="113" spans="1:6" ht="63.75">
      <c r="A113" s="327" t="s">
        <v>474</v>
      </c>
      <c r="B113" s="298" t="s">
        <v>1251</v>
      </c>
      <c r="C113" s="1" t="s">
        <v>461</v>
      </c>
      <c r="D113" s="11">
        <v>1.5</v>
      </c>
      <c r="E113" s="11"/>
      <c r="F113" s="91">
        <f t="shared" si="3"/>
        <v>0</v>
      </c>
    </row>
    <row r="114" spans="1:6" ht="15" customHeight="1">
      <c r="A114" s="327"/>
      <c r="B114" s="522"/>
      <c r="C114" s="2"/>
      <c r="D114" s="11"/>
      <c r="E114" s="11"/>
      <c r="F114" s="91">
        <f t="shared" si="3"/>
        <v>0</v>
      </c>
    </row>
    <row r="115" spans="1:6" ht="51">
      <c r="A115" s="327" t="s">
        <v>464</v>
      </c>
      <c r="B115" s="298" t="s">
        <v>1257</v>
      </c>
      <c r="C115" s="2" t="s">
        <v>457</v>
      </c>
      <c r="D115" s="11">
        <v>2.5</v>
      </c>
      <c r="E115" s="11"/>
      <c r="F115" s="91">
        <f t="shared" si="3"/>
        <v>0</v>
      </c>
    </row>
    <row r="116" spans="1:6" ht="15" customHeight="1">
      <c r="A116" s="327"/>
      <c r="B116" s="522"/>
      <c r="C116" s="2"/>
      <c r="D116" s="11"/>
      <c r="E116" s="11"/>
      <c r="F116" s="91">
        <f t="shared" si="3"/>
        <v>0</v>
      </c>
    </row>
    <row r="117" spans="1:6" ht="51">
      <c r="A117" s="327" t="s">
        <v>465</v>
      </c>
      <c r="B117" s="298" t="s">
        <v>144</v>
      </c>
      <c r="C117" s="2" t="s">
        <v>478</v>
      </c>
      <c r="D117" s="11">
        <v>8</v>
      </c>
      <c r="E117" s="11"/>
      <c r="F117" s="91">
        <f t="shared" si="3"/>
        <v>0</v>
      </c>
    </row>
    <row r="118" spans="1:6" ht="15" customHeight="1">
      <c r="A118" s="327"/>
      <c r="B118" s="522"/>
      <c r="C118" s="2"/>
      <c r="D118" s="11"/>
      <c r="E118" s="11"/>
      <c r="F118" s="91">
        <f t="shared" si="3"/>
        <v>0</v>
      </c>
    </row>
    <row r="119" spans="1:6" ht="51">
      <c r="A119" s="327" t="s">
        <v>466</v>
      </c>
      <c r="B119" s="522" t="s">
        <v>1258</v>
      </c>
      <c r="C119" s="2" t="s">
        <v>478</v>
      </c>
      <c r="D119" s="11">
        <v>1</v>
      </c>
      <c r="E119" s="11"/>
      <c r="F119" s="91">
        <f t="shared" si="3"/>
        <v>0</v>
      </c>
    </row>
    <row r="120" spans="1:6" ht="15" customHeight="1">
      <c r="A120" s="327"/>
      <c r="B120" s="522"/>
      <c r="C120" s="2"/>
      <c r="D120" s="11"/>
      <c r="E120" s="11"/>
      <c r="F120" s="91">
        <f t="shared" si="3"/>
        <v>0</v>
      </c>
    </row>
    <row r="121" spans="1:6" ht="39" customHeight="1">
      <c r="A121" s="327" t="s">
        <v>485</v>
      </c>
      <c r="B121" s="523" t="s">
        <v>1210</v>
      </c>
      <c r="C121" s="4"/>
      <c r="D121" s="4"/>
      <c r="E121" s="3"/>
      <c r="F121" s="91">
        <f t="shared" si="3"/>
        <v>0</v>
      </c>
    </row>
    <row r="122" spans="1:6" ht="12.75">
      <c r="A122" s="327"/>
      <c r="B122" s="522" t="s">
        <v>1211</v>
      </c>
      <c r="C122" s="2" t="s">
        <v>478</v>
      </c>
      <c r="D122" s="11">
        <v>2</v>
      </c>
      <c r="E122" s="11"/>
      <c r="F122" s="91">
        <f t="shared" si="3"/>
        <v>0</v>
      </c>
    </row>
    <row r="123" spans="1:6" ht="15" customHeight="1">
      <c r="A123" s="327"/>
      <c r="B123" s="298"/>
      <c r="C123" s="2"/>
      <c r="D123" s="11"/>
      <c r="E123" s="11"/>
      <c r="F123" s="91">
        <f t="shared" si="3"/>
        <v>0</v>
      </c>
    </row>
    <row r="124" spans="1:6" ht="25.5">
      <c r="A124" s="327" t="s">
        <v>468</v>
      </c>
      <c r="B124" s="298" t="s">
        <v>1120</v>
      </c>
      <c r="C124" s="5"/>
      <c r="D124" s="5"/>
      <c r="E124" s="3"/>
      <c r="F124" s="91">
        <f t="shared" si="3"/>
        <v>0</v>
      </c>
    </row>
    <row r="125" spans="1:6" ht="12.75">
      <c r="A125" s="327"/>
      <c r="B125" s="298" t="s">
        <v>1121</v>
      </c>
      <c r="C125" s="2" t="s">
        <v>482</v>
      </c>
      <c r="D125" s="11">
        <v>250</v>
      </c>
      <c r="E125" s="11"/>
      <c r="F125" s="91">
        <f t="shared" si="3"/>
        <v>0</v>
      </c>
    </row>
    <row r="126" spans="1:6" ht="12.75">
      <c r="A126" s="327"/>
      <c r="B126" s="298" t="s">
        <v>1122</v>
      </c>
      <c r="C126" s="2" t="s">
        <v>482</v>
      </c>
      <c r="D126" s="11">
        <v>250</v>
      </c>
      <c r="E126" s="11"/>
      <c r="F126" s="91">
        <f t="shared" si="3"/>
        <v>0</v>
      </c>
    </row>
    <row r="127" spans="1:6" ht="12.75">
      <c r="A127" s="327"/>
      <c r="B127" s="298" t="s">
        <v>1123</v>
      </c>
      <c r="C127" s="2" t="s">
        <v>482</v>
      </c>
      <c r="D127" s="11">
        <v>200</v>
      </c>
      <c r="E127" s="11"/>
      <c r="F127" s="91">
        <f t="shared" si="3"/>
        <v>0</v>
      </c>
    </row>
    <row r="128" spans="1:6" ht="15" customHeight="1">
      <c r="A128" s="327"/>
      <c r="B128" s="307"/>
      <c r="C128" s="1"/>
      <c r="D128" s="11"/>
      <c r="E128" s="11"/>
      <c r="F128" s="91">
        <f t="shared" si="3"/>
        <v>0</v>
      </c>
    </row>
    <row r="129" spans="1:6" ht="15" customHeight="1">
      <c r="A129" s="607" t="s">
        <v>486</v>
      </c>
      <c r="B129" s="515" t="s">
        <v>1212</v>
      </c>
      <c r="C129" s="109"/>
      <c r="D129" s="100"/>
      <c r="E129" s="100"/>
      <c r="F129" s="91">
        <f t="shared" si="3"/>
        <v>0</v>
      </c>
    </row>
    <row r="130" spans="1:6" ht="51">
      <c r="A130" s="327"/>
      <c r="B130" s="298" t="s">
        <v>1259</v>
      </c>
      <c r="C130" s="2" t="s">
        <v>477</v>
      </c>
      <c r="D130" s="11">
        <v>11.2</v>
      </c>
      <c r="E130" s="100"/>
      <c r="F130" s="91">
        <f t="shared" si="3"/>
        <v>0</v>
      </c>
    </row>
    <row r="131" spans="1:6" ht="15" customHeight="1">
      <c r="A131" s="269"/>
      <c r="B131" s="518"/>
      <c r="C131" s="172"/>
      <c r="D131" s="175"/>
      <c r="E131" s="174"/>
      <c r="F131" s="174"/>
    </row>
    <row r="132" spans="1:6" ht="15.75" thickBot="1">
      <c r="A132" s="273"/>
      <c r="B132" s="524" t="s">
        <v>1213</v>
      </c>
      <c r="C132" s="187"/>
      <c r="D132" s="193"/>
      <c r="E132" s="189"/>
      <c r="F132" s="189">
        <f>SUM(F86:F131)</f>
        <v>0</v>
      </c>
    </row>
    <row r="133" spans="1:6" ht="15" thickTop="1">
      <c r="B133" s="178"/>
      <c r="C133" s="186"/>
    </row>
    <row r="134" spans="1:6">
      <c r="A134" s="264"/>
      <c r="B134" s="525"/>
      <c r="C134" s="172"/>
      <c r="D134" s="175"/>
      <c r="E134" s="174"/>
      <c r="F134" s="174"/>
    </row>
    <row r="135" spans="1:6">
      <c r="A135" s="264"/>
      <c r="B135" s="525"/>
      <c r="C135" s="172"/>
      <c r="D135" s="175"/>
      <c r="E135" s="174"/>
      <c r="F135" s="174"/>
    </row>
    <row r="136" spans="1:6" ht="18">
      <c r="A136" s="268" t="s">
        <v>459</v>
      </c>
      <c r="B136" s="512" t="s">
        <v>573</v>
      </c>
      <c r="C136" s="168"/>
      <c r="D136" s="169"/>
      <c r="E136" s="170"/>
      <c r="F136" s="170"/>
    </row>
    <row r="137" spans="1:6" ht="15" customHeight="1">
      <c r="A137" s="264"/>
      <c r="B137" s="525"/>
      <c r="C137" s="172"/>
      <c r="D137" s="175"/>
      <c r="E137" s="174"/>
      <c r="F137" s="174"/>
    </row>
    <row r="138" spans="1:6" ht="38.25">
      <c r="A138" s="326"/>
      <c r="B138" s="526" t="s">
        <v>1214</v>
      </c>
      <c r="C138" s="2"/>
      <c r="D138" s="11"/>
      <c r="E138" s="11"/>
      <c r="F138" s="91">
        <f t="shared" ref="F138:F201" si="4">+E138*$D138</f>
        <v>0</v>
      </c>
    </row>
    <row r="139" spans="1:6" ht="63.75">
      <c r="A139" s="326"/>
      <c r="B139" s="526" t="s">
        <v>1215</v>
      </c>
      <c r="C139" s="2"/>
      <c r="D139" s="11"/>
      <c r="E139" s="11"/>
      <c r="F139" s="91">
        <f t="shared" si="4"/>
        <v>0</v>
      </c>
    </row>
    <row r="140" spans="1:6" ht="25.5">
      <c r="A140" s="326"/>
      <c r="B140" s="311" t="s">
        <v>1216</v>
      </c>
      <c r="C140" s="2"/>
      <c r="D140" s="11"/>
      <c r="E140" s="11"/>
      <c r="F140" s="91">
        <f t="shared" si="4"/>
        <v>0</v>
      </c>
    </row>
    <row r="141" spans="1:6" ht="26.25" customHeight="1">
      <c r="B141" s="606" t="s">
        <v>1217</v>
      </c>
      <c r="C141" s="1"/>
      <c r="D141" s="605"/>
      <c r="E141" s="11"/>
      <c r="F141" s="91">
        <f t="shared" si="4"/>
        <v>0</v>
      </c>
    </row>
    <row r="142" spans="1:6" ht="15" customHeight="1">
      <c r="B142" s="606"/>
      <c r="C142" s="1"/>
      <c r="D142" s="605"/>
      <c r="E142" s="11"/>
      <c r="F142" s="91">
        <f t="shared" si="4"/>
        <v>0</v>
      </c>
    </row>
    <row r="143" spans="1:6" ht="15" customHeight="1">
      <c r="B143" s="606"/>
      <c r="C143" s="1"/>
      <c r="D143" s="605"/>
      <c r="E143" s="11"/>
      <c r="F143" s="91">
        <f t="shared" si="4"/>
        <v>0</v>
      </c>
    </row>
    <row r="144" spans="1:6" ht="38.25">
      <c r="A144" s="327" t="s">
        <v>456</v>
      </c>
      <c r="B144" s="298" t="s">
        <v>1218</v>
      </c>
      <c r="C144" s="1"/>
      <c r="D144" s="11"/>
      <c r="E144" s="11"/>
      <c r="F144" s="91">
        <f t="shared" si="4"/>
        <v>0</v>
      </c>
    </row>
    <row r="145" spans="1:6" ht="12.75">
      <c r="B145" s="298" t="s">
        <v>64</v>
      </c>
      <c r="C145" s="1"/>
      <c r="D145" s="11"/>
      <c r="E145" s="11"/>
      <c r="F145" s="91">
        <f t="shared" si="4"/>
        <v>0</v>
      </c>
    </row>
    <row r="146" spans="1:6" ht="12.75">
      <c r="A146" s="327"/>
      <c r="B146" s="298" t="s">
        <v>1219</v>
      </c>
      <c r="C146" s="1"/>
      <c r="D146" s="11"/>
      <c r="E146" s="11"/>
      <c r="F146" s="91">
        <f t="shared" si="4"/>
        <v>0</v>
      </c>
    </row>
    <row r="147" spans="1:6" ht="12.75">
      <c r="A147" s="327"/>
      <c r="B147" s="298" t="s">
        <v>65</v>
      </c>
      <c r="C147" s="1"/>
      <c r="D147" s="11"/>
      <c r="E147" s="11"/>
      <c r="F147" s="91">
        <f t="shared" si="4"/>
        <v>0</v>
      </c>
    </row>
    <row r="148" spans="1:6" ht="25.5">
      <c r="A148" s="327"/>
      <c r="B148" s="298" t="s">
        <v>963</v>
      </c>
      <c r="C148" s="2"/>
      <c r="D148" s="11"/>
      <c r="E148" s="11"/>
      <c r="F148" s="91">
        <f t="shared" si="4"/>
        <v>0</v>
      </c>
    </row>
    <row r="149" spans="1:6" ht="12.75">
      <c r="A149" s="327"/>
      <c r="B149" s="298" t="s">
        <v>1221</v>
      </c>
      <c r="C149" s="1"/>
      <c r="D149" s="11"/>
      <c r="E149" s="11"/>
      <c r="F149" s="91">
        <f t="shared" si="4"/>
        <v>0</v>
      </c>
    </row>
    <row r="150" spans="1:6" ht="25.5">
      <c r="A150" s="327"/>
      <c r="B150" s="298" t="s">
        <v>1222</v>
      </c>
      <c r="C150" s="1"/>
      <c r="D150" s="11"/>
      <c r="E150" s="11"/>
      <c r="F150" s="91">
        <f t="shared" si="4"/>
        <v>0</v>
      </c>
    </row>
    <row r="151" spans="1:6" ht="12.75">
      <c r="A151" s="327"/>
      <c r="B151" s="298" t="s">
        <v>66</v>
      </c>
      <c r="C151" s="1"/>
      <c r="D151" s="11"/>
      <c r="E151" s="11"/>
      <c r="F151" s="91">
        <f t="shared" si="4"/>
        <v>0</v>
      </c>
    </row>
    <row r="152" spans="1:6" ht="12.75">
      <c r="A152" s="327"/>
      <c r="B152" s="298" t="s">
        <v>67</v>
      </c>
      <c r="C152" s="1"/>
      <c r="D152" s="11"/>
      <c r="E152" s="11"/>
      <c r="F152" s="91">
        <f t="shared" si="4"/>
        <v>0</v>
      </c>
    </row>
    <row r="153" spans="1:6" ht="12.75">
      <c r="A153" s="327"/>
      <c r="B153" s="298" t="s">
        <v>1223</v>
      </c>
      <c r="C153" s="5"/>
      <c r="D153" s="5"/>
      <c r="E153" s="3"/>
      <c r="F153" s="91">
        <f t="shared" si="4"/>
        <v>0</v>
      </c>
    </row>
    <row r="154" spans="1:6" ht="25.5">
      <c r="A154" s="327"/>
      <c r="B154" s="298" t="s">
        <v>1224</v>
      </c>
      <c r="C154" s="2" t="s">
        <v>461</v>
      </c>
      <c r="D154" s="11">
        <v>168.3</v>
      </c>
      <c r="E154" s="11"/>
      <c r="F154" s="91">
        <f t="shared" si="4"/>
        <v>0</v>
      </c>
    </row>
    <row r="155" spans="1:6" ht="12.75">
      <c r="A155" s="327"/>
      <c r="B155" s="298"/>
      <c r="C155" s="2"/>
      <c r="D155" s="11"/>
      <c r="E155" s="11"/>
      <c r="F155" s="91">
        <f t="shared" si="4"/>
        <v>0</v>
      </c>
    </row>
    <row r="156" spans="1:6" ht="12.75">
      <c r="A156" s="327"/>
      <c r="B156" s="298"/>
      <c r="C156" s="2"/>
      <c r="D156" s="11"/>
      <c r="E156" s="11"/>
      <c r="F156" s="91">
        <f t="shared" si="4"/>
        <v>0</v>
      </c>
    </row>
    <row r="157" spans="1:6" ht="38.25">
      <c r="A157" s="327" t="s">
        <v>458</v>
      </c>
      <c r="B157" s="301" t="s">
        <v>1225</v>
      </c>
      <c r="C157" s="1"/>
      <c r="D157" s="11"/>
      <c r="E157" s="11"/>
      <c r="F157" s="91">
        <f t="shared" si="4"/>
        <v>0</v>
      </c>
    </row>
    <row r="158" spans="1:6" ht="12.75">
      <c r="A158" s="327"/>
      <c r="B158" s="301" t="s">
        <v>70</v>
      </c>
      <c r="C158" s="1"/>
      <c r="D158" s="11"/>
      <c r="E158" s="11"/>
      <c r="F158" s="91">
        <f t="shared" si="4"/>
        <v>0</v>
      </c>
    </row>
    <row r="159" spans="1:6" ht="12.75">
      <c r="A159" s="327"/>
      <c r="B159" s="301" t="s">
        <v>69</v>
      </c>
      <c r="C159" s="1"/>
      <c r="D159" s="11"/>
      <c r="E159" s="11"/>
      <c r="F159" s="91">
        <f t="shared" si="4"/>
        <v>0</v>
      </c>
    </row>
    <row r="160" spans="1:6" ht="25.5">
      <c r="A160" s="327"/>
      <c r="B160" s="298" t="s">
        <v>1220</v>
      </c>
      <c r="C160" s="2"/>
      <c r="D160" s="11"/>
      <c r="E160" s="11"/>
      <c r="F160" s="91">
        <f t="shared" si="4"/>
        <v>0</v>
      </c>
    </row>
    <row r="161" spans="1:6" ht="12.75">
      <c r="A161" s="327"/>
      <c r="B161" s="298" t="s">
        <v>1221</v>
      </c>
      <c r="C161" s="1"/>
      <c r="D161" s="11"/>
      <c r="E161" s="11"/>
      <c r="F161" s="91">
        <f t="shared" si="4"/>
        <v>0</v>
      </c>
    </row>
    <row r="162" spans="1:6" ht="25.5">
      <c r="A162" s="327"/>
      <c r="B162" s="298" t="s">
        <v>1222</v>
      </c>
      <c r="C162" s="1"/>
      <c r="D162" s="11"/>
      <c r="E162" s="11"/>
      <c r="F162" s="91">
        <f t="shared" si="4"/>
        <v>0</v>
      </c>
    </row>
    <row r="163" spans="1:6" ht="12.75">
      <c r="A163" s="327"/>
      <c r="B163" s="298" t="s">
        <v>1226</v>
      </c>
      <c r="C163" s="1"/>
      <c r="D163" s="11"/>
      <c r="E163" s="11"/>
      <c r="F163" s="91">
        <f t="shared" si="4"/>
        <v>0</v>
      </c>
    </row>
    <row r="164" spans="1:6" ht="25.5">
      <c r="A164" s="327"/>
      <c r="B164" s="298" t="s">
        <v>1224</v>
      </c>
      <c r="C164" s="1"/>
      <c r="D164" s="11"/>
      <c r="E164" s="11"/>
      <c r="F164" s="91">
        <f t="shared" si="4"/>
        <v>0</v>
      </c>
    </row>
    <row r="165" spans="1:6" ht="12.75">
      <c r="A165" s="327"/>
      <c r="B165" s="298" t="s">
        <v>1223</v>
      </c>
      <c r="C165" s="5"/>
      <c r="D165" s="5"/>
      <c r="E165" s="3"/>
      <c r="F165" s="91">
        <f t="shared" si="4"/>
        <v>0</v>
      </c>
    </row>
    <row r="166" spans="1:6" ht="25.5">
      <c r="A166" s="327"/>
      <c r="B166" s="298" t="s">
        <v>1224</v>
      </c>
      <c r="C166" s="2"/>
      <c r="D166" s="11"/>
      <c r="E166" s="11"/>
      <c r="F166" s="91">
        <f t="shared" si="4"/>
        <v>0</v>
      </c>
    </row>
    <row r="167" spans="1:6" ht="12.75">
      <c r="A167" s="327"/>
      <c r="B167" s="298" t="s">
        <v>68</v>
      </c>
      <c r="C167" s="2" t="s">
        <v>461</v>
      </c>
      <c r="D167" s="11">
        <v>236.9</v>
      </c>
      <c r="E167" s="11"/>
      <c r="F167" s="91">
        <f t="shared" si="4"/>
        <v>0</v>
      </c>
    </row>
    <row r="168" spans="1:6" ht="15" customHeight="1">
      <c r="A168" s="327"/>
      <c r="B168" s="298"/>
      <c r="C168" s="2"/>
      <c r="D168" s="11"/>
      <c r="E168" s="11"/>
      <c r="F168" s="91">
        <f t="shared" si="4"/>
        <v>0</v>
      </c>
    </row>
    <row r="169" spans="1:6" ht="15" customHeight="1">
      <c r="A169" s="326"/>
      <c r="B169" s="310"/>
      <c r="C169" s="2"/>
      <c r="D169" s="11"/>
      <c r="E169" s="11"/>
      <c r="F169" s="91">
        <f t="shared" si="4"/>
        <v>0</v>
      </c>
    </row>
    <row r="170" spans="1:6" ht="25.5">
      <c r="A170" s="327" t="s">
        <v>459</v>
      </c>
      <c r="B170" s="298" t="s">
        <v>1227</v>
      </c>
      <c r="C170" s="5"/>
      <c r="D170" s="5"/>
      <c r="E170" s="3"/>
      <c r="F170" s="91">
        <f t="shared" si="4"/>
        <v>0</v>
      </c>
    </row>
    <row r="171" spans="1:6" ht="51">
      <c r="A171" s="327"/>
      <c r="B171" s="298" t="s">
        <v>1228</v>
      </c>
      <c r="C171" s="2"/>
      <c r="D171" s="11"/>
      <c r="E171" s="11"/>
      <c r="F171" s="91">
        <f t="shared" si="4"/>
        <v>0</v>
      </c>
    </row>
    <row r="172" spans="1:6" ht="38.25">
      <c r="A172" s="327"/>
      <c r="B172" s="298" t="s">
        <v>839</v>
      </c>
      <c r="C172" s="2"/>
      <c r="D172" s="11"/>
      <c r="E172" s="11"/>
      <c r="F172" s="91">
        <f t="shared" si="4"/>
        <v>0</v>
      </c>
    </row>
    <row r="173" spans="1:6" ht="52.5" customHeight="1">
      <c r="A173" s="327"/>
      <c r="B173" s="298" t="s">
        <v>1260</v>
      </c>
      <c r="C173" s="2"/>
      <c r="D173" s="11"/>
      <c r="E173" s="11"/>
      <c r="F173" s="91">
        <f t="shared" si="4"/>
        <v>0</v>
      </c>
    </row>
    <row r="174" spans="1:6" ht="12.75">
      <c r="A174" s="327"/>
      <c r="B174" s="298" t="s">
        <v>840</v>
      </c>
      <c r="C174" s="2"/>
      <c r="D174" s="11"/>
      <c r="E174" s="11"/>
      <c r="F174" s="91">
        <f t="shared" si="4"/>
        <v>0</v>
      </c>
    </row>
    <row r="175" spans="1:6" ht="26.25" customHeight="1">
      <c r="A175" s="327"/>
      <c r="B175" s="298" t="s">
        <v>841</v>
      </c>
      <c r="C175" s="2"/>
      <c r="D175" s="11"/>
      <c r="E175" s="11"/>
      <c r="F175" s="91">
        <f t="shared" si="4"/>
        <v>0</v>
      </c>
    </row>
    <row r="176" spans="1:6" ht="63.75">
      <c r="A176" s="327"/>
      <c r="B176" s="298" t="s">
        <v>1261</v>
      </c>
      <c r="C176" s="2"/>
      <c r="D176" s="11"/>
      <c r="E176" s="11"/>
      <c r="F176" s="91">
        <f t="shared" si="4"/>
        <v>0</v>
      </c>
    </row>
    <row r="177" spans="1:6" ht="76.5" customHeight="1">
      <c r="A177" s="327"/>
      <c r="B177" s="298" t="s">
        <v>1262</v>
      </c>
      <c r="C177" s="2"/>
      <c r="D177" s="11"/>
      <c r="E177" s="11"/>
      <c r="F177" s="91">
        <f t="shared" si="4"/>
        <v>0</v>
      </c>
    </row>
    <row r="178" spans="1:6" ht="51">
      <c r="A178" s="326"/>
      <c r="B178" s="298" t="s">
        <v>1263</v>
      </c>
      <c r="C178" s="109" t="s">
        <v>461</v>
      </c>
      <c r="D178" s="100">
        <v>79.8</v>
      </c>
      <c r="E178" s="100"/>
      <c r="F178" s="91">
        <f t="shared" si="4"/>
        <v>0</v>
      </c>
    </row>
    <row r="179" spans="1:6" ht="15" customHeight="1">
      <c r="A179" s="326"/>
      <c r="B179" s="310"/>
      <c r="C179" s="109"/>
      <c r="D179" s="100"/>
      <c r="E179" s="11"/>
      <c r="F179" s="91">
        <f t="shared" si="4"/>
        <v>0</v>
      </c>
    </row>
    <row r="180" spans="1:6" ht="14.25" customHeight="1">
      <c r="A180" s="326"/>
      <c r="B180" s="310"/>
      <c r="C180" s="109"/>
      <c r="D180" s="100"/>
      <c r="E180" s="11"/>
      <c r="F180" s="91">
        <f t="shared" si="4"/>
        <v>0</v>
      </c>
    </row>
    <row r="181" spans="1:6" ht="15" customHeight="1">
      <c r="A181" s="607" t="s">
        <v>460</v>
      </c>
      <c r="B181" s="515" t="s">
        <v>842</v>
      </c>
      <c r="C181" s="299"/>
      <c r="D181" s="299"/>
      <c r="E181" s="3"/>
      <c r="F181" s="91">
        <f t="shared" si="4"/>
        <v>0</v>
      </c>
    </row>
    <row r="182" spans="1:6" ht="51">
      <c r="A182" s="327"/>
      <c r="B182" s="298" t="s">
        <v>843</v>
      </c>
      <c r="C182" s="109" t="s">
        <v>461</v>
      </c>
      <c r="D182" s="100">
        <v>12.8</v>
      </c>
      <c r="E182" s="100"/>
      <c r="F182" s="91">
        <f t="shared" si="4"/>
        <v>0</v>
      </c>
    </row>
    <row r="183" spans="1:6" ht="15" customHeight="1">
      <c r="A183" s="326"/>
      <c r="B183" s="298"/>
      <c r="C183" s="2"/>
      <c r="D183" s="11"/>
      <c r="E183" s="11"/>
      <c r="F183" s="91">
        <f t="shared" si="4"/>
        <v>0</v>
      </c>
    </row>
    <row r="184" spans="1:6" ht="15" customHeight="1">
      <c r="A184" s="326"/>
      <c r="B184" s="298"/>
      <c r="C184" s="5"/>
      <c r="D184" s="5"/>
      <c r="E184" s="3"/>
      <c r="F184" s="91">
        <f t="shared" si="4"/>
        <v>0</v>
      </c>
    </row>
    <row r="185" spans="1:6" ht="25.5">
      <c r="A185" s="327" t="s">
        <v>462</v>
      </c>
      <c r="B185" s="298" t="s">
        <v>1264</v>
      </c>
      <c r="C185" s="5"/>
      <c r="D185" s="5"/>
      <c r="E185" s="3"/>
      <c r="F185" s="91">
        <f t="shared" si="4"/>
        <v>0</v>
      </c>
    </row>
    <row r="186" spans="1:6" ht="63.75">
      <c r="A186" s="327"/>
      <c r="B186" s="298" t="s">
        <v>1265</v>
      </c>
      <c r="C186" s="2"/>
      <c r="D186" s="11"/>
      <c r="E186" s="11"/>
      <c r="F186" s="91">
        <f t="shared" si="4"/>
        <v>0</v>
      </c>
    </row>
    <row r="187" spans="1:6" ht="38.25">
      <c r="A187" s="327"/>
      <c r="B187" s="298" t="s">
        <v>839</v>
      </c>
      <c r="C187" s="2"/>
      <c r="D187" s="11"/>
      <c r="E187" s="11"/>
      <c r="F187" s="91">
        <f t="shared" si="4"/>
        <v>0</v>
      </c>
    </row>
    <row r="188" spans="1:6" ht="12.75">
      <c r="A188" s="326"/>
      <c r="B188" s="515" t="s">
        <v>844</v>
      </c>
      <c r="C188" s="2"/>
      <c r="D188" s="11"/>
      <c r="E188" s="11"/>
      <c r="F188" s="91">
        <f t="shared" si="4"/>
        <v>0</v>
      </c>
    </row>
    <row r="189" spans="1:6" ht="64.5" customHeight="1">
      <c r="A189" s="326"/>
      <c r="B189" s="298" t="s">
        <v>1266</v>
      </c>
      <c r="C189" s="2"/>
      <c r="D189" s="11"/>
      <c r="E189" s="11"/>
      <c r="F189" s="91">
        <f t="shared" si="4"/>
        <v>0</v>
      </c>
    </row>
    <row r="190" spans="1:6" ht="25.5">
      <c r="A190" s="326"/>
      <c r="B190" s="298" t="s">
        <v>1267</v>
      </c>
      <c r="C190" s="2"/>
      <c r="D190" s="11"/>
      <c r="E190" s="11"/>
      <c r="F190" s="91">
        <f t="shared" si="4"/>
        <v>0</v>
      </c>
    </row>
    <row r="191" spans="1:6" ht="26.25" customHeight="1">
      <c r="A191" s="326"/>
      <c r="B191" s="298" t="s">
        <v>845</v>
      </c>
      <c r="C191" s="2"/>
      <c r="D191" s="11"/>
      <c r="E191" s="11"/>
      <c r="F191" s="91">
        <f t="shared" si="4"/>
        <v>0</v>
      </c>
    </row>
    <row r="192" spans="1:6" ht="76.5">
      <c r="A192" s="326"/>
      <c r="B192" s="298" t="s">
        <v>1268</v>
      </c>
      <c r="C192" s="2"/>
      <c r="D192" s="11"/>
      <c r="E192" s="11"/>
      <c r="F192" s="91">
        <f t="shared" si="4"/>
        <v>0</v>
      </c>
    </row>
    <row r="193" spans="1:6" ht="25.5">
      <c r="A193" s="326"/>
      <c r="B193" s="298" t="s">
        <v>828</v>
      </c>
      <c r="C193" s="109" t="s">
        <v>461</v>
      </c>
      <c r="D193" s="100">
        <v>41.7</v>
      </c>
      <c r="E193" s="100"/>
      <c r="F193" s="91">
        <f t="shared" si="4"/>
        <v>0</v>
      </c>
    </row>
    <row r="194" spans="1:6" ht="15" customHeight="1">
      <c r="A194" s="326"/>
      <c r="B194" s="527"/>
      <c r="C194" s="2"/>
      <c r="D194" s="11"/>
      <c r="E194" s="11"/>
      <c r="F194" s="91">
        <f t="shared" si="4"/>
        <v>0</v>
      </c>
    </row>
    <row r="195" spans="1:6" ht="15" customHeight="1">
      <c r="A195" s="326"/>
      <c r="B195" s="310"/>
      <c r="C195" s="2"/>
      <c r="D195" s="11"/>
      <c r="E195" s="11"/>
      <c r="F195" s="91">
        <f t="shared" si="4"/>
        <v>0</v>
      </c>
    </row>
    <row r="196" spans="1:6" ht="51">
      <c r="A196" s="327" t="s">
        <v>463</v>
      </c>
      <c r="B196" s="298" t="s">
        <v>829</v>
      </c>
      <c r="C196" s="5"/>
      <c r="D196" s="5"/>
      <c r="E196" s="3"/>
      <c r="F196" s="91">
        <f t="shared" si="4"/>
        <v>0</v>
      </c>
    </row>
    <row r="197" spans="1:6" ht="12.75">
      <c r="A197" s="327"/>
      <c r="B197" s="298" t="s">
        <v>830</v>
      </c>
      <c r="C197" s="2"/>
      <c r="D197" s="11"/>
      <c r="E197" s="11"/>
      <c r="F197" s="91">
        <f t="shared" si="4"/>
        <v>0</v>
      </c>
    </row>
    <row r="198" spans="1:6" ht="12.75">
      <c r="A198" s="327"/>
      <c r="B198" s="298" t="s">
        <v>831</v>
      </c>
      <c r="C198" s="2"/>
      <c r="D198" s="11"/>
      <c r="E198" s="11"/>
      <c r="F198" s="91">
        <f t="shared" si="4"/>
        <v>0</v>
      </c>
    </row>
    <row r="199" spans="1:6" ht="12.75">
      <c r="A199" s="326"/>
      <c r="B199" s="298" t="s">
        <v>832</v>
      </c>
      <c r="C199" s="2"/>
      <c r="D199" s="11"/>
      <c r="E199" s="11"/>
      <c r="F199" s="91">
        <f t="shared" si="4"/>
        <v>0</v>
      </c>
    </row>
    <row r="200" spans="1:6" ht="12.75">
      <c r="A200" s="326"/>
      <c r="B200" s="298" t="s">
        <v>830</v>
      </c>
      <c r="C200" s="2" t="s">
        <v>461</v>
      </c>
      <c r="D200" s="11">
        <v>9.6999999999999993</v>
      </c>
      <c r="E200" s="11"/>
      <c r="F200" s="91">
        <f t="shared" si="4"/>
        <v>0</v>
      </c>
    </row>
    <row r="201" spans="1:6" ht="15" customHeight="1">
      <c r="A201" s="326"/>
      <c r="B201" s="310"/>
      <c r="C201" s="2"/>
      <c r="D201" s="11"/>
      <c r="E201" s="11"/>
      <c r="F201" s="91">
        <f t="shared" si="4"/>
        <v>0</v>
      </c>
    </row>
    <row r="202" spans="1:6" ht="15" customHeight="1">
      <c r="A202" s="326"/>
      <c r="B202" s="310"/>
      <c r="C202" s="2"/>
      <c r="D202" s="11"/>
      <c r="E202" s="11"/>
      <c r="F202" s="91">
        <f t="shared" ref="F202:F265" si="5">+E202*$D202</f>
        <v>0</v>
      </c>
    </row>
    <row r="203" spans="1:6" ht="39.75" customHeight="1">
      <c r="A203" s="327" t="s">
        <v>464</v>
      </c>
      <c r="B203" s="298" t="s">
        <v>1269</v>
      </c>
      <c r="C203" s="5"/>
      <c r="D203" s="5"/>
      <c r="E203" s="3"/>
      <c r="F203" s="91">
        <f t="shared" si="5"/>
        <v>0</v>
      </c>
    </row>
    <row r="204" spans="1:6" ht="12.75">
      <c r="A204" s="327"/>
      <c r="B204" s="298" t="s">
        <v>833</v>
      </c>
      <c r="C204" s="2"/>
      <c r="D204" s="11"/>
      <c r="E204" s="11"/>
      <c r="F204" s="91">
        <f t="shared" si="5"/>
        <v>0</v>
      </c>
    </row>
    <row r="205" spans="1:6" ht="25.5">
      <c r="A205" s="327"/>
      <c r="B205" s="298" t="s">
        <v>834</v>
      </c>
      <c r="C205" s="5"/>
      <c r="D205" s="5"/>
      <c r="E205" s="3"/>
      <c r="F205" s="91">
        <f t="shared" si="5"/>
        <v>0</v>
      </c>
    </row>
    <row r="206" spans="1:6" ht="12.75">
      <c r="A206" s="326"/>
      <c r="B206" s="298" t="s">
        <v>835</v>
      </c>
      <c r="C206" s="2" t="s">
        <v>461</v>
      </c>
      <c r="D206" s="11">
        <v>28.7</v>
      </c>
      <c r="E206" s="11"/>
      <c r="F206" s="91">
        <f t="shared" si="5"/>
        <v>0</v>
      </c>
    </row>
    <row r="207" spans="1:6" ht="15" customHeight="1">
      <c r="A207" s="326"/>
      <c r="B207" s="298"/>
      <c r="C207" s="2"/>
      <c r="D207" s="11"/>
      <c r="E207" s="11"/>
      <c r="F207" s="91">
        <f t="shared" si="5"/>
        <v>0</v>
      </c>
    </row>
    <row r="208" spans="1:6" ht="15" customHeight="1">
      <c r="A208" s="326"/>
      <c r="B208" s="298"/>
      <c r="C208" s="5"/>
      <c r="D208" s="5"/>
      <c r="E208" s="3"/>
      <c r="F208" s="91">
        <f t="shared" si="5"/>
        <v>0</v>
      </c>
    </row>
    <row r="209" spans="1:6" ht="52.5" customHeight="1">
      <c r="A209" s="327" t="s">
        <v>465</v>
      </c>
      <c r="B209" s="298" t="s">
        <v>1270</v>
      </c>
      <c r="C209" s="5"/>
      <c r="D209" s="5"/>
      <c r="E209" s="3"/>
      <c r="F209" s="91">
        <f t="shared" si="5"/>
        <v>0</v>
      </c>
    </row>
    <row r="210" spans="1:6" ht="12.75">
      <c r="A210" s="327"/>
      <c r="B210" s="298" t="s">
        <v>830</v>
      </c>
      <c r="C210" s="2"/>
      <c r="D210" s="11"/>
      <c r="E210" s="11"/>
      <c r="F210" s="91">
        <f t="shared" si="5"/>
        <v>0</v>
      </c>
    </row>
    <row r="211" spans="1:6" ht="25.5">
      <c r="A211" s="327"/>
      <c r="B211" s="298" t="s">
        <v>836</v>
      </c>
      <c r="C211" s="2"/>
      <c r="D211" s="11"/>
      <c r="E211" s="11"/>
      <c r="F211" s="91">
        <f t="shared" si="5"/>
        <v>0</v>
      </c>
    </row>
    <row r="212" spans="1:6" ht="12.75">
      <c r="A212" s="326"/>
      <c r="B212" s="298" t="s">
        <v>837</v>
      </c>
      <c r="C212" s="2"/>
      <c r="D212" s="11"/>
      <c r="E212" s="11"/>
      <c r="F212" s="91">
        <f t="shared" si="5"/>
        <v>0</v>
      </c>
    </row>
    <row r="213" spans="1:6" ht="12.75">
      <c r="A213" s="326"/>
      <c r="B213" s="298" t="s">
        <v>838</v>
      </c>
      <c r="C213" s="2" t="s">
        <v>461</v>
      </c>
      <c r="D213" s="11">
        <v>5.4</v>
      </c>
      <c r="E213" s="11"/>
      <c r="F213" s="91">
        <f t="shared" si="5"/>
        <v>0</v>
      </c>
    </row>
    <row r="214" spans="1:6" ht="15" customHeight="1">
      <c r="A214" s="326"/>
      <c r="B214" s="310"/>
      <c r="C214" s="2"/>
      <c r="D214" s="11"/>
      <c r="E214" s="11"/>
      <c r="F214" s="91">
        <f t="shared" si="5"/>
        <v>0</v>
      </c>
    </row>
    <row r="215" spans="1:6" ht="15" customHeight="1">
      <c r="A215" s="326"/>
      <c r="B215" s="310"/>
      <c r="C215" s="2"/>
      <c r="D215" s="11"/>
      <c r="E215" s="11"/>
      <c r="F215" s="91">
        <f t="shared" si="5"/>
        <v>0</v>
      </c>
    </row>
    <row r="216" spans="1:6" ht="26.25" customHeight="1">
      <c r="A216" s="327" t="s">
        <v>466</v>
      </c>
      <c r="B216" s="298" t="s">
        <v>1271</v>
      </c>
      <c r="C216" s="5"/>
      <c r="D216" s="5"/>
      <c r="E216" s="3"/>
      <c r="F216" s="91">
        <f t="shared" si="5"/>
        <v>0</v>
      </c>
    </row>
    <row r="217" spans="1:6" ht="76.5">
      <c r="A217" s="327"/>
      <c r="B217" s="298" t="s">
        <v>1272</v>
      </c>
      <c r="C217" s="5"/>
      <c r="D217" s="5"/>
      <c r="E217" s="3"/>
      <c r="F217" s="91">
        <f t="shared" si="5"/>
        <v>0</v>
      </c>
    </row>
    <row r="218" spans="1:6" ht="63.75">
      <c r="A218" s="327"/>
      <c r="B218" s="298" t="s">
        <v>1273</v>
      </c>
      <c r="C218" s="5"/>
      <c r="D218" s="5"/>
      <c r="E218" s="3"/>
      <c r="F218" s="91">
        <f t="shared" si="5"/>
        <v>0</v>
      </c>
    </row>
    <row r="219" spans="1:6" ht="90" customHeight="1">
      <c r="A219" s="327"/>
      <c r="B219" s="298" t="s">
        <v>145</v>
      </c>
      <c r="C219" s="5"/>
      <c r="D219" s="5"/>
      <c r="E219" s="3"/>
      <c r="F219" s="91">
        <f t="shared" si="5"/>
        <v>0</v>
      </c>
    </row>
    <row r="220" spans="1:6" ht="38.25">
      <c r="A220" s="327"/>
      <c r="B220" s="298" t="s">
        <v>146</v>
      </c>
      <c r="C220" s="5"/>
      <c r="D220" s="5"/>
      <c r="E220" s="3"/>
      <c r="F220" s="91">
        <f t="shared" si="5"/>
        <v>0</v>
      </c>
    </row>
    <row r="221" spans="1:6" ht="25.5">
      <c r="A221" s="327"/>
      <c r="B221" s="298" t="s">
        <v>1276</v>
      </c>
      <c r="C221" s="5"/>
      <c r="D221" s="5"/>
      <c r="E221" s="3"/>
      <c r="F221" s="91">
        <f t="shared" si="5"/>
        <v>0</v>
      </c>
    </row>
    <row r="222" spans="1:6" ht="102">
      <c r="A222" s="327"/>
      <c r="B222" s="300" t="s">
        <v>1274</v>
      </c>
      <c r="C222" s="5"/>
      <c r="D222" s="5"/>
      <c r="E222" s="3"/>
      <c r="F222" s="91">
        <f t="shared" si="5"/>
        <v>0</v>
      </c>
    </row>
    <row r="223" spans="1:6" ht="25.5">
      <c r="A223" s="327"/>
      <c r="B223" s="298" t="s">
        <v>1275</v>
      </c>
      <c r="C223" s="109"/>
      <c r="D223" s="100"/>
      <c r="E223" s="100"/>
      <c r="F223" s="91">
        <f t="shared" si="5"/>
        <v>0</v>
      </c>
    </row>
    <row r="224" spans="1:6" ht="12.75">
      <c r="A224" s="327"/>
      <c r="B224" s="298"/>
      <c r="C224" s="109"/>
      <c r="D224" s="100"/>
      <c r="E224" s="100"/>
      <c r="F224" s="91">
        <f t="shared" si="5"/>
        <v>0</v>
      </c>
    </row>
    <row r="225" spans="1:6" ht="12.75">
      <c r="A225" s="326"/>
      <c r="B225" s="298" t="s">
        <v>147</v>
      </c>
      <c r="C225" s="299" t="s">
        <v>461</v>
      </c>
      <c r="D225" s="100">
        <v>115.1</v>
      </c>
      <c r="E225" s="100"/>
      <c r="F225" s="91">
        <f t="shared" si="5"/>
        <v>0</v>
      </c>
    </row>
    <row r="226" spans="1:6" ht="12.75">
      <c r="A226" s="326"/>
      <c r="B226" s="298"/>
      <c r="C226" s="299"/>
      <c r="D226" s="100"/>
      <c r="E226" s="100"/>
      <c r="F226" s="91">
        <f t="shared" si="5"/>
        <v>0</v>
      </c>
    </row>
    <row r="227" spans="1:6" ht="12.75">
      <c r="A227" s="326"/>
      <c r="B227" s="310" t="s">
        <v>148</v>
      </c>
      <c r="C227" s="109" t="s">
        <v>461</v>
      </c>
      <c r="D227" s="100">
        <v>74.599999999999994</v>
      </c>
      <c r="E227" s="100"/>
      <c r="F227" s="91">
        <f t="shared" si="5"/>
        <v>0</v>
      </c>
    </row>
    <row r="228" spans="1:6" ht="15" customHeight="1">
      <c r="A228" s="326"/>
      <c r="B228" s="310"/>
      <c r="C228" s="109"/>
      <c r="D228" s="100"/>
      <c r="E228" s="100"/>
      <c r="F228" s="91">
        <f t="shared" si="5"/>
        <v>0</v>
      </c>
    </row>
    <row r="229" spans="1:6" ht="15" customHeight="1">
      <c r="A229" s="326"/>
      <c r="B229" s="310"/>
      <c r="C229" s="109"/>
      <c r="D229" s="100"/>
      <c r="E229" s="100"/>
      <c r="F229" s="91">
        <f t="shared" si="5"/>
        <v>0</v>
      </c>
    </row>
    <row r="230" spans="1:6" ht="25.5">
      <c r="A230" s="327" t="s">
        <v>467</v>
      </c>
      <c r="B230" s="301" t="s">
        <v>149</v>
      </c>
      <c r="C230" s="5"/>
      <c r="D230" s="5"/>
      <c r="E230" s="3"/>
      <c r="F230" s="91">
        <f t="shared" si="5"/>
        <v>0</v>
      </c>
    </row>
    <row r="231" spans="1:6" ht="25.5">
      <c r="A231" s="327"/>
      <c r="B231" s="301" t="s">
        <v>150</v>
      </c>
      <c r="C231" s="5"/>
      <c r="D231" s="5"/>
      <c r="E231" s="3"/>
      <c r="F231" s="91">
        <f t="shared" si="5"/>
        <v>0</v>
      </c>
    </row>
    <row r="232" spans="1:6" ht="38.25">
      <c r="A232" s="327"/>
      <c r="B232" s="301" t="s">
        <v>151</v>
      </c>
      <c r="C232" s="5"/>
      <c r="D232" s="5"/>
      <c r="E232" s="3"/>
      <c r="F232" s="91">
        <f t="shared" si="5"/>
        <v>0</v>
      </c>
    </row>
    <row r="233" spans="1:6" ht="39.75" customHeight="1">
      <c r="A233" s="327"/>
      <c r="B233" s="301" t="s">
        <v>1277</v>
      </c>
      <c r="C233" s="5"/>
      <c r="D233" s="5"/>
      <c r="E233" s="3"/>
      <c r="F233" s="91">
        <f t="shared" si="5"/>
        <v>0</v>
      </c>
    </row>
    <row r="234" spans="1:6" ht="12.75">
      <c r="A234" s="327"/>
      <c r="B234" s="301"/>
      <c r="C234" s="5"/>
      <c r="D234" s="5"/>
      <c r="E234" s="3"/>
      <c r="F234" s="91">
        <f t="shared" si="5"/>
        <v>0</v>
      </c>
    </row>
    <row r="235" spans="1:6" ht="140.25">
      <c r="A235" s="327" t="s">
        <v>610</v>
      </c>
      <c r="B235" s="301" t="s">
        <v>1278</v>
      </c>
      <c r="C235" s="109" t="s">
        <v>461</v>
      </c>
      <c r="D235" s="100">
        <v>75.5</v>
      </c>
      <c r="E235" s="100"/>
      <c r="F235" s="91">
        <f t="shared" si="5"/>
        <v>0</v>
      </c>
    </row>
    <row r="236" spans="1:6" ht="12.75">
      <c r="A236" s="327"/>
      <c r="B236" s="301"/>
      <c r="C236" s="109"/>
      <c r="D236" s="100"/>
      <c r="E236" s="100"/>
      <c r="F236" s="91">
        <f t="shared" si="5"/>
        <v>0</v>
      </c>
    </row>
    <row r="237" spans="1:6" ht="127.5">
      <c r="A237" s="327" t="s">
        <v>611</v>
      </c>
      <c r="B237" s="301" t="s">
        <v>1279</v>
      </c>
      <c r="C237" s="5"/>
      <c r="D237" s="5"/>
      <c r="E237" s="3"/>
      <c r="F237" s="91">
        <f t="shared" si="5"/>
        <v>0</v>
      </c>
    </row>
    <row r="238" spans="1:6" ht="25.5">
      <c r="A238" s="327"/>
      <c r="B238" s="301" t="s">
        <v>152</v>
      </c>
      <c r="C238" s="109" t="s">
        <v>461</v>
      </c>
      <c r="D238" s="100">
        <v>49.1</v>
      </c>
      <c r="E238" s="100"/>
      <c r="F238" s="91">
        <f t="shared" si="5"/>
        <v>0</v>
      </c>
    </row>
    <row r="239" spans="1:6" ht="12.75">
      <c r="A239" s="327"/>
      <c r="B239" s="301"/>
      <c r="C239" s="299"/>
      <c r="D239" s="299"/>
      <c r="E239" s="3"/>
      <c r="F239" s="91">
        <f t="shared" si="5"/>
        <v>0</v>
      </c>
    </row>
    <row r="240" spans="1:6" ht="76.5">
      <c r="A240" s="327" t="s">
        <v>612</v>
      </c>
      <c r="B240" s="301" t="s">
        <v>153</v>
      </c>
      <c r="C240" s="109" t="s">
        <v>461</v>
      </c>
      <c r="D240" s="100">
        <v>27</v>
      </c>
      <c r="E240" s="100"/>
      <c r="F240" s="91">
        <f t="shared" si="5"/>
        <v>0</v>
      </c>
    </row>
    <row r="241" spans="1:6" ht="12.75">
      <c r="A241" s="327"/>
      <c r="B241" s="301"/>
      <c r="C241" s="109"/>
      <c r="D241" s="100"/>
      <c r="E241" s="100"/>
      <c r="F241" s="91">
        <f t="shared" si="5"/>
        <v>0</v>
      </c>
    </row>
    <row r="242" spans="1:6" ht="38.25">
      <c r="A242" s="327" t="s">
        <v>613</v>
      </c>
      <c r="B242" s="301" t="s">
        <v>154</v>
      </c>
      <c r="C242" s="109" t="s">
        <v>461</v>
      </c>
      <c r="D242" s="100">
        <v>14.2</v>
      </c>
      <c r="E242" s="100"/>
      <c r="F242" s="91">
        <f t="shared" si="5"/>
        <v>0</v>
      </c>
    </row>
    <row r="243" spans="1:6" ht="15" customHeight="1">
      <c r="A243" s="327"/>
      <c r="B243" s="301"/>
      <c r="C243" s="5"/>
      <c r="D243" s="5"/>
      <c r="E243" s="3"/>
      <c r="F243" s="91">
        <f t="shared" si="5"/>
        <v>0</v>
      </c>
    </row>
    <row r="244" spans="1:6" ht="15" customHeight="1">
      <c r="A244" s="326"/>
      <c r="B244" s="310"/>
      <c r="C244" s="2"/>
      <c r="D244" s="11"/>
      <c r="E244" s="11"/>
      <c r="F244" s="91">
        <f t="shared" si="5"/>
        <v>0</v>
      </c>
    </row>
    <row r="245" spans="1:6" ht="63.75">
      <c r="A245" s="327" t="s">
        <v>485</v>
      </c>
      <c r="B245" s="298" t="s">
        <v>155</v>
      </c>
      <c r="C245" s="5"/>
      <c r="D245" s="5"/>
      <c r="E245" s="3"/>
      <c r="F245" s="91">
        <f t="shared" si="5"/>
        <v>0</v>
      </c>
    </row>
    <row r="246" spans="1:6" ht="25.5">
      <c r="A246" s="327"/>
      <c r="B246" s="298" t="s">
        <v>156</v>
      </c>
      <c r="C246" s="2" t="s">
        <v>461</v>
      </c>
      <c r="D246" s="11">
        <v>88</v>
      </c>
      <c r="E246" s="11"/>
      <c r="F246" s="91">
        <f t="shared" si="5"/>
        <v>0</v>
      </c>
    </row>
    <row r="247" spans="1:6" ht="15" customHeight="1">
      <c r="A247" s="326"/>
      <c r="B247" s="298"/>
      <c r="C247" s="5"/>
      <c r="D247" s="5"/>
      <c r="E247" s="3"/>
      <c r="F247" s="91">
        <f t="shared" si="5"/>
        <v>0</v>
      </c>
    </row>
    <row r="248" spans="1:6" ht="15" customHeight="1">
      <c r="A248" s="326"/>
      <c r="B248" s="310"/>
      <c r="C248" s="2"/>
      <c r="D248" s="11"/>
      <c r="E248" s="11"/>
      <c r="F248" s="91">
        <f t="shared" si="5"/>
        <v>0</v>
      </c>
    </row>
    <row r="249" spans="1:6" ht="52.5" customHeight="1">
      <c r="A249" s="327" t="s">
        <v>468</v>
      </c>
      <c r="B249" s="310" t="s">
        <v>1284</v>
      </c>
      <c r="C249" s="2" t="s">
        <v>461</v>
      </c>
      <c r="D249" s="11">
        <v>7.5</v>
      </c>
      <c r="E249" s="11"/>
      <c r="F249" s="91">
        <f t="shared" si="5"/>
        <v>0</v>
      </c>
    </row>
    <row r="250" spans="1:6" ht="15" customHeight="1">
      <c r="A250" s="326"/>
      <c r="B250" s="310"/>
      <c r="C250" s="2"/>
      <c r="D250" s="11"/>
      <c r="E250" s="11"/>
      <c r="F250" s="91">
        <f t="shared" si="5"/>
        <v>0</v>
      </c>
    </row>
    <row r="251" spans="1:6" ht="15" customHeight="1">
      <c r="A251" s="326"/>
      <c r="B251" s="310"/>
      <c r="C251" s="2"/>
      <c r="D251" s="11"/>
      <c r="E251" s="11"/>
      <c r="F251" s="91">
        <f t="shared" si="5"/>
        <v>0</v>
      </c>
    </row>
    <row r="252" spans="1:6" ht="38.25">
      <c r="A252" s="327" t="s">
        <v>486</v>
      </c>
      <c r="B252" s="298" t="s">
        <v>1283</v>
      </c>
      <c r="C252" s="5"/>
      <c r="D252" s="5"/>
      <c r="E252" s="3"/>
      <c r="F252" s="91">
        <f t="shared" si="5"/>
        <v>0</v>
      </c>
    </row>
    <row r="253" spans="1:6" ht="12.75">
      <c r="A253" s="327"/>
      <c r="B253" s="298" t="s">
        <v>1281</v>
      </c>
      <c r="C253" s="2"/>
      <c r="D253" s="11"/>
      <c r="E253" s="11"/>
      <c r="F253" s="91">
        <f t="shared" si="5"/>
        <v>0</v>
      </c>
    </row>
    <row r="254" spans="1:6" ht="12.75">
      <c r="A254" s="327"/>
      <c r="B254" s="298" t="s">
        <v>1282</v>
      </c>
      <c r="C254" s="2"/>
      <c r="D254" s="11"/>
      <c r="E254" s="11"/>
      <c r="F254" s="91">
        <f t="shared" si="5"/>
        <v>0</v>
      </c>
    </row>
    <row r="255" spans="1:6" ht="12.75">
      <c r="A255" s="327"/>
      <c r="B255" s="298" t="s">
        <v>157</v>
      </c>
      <c r="C255" s="2"/>
      <c r="D255" s="11"/>
      <c r="E255" s="11"/>
      <c r="F255" s="91">
        <f t="shared" si="5"/>
        <v>0</v>
      </c>
    </row>
    <row r="256" spans="1:6" ht="12.75">
      <c r="A256" s="327"/>
      <c r="B256" s="306" t="s">
        <v>1280</v>
      </c>
      <c r="C256" s="2" t="s">
        <v>461</v>
      </c>
      <c r="D256" s="11">
        <v>19</v>
      </c>
      <c r="E256" s="11"/>
      <c r="F256" s="91">
        <f t="shared" si="5"/>
        <v>0</v>
      </c>
    </row>
    <row r="257" spans="1:6" ht="15" customHeight="1">
      <c r="A257" s="326"/>
      <c r="B257" s="527"/>
      <c r="C257" s="2"/>
      <c r="D257" s="11"/>
      <c r="E257" s="11"/>
      <c r="F257" s="91">
        <f t="shared" si="5"/>
        <v>0</v>
      </c>
    </row>
    <row r="258" spans="1:6" ht="15" customHeight="1">
      <c r="A258" s="326"/>
      <c r="B258" s="310"/>
      <c r="C258" s="2"/>
      <c r="D258" s="11"/>
      <c r="E258" s="11"/>
      <c r="F258" s="91">
        <f t="shared" si="5"/>
        <v>0</v>
      </c>
    </row>
    <row r="259" spans="1:6" ht="128.25" customHeight="1">
      <c r="A259" s="327" t="s">
        <v>487</v>
      </c>
      <c r="B259" s="298" t="s">
        <v>1285</v>
      </c>
      <c r="C259" s="5"/>
      <c r="D259" s="5"/>
      <c r="E259" s="3"/>
      <c r="F259" s="91">
        <f t="shared" si="5"/>
        <v>0</v>
      </c>
    </row>
    <row r="260" spans="1:6" ht="12.75">
      <c r="A260" s="327"/>
      <c r="B260" s="298"/>
      <c r="C260" s="5"/>
      <c r="D260" s="5"/>
      <c r="E260" s="3"/>
      <c r="F260" s="91">
        <f t="shared" si="5"/>
        <v>0</v>
      </c>
    </row>
    <row r="261" spans="1:6" ht="12.75">
      <c r="A261" s="327"/>
      <c r="B261" s="298" t="s">
        <v>158</v>
      </c>
      <c r="C261" s="2" t="s">
        <v>461</v>
      </c>
      <c r="D261" s="11">
        <v>5</v>
      </c>
      <c r="E261" s="11"/>
      <c r="F261" s="91">
        <f t="shared" si="5"/>
        <v>0</v>
      </c>
    </row>
    <row r="262" spans="1:6" ht="12.75">
      <c r="A262" s="327"/>
      <c r="B262" s="298"/>
      <c r="C262" s="2"/>
      <c r="D262" s="11"/>
      <c r="E262" s="11"/>
      <c r="F262" s="91">
        <f t="shared" si="5"/>
        <v>0</v>
      </c>
    </row>
    <row r="263" spans="1:6" ht="12.75">
      <c r="A263" s="327"/>
      <c r="B263" s="298" t="s">
        <v>1286</v>
      </c>
      <c r="C263" s="109" t="s">
        <v>484</v>
      </c>
      <c r="D263" s="100">
        <v>210</v>
      </c>
      <c r="E263" s="100"/>
      <c r="F263" s="91">
        <f t="shared" si="5"/>
        <v>0</v>
      </c>
    </row>
    <row r="264" spans="1:6" ht="15" customHeight="1">
      <c r="A264" s="327"/>
      <c r="B264" s="298"/>
      <c r="C264" s="5"/>
      <c r="D264" s="5"/>
      <c r="E264" s="3"/>
      <c r="F264" s="91">
        <f t="shared" si="5"/>
        <v>0</v>
      </c>
    </row>
    <row r="265" spans="1:6" ht="15" customHeight="1">
      <c r="A265" s="328"/>
      <c r="B265" s="312"/>
      <c r="C265" s="25"/>
      <c r="D265" s="15"/>
      <c r="E265" s="15"/>
      <c r="F265" s="91">
        <f t="shared" si="5"/>
        <v>0</v>
      </c>
    </row>
    <row r="266" spans="1:6" ht="63.75">
      <c r="A266" s="327" t="s">
        <v>469</v>
      </c>
      <c r="B266" s="298" t="s">
        <v>1287</v>
      </c>
      <c r="C266" s="5"/>
      <c r="D266" s="5"/>
      <c r="E266" s="3"/>
      <c r="F266" s="91">
        <f t="shared" ref="F266:F303" si="6">+E266*$D266</f>
        <v>0</v>
      </c>
    </row>
    <row r="267" spans="1:6" ht="25.5">
      <c r="A267" s="327"/>
      <c r="B267" s="298" t="s">
        <v>1288</v>
      </c>
      <c r="C267" s="5"/>
      <c r="D267" s="5"/>
      <c r="E267" s="3"/>
      <c r="F267" s="91">
        <f t="shared" si="6"/>
        <v>0</v>
      </c>
    </row>
    <row r="268" spans="1:6" ht="26.25" customHeight="1">
      <c r="A268" s="327"/>
      <c r="B268" s="298" t="s">
        <v>159</v>
      </c>
      <c r="C268" s="5"/>
      <c r="D268" s="5"/>
      <c r="E268" s="3"/>
      <c r="F268" s="91">
        <f t="shared" si="6"/>
        <v>0</v>
      </c>
    </row>
    <row r="269" spans="1:6" ht="25.5">
      <c r="A269" s="327"/>
      <c r="B269" s="298" t="s">
        <v>1289</v>
      </c>
      <c r="C269" s="5"/>
      <c r="D269" s="5"/>
      <c r="E269" s="3"/>
      <c r="F269" s="91">
        <f t="shared" si="6"/>
        <v>0</v>
      </c>
    </row>
    <row r="270" spans="1:6" ht="12.75">
      <c r="A270" s="327"/>
      <c r="B270" s="298"/>
      <c r="C270" s="5"/>
      <c r="D270" s="5"/>
      <c r="E270" s="3"/>
      <c r="F270" s="91">
        <f t="shared" si="6"/>
        <v>0</v>
      </c>
    </row>
    <row r="271" spans="1:6" ht="12.75">
      <c r="A271" s="328" t="s">
        <v>610</v>
      </c>
      <c r="B271" s="312" t="s">
        <v>160</v>
      </c>
      <c r="C271" s="25" t="s">
        <v>478</v>
      </c>
      <c r="D271" s="15">
        <v>4</v>
      </c>
      <c r="E271" s="15"/>
      <c r="F271" s="91">
        <f t="shared" si="6"/>
        <v>0</v>
      </c>
    </row>
    <row r="272" spans="1:6" ht="12.75">
      <c r="A272" s="328"/>
      <c r="B272" s="312"/>
      <c r="C272" s="25"/>
      <c r="D272" s="15"/>
      <c r="E272" s="15"/>
      <c r="F272" s="91">
        <f t="shared" si="6"/>
        <v>0</v>
      </c>
    </row>
    <row r="273" spans="1:6" ht="12.75">
      <c r="A273" s="328" t="s">
        <v>611</v>
      </c>
      <c r="B273" s="312" t="s">
        <v>1294</v>
      </c>
      <c r="C273" s="2" t="s">
        <v>478</v>
      </c>
      <c r="D273" s="11">
        <v>4</v>
      </c>
      <c r="E273" s="11"/>
      <c r="F273" s="91">
        <f t="shared" si="6"/>
        <v>0</v>
      </c>
    </row>
    <row r="274" spans="1:6" ht="12.75">
      <c r="A274" s="328"/>
      <c r="B274" s="312"/>
      <c r="C274" s="25"/>
      <c r="D274" s="15"/>
      <c r="E274" s="15"/>
      <c r="F274" s="91">
        <f t="shared" si="6"/>
        <v>0</v>
      </c>
    </row>
    <row r="275" spans="1:6" ht="12.75">
      <c r="A275" s="328" t="s">
        <v>612</v>
      </c>
      <c r="B275" s="312" t="s">
        <v>1293</v>
      </c>
      <c r="C275" s="2" t="s">
        <v>478</v>
      </c>
      <c r="D275" s="11">
        <v>2</v>
      </c>
      <c r="E275" s="11"/>
      <c r="F275" s="91">
        <f t="shared" si="6"/>
        <v>0</v>
      </c>
    </row>
    <row r="276" spans="1:6" ht="12.75">
      <c r="A276" s="328"/>
      <c r="B276" s="312"/>
      <c r="C276" s="25"/>
      <c r="D276" s="15"/>
      <c r="E276" s="15"/>
      <c r="F276" s="91">
        <f t="shared" si="6"/>
        <v>0</v>
      </c>
    </row>
    <row r="277" spans="1:6" ht="38.25">
      <c r="A277" s="328" t="s">
        <v>613</v>
      </c>
      <c r="B277" s="312" t="s">
        <v>1292</v>
      </c>
      <c r="C277" s="2" t="s">
        <v>478</v>
      </c>
      <c r="D277" s="11">
        <v>2</v>
      </c>
      <c r="E277" s="11"/>
      <c r="F277" s="91">
        <f t="shared" si="6"/>
        <v>0</v>
      </c>
    </row>
    <row r="278" spans="1:6" ht="12.75">
      <c r="A278" s="328"/>
      <c r="B278" s="312"/>
      <c r="C278" s="25"/>
      <c r="D278" s="15"/>
      <c r="E278" s="15"/>
      <c r="F278" s="91">
        <f t="shared" si="6"/>
        <v>0</v>
      </c>
    </row>
    <row r="279" spans="1:6" ht="25.5">
      <c r="A279" s="328" t="s">
        <v>614</v>
      </c>
      <c r="B279" s="312" t="s">
        <v>1291</v>
      </c>
      <c r="C279" s="2" t="s">
        <v>478</v>
      </c>
      <c r="D279" s="11">
        <v>2</v>
      </c>
      <c r="E279" s="11"/>
      <c r="F279" s="91">
        <f t="shared" si="6"/>
        <v>0</v>
      </c>
    </row>
    <row r="280" spans="1:6" ht="12.75">
      <c r="A280" s="328"/>
      <c r="B280" s="312"/>
      <c r="C280" s="25"/>
      <c r="D280" s="15"/>
      <c r="E280" s="15"/>
      <c r="F280" s="91">
        <f t="shared" si="6"/>
        <v>0</v>
      </c>
    </row>
    <row r="281" spans="1:6" ht="25.5">
      <c r="A281" s="328" t="s">
        <v>615</v>
      </c>
      <c r="B281" s="312" t="s">
        <v>161</v>
      </c>
      <c r="C281" s="2" t="s">
        <v>478</v>
      </c>
      <c r="D281" s="11">
        <v>2</v>
      </c>
      <c r="E281" s="11"/>
      <c r="F281" s="91">
        <f t="shared" si="6"/>
        <v>0</v>
      </c>
    </row>
    <row r="282" spans="1:6" ht="12.75">
      <c r="A282" s="328"/>
      <c r="B282" s="312"/>
      <c r="C282" s="25"/>
      <c r="D282" s="15"/>
      <c r="E282" s="15"/>
      <c r="F282" s="91">
        <f t="shared" si="6"/>
        <v>0</v>
      </c>
    </row>
    <row r="283" spans="1:6" ht="25.5">
      <c r="A283" s="328" t="s">
        <v>616</v>
      </c>
      <c r="B283" s="312" t="s">
        <v>1290</v>
      </c>
      <c r="C283" s="25" t="s">
        <v>478</v>
      </c>
      <c r="D283" s="15">
        <v>4</v>
      </c>
      <c r="E283" s="15"/>
      <c r="F283" s="91">
        <f t="shared" si="6"/>
        <v>0</v>
      </c>
    </row>
    <row r="284" spans="1:6" ht="15" customHeight="1">
      <c r="A284" s="328"/>
      <c r="B284" s="312"/>
      <c r="C284" s="25"/>
      <c r="D284" s="15"/>
      <c r="E284" s="15"/>
      <c r="F284" s="91">
        <f t="shared" si="6"/>
        <v>0</v>
      </c>
    </row>
    <row r="285" spans="1:6" ht="15" customHeight="1">
      <c r="A285" s="328"/>
      <c r="B285" s="312"/>
      <c r="C285" s="25"/>
      <c r="D285" s="15"/>
      <c r="E285" s="15"/>
      <c r="F285" s="91">
        <f t="shared" si="6"/>
        <v>0</v>
      </c>
    </row>
    <row r="286" spans="1:6" ht="25.5">
      <c r="A286" s="327" t="s">
        <v>470</v>
      </c>
      <c r="B286" s="312" t="s">
        <v>162</v>
      </c>
      <c r="C286" s="25"/>
      <c r="D286" s="15"/>
      <c r="E286" s="15"/>
      <c r="F286" s="91">
        <f t="shared" si="6"/>
        <v>0</v>
      </c>
    </row>
    <row r="287" spans="1:6" ht="89.25">
      <c r="A287" s="328"/>
      <c r="B287" s="312" t="s">
        <v>1295</v>
      </c>
      <c r="C287" s="109" t="s">
        <v>461</v>
      </c>
      <c r="D287" s="100">
        <v>10.199999999999999</v>
      </c>
      <c r="E287" s="100"/>
      <c r="F287" s="91">
        <f t="shared" si="6"/>
        <v>0</v>
      </c>
    </row>
    <row r="288" spans="1:6" ht="15" customHeight="1">
      <c r="A288" s="328"/>
      <c r="B288" s="312"/>
      <c r="C288" s="2"/>
      <c r="D288" s="11"/>
      <c r="E288" s="11"/>
      <c r="F288" s="91">
        <f t="shared" si="6"/>
        <v>0</v>
      </c>
    </row>
    <row r="289" spans="1:6" ht="15" customHeight="1">
      <c r="A289" s="328"/>
      <c r="B289" s="312"/>
      <c r="C289" s="25"/>
      <c r="D289" s="15"/>
      <c r="E289" s="15"/>
      <c r="F289" s="91">
        <f t="shared" si="6"/>
        <v>0</v>
      </c>
    </row>
    <row r="290" spans="1:6" ht="38.25">
      <c r="A290" s="327" t="s">
        <v>476</v>
      </c>
      <c r="B290" s="298" t="s">
        <v>1297</v>
      </c>
      <c r="C290" s="5"/>
      <c r="D290" s="5"/>
      <c r="E290" s="3"/>
      <c r="F290" s="91">
        <f t="shared" si="6"/>
        <v>0</v>
      </c>
    </row>
    <row r="291" spans="1:6" ht="38.25">
      <c r="A291" s="327"/>
      <c r="B291" s="298" t="s">
        <v>1296</v>
      </c>
      <c r="C291" s="5"/>
      <c r="D291" s="5"/>
      <c r="E291" s="3"/>
      <c r="F291" s="91">
        <f t="shared" si="6"/>
        <v>0</v>
      </c>
    </row>
    <row r="292" spans="1:6" ht="25.5">
      <c r="A292" s="327"/>
      <c r="B292" s="298" t="s">
        <v>163</v>
      </c>
      <c r="C292" s="5"/>
      <c r="D292" s="5"/>
      <c r="E292" s="3"/>
      <c r="F292" s="91">
        <f t="shared" si="6"/>
        <v>0</v>
      </c>
    </row>
    <row r="293" spans="1:6" ht="12.75">
      <c r="A293" s="327"/>
      <c r="B293" s="298" t="s">
        <v>164</v>
      </c>
      <c r="C293" s="5"/>
      <c r="D293" s="5"/>
      <c r="E293" s="3"/>
      <c r="F293" s="91">
        <f t="shared" si="6"/>
        <v>0</v>
      </c>
    </row>
    <row r="294" spans="1:6" ht="12.75">
      <c r="A294" s="328"/>
      <c r="B294" s="312"/>
      <c r="C294" s="25"/>
      <c r="D294" s="15"/>
      <c r="E294" s="15"/>
      <c r="F294" s="91">
        <f t="shared" si="6"/>
        <v>0</v>
      </c>
    </row>
    <row r="295" spans="1:6" ht="12.75">
      <c r="A295" s="328" t="s">
        <v>471</v>
      </c>
      <c r="B295" s="312" t="s">
        <v>165</v>
      </c>
      <c r="C295" s="2" t="s">
        <v>478</v>
      </c>
      <c r="D295" s="11">
        <v>3</v>
      </c>
      <c r="E295" s="11"/>
      <c r="F295" s="91">
        <f t="shared" si="6"/>
        <v>0</v>
      </c>
    </row>
    <row r="296" spans="1:6" ht="12.75">
      <c r="A296" s="328"/>
      <c r="B296" s="312"/>
      <c r="C296" s="25"/>
      <c r="D296" s="15"/>
      <c r="E296" s="15"/>
      <c r="F296" s="91">
        <f t="shared" si="6"/>
        <v>0</v>
      </c>
    </row>
    <row r="297" spans="1:6" ht="25.5">
      <c r="A297" s="328" t="s">
        <v>473</v>
      </c>
      <c r="B297" s="312" t="s">
        <v>166</v>
      </c>
      <c r="C297" s="2" t="s">
        <v>478</v>
      </c>
      <c r="D297" s="11">
        <v>2</v>
      </c>
      <c r="E297" s="11"/>
      <c r="F297" s="91">
        <f t="shared" si="6"/>
        <v>0</v>
      </c>
    </row>
    <row r="298" spans="1:6" ht="12.75">
      <c r="A298" s="328"/>
      <c r="B298" s="312"/>
      <c r="C298" s="25"/>
      <c r="D298" s="15"/>
      <c r="E298" s="15"/>
      <c r="F298" s="91">
        <f t="shared" si="6"/>
        <v>0</v>
      </c>
    </row>
    <row r="299" spans="1:6" ht="38.25">
      <c r="A299" s="328" t="s">
        <v>474</v>
      </c>
      <c r="B299" s="312" t="s">
        <v>1298</v>
      </c>
      <c r="C299" s="2" t="s">
        <v>477</v>
      </c>
      <c r="D299" s="11">
        <v>13.8</v>
      </c>
      <c r="E299" s="11"/>
      <c r="F299" s="91">
        <f t="shared" si="6"/>
        <v>0</v>
      </c>
    </row>
    <row r="300" spans="1:6" ht="15" customHeight="1">
      <c r="A300" s="328"/>
      <c r="B300" s="312"/>
      <c r="C300" s="25"/>
      <c r="D300" s="15"/>
      <c r="E300" s="15"/>
      <c r="F300" s="91">
        <f t="shared" si="6"/>
        <v>0</v>
      </c>
    </row>
    <row r="301" spans="1:6" ht="15" customHeight="1">
      <c r="A301" s="328"/>
      <c r="B301" s="312"/>
      <c r="C301" s="25"/>
      <c r="D301" s="15"/>
      <c r="E301" s="15"/>
      <c r="F301" s="91">
        <f t="shared" si="6"/>
        <v>0</v>
      </c>
    </row>
    <row r="302" spans="1:6" ht="63.75">
      <c r="A302" s="327" t="s">
        <v>488</v>
      </c>
      <c r="B302" s="298" t="s">
        <v>957</v>
      </c>
      <c r="C302" s="2"/>
      <c r="D302" s="11"/>
      <c r="E302" s="11"/>
      <c r="F302" s="91">
        <f t="shared" si="6"/>
        <v>0</v>
      </c>
    </row>
    <row r="303" spans="1:6" ht="12.75">
      <c r="A303" s="328"/>
      <c r="B303" s="312" t="s">
        <v>958</v>
      </c>
      <c r="C303" s="2" t="s">
        <v>483</v>
      </c>
      <c r="D303" s="11">
        <v>1</v>
      </c>
      <c r="E303" s="11"/>
      <c r="F303" s="91">
        <f t="shared" si="6"/>
        <v>0</v>
      </c>
    </row>
    <row r="304" spans="1:6" ht="15" customHeight="1">
      <c r="A304" s="269" t="s">
        <v>563</v>
      </c>
      <c r="B304" s="528"/>
      <c r="C304" s="185"/>
      <c r="D304" s="175"/>
      <c r="E304" s="174"/>
      <c r="F304" s="174"/>
    </row>
    <row r="305" spans="1:6" ht="15.75" thickBot="1">
      <c r="A305" s="273"/>
      <c r="B305" s="529" t="s">
        <v>959</v>
      </c>
      <c r="C305" s="187"/>
      <c r="D305" s="188"/>
      <c r="E305" s="189"/>
      <c r="F305" s="189">
        <f>SUM(F134:F304)</f>
        <v>0</v>
      </c>
    </row>
    <row r="306" spans="1:6" ht="15" thickTop="1">
      <c r="B306" s="178"/>
      <c r="C306" s="186"/>
    </row>
    <row r="307" spans="1:6">
      <c r="A307" s="264"/>
      <c r="B307" s="518"/>
      <c r="C307" s="172"/>
      <c r="D307" s="173"/>
      <c r="E307" s="174"/>
      <c r="F307" s="174"/>
    </row>
    <row r="308" spans="1:6" ht="18">
      <c r="A308" s="268" t="s">
        <v>460</v>
      </c>
      <c r="B308" s="519" t="s">
        <v>574</v>
      </c>
      <c r="C308" s="168"/>
      <c r="D308" s="169"/>
      <c r="E308" s="170"/>
      <c r="F308" s="170"/>
    </row>
    <row r="309" spans="1:6">
      <c r="A309" s="269"/>
      <c r="B309" s="518"/>
      <c r="C309" s="172"/>
      <c r="D309" s="175"/>
      <c r="E309" s="174"/>
      <c r="F309" s="174"/>
    </row>
    <row r="310" spans="1:6" ht="25.5">
      <c r="A310" s="327" t="s">
        <v>456</v>
      </c>
      <c r="B310" s="298" t="s">
        <v>1299</v>
      </c>
      <c r="C310" s="5"/>
      <c r="D310" s="5"/>
      <c r="E310" s="3"/>
      <c r="F310" s="91">
        <f t="shared" ref="F310:F373" si="7">+E310*$D310</f>
        <v>0</v>
      </c>
    </row>
    <row r="311" spans="1:6" ht="38.25">
      <c r="A311" s="326"/>
      <c r="B311" s="530" t="s">
        <v>1300</v>
      </c>
      <c r="C311" s="5"/>
      <c r="D311" s="5"/>
      <c r="E311" s="3"/>
      <c r="F311" s="91">
        <f t="shared" si="7"/>
        <v>0</v>
      </c>
    </row>
    <row r="312" spans="1:6" ht="12.75">
      <c r="A312" s="326"/>
      <c r="B312" s="530"/>
      <c r="C312" s="2"/>
      <c r="D312" s="11"/>
      <c r="E312" s="11"/>
      <c r="F312" s="91">
        <f t="shared" si="7"/>
        <v>0</v>
      </c>
    </row>
    <row r="313" spans="1:6" ht="51">
      <c r="A313" s="327" t="s">
        <v>471</v>
      </c>
      <c r="B313" s="531" t="s">
        <v>1301</v>
      </c>
      <c r="C313" s="2" t="s">
        <v>478</v>
      </c>
      <c r="D313" s="11">
        <v>10</v>
      </c>
      <c r="E313" s="11"/>
      <c r="F313" s="91">
        <f t="shared" si="7"/>
        <v>0</v>
      </c>
    </row>
    <row r="314" spans="1:6" ht="12.75" customHeight="1">
      <c r="A314" s="327"/>
      <c r="B314" s="530"/>
      <c r="C314" s="2"/>
      <c r="D314" s="11"/>
      <c r="E314" s="11"/>
      <c r="F314" s="91">
        <f t="shared" si="7"/>
        <v>0</v>
      </c>
    </row>
    <row r="315" spans="1:6" ht="77.25" customHeight="1">
      <c r="A315" s="327" t="s">
        <v>473</v>
      </c>
      <c r="B315" s="531" t="s">
        <v>1302</v>
      </c>
      <c r="C315" s="2" t="s">
        <v>478</v>
      </c>
      <c r="D315" s="11">
        <v>1</v>
      </c>
      <c r="E315" s="11"/>
      <c r="F315" s="91">
        <f t="shared" si="7"/>
        <v>0</v>
      </c>
    </row>
    <row r="316" spans="1:6" ht="12.75">
      <c r="A316" s="327"/>
      <c r="B316" s="530"/>
      <c r="C316" s="2"/>
      <c r="D316" s="11"/>
      <c r="E316" s="11"/>
      <c r="F316" s="91">
        <f t="shared" si="7"/>
        <v>0</v>
      </c>
    </row>
    <row r="317" spans="1:6" ht="51">
      <c r="A317" s="327" t="s">
        <v>474</v>
      </c>
      <c r="B317" s="531" t="s">
        <v>1303</v>
      </c>
      <c r="C317" s="2" t="s">
        <v>478</v>
      </c>
      <c r="D317" s="11">
        <v>13</v>
      </c>
      <c r="E317" s="11"/>
      <c r="F317" s="91">
        <f t="shared" si="7"/>
        <v>0</v>
      </c>
    </row>
    <row r="318" spans="1:6" ht="15" customHeight="1">
      <c r="A318" s="327"/>
      <c r="B318" s="298"/>
      <c r="C318" s="2"/>
      <c r="D318" s="11"/>
      <c r="E318" s="11"/>
      <c r="F318" s="91">
        <f t="shared" si="7"/>
        <v>0</v>
      </c>
    </row>
    <row r="319" spans="1:6" ht="15" customHeight="1">
      <c r="A319" s="326"/>
      <c r="B319" s="146"/>
      <c r="C319" s="2"/>
      <c r="D319" s="11"/>
      <c r="E319" s="11"/>
      <c r="F319" s="91">
        <f t="shared" si="7"/>
        <v>0</v>
      </c>
    </row>
    <row r="320" spans="1:6" ht="51">
      <c r="A320" s="327" t="s">
        <v>458</v>
      </c>
      <c r="B320" s="298" t="s">
        <v>960</v>
      </c>
      <c r="C320" s="2" t="s">
        <v>483</v>
      </c>
      <c r="D320" s="11">
        <v>1</v>
      </c>
      <c r="E320" s="11"/>
      <c r="F320" s="91">
        <f t="shared" si="7"/>
        <v>0</v>
      </c>
    </row>
    <row r="321" spans="1:6" ht="15" customHeight="1">
      <c r="A321" s="327"/>
      <c r="B321" s="298"/>
      <c r="C321" s="2"/>
      <c r="D321" s="11"/>
      <c r="E321" s="11"/>
      <c r="F321" s="91">
        <f t="shared" si="7"/>
        <v>0</v>
      </c>
    </row>
    <row r="322" spans="1:6" ht="15" customHeight="1">
      <c r="A322" s="326"/>
      <c r="B322" s="146"/>
      <c r="C322" s="2"/>
      <c r="D322" s="11"/>
      <c r="E322" s="11"/>
      <c r="F322" s="91">
        <f t="shared" si="7"/>
        <v>0</v>
      </c>
    </row>
    <row r="323" spans="1:6" ht="51">
      <c r="A323" s="327" t="s">
        <v>459</v>
      </c>
      <c r="B323" s="306" t="s">
        <v>1304</v>
      </c>
      <c r="C323" s="2" t="s">
        <v>477</v>
      </c>
      <c r="D323" s="11">
        <v>22.8</v>
      </c>
      <c r="E323" s="11"/>
      <c r="F323" s="91">
        <f t="shared" si="7"/>
        <v>0</v>
      </c>
    </row>
    <row r="324" spans="1:6" ht="15" customHeight="1">
      <c r="A324" s="327"/>
      <c r="B324" s="307"/>
      <c r="C324" s="1"/>
      <c r="D324" s="11"/>
      <c r="E324" s="11"/>
      <c r="F324" s="91">
        <f t="shared" si="7"/>
        <v>0</v>
      </c>
    </row>
    <row r="325" spans="1:6" ht="15" customHeight="1">
      <c r="A325" s="327"/>
      <c r="B325" s="307"/>
      <c r="C325" s="1"/>
      <c r="D325" s="11"/>
      <c r="E325" s="11"/>
      <c r="F325" s="91">
        <f t="shared" si="7"/>
        <v>0</v>
      </c>
    </row>
    <row r="326" spans="1:6" ht="51">
      <c r="A326" s="327" t="s">
        <v>460</v>
      </c>
      <c r="B326" s="306" t="s">
        <v>1305</v>
      </c>
      <c r="C326" s="2" t="s">
        <v>478</v>
      </c>
      <c r="D326" s="11">
        <v>2</v>
      </c>
      <c r="E326" s="11"/>
      <c r="F326" s="91">
        <f t="shared" si="7"/>
        <v>0</v>
      </c>
    </row>
    <row r="327" spans="1:6" ht="15" customHeight="1">
      <c r="A327" s="327"/>
      <c r="B327" s="307"/>
      <c r="C327" s="1"/>
      <c r="D327" s="11"/>
      <c r="E327" s="11"/>
      <c r="F327" s="91">
        <f t="shared" si="7"/>
        <v>0</v>
      </c>
    </row>
    <row r="328" spans="1:6" ht="15" customHeight="1">
      <c r="A328" s="327"/>
      <c r="B328" s="307"/>
      <c r="C328" s="1"/>
      <c r="D328" s="11"/>
      <c r="E328" s="11"/>
      <c r="F328" s="91">
        <f t="shared" si="7"/>
        <v>0</v>
      </c>
    </row>
    <row r="329" spans="1:6" ht="38.25">
      <c r="A329" s="327" t="s">
        <v>462</v>
      </c>
      <c r="B329" s="306" t="s">
        <v>1307</v>
      </c>
      <c r="C329" s="2" t="s">
        <v>477</v>
      </c>
      <c r="D329" s="11">
        <v>9.6</v>
      </c>
      <c r="E329" s="11"/>
      <c r="F329" s="91">
        <f t="shared" si="7"/>
        <v>0</v>
      </c>
    </row>
    <row r="330" spans="1:6" ht="15" customHeight="1">
      <c r="A330" s="327"/>
      <c r="B330" s="307"/>
      <c r="C330" s="1"/>
      <c r="D330" s="11"/>
      <c r="E330" s="11"/>
      <c r="F330" s="91">
        <f t="shared" si="7"/>
        <v>0</v>
      </c>
    </row>
    <row r="331" spans="1:6" ht="15" customHeight="1">
      <c r="A331" s="327"/>
      <c r="B331" s="307"/>
      <c r="C331" s="1"/>
      <c r="D331" s="11"/>
      <c r="E331" s="11"/>
      <c r="F331" s="91">
        <f t="shared" si="7"/>
        <v>0</v>
      </c>
    </row>
    <row r="332" spans="1:6" ht="51">
      <c r="A332" s="327" t="s">
        <v>463</v>
      </c>
      <c r="B332" s="306" t="s">
        <v>1306</v>
      </c>
      <c r="C332" s="2" t="s">
        <v>477</v>
      </c>
      <c r="D332" s="11">
        <v>31</v>
      </c>
      <c r="E332" s="11"/>
      <c r="F332" s="91">
        <f t="shared" si="7"/>
        <v>0</v>
      </c>
    </row>
    <row r="333" spans="1:6" ht="15" customHeight="1">
      <c r="A333" s="327"/>
      <c r="B333" s="307"/>
      <c r="C333" s="1"/>
      <c r="D333" s="11"/>
      <c r="E333" s="11"/>
      <c r="F333" s="91">
        <f t="shared" si="7"/>
        <v>0</v>
      </c>
    </row>
    <row r="334" spans="1:6" ht="15" customHeight="1">
      <c r="A334" s="327"/>
      <c r="B334" s="307"/>
      <c r="C334" s="1"/>
      <c r="D334" s="11"/>
      <c r="E334" s="11"/>
      <c r="F334" s="91">
        <f t="shared" si="7"/>
        <v>0</v>
      </c>
    </row>
    <row r="335" spans="1:6" ht="51">
      <c r="A335" s="327" t="s">
        <v>464</v>
      </c>
      <c r="B335" s="306" t="s">
        <v>1308</v>
      </c>
      <c r="C335" s="2" t="s">
        <v>477</v>
      </c>
      <c r="D335" s="11">
        <v>31</v>
      </c>
      <c r="E335" s="11"/>
      <c r="F335" s="91">
        <f t="shared" si="7"/>
        <v>0</v>
      </c>
    </row>
    <row r="336" spans="1:6" ht="15" customHeight="1">
      <c r="A336" s="327"/>
      <c r="B336" s="307"/>
      <c r="C336" s="1"/>
      <c r="D336" s="11"/>
      <c r="E336" s="11"/>
      <c r="F336" s="91">
        <f t="shared" si="7"/>
        <v>0</v>
      </c>
    </row>
    <row r="337" spans="1:6" ht="15" customHeight="1">
      <c r="A337" s="327"/>
      <c r="B337" s="307"/>
      <c r="C337" s="1"/>
      <c r="D337" s="11"/>
      <c r="E337" s="11"/>
      <c r="F337" s="91">
        <f t="shared" si="7"/>
        <v>0</v>
      </c>
    </row>
    <row r="338" spans="1:6" ht="52.5" customHeight="1">
      <c r="A338" s="327" t="s">
        <v>465</v>
      </c>
      <c r="B338" s="306" t="s">
        <v>1309</v>
      </c>
      <c r="C338" s="2" t="s">
        <v>477</v>
      </c>
      <c r="D338" s="11">
        <v>28.4</v>
      </c>
      <c r="E338" s="11"/>
      <c r="F338" s="91">
        <f t="shared" si="7"/>
        <v>0</v>
      </c>
    </row>
    <row r="339" spans="1:6" ht="15" customHeight="1">
      <c r="A339" s="327"/>
      <c r="B339" s="307"/>
      <c r="C339" s="1"/>
      <c r="D339" s="11"/>
      <c r="E339" s="11"/>
      <c r="F339" s="91">
        <f t="shared" si="7"/>
        <v>0</v>
      </c>
    </row>
    <row r="340" spans="1:6" ht="15" customHeight="1">
      <c r="A340" s="327"/>
      <c r="B340" s="307"/>
      <c r="C340" s="1"/>
      <c r="D340" s="11"/>
      <c r="E340" s="11"/>
      <c r="F340" s="91">
        <f t="shared" si="7"/>
        <v>0</v>
      </c>
    </row>
    <row r="341" spans="1:6" ht="51">
      <c r="A341" s="327" t="s">
        <v>466</v>
      </c>
      <c r="B341" s="306" t="s">
        <v>1311</v>
      </c>
      <c r="C341" s="2" t="s">
        <v>477</v>
      </c>
      <c r="D341" s="11">
        <v>28.4</v>
      </c>
      <c r="E341" s="11"/>
      <c r="F341" s="91">
        <f t="shared" si="7"/>
        <v>0</v>
      </c>
    </row>
    <row r="342" spans="1:6" ht="15" customHeight="1">
      <c r="A342" s="327"/>
      <c r="B342" s="307"/>
      <c r="C342" s="1"/>
      <c r="D342" s="11"/>
      <c r="E342" s="11"/>
      <c r="F342" s="91">
        <f t="shared" si="7"/>
        <v>0</v>
      </c>
    </row>
    <row r="343" spans="1:6" ht="15" customHeight="1">
      <c r="A343" s="327"/>
      <c r="B343" s="307"/>
      <c r="C343" s="1"/>
      <c r="D343" s="11"/>
      <c r="E343" s="11"/>
      <c r="F343" s="91">
        <f t="shared" si="7"/>
        <v>0</v>
      </c>
    </row>
    <row r="344" spans="1:6" ht="51">
      <c r="A344" s="327" t="s">
        <v>467</v>
      </c>
      <c r="B344" s="306" t="s">
        <v>1310</v>
      </c>
      <c r="C344" s="2" t="s">
        <v>477</v>
      </c>
      <c r="D344" s="11">
        <v>28.4</v>
      </c>
      <c r="E344" s="11"/>
      <c r="F344" s="91">
        <f t="shared" si="7"/>
        <v>0</v>
      </c>
    </row>
    <row r="345" spans="1:6" ht="15" customHeight="1">
      <c r="A345" s="327"/>
      <c r="B345" s="307"/>
      <c r="C345" s="1"/>
      <c r="D345" s="11"/>
      <c r="E345" s="11"/>
      <c r="F345" s="91">
        <f t="shared" si="7"/>
        <v>0</v>
      </c>
    </row>
    <row r="346" spans="1:6" ht="15" customHeight="1">
      <c r="A346" s="327"/>
      <c r="B346" s="307"/>
      <c r="C346" s="1"/>
      <c r="D346" s="11"/>
      <c r="E346" s="11"/>
      <c r="F346" s="91">
        <f t="shared" si="7"/>
        <v>0</v>
      </c>
    </row>
    <row r="347" spans="1:6" ht="63.75">
      <c r="A347" s="327" t="s">
        <v>485</v>
      </c>
      <c r="B347" s="306" t="s">
        <v>1312</v>
      </c>
      <c r="C347" s="2" t="s">
        <v>477</v>
      </c>
      <c r="D347" s="11">
        <v>2</v>
      </c>
      <c r="E347" s="11"/>
      <c r="F347" s="91">
        <f t="shared" si="7"/>
        <v>0</v>
      </c>
    </row>
    <row r="348" spans="1:6" ht="15" customHeight="1">
      <c r="A348" s="327"/>
      <c r="B348" s="307"/>
      <c r="C348" s="1"/>
      <c r="D348" s="11"/>
      <c r="E348" s="11"/>
      <c r="F348" s="91">
        <f t="shared" si="7"/>
        <v>0</v>
      </c>
    </row>
    <row r="349" spans="1:6" ht="15" customHeight="1">
      <c r="A349" s="327"/>
      <c r="B349" s="307"/>
      <c r="C349" s="1"/>
      <c r="D349" s="11"/>
      <c r="E349" s="11"/>
      <c r="F349" s="91">
        <f t="shared" si="7"/>
        <v>0</v>
      </c>
    </row>
    <row r="350" spans="1:6" ht="51">
      <c r="A350" s="327" t="s">
        <v>468</v>
      </c>
      <c r="B350" s="306" t="s">
        <v>1313</v>
      </c>
      <c r="C350" s="2" t="s">
        <v>477</v>
      </c>
      <c r="D350" s="11">
        <v>2</v>
      </c>
      <c r="E350" s="11"/>
      <c r="F350" s="91">
        <f t="shared" si="7"/>
        <v>0</v>
      </c>
    </row>
    <row r="351" spans="1:6" ht="15" customHeight="1">
      <c r="A351" s="327"/>
      <c r="B351" s="307"/>
      <c r="C351" s="1"/>
      <c r="D351" s="11"/>
      <c r="E351" s="11"/>
      <c r="F351" s="91">
        <f t="shared" si="7"/>
        <v>0</v>
      </c>
    </row>
    <row r="352" spans="1:6" ht="15" customHeight="1">
      <c r="A352" s="327"/>
      <c r="B352" s="307"/>
      <c r="C352" s="1"/>
      <c r="D352" s="11"/>
      <c r="E352" s="11"/>
      <c r="F352" s="91">
        <f t="shared" si="7"/>
        <v>0</v>
      </c>
    </row>
    <row r="353" spans="1:6" ht="38.25">
      <c r="A353" s="327" t="s">
        <v>486</v>
      </c>
      <c r="B353" s="532" t="s">
        <v>1314</v>
      </c>
      <c r="C353" s="2" t="s">
        <v>461</v>
      </c>
      <c r="D353" s="11">
        <v>8.5</v>
      </c>
      <c r="E353" s="11"/>
      <c r="F353" s="91">
        <f t="shared" si="7"/>
        <v>0</v>
      </c>
    </row>
    <row r="354" spans="1:6" ht="15" customHeight="1">
      <c r="A354" s="327"/>
      <c r="B354" s="307"/>
      <c r="C354" s="1"/>
      <c r="D354" s="11"/>
      <c r="E354" s="11"/>
      <c r="F354" s="91">
        <f t="shared" si="7"/>
        <v>0</v>
      </c>
    </row>
    <row r="355" spans="1:6" ht="15" customHeight="1">
      <c r="A355" s="327"/>
      <c r="B355" s="307"/>
      <c r="C355" s="1"/>
      <c r="D355" s="11"/>
      <c r="E355" s="11"/>
      <c r="F355" s="91">
        <f t="shared" si="7"/>
        <v>0</v>
      </c>
    </row>
    <row r="356" spans="1:6" ht="51">
      <c r="A356" s="327" t="s">
        <v>487</v>
      </c>
      <c r="B356" s="306" t="s">
        <v>1315</v>
      </c>
      <c r="C356" s="2" t="s">
        <v>478</v>
      </c>
      <c r="D356" s="11">
        <v>2</v>
      </c>
      <c r="E356" s="11"/>
      <c r="F356" s="91">
        <f t="shared" si="7"/>
        <v>0</v>
      </c>
    </row>
    <row r="357" spans="1:6" ht="15" customHeight="1">
      <c r="A357" s="327"/>
      <c r="B357" s="307"/>
      <c r="C357" s="1"/>
      <c r="D357" s="11"/>
      <c r="E357" s="11"/>
      <c r="F357" s="91">
        <f t="shared" si="7"/>
        <v>0</v>
      </c>
    </row>
    <row r="358" spans="1:6" ht="15" customHeight="1">
      <c r="A358" s="327"/>
      <c r="B358" s="307"/>
      <c r="C358" s="1"/>
      <c r="D358" s="11"/>
      <c r="E358" s="11"/>
      <c r="F358" s="91">
        <f t="shared" si="7"/>
        <v>0</v>
      </c>
    </row>
    <row r="359" spans="1:6" ht="63.75">
      <c r="A359" s="327" t="s">
        <v>469</v>
      </c>
      <c r="B359" s="298" t="s">
        <v>1316</v>
      </c>
      <c r="C359" s="2" t="s">
        <v>477</v>
      </c>
      <c r="D359" s="11">
        <f>13.3+8.1+3.8</f>
        <v>25.2</v>
      </c>
      <c r="E359" s="11"/>
      <c r="F359" s="91">
        <f t="shared" si="7"/>
        <v>0</v>
      </c>
    </row>
    <row r="360" spans="1:6" ht="15" customHeight="1">
      <c r="A360" s="327"/>
      <c r="B360" s="307"/>
      <c r="C360" s="1"/>
      <c r="D360" s="11"/>
      <c r="E360" s="11"/>
      <c r="F360" s="91">
        <f t="shared" si="7"/>
        <v>0</v>
      </c>
    </row>
    <row r="361" spans="1:6" ht="15" customHeight="1">
      <c r="A361" s="327"/>
      <c r="B361" s="307"/>
      <c r="C361" s="1"/>
      <c r="D361" s="11"/>
      <c r="E361" s="11"/>
      <c r="F361" s="91">
        <f t="shared" si="7"/>
        <v>0</v>
      </c>
    </row>
    <row r="362" spans="1:6" ht="51">
      <c r="A362" s="327" t="s">
        <v>470</v>
      </c>
      <c r="B362" s="306" t="s">
        <v>1317</v>
      </c>
      <c r="C362" s="2" t="s">
        <v>484</v>
      </c>
      <c r="D362" s="11">
        <v>250</v>
      </c>
      <c r="E362" s="11"/>
      <c r="F362" s="91">
        <f t="shared" si="7"/>
        <v>0</v>
      </c>
    </row>
    <row r="363" spans="1:6" ht="15" customHeight="1">
      <c r="A363" s="327"/>
      <c r="B363" s="307"/>
      <c r="C363" s="1"/>
      <c r="D363" s="11"/>
      <c r="E363" s="11"/>
      <c r="F363" s="91">
        <f t="shared" si="7"/>
        <v>0</v>
      </c>
    </row>
    <row r="364" spans="1:6" ht="15" customHeight="1">
      <c r="A364" s="327"/>
      <c r="B364" s="307"/>
      <c r="C364" s="1"/>
      <c r="D364" s="11"/>
      <c r="E364" s="11"/>
      <c r="F364" s="91">
        <f t="shared" si="7"/>
        <v>0</v>
      </c>
    </row>
    <row r="365" spans="1:6" ht="51">
      <c r="A365" s="327">
        <v>17</v>
      </c>
      <c r="B365" s="306" t="s">
        <v>1318</v>
      </c>
      <c r="C365" s="5"/>
      <c r="D365" s="5"/>
      <c r="E365" s="3"/>
      <c r="F365" s="91">
        <f t="shared" si="7"/>
        <v>0</v>
      </c>
    </row>
    <row r="366" spans="1:6" ht="12.75">
      <c r="A366" s="327" t="s">
        <v>694</v>
      </c>
      <c r="B366" s="306"/>
      <c r="C366" s="2"/>
      <c r="D366" s="11"/>
      <c r="E366" s="11"/>
      <c r="F366" s="91">
        <f t="shared" si="7"/>
        <v>0</v>
      </c>
    </row>
    <row r="367" spans="1:6" ht="12.75">
      <c r="A367" s="327" t="s">
        <v>471</v>
      </c>
      <c r="B367" s="306" t="s">
        <v>334</v>
      </c>
      <c r="C367" s="2" t="s">
        <v>482</v>
      </c>
      <c r="D367" s="11">
        <v>40</v>
      </c>
      <c r="E367" s="11"/>
      <c r="F367" s="91">
        <f t="shared" si="7"/>
        <v>0</v>
      </c>
    </row>
    <row r="368" spans="1:6" ht="12.75">
      <c r="A368" s="327"/>
      <c r="B368" s="306"/>
      <c r="C368" s="2"/>
      <c r="D368" s="11"/>
      <c r="E368" s="11"/>
      <c r="F368" s="91">
        <f t="shared" si="7"/>
        <v>0</v>
      </c>
    </row>
    <row r="369" spans="1:6" ht="12.75">
      <c r="A369" s="327" t="s">
        <v>473</v>
      </c>
      <c r="B369" s="306" t="s">
        <v>335</v>
      </c>
      <c r="C369" s="2" t="s">
        <v>484</v>
      </c>
      <c r="D369" s="11">
        <v>200</v>
      </c>
      <c r="E369" s="11"/>
      <c r="F369" s="91">
        <f t="shared" si="7"/>
        <v>0</v>
      </c>
    </row>
    <row r="370" spans="1:6" ht="15" customHeight="1">
      <c r="A370" s="327"/>
      <c r="B370" s="306"/>
      <c r="C370" s="2"/>
      <c r="D370" s="11"/>
      <c r="E370" s="11"/>
      <c r="F370" s="91">
        <f t="shared" si="7"/>
        <v>0</v>
      </c>
    </row>
    <row r="371" spans="1:6" ht="15" customHeight="1">
      <c r="A371" s="327"/>
      <c r="B371" s="306"/>
      <c r="C371" s="2"/>
      <c r="D371" s="11"/>
      <c r="E371" s="11"/>
      <c r="F371" s="91">
        <f t="shared" si="7"/>
        <v>0</v>
      </c>
    </row>
    <row r="372" spans="1:6" ht="51.75" customHeight="1">
      <c r="A372" s="327" t="s">
        <v>488</v>
      </c>
      <c r="B372" s="306" t="s">
        <v>1319</v>
      </c>
      <c r="C372" s="2"/>
      <c r="D372" s="11"/>
      <c r="E372" s="100"/>
      <c r="F372" s="91">
        <f t="shared" si="7"/>
        <v>0</v>
      </c>
    </row>
    <row r="373" spans="1:6" ht="25.5">
      <c r="A373" s="327"/>
      <c r="B373" s="306" t="s">
        <v>1320</v>
      </c>
      <c r="C373" s="2" t="s">
        <v>478</v>
      </c>
      <c r="D373" s="11">
        <v>2</v>
      </c>
      <c r="E373" s="100"/>
      <c r="F373" s="91">
        <f t="shared" si="7"/>
        <v>0</v>
      </c>
    </row>
    <row r="374" spans="1:6" ht="12.75">
      <c r="A374" s="327"/>
      <c r="B374" s="306"/>
      <c r="C374" s="2"/>
      <c r="D374" s="11"/>
      <c r="E374" s="100"/>
      <c r="F374" s="91">
        <f t="shared" ref="F374:F382" si="8">+E374*$D374</f>
        <v>0</v>
      </c>
    </row>
    <row r="375" spans="1:6" ht="12.75">
      <c r="A375" s="327"/>
      <c r="B375" s="533" t="s">
        <v>336</v>
      </c>
      <c r="C375" s="2" t="s">
        <v>477</v>
      </c>
      <c r="D375" s="11">
        <v>26.5</v>
      </c>
      <c r="E375" s="11"/>
      <c r="F375" s="91">
        <f t="shared" si="8"/>
        <v>0</v>
      </c>
    </row>
    <row r="376" spans="1:6" ht="15" customHeight="1">
      <c r="A376" s="327"/>
      <c r="B376" s="533"/>
      <c r="C376" s="2"/>
      <c r="D376" s="11"/>
      <c r="E376" s="11"/>
      <c r="F376" s="91">
        <f t="shared" si="8"/>
        <v>0</v>
      </c>
    </row>
    <row r="377" spans="1:6" ht="15" customHeight="1">
      <c r="A377" s="327"/>
      <c r="B377" s="306"/>
      <c r="C377" s="2"/>
      <c r="D377" s="11"/>
      <c r="E377" s="11"/>
      <c r="F377" s="91">
        <f t="shared" si="8"/>
        <v>0</v>
      </c>
    </row>
    <row r="378" spans="1:6" ht="38.25">
      <c r="A378" s="327" t="s">
        <v>489</v>
      </c>
      <c r="B378" s="306" t="s">
        <v>1321</v>
      </c>
      <c r="C378" s="5"/>
      <c r="D378" s="5"/>
      <c r="E378" s="3"/>
      <c r="F378" s="91">
        <f t="shared" si="8"/>
        <v>0</v>
      </c>
    </row>
    <row r="379" spans="1:6" ht="12.75">
      <c r="A379" s="327" t="s">
        <v>694</v>
      </c>
      <c r="B379" s="306"/>
      <c r="C379" s="2"/>
      <c r="D379" s="11"/>
      <c r="E379" s="11"/>
      <c r="F379" s="91">
        <f t="shared" si="8"/>
        <v>0</v>
      </c>
    </row>
    <row r="380" spans="1:6" ht="12.75">
      <c r="A380" s="327" t="s">
        <v>471</v>
      </c>
      <c r="B380" s="306" t="s">
        <v>337</v>
      </c>
      <c r="C380" s="2" t="s">
        <v>484</v>
      </c>
      <c r="D380" s="11">
        <v>400</v>
      </c>
      <c r="E380" s="11"/>
      <c r="F380" s="91">
        <f t="shared" si="8"/>
        <v>0</v>
      </c>
    </row>
    <row r="381" spans="1:6" ht="12.75">
      <c r="A381" s="327" t="s">
        <v>473</v>
      </c>
      <c r="B381" s="306" t="s">
        <v>338</v>
      </c>
      <c r="C381" s="2" t="s">
        <v>484</v>
      </c>
      <c r="D381" s="11">
        <v>800</v>
      </c>
      <c r="E381" s="11"/>
      <c r="F381" s="91">
        <f t="shared" si="8"/>
        <v>0</v>
      </c>
    </row>
    <row r="382" spans="1:6" ht="15" customHeight="1">
      <c r="A382" s="269"/>
      <c r="B382" s="518"/>
      <c r="C382" s="172"/>
      <c r="D382" s="175"/>
      <c r="E382" s="174"/>
      <c r="F382" s="91">
        <f t="shared" si="8"/>
        <v>0</v>
      </c>
    </row>
    <row r="383" spans="1:6" ht="15.75" thickBot="1">
      <c r="A383" s="273"/>
      <c r="B383" s="524" t="s">
        <v>1935</v>
      </c>
      <c r="C383" s="187"/>
      <c r="D383" s="193"/>
      <c r="E383" s="189"/>
      <c r="F383" s="189">
        <f>SUM(F307:F382)</f>
        <v>0</v>
      </c>
    </row>
    <row r="384" spans="1:6" ht="15" thickTop="1">
      <c r="B384" s="176"/>
    </row>
    <row r="385" spans="1:6" ht="15" customHeight="1">
      <c r="A385" s="264"/>
      <c r="B385" s="518"/>
      <c r="C385" s="172"/>
      <c r="D385" s="173"/>
      <c r="E385" s="174"/>
      <c r="F385" s="174"/>
    </row>
    <row r="386" spans="1:6" ht="15" customHeight="1">
      <c r="A386" s="264"/>
      <c r="B386" s="518"/>
      <c r="C386" s="172"/>
      <c r="D386" s="173"/>
      <c r="E386" s="174"/>
      <c r="F386" s="174"/>
    </row>
    <row r="387" spans="1:6" ht="18">
      <c r="A387" s="268" t="s">
        <v>462</v>
      </c>
      <c r="B387" s="519" t="s">
        <v>575</v>
      </c>
      <c r="C387" s="190"/>
      <c r="D387" s="191"/>
      <c r="E387" s="192"/>
      <c r="F387" s="192"/>
    </row>
    <row r="388" spans="1:6" ht="15" customHeight="1">
      <c r="A388" s="269"/>
      <c r="B388" s="518"/>
      <c r="C388" s="172"/>
      <c r="D388" s="175"/>
      <c r="E388" s="174"/>
      <c r="F388" s="174"/>
    </row>
    <row r="389" spans="1:6" ht="141.75" customHeight="1">
      <c r="A389" s="327" t="s">
        <v>456</v>
      </c>
      <c r="B389" s="301" t="s">
        <v>1322</v>
      </c>
      <c r="C389" s="2" t="s">
        <v>461</v>
      </c>
      <c r="D389" s="302">
        <v>353.1</v>
      </c>
      <c r="E389" s="302"/>
      <c r="F389" s="91">
        <f t="shared" ref="F389:F420" si="9">+E389*$D389</f>
        <v>0</v>
      </c>
    </row>
    <row r="390" spans="1:6" ht="178.5">
      <c r="A390" s="327" t="s">
        <v>339</v>
      </c>
      <c r="B390" s="1051" t="s">
        <v>1983</v>
      </c>
      <c r="C390" s="2" t="s">
        <v>483</v>
      </c>
      <c r="D390" s="11">
        <v>2000</v>
      </c>
      <c r="E390" s="11"/>
      <c r="F390" s="91">
        <f t="shared" si="9"/>
        <v>0</v>
      </c>
    </row>
    <row r="391" spans="1:6" ht="15" customHeight="1">
      <c r="A391" s="327"/>
      <c r="B391" s="298"/>
      <c r="C391" s="2"/>
      <c r="D391" s="11"/>
      <c r="E391" s="11"/>
      <c r="F391" s="91">
        <f t="shared" si="9"/>
        <v>0</v>
      </c>
    </row>
    <row r="392" spans="1:6" ht="15" customHeight="1">
      <c r="A392" s="326"/>
      <c r="B392" s="146"/>
      <c r="C392" s="2"/>
      <c r="D392" s="11"/>
      <c r="E392" s="11"/>
      <c r="F392" s="91">
        <f t="shared" si="9"/>
        <v>0</v>
      </c>
    </row>
    <row r="393" spans="1:6" ht="38.25">
      <c r="A393" s="327" t="s">
        <v>458</v>
      </c>
      <c r="B393" s="306" t="s">
        <v>1323</v>
      </c>
      <c r="C393" s="2" t="s">
        <v>477</v>
      </c>
      <c r="D393" s="11">
        <v>57.9</v>
      </c>
      <c r="E393" s="11"/>
      <c r="F393" s="91">
        <f t="shared" si="9"/>
        <v>0</v>
      </c>
    </row>
    <row r="394" spans="1:6" ht="15" customHeight="1">
      <c r="A394" s="465"/>
      <c r="B394" s="534"/>
      <c r="C394"/>
      <c r="D394"/>
      <c r="E394" s="329"/>
      <c r="F394" s="91">
        <f t="shared" si="9"/>
        <v>0</v>
      </c>
    </row>
    <row r="395" spans="1:6" ht="15" customHeight="1">
      <c r="A395" s="326"/>
      <c r="B395" s="147"/>
      <c r="C395" s="2"/>
      <c r="D395" s="11"/>
      <c r="E395" s="11"/>
      <c r="F395" s="91">
        <f t="shared" si="9"/>
        <v>0</v>
      </c>
    </row>
    <row r="396" spans="1:6" ht="64.5" customHeight="1">
      <c r="A396" s="327" t="s">
        <v>459</v>
      </c>
      <c r="B396" s="298" t="s">
        <v>1324</v>
      </c>
      <c r="C396" s="2"/>
      <c r="D396" s="11"/>
      <c r="E396" s="11"/>
      <c r="F396" s="91">
        <f t="shared" si="9"/>
        <v>0</v>
      </c>
    </row>
    <row r="397" spans="1:6" ht="25.5">
      <c r="A397" s="327"/>
      <c r="B397" s="298" t="s">
        <v>340</v>
      </c>
      <c r="C397" s="2" t="s">
        <v>483</v>
      </c>
      <c r="D397" s="11">
        <v>1</v>
      </c>
      <c r="E397" s="11"/>
      <c r="F397" s="91">
        <f t="shared" si="9"/>
        <v>0</v>
      </c>
    </row>
    <row r="398" spans="1:6" ht="15" customHeight="1">
      <c r="A398" s="327"/>
      <c r="B398" s="298"/>
      <c r="C398" s="2"/>
      <c r="D398" s="11"/>
      <c r="E398" s="11"/>
      <c r="F398" s="91">
        <f t="shared" si="9"/>
        <v>0</v>
      </c>
    </row>
    <row r="399" spans="1:6" ht="15" customHeight="1">
      <c r="A399" s="326"/>
      <c r="B399" s="146"/>
      <c r="C399" s="2"/>
      <c r="D399" s="11"/>
      <c r="E399" s="11"/>
      <c r="F399" s="91">
        <f t="shared" si="9"/>
        <v>0</v>
      </c>
    </row>
    <row r="400" spans="1:6" ht="52.5" customHeight="1">
      <c r="A400" s="327" t="s">
        <v>460</v>
      </c>
      <c r="B400" s="306" t="s">
        <v>1325</v>
      </c>
      <c r="C400" s="2" t="s">
        <v>477</v>
      </c>
      <c r="D400" s="11">
        <v>58</v>
      </c>
      <c r="E400" s="11"/>
      <c r="F400" s="91">
        <f t="shared" si="9"/>
        <v>0</v>
      </c>
    </row>
    <row r="401" spans="1:6" ht="15" customHeight="1">
      <c r="A401" s="326"/>
      <c r="B401" s="147"/>
      <c r="C401" s="2"/>
      <c r="D401" s="11"/>
      <c r="E401" s="11"/>
      <c r="F401" s="91">
        <f t="shared" si="9"/>
        <v>0</v>
      </c>
    </row>
    <row r="402" spans="1:6" ht="15" customHeight="1">
      <c r="A402" s="326"/>
      <c r="B402" s="147"/>
      <c r="C402" s="2"/>
      <c r="D402" s="11"/>
      <c r="E402" s="11"/>
      <c r="F402" s="91">
        <f t="shared" si="9"/>
        <v>0</v>
      </c>
    </row>
    <row r="403" spans="1:6" ht="76.5">
      <c r="A403" s="327" t="s">
        <v>462</v>
      </c>
      <c r="B403" s="306" t="s">
        <v>1326</v>
      </c>
      <c r="C403" s="2" t="s">
        <v>461</v>
      </c>
      <c r="D403" s="11">
        <v>70</v>
      </c>
      <c r="E403" s="11"/>
      <c r="F403" s="91">
        <f t="shared" si="9"/>
        <v>0</v>
      </c>
    </row>
    <row r="404" spans="1:6" ht="15" customHeight="1">
      <c r="A404" s="326"/>
      <c r="B404" s="306"/>
      <c r="C404" s="2"/>
      <c r="D404" s="11"/>
      <c r="E404" s="11"/>
      <c r="F404" s="91">
        <f t="shared" si="9"/>
        <v>0</v>
      </c>
    </row>
    <row r="405" spans="1:6" ht="15" customHeight="1">
      <c r="A405" s="326"/>
      <c r="B405" s="147"/>
      <c r="C405" s="2"/>
      <c r="D405" s="11"/>
      <c r="E405" s="11"/>
      <c r="F405" s="91">
        <f t="shared" si="9"/>
        <v>0</v>
      </c>
    </row>
    <row r="406" spans="1:6" ht="63.75">
      <c r="A406" s="327" t="s">
        <v>463</v>
      </c>
      <c r="B406" s="306" t="s">
        <v>1327</v>
      </c>
      <c r="C406" s="5"/>
      <c r="D406" s="5"/>
      <c r="E406" s="3"/>
      <c r="F406" s="91">
        <f t="shared" si="9"/>
        <v>0</v>
      </c>
    </row>
    <row r="407" spans="1:6" ht="38.25">
      <c r="A407" s="327"/>
      <c r="B407" s="306" t="s">
        <v>1328</v>
      </c>
      <c r="C407" s="2" t="s">
        <v>461</v>
      </c>
      <c r="D407" s="11">
        <v>4.5</v>
      </c>
      <c r="E407" s="11"/>
      <c r="F407" s="91">
        <f t="shared" si="9"/>
        <v>0</v>
      </c>
    </row>
    <row r="408" spans="1:6" ht="15" customHeight="1">
      <c r="A408" s="327"/>
      <c r="B408" s="306"/>
      <c r="C408" s="2"/>
      <c r="D408" s="11"/>
      <c r="E408" s="11"/>
      <c r="F408" s="91">
        <f t="shared" si="9"/>
        <v>0</v>
      </c>
    </row>
    <row r="409" spans="1:6" ht="15" customHeight="1">
      <c r="A409" s="327"/>
      <c r="B409" s="306"/>
      <c r="C409" s="2"/>
      <c r="D409" s="11"/>
      <c r="E409" s="11"/>
      <c r="F409" s="91">
        <f t="shared" si="9"/>
        <v>0</v>
      </c>
    </row>
    <row r="410" spans="1:6" ht="51">
      <c r="A410" s="327" t="s">
        <v>464</v>
      </c>
      <c r="B410" s="306" t="s">
        <v>1329</v>
      </c>
      <c r="C410" s="5"/>
      <c r="D410" s="5"/>
      <c r="E410" s="3"/>
      <c r="F410" s="91">
        <f t="shared" si="9"/>
        <v>0</v>
      </c>
    </row>
    <row r="411" spans="1:6" ht="25.5">
      <c r="A411" s="327"/>
      <c r="B411" s="306" t="s">
        <v>1330</v>
      </c>
      <c r="C411" s="2"/>
      <c r="D411" s="11"/>
      <c r="E411" s="11"/>
      <c r="F411" s="91">
        <f t="shared" si="9"/>
        <v>0</v>
      </c>
    </row>
    <row r="412" spans="1:6" ht="12.75">
      <c r="A412" s="327"/>
      <c r="B412" s="306"/>
      <c r="C412" s="2"/>
      <c r="D412" s="11"/>
      <c r="E412" s="11"/>
      <c r="F412" s="91">
        <f t="shared" si="9"/>
        <v>0</v>
      </c>
    </row>
    <row r="413" spans="1:6" ht="38.25">
      <c r="A413" s="327" t="s">
        <v>471</v>
      </c>
      <c r="B413" s="306" t="s">
        <v>1331</v>
      </c>
      <c r="C413" s="2" t="s">
        <v>461</v>
      </c>
      <c r="D413" s="11">
        <v>2</v>
      </c>
      <c r="E413" s="11"/>
      <c r="F413" s="91">
        <f t="shared" si="9"/>
        <v>0</v>
      </c>
    </row>
    <row r="414" spans="1:6" ht="12.75">
      <c r="A414" s="327"/>
      <c r="B414" s="306"/>
      <c r="C414" s="2"/>
      <c r="D414" s="11"/>
      <c r="E414" s="11"/>
      <c r="F414" s="91">
        <f t="shared" si="9"/>
        <v>0</v>
      </c>
    </row>
    <row r="415" spans="1:6" ht="12.75">
      <c r="A415" s="327" t="s">
        <v>473</v>
      </c>
      <c r="B415" s="306" t="s">
        <v>341</v>
      </c>
      <c r="C415" s="2" t="s">
        <v>461</v>
      </c>
      <c r="D415" s="11">
        <v>6</v>
      </c>
      <c r="E415" s="11"/>
      <c r="F415" s="91">
        <f t="shared" si="9"/>
        <v>0</v>
      </c>
    </row>
    <row r="416" spans="1:6" ht="15" customHeight="1">
      <c r="A416" s="327"/>
      <c r="B416" s="306"/>
      <c r="C416" s="2"/>
      <c r="D416" s="11"/>
      <c r="E416" s="11"/>
      <c r="F416" s="91">
        <f t="shared" si="9"/>
        <v>0</v>
      </c>
    </row>
    <row r="417" spans="1:6" ht="15" customHeight="1">
      <c r="A417" s="328"/>
      <c r="B417" s="312"/>
      <c r="C417" s="25"/>
      <c r="D417" s="15"/>
      <c r="E417" s="15"/>
      <c r="F417" s="91">
        <f t="shared" si="9"/>
        <v>0</v>
      </c>
    </row>
    <row r="418" spans="1:6" ht="52.5" customHeight="1">
      <c r="A418" s="328" t="s">
        <v>465</v>
      </c>
      <c r="B418" s="535" t="s">
        <v>1332</v>
      </c>
      <c r="C418" s="25" t="s">
        <v>461</v>
      </c>
      <c r="D418" s="15">
        <v>22.3</v>
      </c>
      <c r="E418" s="15"/>
      <c r="F418" s="91">
        <f t="shared" si="9"/>
        <v>0</v>
      </c>
    </row>
    <row r="419" spans="1:6" ht="12.75">
      <c r="A419" s="328"/>
      <c r="B419" s="312"/>
      <c r="C419" s="25"/>
      <c r="D419" s="15"/>
      <c r="E419" s="15"/>
      <c r="F419" s="91">
        <f t="shared" si="9"/>
        <v>0</v>
      </c>
    </row>
    <row r="420" spans="1:6" ht="25.5">
      <c r="A420" s="330" t="s">
        <v>466</v>
      </c>
      <c r="B420" s="298" t="s">
        <v>1178</v>
      </c>
      <c r="C420" s="303" t="s">
        <v>461</v>
      </c>
      <c r="D420" s="304">
        <v>9.8000000000000007</v>
      </c>
      <c r="E420" s="15"/>
      <c r="F420" s="91">
        <f t="shared" si="9"/>
        <v>0</v>
      </c>
    </row>
    <row r="421" spans="1:6" ht="15" customHeight="1">
      <c r="A421" s="264"/>
      <c r="B421" s="518"/>
      <c r="C421" s="172"/>
      <c r="D421" s="175"/>
      <c r="E421" s="174"/>
      <c r="F421" s="174"/>
    </row>
    <row r="422" spans="1:6" ht="15.75" thickBot="1">
      <c r="A422" s="273"/>
      <c r="B422" s="524" t="s">
        <v>342</v>
      </c>
      <c r="C422" s="187"/>
      <c r="D422" s="193"/>
      <c r="E422" s="189"/>
      <c r="F422" s="189">
        <f>SUM(F385:F421)</f>
        <v>0</v>
      </c>
    </row>
    <row r="423" spans="1:6" ht="15.75" thickTop="1">
      <c r="A423" s="293"/>
      <c r="B423" s="536"/>
      <c r="C423" s="305"/>
      <c r="D423" s="233"/>
      <c r="E423" s="226"/>
      <c r="F423" s="226"/>
    </row>
    <row r="424" spans="1:6" ht="15">
      <c r="A424" s="293"/>
      <c r="B424" s="536"/>
      <c r="C424" s="305"/>
      <c r="D424" s="233"/>
      <c r="E424" s="226"/>
      <c r="F424" s="226"/>
    </row>
    <row r="425" spans="1:6">
      <c r="B425" s="176"/>
    </row>
    <row r="426" spans="1:6" ht="18">
      <c r="A426" s="268" t="s">
        <v>463</v>
      </c>
      <c r="B426" s="519" t="s">
        <v>576</v>
      </c>
      <c r="C426" s="168"/>
      <c r="D426" s="169"/>
      <c r="E426" s="170"/>
      <c r="F426" s="170"/>
    </row>
    <row r="427" spans="1:6">
      <c r="A427" s="269"/>
      <c r="B427" s="518"/>
      <c r="C427" s="172"/>
      <c r="D427" s="175"/>
      <c r="E427" s="174"/>
      <c r="F427" s="174"/>
    </row>
    <row r="428" spans="1:6" ht="51">
      <c r="A428" s="327" t="s">
        <v>456</v>
      </c>
      <c r="B428" s="306" t="s">
        <v>1333</v>
      </c>
      <c r="C428" s="5"/>
      <c r="D428" s="5"/>
      <c r="E428" s="3"/>
      <c r="F428" s="3"/>
    </row>
    <row r="429" spans="1:6" ht="12.75">
      <c r="A429" s="327"/>
      <c r="B429" s="306" t="s">
        <v>343</v>
      </c>
      <c r="C429" s="2"/>
      <c r="D429" s="11"/>
      <c r="E429" s="11"/>
      <c r="F429" s="15"/>
    </row>
    <row r="430" spans="1:6" ht="12.75">
      <c r="A430" s="327"/>
      <c r="B430" s="306" t="s">
        <v>344</v>
      </c>
      <c r="C430" s="2"/>
      <c r="D430" s="11"/>
      <c r="E430" s="11"/>
      <c r="F430" s="91">
        <f t="shared" ref="F430:F482" si="10">+E430*$D430</f>
        <v>0</v>
      </c>
    </row>
    <row r="431" spans="1:6" ht="12.75">
      <c r="A431" s="327"/>
      <c r="B431" s="306" t="s">
        <v>343</v>
      </c>
      <c r="C431" s="2"/>
      <c r="D431" s="11"/>
      <c r="E431" s="11"/>
      <c r="F431" s="91">
        <f t="shared" si="10"/>
        <v>0</v>
      </c>
    </row>
    <row r="432" spans="1:6" ht="25.5">
      <c r="A432" s="327"/>
      <c r="B432" s="306" t="s">
        <v>345</v>
      </c>
      <c r="C432" s="2"/>
      <c r="D432" s="11"/>
      <c r="E432" s="11"/>
      <c r="F432" s="91">
        <f t="shared" si="10"/>
        <v>0</v>
      </c>
    </row>
    <row r="433" spans="1:6" ht="51">
      <c r="A433" s="327"/>
      <c r="B433" s="306" t="s">
        <v>1334</v>
      </c>
      <c r="C433" s="2"/>
      <c r="D433" s="11"/>
      <c r="E433" s="11"/>
      <c r="F433" s="91">
        <f t="shared" si="10"/>
        <v>0</v>
      </c>
    </row>
    <row r="434" spans="1:6" ht="12.75">
      <c r="A434" s="327"/>
      <c r="B434" s="306" t="s">
        <v>346</v>
      </c>
      <c r="C434" s="2"/>
      <c r="D434" s="11"/>
      <c r="E434" s="11"/>
      <c r="F434" s="91">
        <f t="shared" si="10"/>
        <v>0</v>
      </c>
    </row>
    <row r="435" spans="1:6" ht="12.75">
      <c r="A435" s="327"/>
      <c r="B435" s="306"/>
      <c r="C435" s="2"/>
      <c r="D435" s="11"/>
      <c r="E435" s="11"/>
      <c r="F435" s="91">
        <f t="shared" si="10"/>
        <v>0</v>
      </c>
    </row>
    <row r="436" spans="1:6" ht="12.75">
      <c r="A436" s="327" t="s">
        <v>610</v>
      </c>
      <c r="B436" s="306" t="s">
        <v>347</v>
      </c>
      <c r="C436" s="2" t="s">
        <v>478</v>
      </c>
      <c r="D436" s="11">
        <v>6</v>
      </c>
      <c r="E436" s="11"/>
      <c r="F436" s="91">
        <f t="shared" si="10"/>
        <v>0</v>
      </c>
    </row>
    <row r="437" spans="1:6" ht="12.75">
      <c r="A437" s="327" t="s">
        <v>611</v>
      </c>
      <c r="B437" s="306" t="s">
        <v>348</v>
      </c>
      <c r="C437" s="2" t="s">
        <v>478</v>
      </c>
      <c r="D437" s="11">
        <v>2</v>
      </c>
      <c r="E437" s="11"/>
      <c r="F437" s="91">
        <f t="shared" si="10"/>
        <v>0</v>
      </c>
    </row>
    <row r="438" spans="1:6" ht="12.75">
      <c r="A438" s="327" t="s">
        <v>612</v>
      </c>
      <c r="B438" s="306" t="s">
        <v>349</v>
      </c>
      <c r="C438" s="2" t="s">
        <v>478</v>
      </c>
      <c r="D438" s="11">
        <v>2</v>
      </c>
      <c r="E438" s="11"/>
      <c r="F438" s="91">
        <f t="shared" si="10"/>
        <v>0</v>
      </c>
    </row>
    <row r="439" spans="1:6" ht="15" customHeight="1">
      <c r="A439" s="327"/>
      <c r="B439" s="306"/>
      <c r="C439" s="2"/>
      <c r="D439" s="11"/>
      <c r="E439" s="11"/>
      <c r="F439" s="91">
        <f t="shared" si="10"/>
        <v>0</v>
      </c>
    </row>
    <row r="440" spans="1:6" ht="63.75">
      <c r="A440" s="327" t="s">
        <v>458</v>
      </c>
      <c r="B440" s="306" t="s">
        <v>350</v>
      </c>
      <c r="C440" s="2"/>
      <c r="D440" s="11"/>
      <c r="E440" s="11"/>
      <c r="F440" s="91">
        <f t="shared" si="10"/>
        <v>0</v>
      </c>
    </row>
    <row r="441" spans="1:6" ht="12.75">
      <c r="A441" s="327"/>
      <c r="B441" s="306"/>
      <c r="C441" s="2"/>
      <c r="D441" s="11"/>
      <c r="E441" s="11"/>
      <c r="F441" s="91">
        <f t="shared" si="10"/>
        <v>0</v>
      </c>
    </row>
    <row r="442" spans="1:6" ht="12.75">
      <c r="A442" s="327" t="s">
        <v>471</v>
      </c>
      <c r="B442" s="306" t="s">
        <v>351</v>
      </c>
      <c r="C442" s="2" t="s">
        <v>478</v>
      </c>
      <c r="D442" s="11">
        <v>2</v>
      </c>
      <c r="E442" s="11"/>
      <c r="F442" s="91">
        <f t="shared" si="10"/>
        <v>0</v>
      </c>
    </row>
    <row r="443" spans="1:6" ht="12.75">
      <c r="A443" s="327" t="s">
        <v>473</v>
      </c>
      <c r="B443" s="306" t="s">
        <v>352</v>
      </c>
      <c r="C443" s="2" t="s">
        <v>478</v>
      </c>
      <c r="D443" s="11">
        <v>2</v>
      </c>
      <c r="E443" s="11"/>
      <c r="F443" s="91">
        <f t="shared" si="10"/>
        <v>0</v>
      </c>
    </row>
    <row r="444" spans="1:6" ht="15" customHeight="1">
      <c r="A444" s="327"/>
      <c r="B444" s="306"/>
      <c r="C444" s="2"/>
      <c r="D444" s="11"/>
      <c r="E444" s="11"/>
      <c r="F444" s="91">
        <f t="shared" si="10"/>
        <v>0</v>
      </c>
    </row>
    <row r="445" spans="1:6" ht="51">
      <c r="A445" s="327" t="s">
        <v>459</v>
      </c>
      <c r="B445" s="306" t="s">
        <v>1335</v>
      </c>
      <c r="C445" s="2" t="s">
        <v>477</v>
      </c>
      <c r="D445" s="11">
        <v>67.2</v>
      </c>
      <c r="E445" s="11"/>
      <c r="F445" s="91">
        <f t="shared" si="10"/>
        <v>0</v>
      </c>
    </row>
    <row r="446" spans="1:6" ht="15" customHeight="1">
      <c r="A446" s="327"/>
      <c r="B446" s="306"/>
      <c r="C446" s="2"/>
      <c r="D446" s="11"/>
      <c r="E446" s="11"/>
      <c r="F446" s="91">
        <f t="shared" si="10"/>
        <v>0</v>
      </c>
    </row>
    <row r="447" spans="1:6" ht="63.75">
      <c r="A447" s="327" t="s">
        <v>460</v>
      </c>
      <c r="B447" s="306" t="s">
        <v>1336</v>
      </c>
      <c r="C447" s="2" t="s">
        <v>478</v>
      </c>
      <c r="D447" s="11">
        <v>2</v>
      </c>
      <c r="E447" s="11"/>
      <c r="F447" s="91">
        <f t="shared" si="10"/>
        <v>0</v>
      </c>
    </row>
    <row r="448" spans="1:6" ht="15" customHeight="1">
      <c r="A448" s="327"/>
      <c r="B448" s="306"/>
      <c r="C448" s="5"/>
      <c r="D448" s="5"/>
      <c r="E448" s="3"/>
      <c r="F448" s="91">
        <f t="shared" si="10"/>
        <v>0</v>
      </c>
    </row>
    <row r="449" spans="1:6" ht="63.75">
      <c r="A449" s="327" t="s">
        <v>462</v>
      </c>
      <c r="B449" s="533" t="s">
        <v>1337</v>
      </c>
      <c r="C449" s="2" t="s">
        <v>478</v>
      </c>
      <c r="D449" s="11">
        <v>1</v>
      </c>
      <c r="E449" s="11"/>
      <c r="F449" s="91">
        <f t="shared" si="10"/>
        <v>0</v>
      </c>
    </row>
    <row r="450" spans="1:6" ht="15" customHeight="1">
      <c r="A450" s="327"/>
      <c r="B450" s="307"/>
      <c r="C450" s="1"/>
      <c r="D450" s="11"/>
      <c r="E450" s="11"/>
      <c r="F450" s="91">
        <f t="shared" si="10"/>
        <v>0</v>
      </c>
    </row>
    <row r="451" spans="1:6" ht="51">
      <c r="A451" s="327" t="s">
        <v>463</v>
      </c>
      <c r="B451" s="306" t="s">
        <v>1338</v>
      </c>
      <c r="C451" s="5"/>
      <c r="D451" s="5"/>
      <c r="E451" s="3"/>
      <c r="F451" s="91">
        <f t="shared" si="10"/>
        <v>0</v>
      </c>
    </row>
    <row r="452" spans="1:6" ht="12.75">
      <c r="A452" s="327"/>
      <c r="B452" s="306" t="s">
        <v>1339</v>
      </c>
      <c r="C452" s="5"/>
      <c r="D452" s="5"/>
      <c r="E452" s="3"/>
      <c r="F452" s="91">
        <f t="shared" si="10"/>
        <v>0</v>
      </c>
    </row>
    <row r="453" spans="1:6" ht="12.75">
      <c r="A453" s="327"/>
      <c r="B453" s="306" t="s">
        <v>353</v>
      </c>
      <c r="C453" s="2"/>
      <c r="D453" s="11"/>
      <c r="E453" s="11"/>
      <c r="F453" s="91">
        <f t="shared" si="10"/>
        <v>0</v>
      </c>
    </row>
    <row r="454" spans="1:6" ht="12.75">
      <c r="A454" s="327"/>
      <c r="B454" s="306" t="s">
        <v>354</v>
      </c>
      <c r="C454" s="2"/>
      <c r="D454" s="11"/>
      <c r="E454" s="11"/>
      <c r="F454" s="91">
        <f t="shared" si="10"/>
        <v>0</v>
      </c>
    </row>
    <row r="455" spans="1:6" ht="12.75">
      <c r="A455" s="327"/>
      <c r="B455" s="306" t="s">
        <v>355</v>
      </c>
      <c r="C455" s="2"/>
      <c r="D455" s="11"/>
      <c r="E455" s="11"/>
      <c r="F455" s="91">
        <f t="shared" si="10"/>
        <v>0</v>
      </c>
    </row>
    <row r="456" spans="1:6" ht="12.75">
      <c r="A456" s="327"/>
      <c r="B456" s="306" t="s">
        <v>356</v>
      </c>
      <c r="C456" s="2"/>
      <c r="D456" s="11"/>
      <c r="E456" s="11"/>
      <c r="F456" s="91">
        <f t="shared" si="10"/>
        <v>0</v>
      </c>
    </row>
    <row r="457" spans="1:6" ht="12.75">
      <c r="A457" s="327"/>
      <c r="B457" s="306" t="s">
        <v>357</v>
      </c>
      <c r="C457" s="2"/>
      <c r="D457" s="11"/>
      <c r="E457" s="11"/>
      <c r="F457" s="91">
        <f t="shared" si="10"/>
        <v>0</v>
      </c>
    </row>
    <row r="458" spans="1:6" ht="12.75">
      <c r="A458" s="327"/>
      <c r="B458" s="306" t="s">
        <v>358</v>
      </c>
      <c r="C458" s="2"/>
      <c r="D458" s="11"/>
      <c r="E458" s="11"/>
      <c r="F458" s="91">
        <f t="shared" si="10"/>
        <v>0</v>
      </c>
    </row>
    <row r="459" spans="1:6" ht="12.75">
      <c r="A459" s="327"/>
      <c r="B459" s="306" t="s">
        <v>359</v>
      </c>
      <c r="C459" s="2"/>
      <c r="D459" s="11"/>
      <c r="E459" s="11"/>
      <c r="F459" s="91">
        <f t="shared" si="10"/>
        <v>0</v>
      </c>
    </row>
    <row r="460" spans="1:6" ht="12.75">
      <c r="A460" s="327"/>
      <c r="B460" s="306" t="s">
        <v>360</v>
      </c>
      <c r="C460" s="308" t="s">
        <v>478</v>
      </c>
      <c r="D460" s="309">
        <v>2</v>
      </c>
      <c r="E460" s="100"/>
      <c r="F460" s="91">
        <f t="shared" si="10"/>
        <v>0</v>
      </c>
    </row>
    <row r="461" spans="1:6" ht="12.75">
      <c r="A461" s="327"/>
      <c r="B461" s="306" t="s">
        <v>361</v>
      </c>
      <c r="C461" s="308" t="s">
        <v>478</v>
      </c>
      <c r="D461" s="309">
        <v>2</v>
      </c>
      <c r="E461" s="100"/>
      <c r="F461" s="91">
        <f t="shared" si="10"/>
        <v>0</v>
      </c>
    </row>
    <row r="462" spans="1:6" ht="12.75">
      <c r="A462" s="327"/>
      <c r="B462" s="306" t="s">
        <v>362</v>
      </c>
      <c r="C462" s="308" t="s">
        <v>478</v>
      </c>
      <c r="D462" s="309">
        <v>6</v>
      </c>
      <c r="E462" s="100"/>
      <c r="F462" s="91">
        <f t="shared" si="10"/>
        <v>0</v>
      </c>
    </row>
    <row r="463" spans="1:6" ht="12.75">
      <c r="A463" s="327"/>
      <c r="B463" s="306"/>
      <c r="C463" s="308"/>
      <c r="D463" s="309"/>
      <c r="E463" s="100"/>
      <c r="F463" s="91">
        <f t="shared" si="10"/>
        <v>0</v>
      </c>
    </row>
    <row r="464" spans="1:6" ht="12.75">
      <c r="A464" s="327"/>
      <c r="B464" s="306" t="s">
        <v>1340</v>
      </c>
      <c r="C464" s="2" t="s">
        <v>461</v>
      </c>
      <c r="D464" s="11">
        <v>68.599999999999994</v>
      </c>
      <c r="E464" s="11"/>
      <c r="F464" s="91">
        <f t="shared" si="10"/>
        <v>0</v>
      </c>
    </row>
    <row r="465" spans="1:6" ht="15" customHeight="1">
      <c r="A465" s="327"/>
      <c r="B465" s="306"/>
      <c r="C465" s="2"/>
      <c r="D465" s="11"/>
      <c r="E465" s="11"/>
      <c r="F465" s="91">
        <f t="shared" si="10"/>
        <v>0</v>
      </c>
    </row>
    <row r="466" spans="1:6" ht="15" customHeight="1">
      <c r="A466" s="327"/>
      <c r="B466" s="306"/>
      <c r="C466" s="2"/>
      <c r="D466" s="11"/>
      <c r="E466" s="11"/>
      <c r="F466" s="91">
        <f t="shared" si="10"/>
        <v>0</v>
      </c>
    </row>
    <row r="467" spans="1:6" ht="38.25">
      <c r="A467" s="327" t="s">
        <v>464</v>
      </c>
      <c r="B467" s="306" t="s">
        <v>1341</v>
      </c>
      <c r="C467" s="5"/>
      <c r="D467" s="5"/>
      <c r="E467" s="3"/>
      <c r="F467" s="91">
        <f t="shared" si="10"/>
        <v>0</v>
      </c>
    </row>
    <row r="468" spans="1:6" ht="38.25">
      <c r="A468" s="327"/>
      <c r="B468" s="306" t="s">
        <v>1342</v>
      </c>
      <c r="C468" s="5"/>
      <c r="D468" s="5"/>
      <c r="E468" s="3"/>
      <c r="F468" s="91">
        <f t="shared" si="10"/>
        <v>0</v>
      </c>
    </row>
    <row r="469" spans="1:6" ht="12.75">
      <c r="A469" s="327"/>
      <c r="B469" s="306"/>
      <c r="C469" s="5"/>
      <c r="D469" s="5"/>
      <c r="E469" s="3"/>
      <c r="F469" s="91">
        <f t="shared" si="10"/>
        <v>0</v>
      </c>
    </row>
    <row r="470" spans="1:6" ht="12.75">
      <c r="A470" s="327" t="s">
        <v>471</v>
      </c>
      <c r="B470" s="306" t="s">
        <v>363</v>
      </c>
      <c r="C470" s="2" t="s">
        <v>478</v>
      </c>
      <c r="D470" s="11">
        <v>1</v>
      </c>
      <c r="E470" s="11"/>
      <c r="F470" s="91">
        <f t="shared" si="10"/>
        <v>0</v>
      </c>
    </row>
    <row r="471" spans="1:6" ht="12.75">
      <c r="A471" s="327" t="s">
        <v>473</v>
      </c>
      <c r="B471" s="306" t="s">
        <v>364</v>
      </c>
      <c r="C471" s="2" t="s">
        <v>478</v>
      </c>
      <c r="D471" s="11">
        <v>1</v>
      </c>
      <c r="E471" s="11"/>
      <c r="F471" s="91">
        <f t="shared" si="10"/>
        <v>0</v>
      </c>
    </row>
    <row r="472" spans="1:6" ht="15" customHeight="1">
      <c r="A472" s="327"/>
      <c r="B472" s="306"/>
      <c r="C472" s="5"/>
      <c r="D472" s="5"/>
      <c r="E472" s="3"/>
      <c r="F472" s="91">
        <f t="shared" si="10"/>
        <v>0</v>
      </c>
    </row>
    <row r="473" spans="1:6" ht="38.25">
      <c r="A473" s="327" t="s">
        <v>465</v>
      </c>
      <c r="B473" s="306" t="s">
        <v>1343</v>
      </c>
      <c r="C473" s="5"/>
      <c r="D473" s="5"/>
      <c r="E473" s="3"/>
      <c r="F473" s="91">
        <f t="shared" si="10"/>
        <v>0</v>
      </c>
    </row>
    <row r="474" spans="1:6" ht="12.75">
      <c r="A474" s="327"/>
      <c r="B474" s="306" t="s">
        <v>353</v>
      </c>
      <c r="C474" s="2"/>
      <c r="D474" s="11"/>
      <c r="E474" s="11"/>
      <c r="F474" s="91">
        <f t="shared" si="10"/>
        <v>0</v>
      </c>
    </row>
    <row r="475" spans="1:6" ht="12.75">
      <c r="A475" s="327"/>
      <c r="B475" s="306" t="s">
        <v>354</v>
      </c>
      <c r="C475" s="2"/>
      <c r="D475" s="11"/>
      <c r="E475" s="11"/>
      <c r="F475" s="91">
        <f t="shared" si="10"/>
        <v>0</v>
      </c>
    </row>
    <row r="476" spans="1:6" ht="12.75">
      <c r="A476" s="327"/>
      <c r="B476" s="306" t="s">
        <v>355</v>
      </c>
      <c r="C476" s="2"/>
      <c r="D476" s="11"/>
      <c r="E476" s="11"/>
      <c r="F476" s="91">
        <f t="shared" si="10"/>
        <v>0</v>
      </c>
    </row>
    <row r="477" spans="1:6" ht="12.75">
      <c r="A477" s="327"/>
      <c r="B477" s="306" t="s">
        <v>365</v>
      </c>
      <c r="C477" s="5"/>
      <c r="D477" s="5"/>
      <c r="E477" s="3"/>
      <c r="F477" s="91">
        <f t="shared" si="10"/>
        <v>0</v>
      </c>
    </row>
    <row r="478" spans="1:6" ht="12.75">
      <c r="A478" s="327"/>
      <c r="B478" s="306" t="s">
        <v>366</v>
      </c>
      <c r="C478" s="5"/>
      <c r="D478" s="5"/>
      <c r="E478" s="3"/>
      <c r="F478" s="91">
        <f t="shared" si="10"/>
        <v>0</v>
      </c>
    </row>
    <row r="479" spans="1:6" ht="12.75">
      <c r="A479" s="327"/>
      <c r="B479" s="306" t="s">
        <v>367</v>
      </c>
      <c r="C479" s="2" t="s">
        <v>478</v>
      </c>
      <c r="D479" s="11">
        <v>2</v>
      </c>
      <c r="E479" s="11"/>
      <c r="F479" s="91">
        <f t="shared" si="10"/>
        <v>0</v>
      </c>
    </row>
    <row r="480" spans="1:6" ht="15" customHeight="1">
      <c r="A480" s="327"/>
      <c r="B480" s="306"/>
      <c r="C480" s="5"/>
      <c r="D480" s="5"/>
      <c r="E480" s="3"/>
      <c r="F480" s="91">
        <f t="shared" si="10"/>
        <v>0</v>
      </c>
    </row>
    <row r="481" spans="1:6" ht="38.25">
      <c r="A481" s="327" t="s">
        <v>466</v>
      </c>
      <c r="B481" s="306" t="s">
        <v>1344</v>
      </c>
      <c r="C481" s="5"/>
      <c r="D481" s="5"/>
      <c r="E481" s="3"/>
      <c r="F481" s="91">
        <f t="shared" si="10"/>
        <v>0</v>
      </c>
    </row>
    <row r="482" spans="1:6" ht="38.25">
      <c r="A482" s="327"/>
      <c r="B482" s="306" t="s">
        <v>368</v>
      </c>
      <c r="C482" s="5"/>
      <c r="D482" s="5"/>
      <c r="E482" s="3"/>
      <c r="F482" s="91">
        <f t="shared" si="10"/>
        <v>0</v>
      </c>
    </row>
    <row r="483" spans="1:6" ht="12.75">
      <c r="A483" s="327"/>
      <c r="B483" s="306"/>
      <c r="C483" s="5"/>
      <c r="D483" s="5"/>
      <c r="E483" s="3"/>
      <c r="F483" s="91">
        <f t="shared" ref="F483:F539" si="11">+E483*$D483</f>
        <v>0</v>
      </c>
    </row>
    <row r="484" spans="1:6" ht="12.75">
      <c r="A484" s="327" t="s">
        <v>471</v>
      </c>
      <c r="B484" s="306" t="s">
        <v>369</v>
      </c>
      <c r="C484" s="2" t="s">
        <v>477</v>
      </c>
      <c r="D484" s="11">
        <f>28.5</f>
        <v>28.5</v>
      </c>
      <c r="E484" s="11"/>
      <c r="F484" s="91">
        <f t="shared" si="11"/>
        <v>0</v>
      </c>
    </row>
    <row r="485" spans="1:6" ht="12.75">
      <c r="A485" s="327" t="s">
        <v>473</v>
      </c>
      <c r="B485" s="306" t="s">
        <v>370</v>
      </c>
      <c r="C485" s="2" t="s">
        <v>477</v>
      </c>
      <c r="D485" s="11">
        <v>27.2</v>
      </c>
      <c r="E485" s="11"/>
      <c r="F485" s="91">
        <f t="shared" si="11"/>
        <v>0</v>
      </c>
    </row>
    <row r="486" spans="1:6" ht="25.5">
      <c r="A486" s="327" t="s">
        <v>474</v>
      </c>
      <c r="B486" s="306" t="s">
        <v>371</v>
      </c>
      <c r="C486" s="2" t="s">
        <v>477</v>
      </c>
      <c r="D486" s="11">
        <v>2.5</v>
      </c>
      <c r="E486" s="11"/>
      <c r="F486" s="91">
        <f t="shared" si="11"/>
        <v>0</v>
      </c>
    </row>
    <row r="487" spans="1:6" ht="15" customHeight="1">
      <c r="A487" s="327"/>
      <c r="B487" s="306"/>
      <c r="C487" s="5"/>
      <c r="D487" s="5"/>
      <c r="E487" s="3"/>
      <c r="F487" s="91">
        <f t="shared" si="11"/>
        <v>0</v>
      </c>
    </row>
    <row r="488" spans="1:6" ht="25.5">
      <c r="A488" s="327" t="s">
        <v>467</v>
      </c>
      <c r="B488" s="298" t="s">
        <v>1179</v>
      </c>
      <c r="C488" s="2"/>
      <c r="D488" s="11"/>
      <c r="E488" s="11"/>
      <c r="F488" s="91">
        <f t="shared" si="11"/>
        <v>0</v>
      </c>
    </row>
    <row r="489" spans="1:6" ht="51">
      <c r="A489" s="327"/>
      <c r="B489" s="310" t="s">
        <v>1345</v>
      </c>
      <c r="C489" s="2" t="s">
        <v>483</v>
      </c>
      <c r="D489" s="11">
        <v>2</v>
      </c>
      <c r="E489" s="11"/>
      <c r="F489" s="91">
        <f t="shared" si="11"/>
        <v>0</v>
      </c>
    </row>
    <row r="490" spans="1:6" ht="15" customHeight="1">
      <c r="A490" s="327"/>
      <c r="B490" s="310"/>
      <c r="C490" s="5"/>
      <c r="D490" s="5"/>
      <c r="E490" s="3"/>
      <c r="F490" s="91">
        <f t="shared" si="11"/>
        <v>0</v>
      </c>
    </row>
    <row r="491" spans="1:6" ht="38.25">
      <c r="A491" s="327" t="s">
        <v>485</v>
      </c>
      <c r="B491" s="310" t="s">
        <v>372</v>
      </c>
      <c r="C491" s="5"/>
      <c r="D491" s="5"/>
      <c r="E491" s="3"/>
      <c r="F491" s="91">
        <f t="shared" si="11"/>
        <v>0</v>
      </c>
    </row>
    <row r="492" spans="1:6" ht="12.75">
      <c r="A492" s="327"/>
      <c r="B492" s="310"/>
      <c r="C492" s="5"/>
      <c r="D492" s="5"/>
      <c r="E492" s="3"/>
      <c r="F492" s="91">
        <f t="shared" si="11"/>
        <v>0</v>
      </c>
    </row>
    <row r="493" spans="1:6" ht="25.5">
      <c r="A493" s="327"/>
      <c r="B493" s="300" t="s">
        <v>1346</v>
      </c>
      <c r="C493" s="5"/>
      <c r="D493" s="5"/>
      <c r="E493" s="3"/>
      <c r="F493" s="91">
        <f t="shared" si="11"/>
        <v>0</v>
      </c>
    </row>
    <row r="494" spans="1:6" ht="25.5">
      <c r="A494" s="327"/>
      <c r="B494" s="310" t="s">
        <v>1347</v>
      </c>
      <c r="C494" s="5"/>
      <c r="D494" s="5"/>
      <c r="E494" s="3"/>
      <c r="F494" s="91">
        <f t="shared" si="11"/>
        <v>0</v>
      </c>
    </row>
    <row r="495" spans="1:6" ht="63.75">
      <c r="A495" s="327"/>
      <c r="B495" s="310" t="s">
        <v>1348</v>
      </c>
      <c r="C495" s="5"/>
      <c r="D495" s="5"/>
      <c r="E495" s="3"/>
      <c r="F495" s="91">
        <f t="shared" si="11"/>
        <v>0</v>
      </c>
    </row>
    <row r="496" spans="1:6" ht="25.5">
      <c r="A496" s="327"/>
      <c r="B496" s="298" t="s">
        <v>373</v>
      </c>
      <c r="C496" s="2" t="s">
        <v>483</v>
      </c>
      <c r="D496" s="11">
        <v>2</v>
      </c>
      <c r="E496" s="11"/>
      <c r="F496" s="91">
        <f t="shared" si="11"/>
        <v>0</v>
      </c>
    </row>
    <row r="497" spans="1:6" ht="12.75">
      <c r="A497" s="326"/>
      <c r="B497" s="307"/>
      <c r="C497" s="1"/>
      <c r="D497" s="11"/>
      <c r="E497" s="11"/>
      <c r="F497" s="91">
        <f t="shared" si="11"/>
        <v>0</v>
      </c>
    </row>
    <row r="498" spans="1:6" ht="25.5">
      <c r="A498" s="327"/>
      <c r="B498" s="300" t="s">
        <v>1349</v>
      </c>
      <c r="C498" s="5"/>
      <c r="D498" s="5"/>
      <c r="E498" s="3"/>
      <c r="F498" s="91">
        <f t="shared" si="11"/>
        <v>0</v>
      </c>
    </row>
    <row r="499" spans="1:6" ht="12.75">
      <c r="A499" s="327"/>
      <c r="B499" s="310" t="s">
        <v>1350</v>
      </c>
      <c r="C499" s="5"/>
      <c r="D499" s="5"/>
      <c r="E499" s="3"/>
      <c r="F499" s="91">
        <f t="shared" si="11"/>
        <v>0</v>
      </c>
    </row>
    <row r="500" spans="1:6" ht="25.5">
      <c r="A500" s="327"/>
      <c r="B500" s="310" t="s">
        <v>374</v>
      </c>
      <c r="C500" s="5"/>
      <c r="D500" s="5"/>
      <c r="E500" s="3"/>
      <c r="F500" s="91">
        <f t="shared" si="11"/>
        <v>0</v>
      </c>
    </row>
    <row r="501" spans="1:6" ht="25.5">
      <c r="A501" s="327"/>
      <c r="B501" s="298" t="s">
        <v>375</v>
      </c>
      <c r="C501" s="2" t="s">
        <v>483</v>
      </c>
      <c r="D501" s="11">
        <v>2</v>
      </c>
      <c r="E501" s="11"/>
      <c r="F501" s="91">
        <f t="shared" si="11"/>
        <v>0</v>
      </c>
    </row>
    <row r="502" spans="1:6" ht="12.75">
      <c r="A502" s="326"/>
      <c r="B502" s="307"/>
      <c r="C502" s="1"/>
      <c r="D502" s="11"/>
      <c r="E502" s="11"/>
      <c r="F502" s="91">
        <f t="shared" si="11"/>
        <v>0</v>
      </c>
    </row>
    <row r="503" spans="1:6" ht="51">
      <c r="A503" s="327"/>
      <c r="B503" s="300" t="s">
        <v>1351</v>
      </c>
      <c r="C503" s="2" t="s">
        <v>483</v>
      </c>
      <c r="D503" s="11">
        <v>4</v>
      </c>
      <c r="E503" s="11"/>
      <c r="F503" s="91">
        <f t="shared" si="11"/>
        <v>0</v>
      </c>
    </row>
    <row r="504" spans="1:6" ht="12.75">
      <c r="A504" s="326"/>
      <c r="B504" s="307"/>
      <c r="C504" s="1"/>
      <c r="D504" s="11"/>
      <c r="E504" s="11"/>
      <c r="F504" s="91">
        <f t="shared" si="11"/>
        <v>0</v>
      </c>
    </row>
    <row r="505" spans="1:6" ht="15" customHeight="1">
      <c r="A505" s="327"/>
      <c r="B505" s="300" t="s">
        <v>1352</v>
      </c>
      <c r="C505" s="5"/>
      <c r="D505" s="5"/>
      <c r="E505" s="3"/>
      <c r="F505" s="91">
        <f t="shared" si="11"/>
        <v>0</v>
      </c>
    </row>
    <row r="506" spans="1:6" ht="25.5">
      <c r="A506" s="327"/>
      <c r="B506" s="310" t="s">
        <v>1353</v>
      </c>
      <c r="C506" s="5"/>
      <c r="D506" s="5"/>
      <c r="E506" s="3"/>
      <c r="F506" s="91">
        <f t="shared" si="11"/>
        <v>0</v>
      </c>
    </row>
    <row r="507" spans="1:6" ht="25.5">
      <c r="A507" s="327"/>
      <c r="B507" s="310" t="s">
        <v>1354</v>
      </c>
      <c r="C507" s="5"/>
      <c r="D507" s="5"/>
      <c r="E507" s="3"/>
      <c r="F507" s="91">
        <f t="shared" si="11"/>
        <v>0</v>
      </c>
    </row>
    <row r="508" spans="1:6" ht="12.75">
      <c r="A508" s="327"/>
      <c r="B508" s="298" t="s">
        <v>376</v>
      </c>
      <c r="C508" s="2" t="s">
        <v>483</v>
      </c>
      <c r="D508" s="11">
        <v>2</v>
      </c>
      <c r="E508" s="11"/>
      <c r="F508" s="91">
        <f t="shared" si="11"/>
        <v>0</v>
      </c>
    </row>
    <row r="509" spans="1:6" ht="12.75">
      <c r="A509" s="326"/>
      <c r="B509" s="307"/>
      <c r="C509" s="1"/>
      <c r="D509" s="11"/>
      <c r="E509" s="11"/>
      <c r="F509" s="91">
        <f t="shared" si="11"/>
        <v>0</v>
      </c>
    </row>
    <row r="510" spans="1:6" ht="25.5">
      <c r="A510" s="327"/>
      <c r="B510" s="300" t="s">
        <v>1355</v>
      </c>
      <c r="C510" s="5"/>
      <c r="D510" s="5"/>
      <c r="E510" s="3"/>
      <c r="F510" s="91">
        <f t="shared" si="11"/>
        <v>0</v>
      </c>
    </row>
    <row r="511" spans="1:6" ht="12.75">
      <c r="A511" s="327"/>
      <c r="B511" s="310"/>
      <c r="C511" s="5"/>
      <c r="D511" s="5"/>
      <c r="E511" s="3"/>
      <c r="F511" s="91">
        <f t="shared" si="11"/>
        <v>0</v>
      </c>
    </row>
    <row r="512" spans="1:6" ht="12.75">
      <c r="A512" s="327"/>
      <c r="B512" s="310" t="s">
        <v>1356</v>
      </c>
      <c r="C512" s="2" t="s">
        <v>483</v>
      </c>
      <c r="D512" s="11">
        <v>1</v>
      </c>
      <c r="E512" s="11"/>
      <c r="F512" s="91">
        <f t="shared" si="11"/>
        <v>0</v>
      </c>
    </row>
    <row r="513" spans="1:6" ht="12.75">
      <c r="A513" s="326"/>
      <c r="B513" s="307"/>
      <c r="C513" s="1"/>
      <c r="D513" s="11"/>
      <c r="E513" s="11"/>
      <c r="F513" s="91">
        <f t="shared" si="11"/>
        <v>0</v>
      </c>
    </row>
    <row r="514" spans="1:6" ht="12.75">
      <c r="A514" s="327"/>
      <c r="B514" s="300" t="s">
        <v>1359</v>
      </c>
      <c r="C514" s="5"/>
      <c r="D514" s="5"/>
      <c r="E514" s="3"/>
      <c r="F514" s="91">
        <f t="shared" si="11"/>
        <v>0</v>
      </c>
    </row>
    <row r="515" spans="1:6" ht="12.75">
      <c r="A515" s="327"/>
      <c r="B515" s="310" t="s">
        <v>377</v>
      </c>
      <c r="C515" s="5"/>
      <c r="D515" s="5"/>
      <c r="E515" s="3"/>
      <c r="F515" s="91">
        <f t="shared" si="11"/>
        <v>0</v>
      </c>
    </row>
    <row r="516" spans="1:6" ht="25.5">
      <c r="A516" s="327"/>
      <c r="B516" s="310" t="s">
        <v>378</v>
      </c>
      <c r="C516" s="5"/>
      <c r="D516" s="5"/>
      <c r="E516" s="3"/>
      <c r="F516" s="91">
        <f t="shared" si="11"/>
        <v>0</v>
      </c>
    </row>
    <row r="517" spans="1:6" ht="12.75">
      <c r="A517" s="327"/>
      <c r="B517" s="298" t="s">
        <v>379</v>
      </c>
      <c r="C517" s="2" t="s">
        <v>483</v>
      </c>
      <c r="D517" s="11">
        <v>1</v>
      </c>
      <c r="E517" s="11"/>
      <c r="F517" s="91">
        <f t="shared" si="11"/>
        <v>0</v>
      </c>
    </row>
    <row r="518" spans="1:6" ht="15" customHeight="1">
      <c r="A518" s="327"/>
      <c r="B518" s="300"/>
      <c r="C518" s="5"/>
      <c r="D518" s="5"/>
      <c r="E518" s="3"/>
      <c r="F518" s="91">
        <f t="shared" si="11"/>
        <v>0</v>
      </c>
    </row>
    <row r="519" spans="1:6" ht="25.5">
      <c r="A519" s="327"/>
      <c r="B519" s="311" t="s">
        <v>1357</v>
      </c>
      <c r="C519" s="5"/>
      <c r="D519" s="5"/>
      <c r="E519" s="3"/>
      <c r="F519" s="91">
        <f t="shared" si="11"/>
        <v>0</v>
      </c>
    </row>
    <row r="520" spans="1:6" ht="25.5">
      <c r="A520" s="327"/>
      <c r="B520" s="310" t="s">
        <v>1358</v>
      </c>
      <c r="C520" s="5" t="s">
        <v>483</v>
      </c>
      <c r="D520" s="11">
        <v>1</v>
      </c>
      <c r="E520" s="11"/>
      <c r="F520" s="91">
        <f t="shared" si="11"/>
        <v>0</v>
      </c>
    </row>
    <row r="521" spans="1:6" ht="15" customHeight="1">
      <c r="A521" s="327"/>
      <c r="B521" s="298"/>
      <c r="C521" s="2"/>
      <c r="D521" s="11"/>
      <c r="E521" s="11"/>
      <c r="F521" s="91">
        <f t="shared" si="11"/>
        <v>0</v>
      </c>
    </row>
    <row r="522" spans="1:6" ht="51">
      <c r="A522" s="327" t="s">
        <v>468</v>
      </c>
      <c r="B522" s="298" t="s">
        <v>1361</v>
      </c>
      <c r="C522" s="5"/>
      <c r="D522" s="5"/>
      <c r="E522" s="3"/>
      <c r="F522" s="91">
        <f t="shared" si="11"/>
        <v>0</v>
      </c>
    </row>
    <row r="523" spans="1:6" ht="26.25" customHeight="1">
      <c r="A523" s="327"/>
      <c r="B523" s="306" t="s">
        <v>1360</v>
      </c>
      <c r="C523" s="2" t="s">
        <v>478</v>
      </c>
      <c r="D523" s="11">
        <v>4</v>
      </c>
      <c r="E523" s="11"/>
      <c r="F523" s="91">
        <f t="shared" si="11"/>
        <v>0</v>
      </c>
    </row>
    <row r="524" spans="1:6" ht="15" customHeight="1">
      <c r="A524" s="327"/>
      <c r="B524" s="298"/>
      <c r="C524" s="2"/>
      <c r="D524" s="11"/>
      <c r="F524" s="91">
        <f t="shared" si="11"/>
        <v>0</v>
      </c>
    </row>
    <row r="525" spans="1:6" ht="229.5" customHeight="1">
      <c r="A525" s="327" t="s">
        <v>486</v>
      </c>
      <c r="B525" s="300" t="s">
        <v>1362</v>
      </c>
      <c r="C525" s="5"/>
      <c r="D525" s="5"/>
      <c r="E525" s="3"/>
      <c r="F525" s="91">
        <f t="shared" si="11"/>
        <v>0</v>
      </c>
    </row>
    <row r="526" spans="1:6" ht="153.75" customHeight="1">
      <c r="A526" s="327"/>
      <c r="B526" s="298" t="s">
        <v>1363</v>
      </c>
      <c r="C526" s="2" t="s">
        <v>483</v>
      </c>
      <c r="D526" s="11">
        <v>1</v>
      </c>
      <c r="E526" s="11"/>
      <c r="F526" s="91">
        <f t="shared" si="11"/>
        <v>0</v>
      </c>
    </row>
    <row r="527" spans="1:6" ht="15" customHeight="1">
      <c r="A527" s="327"/>
      <c r="B527" s="298"/>
      <c r="C527" s="5"/>
      <c r="D527" s="5"/>
      <c r="E527" s="3"/>
      <c r="F527" s="91">
        <f t="shared" si="11"/>
        <v>0</v>
      </c>
    </row>
    <row r="528" spans="1:6" ht="15" customHeight="1">
      <c r="A528" s="328"/>
      <c r="B528" s="312"/>
      <c r="C528" s="25"/>
      <c r="D528" s="15"/>
      <c r="E528" s="15"/>
      <c r="F528" s="91">
        <f t="shared" si="11"/>
        <v>0</v>
      </c>
    </row>
    <row r="529" spans="1:6" ht="129" customHeight="1">
      <c r="A529" s="327" t="s">
        <v>487</v>
      </c>
      <c r="B529" s="300" t="s">
        <v>1364</v>
      </c>
      <c r="C529" s="2" t="s">
        <v>483</v>
      </c>
      <c r="D529" s="11">
        <v>1</v>
      </c>
      <c r="E529" s="11"/>
      <c r="F529" s="91">
        <f t="shared" si="11"/>
        <v>0</v>
      </c>
    </row>
    <row r="530" spans="1:6" ht="15" customHeight="1">
      <c r="A530" s="327"/>
      <c r="B530" s="300"/>
      <c r="C530" s="2"/>
      <c r="D530" s="11"/>
      <c r="E530" s="11"/>
      <c r="F530" s="91">
        <f t="shared" si="11"/>
        <v>0</v>
      </c>
    </row>
    <row r="531" spans="1:6" ht="15" customHeight="1">
      <c r="A531" s="327"/>
      <c r="B531" s="300"/>
      <c r="C531" s="2"/>
      <c r="D531" s="11"/>
      <c r="E531" s="11"/>
      <c r="F531" s="91">
        <f t="shared" si="11"/>
        <v>0</v>
      </c>
    </row>
    <row r="532" spans="1:6" ht="76.5" customHeight="1">
      <c r="A532" s="327" t="s">
        <v>469</v>
      </c>
      <c r="B532" s="312" t="s">
        <v>1365</v>
      </c>
      <c r="C532" s="25" t="s">
        <v>483</v>
      </c>
      <c r="D532" s="15">
        <v>10</v>
      </c>
      <c r="E532" s="15"/>
      <c r="F532" s="91">
        <f t="shared" si="11"/>
        <v>0</v>
      </c>
    </row>
    <row r="533" spans="1:6" ht="15" customHeight="1">
      <c r="A533" s="327"/>
      <c r="B533" s="312"/>
      <c r="C533" s="25"/>
      <c r="D533" s="15"/>
      <c r="E533" s="15"/>
      <c r="F533" s="91">
        <f t="shared" si="11"/>
        <v>0</v>
      </c>
    </row>
    <row r="534" spans="1:6" ht="15" customHeight="1">
      <c r="A534" s="327"/>
      <c r="B534" s="312"/>
      <c r="C534" s="25"/>
      <c r="D534" s="15"/>
      <c r="E534" s="15"/>
      <c r="F534" s="91">
        <f t="shared" si="11"/>
        <v>0</v>
      </c>
    </row>
    <row r="535" spans="1:6" ht="12.75">
      <c r="A535" s="327" t="s">
        <v>470</v>
      </c>
      <c r="B535" s="312" t="s">
        <v>986</v>
      </c>
      <c r="C535" s="25"/>
      <c r="D535" s="15"/>
      <c r="E535" s="15"/>
      <c r="F535" s="91">
        <f t="shared" si="11"/>
        <v>0</v>
      </c>
    </row>
    <row r="536" spans="1:6" ht="12.75">
      <c r="A536" s="327"/>
      <c r="B536" s="312"/>
      <c r="C536" s="25"/>
      <c r="D536" s="15"/>
      <c r="E536" s="15"/>
      <c r="F536" s="91">
        <f t="shared" si="11"/>
        <v>0</v>
      </c>
    </row>
    <row r="537" spans="1:6" ht="12.75">
      <c r="A537" s="327"/>
      <c r="B537" s="312" t="s">
        <v>1366</v>
      </c>
      <c r="C537" s="25"/>
      <c r="D537" s="15"/>
      <c r="E537" s="15"/>
      <c r="F537" s="91">
        <f t="shared" si="11"/>
        <v>0</v>
      </c>
    </row>
    <row r="538" spans="1:6" ht="63.75">
      <c r="A538" s="327"/>
      <c r="B538" s="312" t="s">
        <v>1367</v>
      </c>
      <c r="C538" s="25"/>
      <c r="D538" s="15"/>
      <c r="E538" s="15"/>
      <c r="F538" s="91">
        <f t="shared" si="11"/>
        <v>0</v>
      </c>
    </row>
    <row r="539" spans="1:6" ht="12.75">
      <c r="A539" s="327"/>
      <c r="B539" s="312"/>
      <c r="C539" s="25"/>
      <c r="D539" s="15"/>
      <c r="E539" s="15"/>
      <c r="F539" s="91">
        <f t="shared" si="11"/>
        <v>0</v>
      </c>
    </row>
    <row r="540" spans="1:6" ht="37.5" customHeight="1">
      <c r="A540" s="327"/>
      <c r="B540" s="312" t="s">
        <v>1368</v>
      </c>
      <c r="C540" s="25"/>
      <c r="D540" s="15"/>
      <c r="E540" s="15"/>
      <c r="F540" s="91">
        <f t="shared" ref="F540:F577" si="12">+E540*$D540</f>
        <v>0</v>
      </c>
    </row>
    <row r="541" spans="1:6" ht="12.75">
      <c r="A541" s="327"/>
      <c r="B541" s="312"/>
      <c r="C541" s="25"/>
      <c r="D541" s="15"/>
      <c r="E541" s="15"/>
      <c r="F541" s="91">
        <f t="shared" si="12"/>
        <v>0</v>
      </c>
    </row>
    <row r="542" spans="1:6" ht="12.75">
      <c r="A542" s="327"/>
      <c r="B542" s="312" t="s">
        <v>1369</v>
      </c>
      <c r="C542" s="25"/>
      <c r="D542" s="15"/>
      <c r="E542" s="15"/>
      <c r="F542" s="91">
        <f t="shared" si="12"/>
        <v>0</v>
      </c>
    </row>
    <row r="543" spans="1:6" ht="38.25">
      <c r="A543" s="327"/>
      <c r="B543" s="312" t="s">
        <v>1370</v>
      </c>
      <c r="C543" s="25"/>
      <c r="D543" s="15"/>
      <c r="E543" s="15"/>
      <c r="F543" s="91">
        <f t="shared" si="12"/>
        <v>0</v>
      </c>
    </row>
    <row r="544" spans="1:6" ht="12.75">
      <c r="A544" s="327"/>
      <c r="B544" s="312"/>
      <c r="C544" s="25"/>
      <c r="D544" s="15"/>
      <c r="E544" s="15"/>
      <c r="F544" s="91">
        <f t="shared" si="12"/>
        <v>0</v>
      </c>
    </row>
    <row r="545" spans="1:6" ht="12.75">
      <c r="A545" s="327" t="s">
        <v>610</v>
      </c>
      <c r="B545" s="312" t="s">
        <v>1371</v>
      </c>
      <c r="C545" s="25"/>
      <c r="D545" s="15"/>
      <c r="E545" s="15"/>
      <c r="F545" s="91">
        <f t="shared" si="12"/>
        <v>0</v>
      </c>
    </row>
    <row r="546" spans="1:6" ht="25.5">
      <c r="A546" s="327"/>
      <c r="B546" s="312" t="s">
        <v>1372</v>
      </c>
      <c r="C546" s="25"/>
      <c r="D546" s="15"/>
      <c r="E546" s="15"/>
      <c r="F546" s="91">
        <f t="shared" si="12"/>
        <v>0</v>
      </c>
    </row>
    <row r="547" spans="1:6" ht="89.25">
      <c r="A547" s="327"/>
      <c r="B547" s="312" t="s">
        <v>1373</v>
      </c>
      <c r="C547" s="172" t="s">
        <v>461</v>
      </c>
      <c r="D547" s="174">
        <v>10.6</v>
      </c>
      <c r="E547" s="174"/>
      <c r="F547" s="91">
        <f t="shared" si="12"/>
        <v>0</v>
      </c>
    </row>
    <row r="548" spans="1:6" ht="12.75">
      <c r="A548" s="327"/>
      <c r="B548" s="312" t="s">
        <v>987</v>
      </c>
      <c r="C548" s="25" t="s">
        <v>461</v>
      </c>
      <c r="D548" s="15">
        <v>4.2</v>
      </c>
      <c r="E548" s="15"/>
      <c r="F548" s="91">
        <f t="shared" si="12"/>
        <v>0</v>
      </c>
    </row>
    <row r="549" spans="1:6" ht="12.75">
      <c r="A549" s="327"/>
      <c r="B549" s="312" t="s">
        <v>988</v>
      </c>
      <c r="C549" s="25" t="s">
        <v>477</v>
      </c>
      <c r="D549" s="15">
        <v>14.1</v>
      </c>
      <c r="E549" s="15"/>
      <c r="F549" s="91">
        <f t="shared" si="12"/>
        <v>0</v>
      </c>
    </row>
    <row r="550" spans="1:6" ht="12.75">
      <c r="A550" s="327"/>
      <c r="B550" s="312"/>
      <c r="C550" s="25"/>
      <c r="D550" s="15"/>
      <c r="E550" s="15"/>
      <c r="F550" s="91">
        <f t="shared" si="12"/>
        <v>0</v>
      </c>
    </row>
    <row r="551" spans="1:6" ht="15" customHeight="1">
      <c r="A551" s="327" t="s">
        <v>611</v>
      </c>
      <c r="B551" s="312" t="s">
        <v>1375</v>
      </c>
      <c r="C551" s="25"/>
      <c r="D551" s="15"/>
      <c r="E551" s="15"/>
      <c r="F551" s="91">
        <f t="shared" si="12"/>
        <v>0</v>
      </c>
    </row>
    <row r="552" spans="1:6" ht="102">
      <c r="A552" s="327"/>
      <c r="B552" s="312" t="s">
        <v>1376</v>
      </c>
      <c r="C552" s="25"/>
      <c r="D552" s="15"/>
      <c r="E552" s="15"/>
      <c r="F552" s="91">
        <f t="shared" si="12"/>
        <v>0</v>
      </c>
    </row>
    <row r="553" spans="1:6" ht="25.5">
      <c r="A553" s="327"/>
      <c r="B553" s="312" t="s">
        <v>1374</v>
      </c>
      <c r="C553" s="25" t="s">
        <v>461</v>
      </c>
      <c r="D553" s="15">
        <v>7.5</v>
      </c>
      <c r="E553" s="15"/>
      <c r="F553" s="91">
        <f t="shared" si="12"/>
        <v>0</v>
      </c>
    </row>
    <row r="554" spans="1:6" ht="12.75">
      <c r="A554" s="327"/>
      <c r="B554" s="312"/>
      <c r="C554" s="172"/>
      <c r="D554" s="174"/>
      <c r="E554" s="174"/>
      <c r="F554" s="91">
        <f t="shared" si="12"/>
        <v>0</v>
      </c>
    </row>
    <row r="555" spans="1:6" ht="12.75">
      <c r="A555" s="327"/>
      <c r="B555" s="312" t="s">
        <v>989</v>
      </c>
      <c r="C555" s="25" t="s">
        <v>483</v>
      </c>
      <c r="D555" s="15">
        <v>20</v>
      </c>
      <c r="E555" s="15"/>
      <c r="F555" s="91">
        <f t="shared" si="12"/>
        <v>0</v>
      </c>
    </row>
    <row r="556" spans="1:6" ht="12.75">
      <c r="A556" s="327"/>
      <c r="B556" s="312"/>
      <c r="C556" s="25"/>
      <c r="D556" s="15"/>
      <c r="E556" s="15"/>
      <c r="F556" s="91">
        <f t="shared" si="12"/>
        <v>0</v>
      </c>
    </row>
    <row r="557" spans="1:6" ht="51">
      <c r="A557" s="327"/>
      <c r="B557" s="312" t="s">
        <v>413</v>
      </c>
      <c r="C557" s="172" t="s">
        <v>461</v>
      </c>
      <c r="D557" s="174">
        <v>3.6</v>
      </c>
      <c r="E557" s="174"/>
      <c r="F557" s="91">
        <f t="shared" si="12"/>
        <v>0</v>
      </c>
    </row>
    <row r="558" spans="1:6" ht="12.75">
      <c r="A558" s="327"/>
      <c r="B558" s="312"/>
      <c r="C558" s="172"/>
      <c r="D558" s="174"/>
      <c r="E558" s="174"/>
      <c r="F558" s="91">
        <f t="shared" si="12"/>
        <v>0</v>
      </c>
    </row>
    <row r="559" spans="1:6" ht="12.75">
      <c r="A559" s="327"/>
      <c r="B559" s="312" t="s">
        <v>988</v>
      </c>
      <c r="C559" s="25" t="s">
        <v>477</v>
      </c>
      <c r="D559" s="15">
        <v>4</v>
      </c>
      <c r="E559" s="15"/>
      <c r="F559" s="91">
        <f t="shared" si="12"/>
        <v>0</v>
      </c>
    </row>
    <row r="560" spans="1:6" ht="12.75">
      <c r="A560" s="327"/>
      <c r="B560" s="312"/>
      <c r="C560" s="25"/>
      <c r="D560" s="15"/>
      <c r="E560" s="15"/>
      <c r="F560" s="91">
        <f t="shared" si="12"/>
        <v>0</v>
      </c>
    </row>
    <row r="561" spans="1:6" ht="12.75">
      <c r="A561" s="327" t="s">
        <v>612</v>
      </c>
      <c r="B561" s="312" t="s">
        <v>1377</v>
      </c>
      <c r="C561" s="25"/>
      <c r="D561" s="15"/>
      <c r="E561" s="15"/>
      <c r="F561" s="91">
        <f t="shared" si="12"/>
        <v>0</v>
      </c>
    </row>
    <row r="562" spans="1:6" ht="12.75">
      <c r="A562" s="327"/>
      <c r="B562" s="312" t="s">
        <v>1378</v>
      </c>
      <c r="C562" s="25"/>
      <c r="D562" s="15"/>
      <c r="E562" s="15"/>
      <c r="F562" s="91">
        <f t="shared" si="12"/>
        <v>0</v>
      </c>
    </row>
    <row r="563" spans="1:6" ht="38.25">
      <c r="A563" s="327"/>
      <c r="B563" s="312" t="s">
        <v>1379</v>
      </c>
      <c r="C563" s="25" t="s">
        <v>461</v>
      </c>
      <c r="D563" s="15">
        <v>10.5</v>
      </c>
      <c r="E563" s="15"/>
      <c r="F563" s="91">
        <f t="shared" si="12"/>
        <v>0</v>
      </c>
    </row>
    <row r="564" spans="1:6" ht="12.75">
      <c r="A564" s="327"/>
      <c r="B564" s="312"/>
      <c r="C564" s="172"/>
      <c r="D564" s="174"/>
      <c r="E564" s="174"/>
      <c r="F564" s="91">
        <f t="shared" si="12"/>
        <v>0</v>
      </c>
    </row>
    <row r="565" spans="1:6" ht="12.75">
      <c r="A565" s="327"/>
      <c r="B565" s="312" t="s">
        <v>990</v>
      </c>
      <c r="C565" s="25" t="s">
        <v>483</v>
      </c>
      <c r="D565" s="15">
        <v>25</v>
      </c>
      <c r="E565" s="15"/>
      <c r="F565" s="91">
        <f t="shared" si="12"/>
        <v>0</v>
      </c>
    </row>
    <row r="566" spans="1:6" ht="12.75">
      <c r="A566" s="327"/>
      <c r="B566" s="312"/>
      <c r="C566" s="25"/>
      <c r="D566" s="15"/>
      <c r="E566" s="15"/>
      <c r="F566" s="91">
        <f t="shared" si="12"/>
        <v>0</v>
      </c>
    </row>
    <row r="567" spans="1:6" ht="51">
      <c r="A567" s="327"/>
      <c r="B567" s="312" t="s">
        <v>1380</v>
      </c>
      <c r="C567" s="172" t="s">
        <v>461</v>
      </c>
      <c r="D567" s="174">
        <v>5.3</v>
      </c>
      <c r="E567" s="174"/>
      <c r="F567" s="91">
        <f t="shared" si="12"/>
        <v>0</v>
      </c>
    </row>
    <row r="568" spans="1:6" ht="15" customHeight="1">
      <c r="A568" s="327"/>
      <c r="B568" s="312"/>
      <c r="C568" s="172"/>
      <c r="D568" s="174"/>
      <c r="E568" s="174"/>
      <c r="F568" s="91">
        <f t="shared" si="12"/>
        <v>0</v>
      </c>
    </row>
    <row r="569" spans="1:6" ht="15" customHeight="1">
      <c r="A569" s="327"/>
      <c r="B569" s="312"/>
      <c r="C569" s="172"/>
      <c r="D569" s="174"/>
      <c r="E569" s="15"/>
      <c r="F569" s="91">
        <f t="shared" si="12"/>
        <v>0</v>
      </c>
    </row>
    <row r="570" spans="1:6" ht="12.75">
      <c r="A570" s="327" t="s">
        <v>613</v>
      </c>
      <c r="B570" s="312" t="s">
        <v>1381</v>
      </c>
      <c r="C570" s="172"/>
      <c r="D570" s="174"/>
      <c r="E570" s="15"/>
      <c r="F570" s="91">
        <f t="shared" si="12"/>
        <v>0</v>
      </c>
    </row>
    <row r="571" spans="1:6" ht="38.25">
      <c r="A571" s="327"/>
      <c r="B571" s="312" t="s">
        <v>1382</v>
      </c>
      <c r="C571" s="172"/>
      <c r="D571" s="174"/>
      <c r="E571" s="15"/>
      <c r="F571" s="91">
        <f t="shared" si="12"/>
        <v>0</v>
      </c>
    </row>
    <row r="572" spans="1:6" ht="38.25">
      <c r="A572" s="327"/>
      <c r="B572" s="312" t="s">
        <v>1383</v>
      </c>
      <c r="C572" s="172"/>
      <c r="D572" s="174"/>
      <c r="E572" s="15"/>
      <c r="F572" s="91">
        <f t="shared" si="12"/>
        <v>0</v>
      </c>
    </row>
    <row r="573" spans="1:6" ht="25.5">
      <c r="A573" s="327"/>
      <c r="B573" s="312" t="s">
        <v>1384</v>
      </c>
      <c r="C573" s="172" t="s">
        <v>461</v>
      </c>
      <c r="D573" s="174">
        <v>13.1</v>
      </c>
      <c r="E573" s="174"/>
      <c r="F573" s="91">
        <f t="shared" si="12"/>
        <v>0</v>
      </c>
    </row>
    <row r="574" spans="1:6" ht="12.75">
      <c r="A574" s="327"/>
      <c r="B574" s="312"/>
      <c r="C574" s="172"/>
      <c r="D574" s="174"/>
      <c r="E574" s="174"/>
      <c r="F574" s="91">
        <f t="shared" si="12"/>
        <v>0</v>
      </c>
    </row>
    <row r="575" spans="1:6" ht="12.75">
      <c r="A575" s="327"/>
      <c r="B575" s="312" t="s">
        <v>988</v>
      </c>
      <c r="C575" s="25" t="s">
        <v>477</v>
      </c>
      <c r="D575" s="15">
        <v>10.1</v>
      </c>
      <c r="E575" s="15"/>
      <c r="F575" s="91">
        <f t="shared" si="12"/>
        <v>0</v>
      </c>
    </row>
    <row r="576" spans="1:6" ht="15" customHeight="1">
      <c r="A576" s="330"/>
      <c r="B576" s="298"/>
      <c r="C576" s="303"/>
      <c r="D576" s="304"/>
      <c r="E576" s="304"/>
      <c r="F576" s="91">
        <f t="shared" si="12"/>
        <v>0</v>
      </c>
    </row>
    <row r="577" spans="1:6" ht="52.5" customHeight="1">
      <c r="A577" s="330">
        <v>17</v>
      </c>
      <c r="B577" s="298" t="s">
        <v>1385</v>
      </c>
      <c r="C577" s="303" t="s">
        <v>461</v>
      </c>
      <c r="D577" s="304">
        <v>2.8</v>
      </c>
      <c r="E577" s="304"/>
      <c r="F577" s="91">
        <f t="shared" si="12"/>
        <v>0</v>
      </c>
    </row>
    <row r="578" spans="1:6" ht="15" customHeight="1">
      <c r="A578" s="270"/>
      <c r="B578" s="516"/>
      <c r="C578" s="179"/>
      <c r="D578" s="180"/>
      <c r="E578" s="181"/>
      <c r="F578" s="181"/>
    </row>
    <row r="579" spans="1:6" ht="15.75" thickBot="1">
      <c r="A579" s="271"/>
      <c r="B579" s="517" t="s">
        <v>992</v>
      </c>
      <c r="C579" s="182"/>
      <c r="D579" s="183"/>
      <c r="E579" s="184"/>
      <c r="F579" s="184">
        <f>SUM(F426:F578)</f>
        <v>0</v>
      </c>
    </row>
    <row r="580" spans="1:6" ht="15.75" thickTop="1">
      <c r="A580" s="274"/>
      <c r="B580" s="194"/>
      <c r="C580" s="195"/>
      <c r="D580" s="196"/>
      <c r="E580" s="197"/>
      <c r="F580" s="197"/>
    </row>
    <row r="581" spans="1:6">
      <c r="A581" s="264"/>
      <c r="B581" s="518"/>
      <c r="C581" s="172"/>
      <c r="D581" s="173"/>
      <c r="E581" s="174"/>
      <c r="F581" s="174"/>
    </row>
    <row r="582" spans="1:6">
      <c r="A582" s="264"/>
      <c r="B582" s="518"/>
      <c r="C582" s="172"/>
      <c r="D582" s="173"/>
      <c r="E582" s="174"/>
      <c r="F582" s="174"/>
    </row>
    <row r="583" spans="1:6" ht="18">
      <c r="A583" s="268" t="s">
        <v>464</v>
      </c>
      <c r="B583" s="519" t="s">
        <v>577</v>
      </c>
      <c r="C583" s="168"/>
      <c r="D583" s="169"/>
      <c r="E583" s="170"/>
      <c r="F583" s="170"/>
    </row>
    <row r="584" spans="1:6">
      <c r="A584" s="269"/>
      <c r="B584" s="518"/>
      <c r="C584" s="172"/>
      <c r="D584" s="175"/>
      <c r="E584" s="174"/>
      <c r="F584" s="174"/>
    </row>
    <row r="585" spans="1:6" ht="51">
      <c r="A585" s="328" t="s">
        <v>456</v>
      </c>
      <c r="B585" s="535" t="s">
        <v>1386</v>
      </c>
      <c r="C585" s="25" t="s">
        <v>461</v>
      </c>
      <c r="D585" s="15">
        <v>35</v>
      </c>
      <c r="E585" s="15"/>
      <c r="F585" s="91">
        <f t="shared" ref="F585:F599" si="13">+E585*$D585</f>
        <v>0</v>
      </c>
    </row>
    <row r="586" spans="1:6" ht="15" customHeight="1">
      <c r="A586" s="327"/>
      <c r="B586" s="298"/>
      <c r="C586" s="2"/>
      <c r="D586" s="11"/>
      <c r="E586" s="11"/>
      <c r="F586" s="91">
        <f t="shared" si="13"/>
        <v>0</v>
      </c>
    </row>
    <row r="587" spans="1:6" ht="38.25">
      <c r="A587" s="328" t="s">
        <v>458</v>
      </c>
      <c r="B587" s="535" t="s">
        <v>1387</v>
      </c>
      <c r="C587" s="25" t="s">
        <v>461</v>
      </c>
      <c r="D587" s="15">
        <v>9</v>
      </c>
      <c r="E587" s="15"/>
      <c r="F587" s="91">
        <f t="shared" si="13"/>
        <v>0</v>
      </c>
    </row>
    <row r="588" spans="1:6" ht="15" customHeight="1">
      <c r="A588" s="328"/>
      <c r="B588" s="312"/>
      <c r="C588" s="25"/>
      <c r="D588" s="15"/>
      <c r="E588" s="15"/>
      <c r="F588" s="91">
        <f t="shared" si="13"/>
        <v>0</v>
      </c>
    </row>
    <row r="589" spans="1:6" ht="38.25" customHeight="1">
      <c r="A589" s="328" t="s">
        <v>459</v>
      </c>
      <c r="B589" s="535" t="s">
        <v>1388</v>
      </c>
      <c r="C589" s="25" t="s">
        <v>461</v>
      </c>
      <c r="D589" s="15">
        <v>87</v>
      </c>
      <c r="E589" s="15"/>
      <c r="F589" s="91">
        <f t="shared" si="13"/>
        <v>0</v>
      </c>
    </row>
    <row r="590" spans="1:6" ht="12.75">
      <c r="A590" s="328"/>
      <c r="B590" s="312"/>
      <c r="C590" s="25"/>
      <c r="D590" s="15"/>
      <c r="E590" s="15"/>
      <c r="F590" s="91">
        <f t="shared" si="13"/>
        <v>0</v>
      </c>
    </row>
    <row r="591" spans="1:6" ht="25.5">
      <c r="A591" s="328" t="s">
        <v>460</v>
      </c>
      <c r="B591" s="535" t="s">
        <v>1389</v>
      </c>
      <c r="C591" s="25" t="s">
        <v>461</v>
      </c>
      <c r="D591" s="15">
        <f>168.3+236.9</f>
        <v>405.20000000000005</v>
      </c>
      <c r="E591" s="15"/>
      <c r="F591" s="91">
        <f t="shared" si="13"/>
        <v>0</v>
      </c>
    </row>
    <row r="592" spans="1:6" ht="15" customHeight="1">
      <c r="A592" s="328"/>
      <c r="B592" s="312"/>
      <c r="C592" s="25"/>
      <c r="D592" s="15"/>
      <c r="E592" s="15"/>
      <c r="F592" s="91">
        <f t="shared" si="13"/>
        <v>0</v>
      </c>
    </row>
    <row r="593" spans="1:6" ht="38.25">
      <c r="A593" s="328" t="s">
        <v>462</v>
      </c>
      <c r="B593" s="535" t="s">
        <v>1390</v>
      </c>
      <c r="C593" s="25" t="s">
        <v>461</v>
      </c>
      <c r="D593" s="15">
        <v>26</v>
      </c>
      <c r="E593" s="15"/>
      <c r="F593" s="91">
        <f t="shared" si="13"/>
        <v>0</v>
      </c>
    </row>
    <row r="594" spans="1:6" ht="15" customHeight="1">
      <c r="A594" s="328"/>
      <c r="B594" s="312"/>
      <c r="C594" s="25"/>
      <c r="D594" s="15"/>
      <c r="E594" s="15"/>
      <c r="F594" s="91">
        <f t="shared" si="13"/>
        <v>0</v>
      </c>
    </row>
    <row r="595" spans="1:6" ht="38.25">
      <c r="A595" s="328" t="s">
        <v>463</v>
      </c>
      <c r="B595" s="535" t="s">
        <v>1391</v>
      </c>
      <c r="C595" s="25" t="s">
        <v>461</v>
      </c>
      <c r="D595" s="15">
        <v>99</v>
      </c>
      <c r="E595" s="15"/>
      <c r="F595" s="91">
        <f t="shared" si="13"/>
        <v>0</v>
      </c>
    </row>
    <row r="596" spans="1:6" ht="15" customHeight="1">
      <c r="A596" s="328"/>
      <c r="B596" s="535"/>
      <c r="C596" s="25"/>
      <c r="D596" s="15"/>
      <c r="E596" s="15"/>
      <c r="F596" s="91">
        <f t="shared" si="13"/>
        <v>0</v>
      </c>
    </row>
    <row r="597" spans="1:6" ht="38.25">
      <c r="A597" s="328" t="s">
        <v>464</v>
      </c>
      <c r="B597" s="535" t="s">
        <v>1392</v>
      </c>
      <c r="C597" s="25" t="s">
        <v>461</v>
      </c>
      <c r="D597" s="15">
        <v>16</v>
      </c>
      <c r="E597" s="15"/>
      <c r="F597" s="91">
        <f t="shared" si="13"/>
        <v>0</v>
      </c>
    </row>
    <row r="598" spans="1:6" ht="15" customHeight="1">
      <c r="A598" s="328"/>
      <c r="B598" s="535"/>
      <c r="C598" s="25"/>
      <c r="D598" s="15"/>
      <c r="E598" s="15"/>
      <c r="F598" s="91">
        <f t="shared" si="13"/>
        <v>0</v>
      </c>
    </row>
    <row r="599" spans="1:6" ht="51">
      <c r="A599" s="328" t="s">
        <v>465</v>
      </c>
      <c r="B599" s="535" t="s">
        <v>1393</v>
      </c>
      <c r="C599" s="25" t="s">
        <v>461</v>
      </c>
      <c r="D599" s="15">
        <v>11</v>
      </c>
      <c r="E599" s="15"/>
      <c r="F599" s="91">
        <f t="shared" si="13"/>
        <v>0</v>
      </c>
    </row>
    <row r="600" spans="1:6" ht="15" customHeight="1">
      <c r="A600" s="270"/>
      <c r="B600" s="516"/>
      <c r="C600" s="179"/>
      <c r="D600" s="180"/>
      <c r="E600" s="181"/>
      <c r="F600" s="181"/>
    </row>
    <row r="601" spans="1:6" ht="15.75" thickBot="1">
      <c r="A601" s="271"/>
      <c r="B601" s="517" t="s">
        <v>991</v>
      </c>
      <c r="C601" s="182"/>
      <c r="D601" s="183"/>
      <c r="E601" s="184"/>
      <c r="F601" s="184">
        <f>SUM(F581:F600)</f>
        <v>0</v>
      </c>
    </row>
    <row r="602" spans="1:6" ht="15" thickTop="1"/>
    <row r="604" spans="1:6" ht="15">
      <c r="A604" s="275"/>
      <c r="B604" s="537"/>
      <c r="C604" s="198"/>
      <c r="D604" s="199"/>
      <c r="E604" s="200"/>
      <c r="F604" s="200"/>
    </row>
    <row r="605" spans="1:6" ht="18">
      <c r="A605" s="268" t="s">
        <v>465</v>
      </c>
      <c r="B605" s="538" t="s">
        <v>578</v>
      </c>
      <c r="C605" s="201"/>
      <c r="D605" s="169"/>
      <c r="E605" s="170"/>
      <c r="F605" s="170"/>
    </row>
    <row r="606" spans="1:6" ht="15" customHeight="1">
      <c r="A606" s="276"/>
      <c r="B606" s="539"/>
      <c r="C606" s="203"/>
      <c r="D606" s="204"/>
      <c r="E606" s="387"/>
      <c r="F606" s="387"/>
    </row>
    <row r="607" spans="1:6" ht="63.75">
      <c r="A607" s="331" t="s">
        <v>456</v>
      </c>
      <c r="B607" s="540" t="s">
        <v>993</v>
      </c>
      <c r="C607" s="313"/>
      <c r="D607" s="313"/>
      <c r="E607" s="314"/>
      <c r="F607" s="314"/>
    </row>
    <row r="608" spans="1:6" ht="12.75">
      <c r="A608" s="333"/>
      <c r="B608" s="312" t="s">
        <v>994</v>
      </c>
      <c r="C608" s="315"/>
      <c r="D608" s="315"/>
      <c r="E608" s="309"/>
      <c r="F608" s="309"/>
    </row>
    <row r="609" spans="1:6" ht="12.75">
      <c r="A609" s="333"/>
      <c r="B609" s="312" t="s">
        <v>995</v>
      </c>
      <c r="C609" s="317"/>
      <c r="D609" s="316"/>
      <c r="E609" s="1035"/>
      <c r="F609" s="309"/>
    </row>
    <row r="610" spans="1:6" ht="12.75">
      <c r="A610" s="333"/>
      <c r="B610" s="312" t="s">
        <v>996</v>
      </c>
      <c r="C610" s="318"/>
      <c r="D610" s="319"/>
      <c r="E610" s="1035"/>
      <c r="F610" s="309"/>
    </row>
    <row r="611" spans="1:6" ht="12.75">
      <c r="A611" s="333"/>
      <c r="B611" s="312" t="s">
        <v>997</v>
      </c>
      <c r="C611" s="318"/>
      <c r="D611" s="318"/>
      <c r="E611" s="1035"/>
      <c r="F611" s="309"/>
    </row>
    <row r="612" spans="1:6" ht="25.5">
      <c r="A612" s="333"/>
      <c r="B612" s="312" t="s">
        <v>1394</v>
      </c>
      <c r="C612" s="318"/>
      <c r="D612" s="320"/>
      <c r="E612" s="1035"/>
      <c r="F612" s="309"/>
    </row>
    <row r="613" spans="1:6" ht="12.75">
      <c r="A613" s="333"/>
      <c r="B613" s="312" t="s">
        <v>999</v>
      </c>
      <c r="C613" s="318"/>
      <c r="D613" s="320"/>
      <c r="E613" s="1035"/>
      <c r="F613" s="309"/>
    </row>
    <row r="614" spans="1:6" ht="12.75">
      <c r="A614" s="333"/>
      <c r="B614" s="312" t="s">
        <v>1000</v>
      </c>
      <c r="C614" s="318"/>
      <c r="D614" s="320"/>
      <c r="E614" s="1035"/>
      <c r="F614" s="309"/>
    </row>
    <row r="615" spans="1:6" ht="12.75">
      <c r="A615" s="333"/>
      <c r="B615" s="312" t="s">
        <v>1001</v>
      </c>
      <c r="C615" s="318"/>
      <c r="D615" s="320"/>
      <c r="E615" s="1035"/>
      <c r="F615" s="309"/>
    </row>
    <row r="616" spans="1:6" ht="165.75">
      <c r="A616" s="333"/>
      <c r="B616" s="312" t="s">
        <v>2043</v>
      </c>
      <c r="C616" s="318"/>
      <c r="D616" s="321"/>
      <c r="E616" s="1035"/>
      <c r="F616" s="309"/>
    </row>
    <row r="617" spans="1:6" ht="51.75" customHeight="1">
      <c r="A617" s="333"/>
      <c r="B617" s="312" t="s">
        <v>1395</v>
      </c>
      <c r="C617" s="318"/>
      <c r="D617" s="320"/>
      <c r="E617" s="1035"/>
      <c r="F617" s="309"/>
    </row>
    <row r="618" spans="1:6" ht="89.25">
      <c r="A618" s="333"/>
      <c r="B618" s="312" t="s">
        <v>1396</v>
      </c>
      <c r="C618" s="318"/>
      <c r="D618" s="322"/>
      <c r="E618" s="1035"/>
      <c r="F618" s="309"/>
    </row>
    <row r="619" spans="1:6" ht="25.5">
      <c r="A619" s="333"/>
      <c r="B619" s="312" t="s">
        <v>1397</v>
      </c>
      <c r="C619" s="318"/>
      <c r="D619" s="320"/>
      <c r="E619" s="1035"/>
      <c r="F619" s="309"/>
    </row>
    <row r="620" spans="1:6" ht="12.75">
      <c r="A620" s="333"/>
      <c r="B620" s="312" t="s">
        <v>1004</v>
      </c>
      <c r="C620" s="318"/>
      <c r="D620" s="320"/>
      <c r="E620" s="1035"/>
      <c r="F620" s="309"/>
    </row>
    <row r="621" spans="1:6" ht="12.75">
      <c r="A621" s="333"/>
      <c r="B621" s="312" t="s">
        <v>1005</v>
      </c>
      <c r="C621" s="318"/>
      <c r="D621" s="321"/>
      <c r="E621" s="1035"/>
      <c r="F621" s="309"/>
    </row>
    <row r="622" spans="1:6" ht="25.5">
      <c r="A622" s="333"/>
      <c r="B622" s="312" t="s">
        <v>1398</v>
      </c>
      <c r="C622" s="318"/>
      <c r="D622" s="320"/>
      <c r="E622" s="1035"/>
      <c r="F622" s="309"/>
    </row>
    <row r="623" spans="1:6" ht="12.75">
      <c r="A623" s="333"/>
      <c r="B623" s="312" t="s">
        <v>1399</v>
      </c>
      <c r="C623" s="318"/>
      <c r="D623" s="320"/>
      <c r="E623" s="1035"/>
      <c r="F623" s="309"/>
    </row>
    <row r="624" spans="1:6" ht="38.25">
      <c r="A624" s="333"/>
      <c r="B624" s="312" t="s">
        <v>1400</v>
      </c>
      <c r="C624" s="318"/>
      <c r="D624" s="320"/>
      <c r="E624" s="1035"/>
      <c r="F624" s="309"/>
    </row>
    <row r="625" spans="1:6" ht="25.5">
      <c r="A625" s="333"/>
      <c r="B625" s="312" t="s">
        <v>1401</v>
      </c>
      <c r="C625" s="318"/>
      <c r="D625" s="321"/>
      <c r="E625" s="1035"/>
      <c r="F625" s="309"/>
    </row>
    <row r="626" spans="1:6" ht="39.75" customHeight="1">
      <c r="A626" s="331"/>
      <c r="B626" s="540" t="s">
        <v>2</v>
      </c>
      <c r="C626" s="323"/>
      <c r="D626" s="324"/>
      <c r="E626" s="314"/>
      <c r="F626" s="314"/>
    </row>
    <row r="627" spans="1:6" ht="25.5">
      <c r="A627" s="333"/>
      <c r="B627" s="312" t="s">
        <v>3</v>
      </c>
      <c r="C627" s="318"/>
      <c r="D627" s="320"/>
      <c r="E627" s="1035"/>
      <c r="F627" s="309"/>
    </row>
    <row r="628" spans="1:6" ht="12.75">
      <c r="A628" s="333"/>
      <c r="B628" s="312" t="s">
        <v>4</v>
      </c>
      <c r="C628" s="318"/>
      <c r="D628" s="320"/>
      <c r="E628" s="1035"/>
      <c r="F628" s="309"/>
    </row>
    <row r="629" spans="1:6" ht="15" customHeight="1">
      <c r="A629" s="332"/>
      <c r="B629" s="611" t="s">
        <v>5</v>
      </c>
      <c r="C629" s="612" t="s">
        <v>483</v>
      </c>
      <c r="D629" s="613">
        <v>1</v>
      </c>
      <c r="E629" s="613"/>
      <c r="F629" s="91">
        <f t="shared" ref="F629" si="14">+E629*$D629</f>
        <v>0</v>
      </c>
    </row>
    <row r="630" spans="1:6" ht="15" customHeight="1">
      <c r="A630" s="333"/>
      <c r="B630" s="74"/>
      <c r="C630"/>
      <c r="D630" s="325"/>
      <c r="E630" s="388"/>
      <c r="F630" s="388"/>
    </row>
    <row r="631" spans="1:6" ht="51">
      <c r="A631" s="331" t="s">
        <v>458</v>
      </c>
      <c r="B631" s="540" t="s">
        <v>6</v>
      </c>
      <c r="C631" s="313"/>
      <c r="D631" s="313"/>
      <c r="E631" s="314"/>
      <c r="F631" s="314"/>
    </row>
    <row r="632" spans="1:6" ht="12.75">
      <c r="A632" s="331"/>
      <c r="B632" s="540" t="s">
        <v>7</v>
      </c>
      <c r="C632" s="313"/>
      <c r="D632" s="313"/>
      <c r="E632" s="314"/>
      <c r="F632" s="314"/>
    </row>
    <row r="633" spans="1:6" ht="12.75">
      <c r="A633" s="333"/>
      <c r="B633" s="312" t="s">
        <v>994</v>
      </c>
      <c r="C633" s="315"/>
      <c r="D633" s="315"/>
      <c r="E633" s="309"/>
      <c r="F633" s="309"/>
    </row>
    <row r="634" spans="1:6" ht="12.75">
      <c r="A634" s="333"/>
      <c r="B634" s="312" t="s">
        <v>961</v>
      </c>
      <c r="C634" s="317"/>
      <c r="D634" s="316"/>
      <c r="E634" s="1035"/>
      <c r="F634" s="309"/>
    </row>
    <row r="635" spans="1:6" ht="12.75">
      <c r="A635" s="333"/>
      <c r="B635" s="312" t="s">
        <v>996</v>
      </c>
      <c r="C635" s="318"/>
      <c r="D635" s="319"/>
      <c r="E635" s="1035"/>
      <c r="F635" s="309"/>
    </row>
    <row r="636" spans="1:6" ht="12.75">
      <c r="A636" s="333"/>
      <c r="B636" s="312" t="s">
        <v>997</v>
      </c>
      <c r="C636" s="318"/>
      <c r="D636" s="318"/>
      <c r="E636" s="1035"/>
      <c r="F636" s="309"/>
    </row>
    <row r="637" spans="1:6" ht="25.5">
      <c r="A637" s="333"/>
      <c r="B637" s="312" t="s">
        <v>998</v>
      </c>
      <c r="C637" s="318"/>
      <c r="D637" s="320"/>
      <c r="E637" s="1035"/>
      <c r="F637" s="309"/>
    </row>
    <row r="638" spans="1:6" ht="12.75">
      <c r="A638" s="333"/>
      <c r="B638" s="312" t="s">
        <v>999</v>
      </c>
      <c r="C638" s="318"/>
      <c r="D638" s="320"/>
      <c r="E638" s="1035"/>
      <c r="F638" s="309"/>
    </row>
    <row r="639" spans="1:6" ht="12.75">
      <c r="A639" s="333"/>
      <c r="B639" s="312" t="s">
        <v>1000</v>
      </c>
      <c r="C639" s="318"/>
      <c r="D639" s="320"/>
      <c r="E639" s="1035"/>
      <c r="F639" s="309"/>
    </row>
    <row r="640" spans="1:6" ht="12.75">
      <c r="A640" s="333"/>
      <c r="B640" s="312" t="s">
        <v>1001</v>
      </c>
      <c r="C640" s="318"/>
      <c r="D640" s="320"/>
      <c r="E640" s="1035"/>
      <c r="F640" s="309"/>
    </row>
    <row r="641" spans="1:6" ht="140.25">
      <c r="A641" s="333"/>
      <c r="B641" s="312" t="s">
        <v>1002</v>
      </c>
      <c r="C641" s="318"/>
      <c r="D641" s="321"/>
      <c r="E641" s="1035"/>
      <c r="F641" s="309"/>
    </row>
    <row r="642" spans="1:6" ht="52.5" customHeight="1">
      <c r="A642" s="333"/>
      <c r="B642" s="312" t="s">
        <v>1003</v>
      </c>
      <c r="C642" s="318"/>
      <c r="D642" s="320"/>
      <c r="E642" s="1035"/>
      <c r="F642" s="309"/>
    </row>
    <row r="643" spans="1:6" ht="51.75" customHeight="1">
      <c r="A643" s="333"/>
      <c r="B643" s="312" t="s">
        <v>1402</v>
      </c>
      <c r="C643" s="318"/>
      <c r="D643" s="322"/>
      <c r="E643" s="1035"/>
      <c r="F643" s="309"/>
    </row>
    <row r="644" spans="1:6" ht="25.5">
      <c r="A644" s="333"/>
      <c r="B644" s="312" t="s">
        <v>8</v>
      </c>
      <c r="C644" s="318"/>
      <c r="D644" s="320"/>
      <c r="E644" s="1035"/>
      <c r="F644" s="309"/>
    </row>
    <row r="645" spans="1:6" ht="12.75">
      <c r="A645" s="333"/>
      <c r="B645" s="312" t="s">
        <v>1004</v>
      </c>
      <c r="C645" s="318"/>
      <c r="D645" s="320"/>
      <c r="E645" s="1035"/>
      <c r="F645" s="309"/>
    </row>
    <row r="646" spans="1:6" ht="12.75">
      <c r="A646" s="333"/>
      <c r="B646" s="312" t="s">
        <v>1005</v>
      </c>
      <c r="C646" s="318"/>
      <c r="D646" s="321"/>
      <c r="E646" s="1035"/>
      <c r="F646" s="309"/>
    </row>
    <row r="647" spans="1:6" ht="25.5">
      <c r="A647" s="333"/>
      <c r="B647" s="312" t="s">
        <v>1006</v>
      </c>
      <c r="C647" s="318"/>
      <c r="D647" s="320"/>
      <c r="E647" s="1035"/>
      <c r="F647" s="309"/>
    </row>
    <row r="648" spans="1:6" ht="12.75">
      <c r="A648" s="333"/>
      <c r="B648" s="312" t="s">
        <v>1403</v>
      </c>
      <c r="C648" s="318"/>
      <c r="D648" s="320"/>
      <c r="E648" s="1035"/>
      <c r="F648" s="309"/>
    </row>
    <row r="649" spans="1:6" ht="38.25">
      <c r="A649" s="333"/>
      <c r="B649" s="312" t="s">
        <v>1404</v>
      </c>
      <c r="C649" s="318"/>
      <c r="D649" s="320"/>
      <c r="E649" s="1035"/>
      <c r="F649" s="309"/>
    </row>
    <row r="650" spans="1:6" ht="25.5">
      <c r="A650" s="333"/>
      <c r="B650" s="312" t="s">
        <v>1</v>
      </c>
      <c r="C650" s="318"/>
      <c r="D650" s="321"/>
      <c r="E650" s="1035"/>
      <c r="F650" s="309"/>
    </row>
    <row r="651" spans="1:6" ht="39" customHeight="1">
      <c r="A651" s="331"/>
      <c r="B651" s="540" t="s">
        <v>2</v>
      </c>
      <c r="C651" s="323"/>
      <c r="D651" s="324"/>
      <c r="E651" s="314"/>
      <c r="F651" s="314"/>
    </row>
    <row r="652" spans="1:6" ht="25.5">
      <c r="A652" s="333"/>
      <c r="B652" s="312" t="s">
        <v>3</v>
      </c>
      <c r="C652" s="318"/>
      <c r="D652" s="320"/>
      <c r="E652" s="1035"/>
      <c r="F652" s="309"/>
    </row>
    <row r="653" spans="1:6" ht="12.75">
      <c r="A653" s="333"/>
      <c r="B653" s="312" t="s">
        <v>4</v>
      </c>
      <c r="C653" s="318"/>
      <c r="D653" s="320"/>
      <c r="E653" s="1035"/>
      <c r="F653" s="309"/>
    </row>
    <row r="654" spans="1:6" ht="15" customHeight="1">
      <c r="A654" s="332"/>
      <c r="B654" s="611" t="s">
        <v>5</v>
      </c>
      <c r="C654" s="612" t="s">
        <v>483</v>
      </c>
      <c r="D654" s="613">
        <v>1</v>
      </c>
      <c r="E654" s="613"/>
      <c r="F654" s="91">
        <f t="shared" ref="F654" si="15">+E654*$D654</f>
        <v>0</v>
      </c>
    </row>
    <row r="655" spans="1:6">
      <c r="A655" s="277"/>
      <c r="B655" s="541"/>
      <c r="C655" s="206"/>
      <c r="D655" s="207"/>
      <c r="E655" s="208"/>
      <c r="F655" s="208"/>
    </row>
    <row r="656" spans="1:6" ht="15.75" thickBot="1">
      <c r="A656" s="278"/>
      <c r="B656" s="542" t="s">
        <v>9</v>
      </c>
      <c r="C656" s="209"/>
      <c r="D656" s="210"/>
      <c r="E656" s="211"/>
      <c r="F656" s="211">
        <f>SUM(F604:F655)</f>
        <v>0</v>
      </c>
    </row>
    <row r="657" spans="1:6" ht="15.75" thickTop="1">
      <c r="A657" s="334"/>
      <c r="B657" s="543"/>
      <c r="C657" s="335"/>
      <c r="D657" s="336"/>
      <c r="E657" s="337"/>
      <c r="F657" s="337"/>
    </row>
    <row r="658" spans="1:6" ht="15">
      <c r="A658" s="334"/>
      <c r="B658" s="543"/>
      <c r="C658" s="335"/>
      <c r="D658" s="336"/>
      <c r="E658" s="337"/>
      <c r="F658" s="337"/>
    </row>
    <row r="659" spans="1:6" ht="15">
      <c r="A659" s="334"/>
      <c r="B659" s="543"/>
      <c r="C659" s="335"/>
      <c r="D659" s="336"/>
      <c r="E659" s="337"/>
      <c r="F659" s="337"/>
    </row>
    <row r="660" spans="1:6" ht="18">
      <c r="A660" s="268" t="s">
        <v>466</v>
      </c>
      <c r="B660" s="538" t="s">
        <v>581</v>
      </c>
      <c r="C660" s="335"/>
      <c r="D660" s="336"/>
      <c r="E660" s="337"/>
      <c r="F660" s="337"/>
    </row>
    <row r="661" spans="1:6" ht="15">
      <c r="A661" s="334"/>
      <c r="B661" s="543"/>
      <c r="C661" s="335"/>
      <c r="D661" s="336"/>
      <c r="E661" s="337"/>
      <c r="F661" s="337"/>
    </row>
    <row r="662" spans="1:6" s="145" customFormat="1" ht="57.75">
      <c r="A662" s="1022" t="s">
        <v>456</v>
      </c>
      <c r="B662" s="1023" t="s">
        <v>1936</v>
      </c>
      <c r="C662" s="635" t="s">
        <v>478</v>
      </c>
      <c r="D662" s="701">
        <v>23</v>
      </c>
      <c r="E662" s="637"/>
      <c r="F662" s="91">
        <f t="shared" ref="F662:F682" si="16">+E662*$D662</f>
        <v>0</v>
      </c>
    </row>
    <row r="663" spans="1:6" s="145" customFormat="1">
      <c r="A663" s="1022"/>
      <c r="B663" s="1024"/>
      <c r="C663" s="635"/>
      <c r="D663" s="701"/>
      <c r="E663" s="637"/>
      <c r="F663" s="91">
        <f t="shared" si="16"/>
        <v>0</v>
      </c>
    </row>
    <row r="664" spans="1:6" s="145" customFormat="1" ht="15">
      <c r="A664" s="1022" t="s">
        <v>458</v>
      </c>
      <c r="B664" s="1024" t="s">
        <v>1937</v>
      </c>
      <c r="C664" s="635" t="s">
        <v>478</v>
      </c>
      <c r="D664" s="701">
        <v>28</v>
      </c>
      <c r="E664" s="637"/>
      <c r="F664" s="91">
        <f t="shared" si="16"/>
        <v>0</v>
      </c>
    </row>
    <row r="665" spans="1:6" s="145" customFormat="1">
      <c r="A665" s="1022"/>
      <c r="B665" s="1024"/>
      <c r="C665" s="635"/>
      <c r="D665" s="701"/>
      <c r="E665" s="637"/>
      <c r="F665" s="91">
        <f t="shared" si="16"/>
        <v>0</v>
      </c>
    </row>
    <row r="666" spans="1:6" s="145" customFormat="1" ht="72.75">
      <c r="A666" s="1022" t="s">
        <v>459</v>
      </c>
      <c r="B666" s="1023" t="s">
        <v>1938</v>
      </c>
      <c r="C666" s="635" t="s">
        <v>478</v>
      </c>
      <c r="D666" s="701">
        <v>4</v>
      </c>
      <c r="E666" s="637"/>
      <c r="F666" s="91">
        <f t="shared" si="16"/>
        <v>0</v>
      </c>
    </row>
    <row r="667" spans="1:6" s="145" customFormat="1">
      <c r="A667" s="1022"/>
      <c r="B667" s="1023"/>
      <c r="C667" s="635"/>
      <c r="D667" s="701"/>
      <c r="E667" s="637"/>
      <c r="F667" s="91">
        <f t="shared" si="16"/>
        <v>0</v>
      </c>
    </row>
    <row r="668" spans="1:6" s="145" customFormat="1" ht="28.5">
      <c r="A668" s="1022" t="s">
        <v>460</v>
      </c>
      <c r="B668" s="1023" t="s">
        <v>1939</v>
      </c>
      <c r="C668" s="635" t="s">
        <v>478</v>
      </c>
      <c r="D668" s="701">
        <v>4</v>
      </c>
      <c r="E668" s="637"/>
      <c r="F668" s="91">
        <f t="shared" si="16"/>
        <v>0</v>
      </c>
    </row>
    <row r="669" spans="1:6" s="145" customFormat="1">
      <c r="A669" s="1022"/>
      <c r="B669" s="1023"/>
      <c r="C669" s="635"/>
      <c r="D669" s="701"/>
      <c r="E669" s="637"/>
      <c r="F669" s="91">
        <f t="shared" si="16"/>
        <v>0</v>
      </c>
    </row>
    <row r="670" spans="1:6" s="145" customFormat="1" ht="114.75">
      <c r="A670" s="1022" t="s">
        <v>462</v>
      </c>
      <c r="B670" s="1023" t="s">
        <v>1940</v>
      </c>
      <c r="C670" s="635" t="s">
        <v>478</v>
      </c>
      <c r="D670" s="701">
        <v>1</v>
      </c>
      <c r="E670" s="637"/>
      <c r="F670" s="91">
        <f t="shared" si="16"/>
        <v>0</v>
      </c>
    </row>
    <row r="671" spans="1:6" s="145" customFormat="1">
      <c r="A671" s="1022"/>
      <c r="B671" s="1023"/>
      <c r="C671" s="635"/>
      <c r="D671" s="701"/>
      <c r="E671" s="637"/>
      <c r="F671" s="91">
        <f t="shared" si="16"/>
        <v>0</v>
      </c>
    </row>
    <row r="672" spans="1:6" s="145" customFormat="1" ht="43.5">
      <c r="A672" s="1022" t="s">
        <v>463</v>
      </c>
      <c r="B672" s="1023" t="s">
        <v>1941</v>
      </c>
      <c r="C672" s="635" t="s">
        <v>478</v>
      </c>
      <c r="D672" s="701">
        <v>1</v>
      </c>
      <c r="E672" s="637"/>
      <c r="F672" s="91">
        <f t="shared" si="16"/>
        <v>0</v>
      </c>
    </row>
    <row r="673" spans="1:6" s="145" customFormat="1">
      <c r="A673" s="1022"/>
      <c r="B673" s="1023"/>
      <c r="C673" s="635"/>
      <c r="D673" s="701"/>
      <c r="E673" s="637"/>
      <c r="F673" s="91">
        <f t="shared" si="16"/>
        <v>0</v>
      </c>
    </row>
    <row r="674" spans="1:6" s="145" customFormat="1" ht="29.25">
      <c r="A674" s="1022" t="s">
        <v>464</v>
      </c>
      <c r="B674" s="1023" t="s">
        <v>1942</v>
      </c>
      <c r="C674" s="635" t="s">
        <v>478</v>
      </c>
      <c r="D674" s="701">
        <v>1</v>
      </c>
      <c r="E674" s="637"/>
      <c r="F674" s="91">
        <f t="shared" si="16"/>
        <v>0</v>
      </c>
    </row>
    <row r="675" spans="1:6" s="145" customFormat="1">
      <c r="A675" s="1022"/>
      <c r="B675" s="1023"/>
      <c r="C675" s="635"/>
      <c r="D675" s="701"/>
      <c r="E675" s="637"/>
      <c r="F675" s="91">
        <f t="shared" si="16"/>
        <v>0</v>
      </c>
    </row>
    <row r="676" spans="1:6" s="145" customFormat="1" ht="28.5">
      <c r="A676" s="1022" t="s">
        <v>465</v>
      </c>
      <c r="B676" s="1023" t="s">
        <v>1943</v>
      </c>
      <c r="C676" s="635" t="s">
        <v>478</v>
      </c>
      <c r="D676" s="701">
        <v>1</v>
      </c>
      <c r="E676" s="637"/>
      <c r="F676" s="91">
        <f t="shared" si="16"/>
        <v>0</v>
      </c>
    </row>
    <row r="677" spans="1:6" s="145" customFormat="1">
      <c r="A677" s="1022"/>
      <c r="B677" s="1023"/>
      <c r="C677" s="635"/>
      <c r="D677" s="701"/>
      <c r="E677" s="637"/>
      <c r="F677" s="91">
        <f t="shared" si="16"/>
        <v>0</v>
      </c>
    </row>
    <row r="678" spans="1:6" s="145" customFormat="1" ht="156.75">
      <c r="A678" s="1022" t="s">
        <v>466</v>
      </c>
      <c r="B678" s="1023" t="s">
        <v>1944</v>
      </c>
      <c r="C678" s="635" t="s">
        <v>478</v>
      </c>
      <c r="D678" s="701">
        <v>9</v>
      </c>
      <c r="E678" s="637"/>
      <c r="F678" s="91">
        <f t="shared" si="16"/>
        <v>0</v>
      </c>
    </row>
    <row r="679" spans="1:6" s="145" customFormat="1">
      <c r="A679" s="1022"/>
      <c r="B679" s="1023"/>
      <c r="C679" s="635"/>
      <c r="D679" s="701"/>
      <c r="E679" s="637"/>
      <c r="F679" s="91">
        <f t="shared" si="16"/>
        <v>0</v>
      </c>
    </row>
    <row r="680" spans="1:6" s="145" customFormat="1" ht="114">
      <c r="A680" s="1022" t="s">
        <v>467</v>
      </c>
      <c r="B680" s="1023" t="s">
        <v>1945</v>
      </c>
      <c r="C680" s="635" t="s">
        <v>478</v>
      </c>
      <c r="D680" s="701">
        <v>1</v>
      </c>
      <c r="E680" s="637"/>
      <c r="F680" s="91">
        <f t="shared" si="16"/>
        <v>0</v>
      </c>
    </row>
    <row r="681" spans="1:6" ht="15">
      <c r="A681" s="334"/>
      <c r="B681" s="1031"/>
      <c r="C681" s="335"/>
      <c r="D681" s="336"/>
      <c r="E681" s="337"/>
      <c r="F681" s="91">
        <f t="shared" si="16"/>
        <v>0</v>
      </c>
    </row>
    <row r="682" spans="1:6" ht="114">
      <c r="A682" s="1022" t="s">
        <v>485</v>
      </c>
      <c r="B682" s="1023" t="s">
        <v>1946</v>
      </c>
      <c r="C682" s="635" t="s">
        <v>478</v>
      </c>
      <c r="D682" s="701">
        <v>1</v>
      </c>
      <c r="E682" s="637"/>
      <c r="F682" s="91">
        <f t="shared" si="16"/>
        <v>0</v>
      </c>
    </row>
    <row r="683" spans="1:6">
      <c r="A683" s="1022"/>
      <c r="B683" s="1024"/>
      <c r="C683" s="635"/>
      <c r="D683" s="701"/>
      <c r="E683" s="637"/>
      <c r="F683" s="637"/>
    </row>
    <row r="684" spans="1:6" ht="15.75" thickBot="1">
      <c r="A684" s="280"/>
      <c r="B684" s="544" t="s">
        <v>10</v>
      </c>
      <c r="C684" s="216"/>
      <c r="D684" s="188"/>
      <c r="E684" s="217"/>
      <c r="F684" s="189">
        <f>SUM(F661:F683)</f>
        <v>0</v>
      </c>
    </row>
    <row r="685" spans="1:6" ht="15.75" thickTop="1">
      <c r="A685" s="334"/>
      <c r="B685" s="543"/>
      <c r="C685" s="335"/>
      <c r="D685" s="336"/>
      <c r="E685" s="337"/>
      <c r="F685" s="337"/>
    </row>
    <row r="686" spans="1:6" ht="15">
      <c r="A686" s="334"/>
      <c r="B686" s="543"/>
      <c r="C686" s="335"/>
      <c r="D686" s="336"/>
      <c r="E686" s="337"/>
      <c r="F686" s="337"/>
    </row>
    <row r="687" spans="1:6" ht="15">
      <c r="A687" s="334"/>
      <c r="B687" s="543"/>
      <c r="C687" s="335"/>
      <c r="D687" s="336"/>
      <c r="E687" s="337"/>
      <c r="F687" s="337"/>
    </row>
    <row r="688" spans="1:6" ht="18">
      <c r="A688" s="268" t="s">
        <v>467</v>
      </c>
      <c r="B688" s="538" t="s">
        <v>1405</v>
      </c>
      <c r="C688" s="168"/>
      <c r="D688" s="169"/>
      <c r="E688" s="170"/>
      <c r="F688" s="170"/>
    </row>
    <row r="689" spans="1:6" ht="15.75">
      <c r="A689" s="279"/>
      <c r="B689" s="545"/>
      <c r="C689" s="212"/>
      <c r="D689" s="169"/>
      <c r="E689" s="213"/>
      <c r="F689" s="214"/>
    </row>
    <row r="690" spans="1:6" ht="12.75">
      <c r="A690" s="614" t="s">
        <v>456</v>
      </c>
      <c r="B690" s="615" t="s">
        <v>625</v>
      </c>
      <c r="C690" s="616" t="s">
        <v>626</v>
      </c>
      <c r="D690" s="215">
        <v>0.15</v>
      </c>
      <c r="E690" s="617"/>
      <c r="F690" s="617">
        <f>+(F656+F601+F579+F383+F305+F132+F84+F422+F684)*D690</f>
        <v>0</v>
      </c>
    </row>
    <row r="691" spans="1:6" ht="15" customHeight="1">
      <c r="A691" s="614"/>
      <c r="B691" s="615"/>
      <c r="C691" s="616"/>
      <c r="D691" s="215"/>
      <c r="E691" s="617"/>
      <c r="F691" s="617"/>
    </row>
    <row r="692" spans="1:6" ht="25.5">
      <c r="A692" s="614" t="s">
        <v>458</v>
      </c>
      <c r="B692" s="301" t="s">
        <v>1406</v>
      </c>
      <c r="C692" s="109" t="s">
        <v>482</v>
      </c>
      <c r="D692" s="100">
        <v>20</v>
      </c>
      <c r="E692" s="100"/>
      <c r="F692" s="91">
        <f t="shared" ref="F692:F694" si="17">+E692*$D692</f>
        <v>0</v>
      </c>
    </row>
    <row r="693" spans="1:6" ht="12.75">
      <c r="A693" s="614"/>
      <c r="B693" s="301"/>
      <c r="F693" s="91">
        <f t="shared" si="17"/>
        <v>0</v>
      </c>
    </row>
    <row r="694" spans="1:6" ht="25.5">
      <c r="A694" s="614" t="s">
        <v>459</v>
      </c>
      <c r="B694" s="301" t="s">
        <v>2040</v>
      </c>
      <c r="C694" s="612" t="s">
        <v>483</v>
      </c>
      <c r="D694" s="613">
        <v>1</v>
      </c>
      <c r="E694" s="613"/>
      <c r="F694" s="91">
        <f t="shared" si="17"/>
        <v>0</v>
      </c>
    </row>
    <row r="695" spans="1:6" ht="15" customHeight="1">
      <c r="B695" s="301"/>
      <c r="C695" s="612"/>
      <c r="D695" s="613"/>
      <c r="E695" s="613"/>
      <c r="F695" s="614"/>
    </row>
    <row r="696" spans="1:6" ht="15.75" thickBot="1">
      <c r="A696" s="280"/>
      <c r="B696" s="544" t="s">
        <v>1407</v>
      </c>
      <c r="C696" s="216"/>
      <c r="D696" s="188"/>
      <c r="E696" s="217"/>
      <c r="F696" s="189">
        <f>SUM(F690:F695)</f>
        <v>0</v>
      </c>
    </row>
    <row r="697" spans="1:6" ht="15" thickTop="1"/>
    <row r="699" spans="1:6" ht="27" thickBot="1">
      <c r="A699" s="281"/>
      <c r="B699" s="546" t="s">
        <v>627</v>
      </c>
      <c r="C699" s="218"/>
      <c r="D699" s="219"/>
      <c r="E699" s="220"/>
      <c r="F699" s="221">
        <f>F656+F601+F579+F422+F383+F305+F132+F84+F696+F684</f>
        <v>0</v>
      </c>
    </row>
    <row r="700" spans="1:6" ht="15" thickTop="1"/>
    <row r="701" spans="1:6">
      <c r="F701" s="227"/>
    </row>
    <row r="702" spans="1:6">
      <c r="F702" s="227"/>
    </row>
    <row r="703" spans="1:6" ht="26.25">
      <c r="A703" s="267" t="s">
        <v>569</v>
      </c>
      <c r="B703" s="222" t="s">
        <v>978</v>
      </c>
      <c r="C703" s="223"/>
      <c r="D703" s="224"/>
      <c r="E703" s="225"/>
      <c r="F703" s="226"/>
    </row>
    <row r="704" spans="1:6">
      <c r="F704" s="227"/>
    </row>
    <row r="705" spans="1:6">
      <c r="F705" s="227"/>
    </row>
    <row r="706" spans="1:6" ht="18">
      <c r="A706" s="268" t="s">
        <v>628</v>
      </c>
      <c r="B706" s="519" t="s">
        <v>590</v>
      </c>
      <c r="C706" s="168"/>
      <c r="D706" s="169"/>
      <c r="E706" s="170"/>
      <c r="F706" s="170"/>
    </row>
    <row r="709" spans="1:6" ht="15.75">
      <c r="A709" s="282" t="s">
        <v>629</v>
      </c>
      <c r="B709" s="547" t="s">
        <v>42</v>
      </c>
      <c r="C709" s="228"/>
      <c r="D709" s="229"/>
      <c r="E709" s="230"/>
      <c r="F709" s="230"/>
    </row>
    <row r="710" spans="1:6">
      <c r="A710" s="283"/>
      <c r="B710" s="548"/>
      <c r="C710" s="231"/>
      <c r="D710" s="232"/>
      <c r="E710" s="174"/>
      <c r="F710" s="174"/>
    </row>
    <row r="711" spans="1:6" ht="110.25" customHeight="1">
      <c r="A711" s="1025" t="s">
        <v>456</v>
      </c>
      <c r="B711" s="1033" t="s">
        <v>1958</v>
      </c>
      <c r="C711" s="89"/>
      <c r="D711" s="1027"/>
      <c r="E711" s="1028"/>
      <c r="F711" s="1028"/>
    </row>
    <row r="712" spans="1:6" ht="12.75">
      <c r="A712" s="1025"/>
      <c r="B712" s="1026"/>
      <c r="C712" s="89"/>
      <c r="D712" s="1027"/>
      <c r="E712" s="91"/>
      <c r="F712" s="91"/>
    </row>
    <row r="713" spans="1:6" ht="12.75">
      <c r="A713" s="1025"/>
      <c r="B713" s="1026" t="s">
        <v>11</v>
      </c>
      <c r="C713" s="89" t="s">
        <v>478</v>
      </c>
      <c r="D713" s="1029">
        <v>1</v>
      </c>
      <c r="E713" s="91"/>
      <c r="F713" s="91">
        <f>+E713*$D713</f>
        <v>0</v>
      </c>
    </row>
    <row r="714" spans="1:6" ht="12.75">
      <c r="A714" s="1025"/>
      <c r="B714" s="1026" t="s">
        <v>12</v>
      </c>
      <c r="C714" s="89" t="s">
        <v>478</v>
      </c>
      <c r="D714" s="1029">
        <v>1</v>
      </c>
      <c r="E714" s="91"/>
      <c r="F714" s="91">
        <f t="shared" ref="F714:F716" si="18">+E714*$D714</f>
        <v>0</v>
      </c>
    </row>
    <row r="715" spans="1:6" ht="12.75">
      <c r="A715" s="1025"/>
      <c r="B715" s="1026" t="s">
        <v>13</v>
      </c>
      <c r="C715" s="89" t="s">
        <v>478</v>
      </c>
      <c r="D715" s="1029">
        <v>1</v>
      </c>
      <c r="E715" s="91"/>
      <c r="F715" s="91">
        <f t="shared" si="18"/>
        <v>0</v>
      </c>
    </row>
    <row r="716" spans="1:6" ht="12.75">
      <c r="A716" s="1025"/>
      <c r="B716" s="1026" t="s">
        <v>14</v>
      </c>
      <c r="C716" s="89" t="s">
        <v>478</v>
      </c>
      <c r="D716" s="1029">
        <v>1</v>
      </c>
      <c r="E716" s="91"/>
      <c r="F716" s="91">
        <f t="shared" si="18"/>
        <v>0</v>
      </c>
    </row>
    <row r="717" spans="1:6" ht="12.75">
      <c r="A717" s="1025"/>
      <c r="B717" s="1026"/>
      <c r="C717" s="89"/>
      <c r="D717" s="1027"/>
      <c r="E717" s="91"/>
      <c r="F717" s="91"/>
    </row>
    <row r="718" spans="1:6" ht="12.75">
      <c r="A718" s="1025"/>
      <c r="B718" s="1026" t="s">
        <v>15</v>
      </c>
      <c r="C718" s="89"/>
      <c r="D718" s="1027"/>
      <c r="E718" s="91"/>
      <c r="F718" s="91"/>
    </row>
    <row r="719" spans="1:6" ht="12.75">
      <c r="A719" s="1025"/>
      <c r="B719" s="1026"/>
      <c r="C719" s="89"/>
      <c r="D719" s="1027"/>
      <c r="E719" s="91"/>
      <c r="F719" s="91">
        <f t="shared" ref="F719:F762" si="19">+E719*$D719</f>
        <v>0</v>
      </c>
    </row>
    <row r="720" spans="1:6" ht="38.25">
      <c r="A720" s="1030" t="s">
        <v>458</v>
      </c>
      <c r="B720" s="1033" t="s">
        <v>1959</v>
      </c>
      <c r="C720" s="89"/>
      <c r="D720" s="1027"/>
      <c r="E720" s="91"/>
      <c r="F720" s="91">
        <f t="shared" si="19"/>
        <v>0</v>
      </c>
    </row>
    <row r="721" spans="1:6" ht="12.75">
      <c r="A721" s="1025"/>
      <c r="B721" s="1026"/>
      <c r="C721" s="89"/>
      <c r="D721" s="1027"/>
      <c r="E721" s="91"/>
      <c r="F721" s="91">
        <f t="shared" si="19"/>
        <v>0</v>
      </c>
    </row>
    <row r="722" spans="1:6" ht="12.75">
      <c r="A722" s="1025"/>
      <c r="B722" s="1026" t="s">
        <v>648</v>
      </c>
      <c r="C722" s="89" t="s">
        <v>478</v>
      </c>
      <c r="D722" s="1029">
        <v>4</v>
      </c>
      <c r="E722" s="91"/>
      <c r="F722" s="91">
        <f t="shared" si="19"/>
        <v>0</v>
      </c>
    </row>
    <row r="723" spans="1:6" ht="12.75">
      <c r="A723" s="1025"/>
      <c r="B723" s="1026" t="s">
        <v>649</v>
      </c>
      <c r="C723" s="89" t="s">
        <v>478</v>
      </c>
      <c r="D723" s="1029">
        <v>4</v>
      </c>
      <c r="E723" s="91"/>
      <c r="F723" s="91">
        <f t="shared" si="19"/>
        <v>0</v>
      </c>
    </row>
    <row r="724" spans="1:6" ht="12.75">
      <c r="A724" s="339"/>
      <c r="B724" s="549" t="s">
        <v>630</v>
      </c>
      <c r="C724" s="14" t="s">
        <v>478</v>
      </c>
      <c r="D724" s="340">
        <v>8</v>
      </c>
      <c r="E724" s="304"/>
      <c r="F724" s="91">
        <f t="shared" si="19"/>
        <v>0</v>
      </c>
    </row>
    <row r="725" spans="1:6" ht="12.75">
      <c r="A725" s="339"/>
      <c r="B725" s="549"/>
      <c r="C725" s="14"/>
      <c r="D725" s="340"/>
      <c r="E725" s="304"/>
      <c r="F725" s="91">
        <f t="shared" si="19"/>
        <v>0</v>
      </c>
    </row>
    <row r="726" spans="1:6" ht="38.25">
      <c r="A726" s="339" t="s">
        <v>459</v>
      </c>
      <c r="B726" s="515" t="s">
        <v>1957</v>
      </c>
      <c r="C726" s="14"/>
      <c r="D726" s="340"/>
      <c r="E726" s="304"/>
      <c r="F726" s="91"/>
    </row>
    <row r="727" spans="1:6" ht="12.75">
      <c r="A727" s="339"/>
      <c r="B727" s="549" t="s">
        <v>16</v>
      </c>
      <c r="C727" s="14" t="s">
        <v>636</v>
      </c>
      <c r="D727" s="340">
        <v>220</v>
      </c>
      <c r="E727" s="304"/>
      <c r="F727" s="91">
        <f t="shared" si="19"/>
        <v>0</v>
      </c>
    </row>
    <row r="728" spans="1:6" ht="12.75">
      <c r="A728" s="339"/>
      <c r="B728" s="549"/>
      <c r="C728" s="14"/>
      <c r="D728" s="340"/>
      <c r="E728" s="304"/>
      <c r="F728" s="91">
        <f t="shared" si="19"/>
        <v>0</v>
      </c>
    </row>
    <row r="729" spans="1:6" ht="12.75">
      <c r="A729" s="339" t="s">
        <v>460</v>
      </c>
      <c r="B729" s="549" t="s">
        <v>17</v>
      </c>
      <c r="C729" s="14" t="s">
        <v>631</v>
      </c>
      <c r="D729" s="340">
        <v>50</v>
      </c>
      <c r="E729" s="304"/>
      <c r="F729" s="91">
        <f t="shared" si="19"/>
        <v>0</v>
      </c>
    </row>
    <row r="730" spans="1:6" ht="12.75">
      <c r="A730" s="339"/>
      <c r="B730" s="549" t="s">
        <v>16</v>
      </c>
      <c r="C730" s="14"/>
      <c r="D730" s="340"/>
      <c r="E730" s="304"/>
      <c r="F730" s="91">
        <f t="shared" si="19"/>
        <v>0</v>
      </c>
    </row>
    <row r="731" spans="1:6" ht="12.75">
      <c r="A731" s="339"/>
      <c r="B731" s="549"/>
      <c r="C731" s="14"/>
      <c r="D731" s="340"/>
      <c r="E731" s="304"/>
      <c r="F731" s="91">
        <f t="shared" si="19"/>
        <v>0</v>
      </c>
    </row>
    <row r="732" spans="1:6" ht="25.5">
      <c r="A732" s="339" t="s">
        <v>462</v>
      </c>
      <c r="B732" s="515" t="s">
        <v>1972</v>
      </c>
      <c r="C732" s="14"/>
      <c r="D732" s="340"/>
      <c r="E732" s="304"/>
      <c r="F732" s="91">
        <f t="shared" si="19"/>
        <v>0</v>
      </c>
    </row>
    <row r="733" spans="1:6" ht="12.75">
      <c r="A733" s="339"/>
      <c r="B733" s="549" t="s">
        <v>16</v>
      </c>
      <c r="C733" s="14" t="s">
        <v>632</v>
      </c>
      <c r="D733" s="340">
        <v>294</v>
      </c>
      <c r="E733" s="304"/>
      <c r="F733" s="91">
        <f t="shared" si="19"/>
        <v>0</v>
      </c>
    </row>
    <row r="734" spans="1:6" ht="12.75">
      <c r="A734" s="339"/>
      <c r="B734" s="549"/>
      <c r="C734" s="14"/>
      <c r="D734" s="340"/>
      <c r="E734" s="304"/>
      <c r="F734" s="91">
        <f t="shared" si="19"/>
        <v>0</v>
      </c>
    </row>
    <row r="735" spans="1:6" ht="12.75">
      <c r="A735" s="339" t="s">
        <v>463</v>
      </c>
      <c r="B735" s="549" t="s">
        <v>633</v>
      </c>
      <c r="C735" s="14"/>
      <c r="D735" s="340"/>
      <c r="E735" s="304"/>
      <c r="F735" s="91">
        <f t="shared" si="19"/>
        <v>0</v>
      </c>
    </row>
    <row r="736" spans="1:6" ht="12.75">
      <c r="A736" s="339"/>
      <c r="B736" s="549"/>
      <c r="C736" s="14"/>
      <c r="D736" s="340"/>
      <c r="E736" s="304"/>
      <c r="F736" s="91">
        <f t="shared" si="19"/>
        <v>0</v>
      </c>
    </row>
    <row r="737" spans="1:6" ht="12.75">
      <c r="A737" s="339"/>
      <c r="B737" s="550" t="s">
        <v>18</v>
      </c>
      <c r="C737" s="14" t="s">
        <v>478</v>
      </c>
      <c r="D737" s="340">
        <v>20</v>
      </c>
      <c r="E737" s="304"/>
      <c r="F737" s="91">
        <f t="shared" si="19"/>
        <v>0</v>
      </c>
    </row>
    <row r="738" spans="1:6" ht="12.75">
      <c r="A738" s="339"/>
      <c r="B738" s="549"/>
      <c r="C738" s="14"/>
      <c r="D738" s="340"/>
      <c r="E738" s="304"/>
      <c r="F738" s="91">
        <f t="shared" si="19"/>
        <v>0</v>
      </c>
    </row>
    <row r="739" spans="1:6" ht="25.5">
      <c r="A739" s="339" t="s">
        <v>464</v>
      </c>
      <c r="B739" s="515" t="s">
        <v>1971</v>
      </c>
      <c r="C739" s="14"/>
      <c r="D739" s="340"/>
      <c r="E739" s="304"/>
      <c r="F739" s="91">
        <f t="shared" si="19"/>
        <v>0</v>
      </c>
    </row>
    <row r="740" spans="1:6" ht="12.75">
      <c r="A740" s="339"/>
      <c r="B740" s="549"/>
      <c r="C740" s="14"/>
      <c r="D740" s="340"/>
      <c r="E740" s="304"/>
      <c r="F740" s="91">
        <f t="shared" si="19"/>
        <v>0</v>
      </c>
    </row>
    <row r="741" spans="1:6" ht="12.75">
      <c r="A741" s="339"/>
      <c r="B741" s="549" t="s">
        <v>634</v>
      </c>
      <c r="C741" s="14" t="s">
        <v>478</v>
      </c>
      <c r="D741" s="340">
        <v>52</v>
      </c>
      <c r="E741" s="304"/>
      <c r="F741" s="91">
        <f t="shared" si="19"/>
        <v>0</v>
      </c>
    </row>
    <row r="742" spans="1:6" ht="12.75">
      <c r="A742" s="339"/>
      <c r="B742" s="549"/>
      <c r="C742" s="14"/>
      <c r="D742" s="340"/>
      <c r="E742" s="304"/>
      <c r="F742" s="91">
        <f t="shared" si="19"/>
        <v>0</v>
      </c>
    </row>
    <row r="743" spans="1:6" ht="12.75">
      <c r="A743" s="339" t="s">
        <v>465</v>
      </c>
      <c r="B743" s="549" t="s">
        <v>19</v>
      </c>
      <c r="C743" s="14"/>
      <c r="D743" s="340"/>
      <c r="E743" s="304"/>
      <c r="F743" s="91">
        <f t="shared" si="19"/>
        <v>0</v>
      </c>
    </row>
    <row r="744" spans="1:6" ht="12.75">
      <c r="A744" s="339"/>
      <c r="B744" s="549"/>
      <c r="C744" s="14"/>
      <c r="D744" s="340"/>
      <c r="E744" s="304"/>
      <c r="F744" s="91">
        <f t="shared" si="19"/>
        <v>0</v>
      </c>
    </row>
    <row r="745" spans="1:6" ht="12.75">
      <c r="A745" s="339"/>
      <c r="B745" s="550" t="s">
        <v>18</v>
      </c>
      <c r="C745" s="14" t="s">
        <v>478</v>
      </c>
      <c r="D745" s="340">
        <v>52</v>
      </c>
      <c r="E745" s="304"/>
      <c r="F745" s="91">
        <f t="shared" si="19"/>
        <v>0</v>
      </c>
    </row>
    <row r="746" spans="1:6" ht="12.75">
      <c r="A746" s="339"/>
      <c r="B746" s="550" t="s">
        <v>20</v>
      </c>
      <c r="C746" s="14"/>
      <c r="D746" s="340"/>
      <c r="E746" s="304"/>
      <c r="F746" s="91">
        <f t="shared" si="19"/>
        <v>0</v>
      </c>
    </row>
    <row r="747" spans="1:6" ht="12.75">
      <c r="A747" s="339"/>
      <c r="B747" s="549"/>
      <c r="C747" s="14"/>
      <c r="D747" s="340"/>
      <c r="E747" s="304"/>
      <c r="F747" s="91">
        <f t="shared" si="19"/>
        <v>0</v>
      </c>
    </row>
    <row r="748" spans="1:6" ht="12.75">
      <c r="A748" s="339" t="s">
        <v>466</v>
      </c>
      <c r="B748" s="549" t="s">
        <v>635</v>
      </c>
      <c r="C748" s="14"/>
      <c r="D748" s="340"/>
      <c r="E748" s="304"/>
      <c r="F748" s="91">
        <f t="shared" si="19"/>
        <v>0</v>
      </c>
    </row>
    <row r="749" spans="1:6" ht="12.75">
      <c r="A749" s="339"/>
      <c r="B749" s="549" t="s">
        <v>21</v>
      </c>
      <c r="C749" s="14" t="s">
        <v>636</v>
      </c>
      <c r="D749" s="340">
        <v>270</v>
      </c>
      <c r="E749" s="304"/>
      <c r="F749" s="91">
        <f t="shared" si="19"/>
        <v>0</v>
      </c>
    </row>
    <row r="750" spans="1:6" ht="12.75">
      <c r="A750" s="339"/>
      <c r="B750" s="549"/>
      <c r="C750" s="14"/>
      <c r="D750" s="340"/>
      <c r="E750" s="304"/>
      <c r="F750" s="91">
        <f t="shared" si="19"/>
        <v>0</v>
      </c>
    </row>
    <row r="751" spans="1:6" ht="38.25">
      <c r="A751" s="339" t="s">
        <v>467</v>
      </c>
      <c r="B751" s="515" t="s">
        <v>1970</v>
      </c>
      <c r="C751" s="14" t="s">
        <v>636</v>
      </c>
      <c r="D751" s="340">
        <v>240</v>
      </c>
      <c r="E751" s="304"/>
      <c r="F751" s="91">
        <f t="shared" si="19"/>
        <v>0</v>
      </c>
    </row>
    <row r="752" spans="1:6" ht="12.75">
      <c r="A752" s="339"/>
      <c r="B752" s="549" t="s">
        <v>22</v>
      </c>
      <c r="C752" s="14"/>
      <c r="D752" s="340"/>
      <c r="E752" s="304"/>
      <c r="F752" s="91"/>
    </row>
    <row r="753" spans="1:6" ht="12.75">
      <c r="A753" s="339"/>
      <c r="B753" s="549"/>
      <c r="C753" s="14"/>
      <c r="D753" s="340"/>
      <c r="E753" s="304"/>
      <c r="F753" s="91">
        <f t="shared" si="19"/>
        <v>0</v>
      </c>
    </row>
    <row r="754" spans="1:6" ht="67.5" customHeight="1">
      <c r="A754" s="362" t="s">
        <v>485</v>
      </c>
      <c r="B754" s="1034" t="s">
        <v>1969</v>
      </c>
      <c r="C754" s="145"/>
      <c r="D754" s="341"/>
      <c r="E754" s="15"/>
      <c r="F754" s="91">
        <f t="shared" si="19"/>
        <v>0</v>
      </c>
    </row>
    <row r="755" spans="1:6" ht="12.75">
      <c r="A755" s="351"/>
      <c r="B755" s="360"/>
      <c r="C755" s="342"/>
      <c r="D755" s="5"/>
      <c r="E755" s="11"/>
      <c r="F755" s="91">
        <f t="shared" si="19"/>
        <v>0</v>
      </c>
    </row>
    <row r="756" spans="1:6" ht="12.75">
      <c r="A756" s="351"/>
      <c r="B756" s="360" t="s">
        <v>23</v>
      </c>
      <c r="C756" s="342" t="s">
        <v>637</v>
      </c>
      <c r="D756" s="5">
        <v>2200</v>
      </c>
      <c r="E756" s="11"/>
      <c r="F756" s="91">
        <f t="shared" si="19"/>
        <v>0</v>
      </c>
    </row>
    <row r="757" spans="1:6" ht="12.75">
      <c r="A757" s="351"/>
      <c r="B757" s="360" t="s">
        <v>24</v>
      </c>
      <c r="C757" s="342"/>
      <c r="D757" s="5"/>
      <c r="E757" s="11"/>
      <c r="F757" s="91">
        <f t="shared" si="19"/>
        <v>0</v>
      </c>
    </row>
    <row r="758" spans="1:6" ht="12.75">
      <c r="A758" s="351"/>
      <c r="B758" s="360"/>
      <c r="C758" s="342"/>
      <c r="D758" s="5"/>
      <c r="E758" s="11"/>
      <c r="F758" s="91">
        <f t="shared" si="19"/>
        <v>0</v>
      </c>
    </row>
    <row r="759" spans="1:6" ht="38.25">
      <c r="A759" s="351" t="s">
        <v>468</v>
      </c>
      <c r="B759" s="360" t="s">
        <v>25</v>
      </c>
      <c r="C759" s="342" t="s">
        <v>461</v>
      </c>
      <c r="D759" s="5">
        <v>240</v>
      </c>
      <c r="E759" s="11"/>
      <c r="F759" s="91">
        <f t="shared" si="19"/>
        <v>0</v>
      </c>
    </row>
    <row r="760" spans="1:6" ht="12.75">
      <c r="A760" s="351"/>
      <c r="B760" s="360"/>
      <c r="C760" s="342"/>
      <c r="D760" s="5"/>
      <c r="E760" s="11"/>
      <c r="F760" s="91">
        <f t="shared" si="19"/>
        <v>0</v>
      </c>
    </row>
    <row r="761" spans="1:6" ht="102">
      <c r="A761" s="339" t="s">
        <v>486</v>
      </c>
      <c r="B761" s="360" t="s">
        <v>26</v>
      </c>
      <c r="C761" s="14"/>
      <c r="D761" s="340"/>
      <c r="E761" s="304"/>
      <c r="F761" s="91">
        <f t="shared" si="19"/>
        <v>0</v>
      </c>
    </row>
    <row r="762" spans="1:6" ht="12.75">
      <c r="A762" s="339"/>
      <c r="B762" s="360"/>
      <c r="C762" s="14"/>
      <c r="D762" s="340"/>
      <c r="E762" s="304"/>
      <c r="F762" s="91">
        <f t="shared" si="19"/>
        <v>0</v>
      </c>
    </row>
    <row r="763" spans="1:6" ht="12.75">
      <c r="A763" s="339"/>
      <c r="B763" s="360" t="s">
        <v>638</v>
      </c>
      <c r="C763" s="14"/>
      <c r="D763" s="340"/>
      <c r="E763" s="304"/>
      <c r="F763" s="91">
        <f t="shared" ref="F763:F803" si="20">+E763*$D763</f>
        <v>0</v>
      </c>
    </row>
    <row r="764" spans="1:6" ht="12.75">
      <c r="A764" s="339"/>
      <c r="B764" s="360"/>
      <c r="C764" s="14"/>
      <c r="D764" s="340"/>
      <c r="E764" s="304"/>
      <c r="F764" s="91">
        <f t="shared" si="20"/>
        <v>0</v>
      </c>
    </row>
    <row r="765" spans="1:6" ht="12.75">
      <c r="A765" s="339"/>
      <c r="B765" s="360" t="s">
        <v>27</v>
      </c>
      <c r="C765" s="14" t="s">
        <v>637</v>
      </c>
      <c r="D765" s="340">
        <v>42</v>
      </c>
      <c r="E765" s="304"/>
      <c r="F765" s="91">
        <f t="shared" si="20"/>
        <v>0</v>
      </c>
    </row>
    <row r="766" spans="1:6" ht="12.75">
      <c r="A766" s="339"/>
      <c r="B766" s="360" t="s">
        <v>645</v>
      </c>
      <c r="C766" s="14" t="s">
        <v>637</v>
      </c>
      <c r="D766" s="340">
        <v>110</v>
      </c>
      <c r="E766" s="304"/>
      <c r="F766" s="91">
        <f t="shared" si="20"/>
        <v>0</v>
      </c>
    </row>
    <row r="767" spans="1:6" ht="12.75">
      <c r="A767" s="339"/>
      <c r="B767" s="360" t="s">
        <v>646</v>
      </c>
      <c r="C767" s="14" t="s">
        <v>637</v>
      </c>
      <c r="D767" s="340">
        <v>30</v>
      </c>
      <c r="E767" s="304"/>
      <c r="F767" s="91">
        <f t="shared" si="20"/>
        <v>0</v>
      </c>
    </row>
    <row r="768" spans="1:6" ht="12.75">
      <c r="A768" s="339"/>
      <c r="B768" s="551" t="s">
        <v>28</v>
      </c>
      <c r="C768" s="14" t="s">
        <v>637</v>
      </c>
      <c r="D768" s="340">
        <v>6</v>
      </c>
      <c r="E768" s="304"/>
      <c r="F768" s="91">
        <f t="shared" si="20"/>
        <v>0</v>
      </c>
    </row>
    <row r="769" spans="1:6" ht="12.75">
      <c r="A769" s="339"/>
      <c r="B769" s="549"/>
      <c r="C769" s="14"/>
      <c r="D769" s="340"/>
      <c r="E769" s="304"/>
      <c r="F769" s="91">
        <f t="shared" si="20"/>
        <v>0</v>
      </c>
    </row>
    <row r="770" spans="1:6" ht="12.75">
      <c r="A770" s="339" t="s">
        <v>487</v>
      </c>
      <c r="B770" s="549" t="s">
        <v>29</v>
      </c>
      <c r="C770" s="14"/>
      <c r="D770" s="340"/>
      <c r="E770" s="304"/>
      <c r="F770" s="91">
        <f t="shared" si="20"/>
        <v>0</v>
      </c>
    </row>
    <row r="771" spans="1:6" ht="12.75">
      <c r="A771" s="339"/>
      <c r="B771" s="549" t="s">
        <v>30</v>
      </c>
      <c r="C771" s="14"/>
      <c r="D771" s="340"/>
      <c r="E771" s="304"/>
      <c r="F771" s="91">
        <f t="shared" si="20"/>
        <v>0</v>
      </c>
    </row>
    <row r="772" spans="1:6" ht="12.75">
      <c r="A772" s="339"/>
      <c r="B772" s="549" t="s">
        <v>31</v>
      </c>
      <c r="C772" s="14"/>
      <c r="D772" s="340"/>
      <c r="E772" s="304"/>
      <c r="F772" s="91">
        <f t="shared" si="20"/>
        <v>0</v>
      </c>
    </row>
    <row r="773" spans="1:6" ht="12.75">
      <c r="A773" s="339"/>
      <c r="B773" s="549" t="s">
        <v>32</v>
      </c>
      <c r="C773" s="14"/>
      <c r="D773" s="340"/>
      <c r="E773" s="304"/>
      <c r="F773" s="91">
        <f t="shared" si="20"/>
        <v>0</v>
      </c>
    </row>
    <row r="774" spans="1:6" ht="12.75">
      <c r="A774" s="339"/>
      <c r="B774" s="549" t="s">
        <v>33</v>
      </c>
      <c r="C774" s="14"/>
      <c r="D774" s="340"/>
      <c r="E774" s="304"/>
      <c r="F774" s="91">
        <f t="shared" si="20"/>
        <v>0</v>
      </c>
    </row>
    <row r="775" spans="1:6" ht="12.75">
      <c r="A775" s="339"/>
      <c r="B775" s="549"/>
      <c r="C775" s="14"/>
      <c r="D775" s="340"/>
      <c r="E775" s="304"/>
      <c r="F775" s="91">
        <f t="shared" si="20"/>
        <v>0</v>
      </c>
    </row>
    <row r="776" spans="1:6" ht="12.75">
      <c r="A776" s="339"/>
      <c r="B776" s="549" t="s">
        <v>644</v>
      </c>
      <c r="C776" s="14" t="s">
        <v>637</v>
      </c>
      <c r="D776" s="340">
        <v>42</v>
      </c>
      <c r="E776" s="304"/>
      <c r="F776" s="91">
        <f t="shared" si="20"/>
        <v>0</v>
      </c>
    </row>
    <row r="777" spans="1:6" ht="12.75">
      <c r="A777" s="339"/>
      <c r="B777" s="549" t="s">
        <v>648</v>
      </c>
      <c r="C777" s="14" t="s">
        <v>637</v>
      </c>
      <c r="D777" s="340">
        <v>110</v>
      </c>
      <c r="E777" s="304"/>
      <c r="F777" s="91">
        <f t="shared" si="20"/>
        <v>0</v>
      </c>
    </row>
    <row r="778" spans="1:6" ht="12.75">
      <c r="A778" s="339"/>
      <c r="B778" s="549" t="s">
        <v>649</v>
      </c>
      <c r="C778" s="14" t="s">
        <v>637</v>
      </c>
      <c r="D778" s="340">
        <v>30</v>
      </c>
      <c r="E778" s="304"/>
      <c r="F778" s="91">
        <f t="shared" si="20"/>
        <v>0</v>
      </c>
    </row>
    <row r="779" spans="1:6" ht="12.75">
      <c r="A779" s="339"/>
      <c r="B779" s="549" t="s">
        <v>630</v>
      </c>
      <c r="C779" s="14" t="s">
        <v>637</v>
      </c>
      <c r="D779" s="340">
        <v>3</v>
      </c>
      <c r="E779" s="304"/>
      <c r="F779" s="91">
        <f t="shared" si="20"/>
        <v>0</v>
      </c>
    </row>
    <row r="780" spans="1:6" ht="12.75">
      <c r="A780" s="339"/>
      <c r="B780" s="549"/>
      <c r="C780" s="14"/>
      <c r="D780" s="340"/>
      <c r="E780" s="304"/>
      <c r="F780" s="91">
        <f t="shared" si="20"/>
        <v>0</v>
      </c>
    </row>
    <row r="781" spans="1:6" ht="38.25">
      <c r="A781" s="339" t="s">
        <v>469</v>
      </c>
      <c r="B781" s="515" t="s">
        <v>1968</v>
      </c>
      <c r="C781" s="14"/>
      <c r="D781" s="340"/>
      <c r="E781" s="304"/>
      <c r="F781" s="91">
        <f t="shared" si="20"/>
        <v>0</v>
      </c>
    </row>
    <row r="782" spans="1:6" ht="12.75">
      <c r="A782" s="339"/>
      <c r="B782" s="549"/>
      <c r="C782" s="14"/>
      <c r="D782" s="340"/>
      <c r="E782" s="304"/>
      <c r="F782" s="91">
        <f t="shared" si="20"/>
        <v>0</v>
      </c>
    </row>
    <row r="783" spans="1:6" ht="12.75">
      <c r="A783" s="339"/>
      <c r="B783" s="549" t="s">
        <v>647</v>
      </c>
      <c r="C783" s="14" t="s">
        <v>478</v>
      </c>
      <c r="D783" s="340">
        <v>4</v>
      </c>
      <c r="E783" s="304"/>
      <c r="F783" s="91">
        <f t="shared" si="20"/>
        <v>0</v>
      </c>
    </row>
    <row r="784" spans="1:6" ht="12.75">
      <c r="A784" s="339"/>
      <c r="B784" s="549"/>
      <c r="C784" s="14"/>
      <c r="D784" s="340"/>
      <c r="E784" s="304"/>
      <c r="F784" s="91">
        <f t="shared" si="20"/>
        <v>0</v>
      </c>
    </row>
    <row r="785" spans="1:6" ht="25.5">
      <c r="A785" s="351" t="s">
        <v>470</v>
      </c>
      <c r="B785" s="1021" t="s">
        <v>1967</v>
      </c>
      <c r="C785" s="343" t="s">
        <v>483</v>
      </c>
      <c r="D785" s="344">
        <v>1</v>
      </c>
      <c r="E785" s="11"/>
      <c r="F785" s="91">
        <f t="shared" si="20"/>
        <v>0</v>
      </c>
    </row>
    <row r="786" spans="1:6" ht="12.75">
      <c r="A786" s="351"/>
      <c r="B786" s="552"/>
      <c r="C786" s="343"/>
      <c r="D786" s="344"/>
      <c r="E786" s="11"/>
      <c r="F786" s="91">
        <f t="shared" si="20"/>
        <v>0</v>
      </c>
    </row>
    <row r="787" spans="1:6" ht="25.5">
      <c r="A787" s="351" t="s">
        <v>476</v>
      </c>
      <c r="B787" s="1021" t="s">
        <v>1966</v>
      </c>
      <c r="C787" s="343" t="s">
        <v>478</v>
      </c>
      <c r="D787" s="5">
        <v>12</v>
      </c>
      <c r="E787" s="11"/>
      <c r="F787" s="91">
        <f t="shared" si="20"/>
        <v>0</v>
      </c>
    </row>
    <row r="788" spans="1:6" ht="12.75">
      <c r="A788" s="351"/>
      <c r="B788" s="552"/>
      <c r="C788" s="343"/>
      <c r="D788" s="5"/>
      <c r="E788" s="11"/>
      <c r="F788" s="91">
        <f t="shared" si="20"/>
        <v>0</v>
      </c>
    </row>
    <row r="789" spans="1:6" ht="25.5">
      <c r="A789" s="351" t="s">
        <v>488</v>
      </c>
      <c r="B789" s="1021" t="s">
        <v>1965</v>
      </c>
      <c r="C789" s="343" t="s">
        <v>484</v>
      </c>
      <c r="D789" s="5">
        <v>14</v>
      </c>
      <c r="E789" s="11"/>
      <c r="F789" s="91">
        <f t="shared" si="20"/>
        <v>0</v>
      </c>
    </row>
    <row r="790" spans="1:6" ht="12.75">
      <c r="A790" s="351"/>
      <c r="B790" s="552"/>
      <c r="C790" s="343"/>
      <c r="D790" s="5"/>
      <c r="E790" s="11"/>
      <c r="F790" s="91">
        <f t="shared" si="20"/>
        <v>0</v>
      </c>
    </row>
    <row r="791" spans="1:6" ht="46.5" customHeight="1">
      <c r="A791" s="351" t="s">
        <v>489</v>
      </c>
      <c r="B791" s="1021" t="s">
        <v>1964</v>
      </c>
      <c r="C791" s="343"/>
      <c r="D791" s="5"/>
      <c r="E791" s="11"/>
      <c r="F791" s="91">
        <f t="shared" si="20"/>
        <v>0</v>
      </c>
    </row>
    <row r="792" spans="1:6" ht="12.75">
      <c r="A792" s="351"/>
      <c r="B792" s="552"/>
      <c r="C792" s="343"/>
      <c r="D792" s="5"/>
      <c r="E792" s="11"/>
      <c r="F792" s="91">
        <f t="shared" si="20"/>
        <v>0</v>
      </c>
    </row>
    <row r="793" spans="1:6" ht="12.75">
      <c r="A793" s="351"/>
      <c r="B793" s="552" t="s">
        <v>34</v>
      </c>
      <c r="C793" s="343" t="s">
        <v>483</v>
      </c>
      <c r="D793" s="5">
        <v>2</v>
      </c>
      <c r="E793" s="11"/>
      <c r="F793" s="91">
        <f t="shared" si="20"/>
        <v>0</v>
      </c>
    </row>
    <row r="794" spans="1:6" ht="12.75">
      <c r="A794" s="351"/>
      <c r="B794" s="552"/>
      <c r="C794" s="343"/>
      <c r="D794" s="5"/>
      <c r="E794" s="11"/>
      <c r="F794" s="91">
        <f t="shared" si="20"/>
        <v>0</v>
      </c>
    </row>
    <row r="795" spans="1:6" ht="25.5">
      <c r="A795" s="351" t="s">
        <v>490</v>
      </c>
      <c r="B795" s="1021" t="s">
        <v>1629</v>
      </c>
      <c r="C795" s="343" t="s">
        <v>461</v>
      </c>
      <c r="D795" s="5">
        <v>4</v>
      </c>
      <c r="E795" s="11"/>
      <c r="F795" s="91">
        <f t="shared" si="20"/>
        <v>0</v>
      </c>
    </row>
    <row r="796" spans="1:6" ht="12.75">
      <c r="A796" s="351"/>
      <c r="B796" s="552"/>
      <c r="C796" s="343"/>
      <c r="D796" s="5"/>
      <c r="E796" s="11"/>
      <c r="F796" s="91">
        <f t="shared" si="20"/>
        <v>0</v>
      </c>
    </row>
    <row r="797" spans="1:6" ht="38.25">
      <c r="A797" s="351" t="s">
        <v>491</v>
      </c>
      <c r="B797" s="1021" t="s">
        <v>1963</v>
      </c>
      <c r="C797" s="343" t="s">
        <v>483</v>
      </c>
      <c r="D797" s="5">
        <v>1</v>
      </c>
      <c r="E797" s="11"/>
      <c r="F797" s="91">
        <f t="shared" si="20"/>
        <v>0</v>
      </c>
    </row>
    <row r="798" spans="1:6" ht="12.75">
      <c r="A798" s="351"/>
      <c r="B798" s="552"/>
      <c r="C798" s="343"/>
      <c r="D798" s="5"/>
      <c r="E798" s="11"/>
      <c r="F798" s="91">
        <f t="shared" si="20"/>
        <v>0</v>
      </c>
    </row>
    <row r="799" spans="1:6" ht="25.5">
      <c r="A799" s="351" t="s">
        <v>492</v>
      </c>
      <c r="B799" s="1021" t="s">
        <v>1962</v>
      </c>
      <c r="C799" s="343" t="s">
        <v>483</v>
      </c>
      <c r="D799" s="5">
        <v>1</v>
      </c>
      <c r="E799" s="11"/>
      <c r="F799" s="91">
        <f t="shared" si="20"/>
        <v>0</v>
      </c>
    </row>
    <row r="800" spans="1:6" ht="12.75">
      <c r="A800" s="351"/>
      <c r="B800" s="552"/>
      <c r="C800" s="343"/>
      <c r="D800" s="5"/>
      <c r="E800" s="11"/>
      <c r="F800" s="91">
        <f t="shared" si="20"/>
        <v>0</v>
      </c>
    </row>
    <row r="801" spans="1:6" ht="25.5">
      <c r="A801" s="351" t="s">
        <v>617</v>
      </c>
      <c r="B801" s="1021" t="s">
        <v>1961</v>
      </c>
      <c r="C801" s="343" t="s">
        <v>483</v>
      </c>
      <c r="D801" s="5">
        <v>1</v>
      </c>
      <c r="E801" s="11"/>
      <c r="F801" s="91">
        <f t="shared" si="20"/>
        <v>0</v>
      </c>
    </row>
    <row r="802" spans="1:6" ht="12.75">
      <c r="A802" s="351"/>
      <c r="B802" s="552"/>
      <c r="C802" s="343"/>
      <c r="D802" s="5"/>
      <c r="E802" s="11"/>
      <c r="F802" s="91">
        <f t="shared" si="20"/>
        <v>0</v>
      </c>
    </row>
    <row r="803" spans="1:6" ht="25.5">
      <c r="A803" s="351" t="s">
        <v>618</v>
      </c>
      <c r="B803" s="1021" t="s">
        <v>1960</v>
      </c>
      <c r="C803" s="343" t="s">
        <v>483</v>
      </c>
      <c r="D803" s="5">
        <v>1</v>
      </c>
      <c r="E803" s="11"/>
      <c r="F803" s="91">
        <f t="shared" si="20"/>
        <v>0</v>
      </c>
    </row>
    <row r="804" spans="1:6" ht="12.75">
      <c r="A804" s="351"/>
      <c r="B804" s="552"/>
      <c r="C804" s="343"/>
      <c r="D804" s="5"/>
      <c r="E804" s="11"/>
      <c r="F804" s="91">
        <f t="shared" ref="F804:F825" si="21">+E804*$D804</f>
        <v>0</v>
      </c>
    </row>
    <row r="805" spans="1:6" ht="12.75">
      <c r="A805" s="351" t="s">
        <v>619</v>
      </c>
      <c r="B805" s="552" t="s">
        <v>35</v>
      </c>
      <c r="C805" s="343" t="s">
        <v>483</v>
      </c>
      <c r="D805" s="5">
        <v>1</v>
      </c>
      <c r="E805" s="11"/>
      <c r="F805" s="91">
        <f t="shared" si="21"/>
        <v>0</v>
      </c>
    </row>
    <row r="806" spans="1:6" ht="12.75">
      <c r="A806" s="351"/>
      <c r="B806" s="552"/>
      <c r="C806" s="343"/>
      <c r="D806" s="5"/>
      <c r="E806" s="11"/>
      <c r="F806" s="91">
        <f t="shared" si="21"/>
        <v>0</v>
      </c>
    </row>
    <row r="807" spans="1:6" ht="25.5">
      <c r="A807" s="351" t="s">
        <v>620</v>
      </c>
      <c r="B807" s="1021" t="s">
        <v>1755</v>
      </c>
      <c r="C807" s="343" t="s">
        <v>483</v>
      </c>
      <c r="D807" s="5">
        <v>1</v>
      </c>
      <c r="E807" s="11"/>
      <c r="F807" s="91">
        <f t="shared" si="21"/>
        <v>0</v>
      </c>
    </row>
    <row r="808" spans="1:6" ht="12.75">
      <c r="A808" s="351"/>
      <c r="B808" s="552"/>
      <c r="C808" s="343"/>
      <c r="D808" s="5"/>
      <c r="E808" s="11"/>
      <c r="F808" s="91">
        <f t="shared" si="21"/>
        <v>0</v>
      </c>
    </row>
    <row r="809" spans="1:6" ht="12.75">
      <c r="A809" s="351" t="s">
        <v>621</v>
      </c>
      <c r="B809" s="360" t="s">
        <v>639</v>
      </c>
      <c r="C809" s="343" t="s">
        <v>483</v>
      </c>
      <c r="D809" s="5">
        <v>1</v>
      </c>
      <c r="E809" s="11"/>
      <c r="F809" s="91">
        <f t="shared" si="21"/>
        <v>0</v>
      </c>
    </row>
    <row r="810" spans="1:6" ht="12.75">
      <c r="A810" s="351"/>
      <c r="B810" s="360"/>
      <c r="C810" s="343"/>
      <c r="D810" s="5"/>
      <c r="E810" s="11"/>
      <c r="F810" s="91">
        <f t="shared" si="21"/>
        <v>0</v>
      </c>
    </row>
    <row r="811" spans="1:6" ht="38.25">
      <c r="A811" s="351" t="s">
        <v>622</v>
      </c>
      <c r="B811" s="360" t="s">
        <v>44</v>
      </c>
      <c r="C811" s="343" t="s">
        <v>478</v>
      </c>
      <c r="D811" s="5">
        <v>1</v>
      </c>
      <c r="E811" s="11"/>
      <c r="F811" s="91">
        <f t="shared" si="21"/>
        <v>0</v>
      </c>
    </row>
    <row r="812" spans="1:6" ht="12.75">
      <c r="A812" s="351"/>
      <c r="B812" s="360"/>
      <c r="C812" s="343"/>
      <c r="D812" s="5"/>
      <c r="E812" s="11"/>
      <c r="F812" s="91">
        <f t="shared" si="21"/>
        <v>0</v>
      </c>
    </row>
    <row r="813" spans="1:6" ht="12.75">
      <c r="A813" s="351" t="s">
        <v>623</v>
      </c>
      <c r="B813" s="360" t="s">
        <v>640</v>
      </c>
      <c r="C813" s="343"/>
      <c r="D813" s="5"/>
      <c r="E813" s="11"/>
      <c r="F813" s="91">
        <f t="shared" si="21"/>
        <v>0</v>
      </c>
    </row>
    <row r="814" spans="1:6" ht="12.75">
      <c r="A814" s="351"/>
      <c r="B814" s="553" t="s">
        <v>36</v>
      </c>
      <c r="C814" s="343"/>
      <c r="D814" s="5"/>
      <c r="E814" s="11"/>
      <c r="F814" s="91">
        <f t="shared" si="21"/>
        <v>0</v>
      </c>
    </row>
    <row r="815" spans="1:6" ht="12.75">
      <c r="A815" s="351"/>
      <c r="B815" s="360" t="s">
        <v>641</v>
      </c>
      <c r="C815" s="343"/>
      <c r="D815" s="5"/>
      <c r="E815" s="11"/>
      <c r="F815" s="91">
        <f t="shared" si="21"/>
        <v>0</v>
      </c>
    </row>
    <row r="816" spans="1:6" ht="25.5">
      <c r="A816" s="351"/>
      <c r="B816" s="360" t="s">
        <v>37</v>
      </c>
      <c r="C816" s="343"/>
      <c r="D816" s="5"/>
      <c r="E816" s="11"/>
      <c r="F816" s="91">
        <f t="shared" si="21"/>
        <v>0</v>
      </c>
    </row>
    <row r="817" spans="1:6" ht="12.75">
      <c r="A817" s="351"/>
      <c r="B817" s="360" t="s">
        <v>38</v>
      </c>
      <c r="C817" s="343"/>
      <c r="D817" s="5"/>
      <c r="E817" s="11"/>
      <c r="F817" s="91">
        <f t="shared" si="21"/>
        <v>0</v>
      </c>
    </row>
    <row r="818" spans="1:6" ht="25.5">
      <c r="A818" s="351"/>
      <c r="B818" s="360" t="s">
        <v>39</v>
      </c>
      <c r="C818" s="343"/>
      <c r="D818" s="5"/>
      <c r="E818" s="11"/>
      <c r="F818" s="91">
        <f t="shared" si="21"/>
        <v>0</v>
      </c>
    </row>
    <row r="819" spans="1:6" ht="12.75">
      <c r="A819" s="351"/>
      <c r="B819" s="360" t="s">
        <v>40</v>
      </c>
      <c r="C819" s="343"/>
      <c r="D819" s="5"/>
      <c r="E819" s="11"/>
      <c r="F819" s="91">
        <f t="shared" si="21"/>
        <v>0</v>
      </c>
    </row>
    <row r="820" spans="1:6" ht="12.75">
      <c r="A820" s="351"/>
      <c r="B820" s="553" t="s">
        <v>41</v>
      </c>
      <c r="C820" s="343"/>
      <c r="D820" s="5"/>
      <c r="E820" s="11"/>
      <c r="F820" s="91">
        <f t="shared" si="21"/>
        <v>0</v>
      </c>
    </row>
    <row r="821" spans="1:6" ht="12.75">
      <c r="A821" s="351"/>
      <c r="B821" s="553"/>
      <c r="C821" s="343"/>
      <c r="D821" s="5"/>
      <c r="E821" s="11"/>
      <c r="F821" s="91">
        <f t="shared" si="21"/>
        <v>0</v>
      </c>
    </row>
    <row r="822" spans="1:6" ht="12.75">
      <c r="A822" s="351"/>
      <c r="B822" s="552" t="s">
        <v>642</v>
      </c>
      <c r="C822" s="343" t="s">
        <v>483</v>
      </c>
      <c r="D822" s="345">
        <v>1</v>
      </c>
      <c r="E822" s="11"/>
      <c r="F822" s="91">
        <f t="shared" si="21"/>
        <v>0</v>
      </c>
    </row>
    <row r="823" spans="1:6" ht="12.75">
      <c r="A823" s="351"/>
      <c r="B823" s="552"/>
      <c r="C823" s="343"/>
      <c r="D823" s="345"/>
      <c r="E823" s="11"/>
      <c r="F823" s="91">
        <f t="shared" si="21"/>
        <v>0</v>
      </c>
    </row>
    <row r="824" spans="1:6" s="368" customFormat="1" ht="38.25">
      <c r="A824" s="351" t="s">
        <v>624</v>
      </c>
      <c r="B824" s="360" t="s">
        <v>44</v>
      </c>
      <c r="C824" s="343" t="s">
        <v>478</v>
      </c>
      <c r="D824" s="345">
        <v>1</v>
      </c>
      <c r="E824" s="11"/>
      <c r="F824" s="91">
        <f t="shared" si="21"/>
        <v>0</v>
      </c>
    </row>
    <row r="825" spans="1:6" ht="12.75">
      <c r="A825" s="351"/>
      <c r="B825" s="552"/>
      <c r="C825" s="343"/>
      <c r="D825" s="345"/>
      <c r="E825" s="11"/>
      <c r="F825" s="91">
        <f t="shared" si="21"/>
        <v>0</v>
      </c>
    </row>
    <row r="826" spans="1:6" ht="16.5" thickBot="1">
      <c r="A826" s="365"/>
      <c r="B826" s="555" t="s">
        <v>122</v>
      </c>
      <c r="C826" s="246"/>
      <c r="D826" s="366"/>
      <c r="E826" s="247"/>
      <c r="F826" s="367">
        <f>SUM(F712:F825)</f>
        <v>0</v>
      </c>
    </row>
    <row r="827" spans="1:6" ht="15" thickTop="1">
      <c r="A827" s="283"/>
      <c r="B827" s="554"/>
      <c r="C827" s="177"/>
      <c r="D827" s="234"/>
      <c r="E827" s="174"/>
      <c r="F827" s="174"/>
    </row>
    <row r="828" spans="1:6">
      <c r="A828" s="283"/>
      <c r="B828" s="554"/>
      <c r="C828" s="177"/>
      <c r="D828" s="234"/>
      <c r="E828" s="174"/>
      <c r="F828" s="174"/>
    </row>
    <row r="829" spans="1:6" ht="15.75">
      <c r="A829" s="361" t="s">
        <v>643</v>
      </c>
      <c r="B829" s="556" t="s">
        <v>121</v>
      </c>
      <c r="C829" s="177"/>
      <c r="D829" s="234"/>
      <c r="E829" s="174"/>
      <c r="F829" s="174"/>
    </row>
    <row r="830" spans="1:6">
      <c r="A830" s="283"/>
      <c r="B830" s="554"/>
      <c r="C830" s="177"/>
      <c r="D830" s="234"/>
      <c r="E830" s="174"/>
      <c r="F830" s="174"/>
    </row>
    <row r="831" spans="1:6" ht="76.5">
      <c r="A831" s="363" t="s">
        <v>456</v>
      </c>
      <c r="B831" s="557" t="s">
        <v>99</v>
      </c>
      <c r="C831" s="354"/>
      <c r="D831" s="355"/>
      <c r="E831" s="1036"/>
      <c r="F831" s="91">
        <f t="shared" ref="F831:F877" si="22">+E831*$D831</f>
        <v>0</v>
      </c>
    </row>
    <row r="832" spans="1:6" ht="12.75">
      <c r="A832" s="363"/>
      <c r="B832" s="557"/>
      <c r="C832" s="356"/>
      <c r="D832" s="340"/>
      <c r="E832" s="1036"/>
      <c r="F832" s="91">
        <f t="shared" si="22"/>
        <v>0</v>
      </c>
    </row>
    <row r="833" spans="1:6" ht="25.5">
      <c r="A833" s="363"/>
      <c r="B833" s="559" t="s">
        <v>1973</v>
      </c>
      <c r="C833" s="354" t="s">
        <v>478</v>
      </c>
      <c r="D833" s="340">
        <v>24</v>
      </c>
      <c r="E833" s="1036"/>
      <c r="F833" s="91">
        <f t="shared" si="22"/>
        <v>0</v>
      </c>
    </row>
    <row r="834" spans="1:6" ht="12.75">
      <c r="A834" s="363"/>
      <c r="B834" s="557"/>
      <c r="C834" s="354"/>
      <c r="D834" s="340"/>
      <c r="E834" s="1036"/>
      <c r="F834" s="91">
        <f t="shared" si="22"/>
        <v>0</v>
      </c>
    </row>
    <row r="835" spans="1:6" ht="12.75">
      <c r="A835" s="363"/>
      <c r="B835" s="559" t="s">
        <v>1974</v>
      </c>
      <c r="C835" s="354" t="s">
        <v>478</v>
      </c>
      <c r="D835" s="340">
        <v>2</v>
      </c>
      <c r="E835" s="1036"/>
      <c r="F835" s="91">
        <f t="shared" si="22"/>
        <v>0</v>
      </c>
    </row>
    <row r="836" spans="1:6" ht="12.75">
      <c r="A836" s="363"/>
      <c r="B836" s="557"/>
      <c r="C836" s="356"/>
      <c r="D836" s="357"/>
      <c r="E836" s="1036"/>
      <c r="F836" s="91">
        <f t="shared" si="22"/>
        <v>0</v>
      </c>
    </row>
    <row r="837" spans="1:6" ht="25.5">
      <c r="A837" s="363"/>
      <c r="B837" s="559" t="s">
        <v>1975</v>
      </c>
      <c r="C837" s="356" t="s">
        <v>478</v>
      </c>
      <c r="D837" s="357">
        <v>6</v>
      </c>
      <c r="E837" s="1036"/>
      <c r="F837" s="91">
        <f t="shared" si="22"/>
        <v>0</v>
      </c>
    </row>
    <row r="838" spans="1:6" ht="12.75">
      <c r="A838" s="363"/>
      <c r="B838" s="557"/>
      <c r="C838" s="356"/>
      <c r="D838" s="340"/>
      <c r="E838" s="1036"/>
      <c r="F838" s="91">
        <f t="shared" si="22"/>
        <v>0</v>
      </c>
    </row>
    <row r="839" spans="1:6" ht="25.5">
      <c r="A839" s="363"/>
      <c r="B839" s="557" t="s">
        <v>100</v>
      </c>
      <c r="C839" s="356"/>
      <c r="D839" s="340"/>
      <c r="E839" s="1036"/>
      <c r="F839" s="91">
        <f t="shared" si="22"/>
        <v>0</v>
      </c>
    </row>
    <row r="840" spans="1:6" ht="12.75">
      <c r="A840" s="363"/>
      <c r="B840" s="557"/>
      <c r="C840" s="356"/>
      <c r="D840" s="340"/>
      <c r="E840" s="1036"/>
      <c r="F840" s="91">
        <f t="shared" si="22"/>
        <v>0</v>
      </c>
    </row>
    <row r="841" spans="1:6" ht="102">
      <c r="A841" s="363" t="s">
        <v>458</v>
      </c>
      <c r="B841" s="515" t="s">
        <v>1985</v>
      </c>
      <c r="C841" s="356"/>
      <c r="D841" s="340"/>
      <c r="E841" s="1036"/>
      <c r="F841" s="91">
        <f t="shared" si="22"/>
        <v>0</v>
      </c>
    </row>
    <row r="842" spans="1:6" ht="12.75">
      <c r="A842" s="363"/>
      <c r="B842" s="549"/>
      <c r="C842" s="356"/>
      <c r="D842" s="340"/>
      <c r="E842" s="1036"/>
      <c r="F842" s="91">
        <f t="shared" si="22"/>
        <v>0</v>
      </c>
    </row>
    <row r="843" spans="1:6" ht="12.75">
      <c r="A843" s="363"/>
      <c r="B843" s="549" t="s">
        <v>101</v>
      </c>
      <c r="C843" s="356" t="s">
        <v>478</v>
      </c>
      <c r="D843" s="340">
        <v>2</v>
      </c>
      <c r="E843" s="1036"/>
      <c r="F843" s="91">
        <f t="shared" si="22"/>
        <v>0</v>
      </c>
    </row>
    <row r="844" spans="1:6" ht="12.75">
      <c r="A844" s="363"/>
      <c r="B844" s="549" t="s">
        <v>15</v>
      </c>
      <c r="C844" s="356"/>
      <c r="D844" s="340"/>
      <c r="E844" s="1036"/>
      <c r="F844" s="91">
        <f t="shared" si="22"/>
        <v>0</v>
      </c>
    </row>
    <row r="845" spans="1:6" ht="12.75">
      <c r="A845" s="363"/>
      <c r="B845" s="557"/>
      <c r="C845" s="356"/>
      <c r="D845" s="340"/>
      <c r="E845" s="1036"/>
      <c r="F845" s="91">
        <f t="shared" si="22"/>
        <v>0</v>
      </c>
    </row>
    <row r="846" spans="1:6" ht="38.25">
      <c r="A846" s="363" t="s">
        <v>459</v>
      </c>
      <c r="B846" s="557" t="s">
        <v>102</v>
      </c>
      <c r="C846" s="356"/>
      <c r="D846" s="340"/>
      <c r="E846" s="1036"/>
      <c r="F846" s="91">
        <f t="shared" si="22"/>
        <v>0</v>
      </c>
    </row>
    <row r="847" spans="1:6" ht="12.75">
      <c r="A847" s="363"/>
      <c r="B847" s="557"/>
      <c r="C847" s="356"/>
      <c r="D847" s="340"/>
      <c r="E847" s="1036"/>
      <c r="F847" s="91">
        <f t="shared" si="22"/>
        <v>0</v>
      </c>
    </row>
    <row r="848" spans="1:6" ht="12.75">
      <c r="A848" s="364"/>
      <c r="B848" s="360" t="s">
        <v>647</v>
      </c>
      <c r="C848" s="358" t="s">
        <v>478</v>
      </c>
      <c r="D848" s="359">
        <v>8</v>
      </c>
      <c r="E848" s="11"/>
      <c r="F848" s="91">
        <f t="shared" si="22"/>
        <v>0</v>
      </c>
    </row>
    <row r="849" spans="1:6" ht="12.75">
      <c r="A849" s="364"/>
      <c r="B849" s="360"/>
      <c r="C849" s="358"/>
      <c r="D849" s="359"/>
      <c r="E849" s="11"/>
      <c r="F849" s="91">
        <f t="shared" si="22"/>
        <v>0</v>
      </c>
    </row>
    <row r="850" spans="1:6" ht="12.75">
      <c r="A850" s="351" t="s">
        <v>460</v>
      </c>
      <c r="B850" s="552" t="s">
        <v>103</v>
      </c>
      <c r="C850" s="342"/>
      <c r="D850" s="5"/>
      <c r="E850" s="11"/>
      <c r="F850" s="91">
        <f t="shared" si="22"/>
        <v>0</v>
      </c>
    </row>
    <row r="851" spans="1:6" ht="12.75">
      <c r="A851" s="351"/>
      <c r="B851" s="552" t="s">
        <v>104</v>
      </c>
      <c r="C851" s="342"/>
      <c r="D851" s="5"/>
      <c r="E851" s="11"/>
      <c r="F851" s="91">
        <f t="shared" si="22"/>
        <v>0</v>
      </c>
    </row>
    <row r="852" spans="1:6" ht="12.75">
      <c r="A852" s="351"/>
      <c r="B852" s="552" t="s">
        <v>105</v>
      </c>
      <c r="C852" s="342"/>
      <c r="D852" s="5"/>
      <c r="E852" s="11"/>
      <c r="F852" s="91">
        <f t="shared" si="22"/>
        <v>0</v>
      </c>
    </row>
    <row r="853" spans="1:6" ht="12.75">
      <c r="A853" s="351"/>
      <c r="B853" s="552" t="s">
        <v>106</v>
      </c>
      <c r="C853" s="342"/>
      <c r="D853" s="5"/>
      <c r="E853" s="11"/>
      <c r="F853" s="91">
        <f t="shared" si="22"/>
        <v>0</v>
      </c>
    </row>
    <row r="854" spans="1:6" ht="12.75">
      <c r="A854" s="351"/>
      <c r="B854" s="552"/>
      <c r="C854" s="342"/>
      <c r="D854" s="5"/>
      <c r="E854" s="11"/>
      <c r="F854" s="91">
        <f t="shared" si="22"/>
        <v>0</v>
      </c>
    </row>
    <row r="855" spans="1:6" ht="12.75">
      <c r="A855" s="351"/>
      <c r="B855" s="552" t="s">
        <v>647</v>
      </c>
      <c r="C855" s="342" t="s">
        <v>478</v>
      </c>
      <c r="D855" s="5">
        <v>4</v>
      </c>
      <c r="E855" s="11"/>
      <c r="F855" s="91">
        <f t="shared" si="22"/>
        <v>0</v>
      </c>
    </row>
    <row r="856" spans="1:6" ht="12.75">
      <c r="A856" s="351"/>
      <c r="B856" s="552"/>
      <c r="C856" s="342"/>
      <c r="D856" s="5"/>
      <c r="E856" s="11"/>
      <c r="F856" s="91">
        <f t="shared" si="22"/>
        <v>0</v>
      </c>
    </row>
    <row r="857" spans="1:6" ht="102">
      <c r="A857" s="364" t="s">
        <v>462</v>
      </c>
      <c r="B857" s="360" t="s">
        <v>107</v>
      </c>
      <c r="C857" s="342"/>
      <c r="D857" s="359"/>
      <c r="E857" s="11"/>
      <c r="F857" s="91">
        <f t="shared" si="22"/>
        <v>0</v>
      </c>
    </row>
    <row r="858" spans="1:6" ht="12.75">
      <c r="A858" s="364"/>
      <c r="B858" s="360"/>
      <c r="C858" s="342"/>
      <c r="D858" s="359"/>
      <c r="E858" s="11"/>
      <c r="F858" s="91">
        <f t="shared" si="22"/>
        <v>0</v>
      </c>
    </row>
    <row r="859" spans="1:6" ht="12.75">
      <c r="A859" s="364"/>
      <c r="B859" s="360" t="s">
        <v>638</v>
      </c>
      <c r="C859" s="342"/>
      <c r="D859" s="359"/>
      <c r="E859" s="11"/>
      <c r="F859" s="91">
        <f t="shared" si="22"/>
        <v>0</v>
      </c>
    </row>
    <row r="860" spans="1:6" ht="12.75">
      <c r="A860" s="351"/>
      <c r="B860" s="360"/>
      <c r="C860" s="343"/>
      <c r="D860" s="345"/>
      <c r="E860" s="11"/>
      <c r="F860" s="91">
        <f t="shared" si="22"/>
        <v>0</v>
      </c>
    </row>
    <row r="861" spans="1:6" ht="12.75">
      <c r="A861" s="351"/>
      <c r="B861" s="360" t="s">
        <v>646</v>
      </c>
      <c r="C861" s="343" t="s">
        <v>637</v>
      </c>
      <c r="D861" s="345">
        <v>36</v>
      </c>
      <c r="E861" s="11"/>
      <c r="F861" s="91">
        <f t="shared" si="22"/>
        <v>0</v>
      </c>
    </row>
    <row r="862" spans="1:6" ht="12.75">
      <c r="A862" s="351"/>
      <c r="B862" s="551" t="s">
        <v>108</v>
      </c>
      <c r="C862" s="343" t="s">
        <v>637</v>
      </c>
      <c r="D862" s="345">
        <v>36</v>
      </c>
      <c r="E862" s="11"/>
      <c r="F862" s="91">
        <f t="shared" si="22"/>
        <v>0</v>
      </c>
    </row>
    <row r="863" spans="1:6" ht="12.75">
      <c r="A863" s="351"/>
      <c r="B863" s="551"/>
      <c r="C863" s="343"/>
      <c r="D863" s="345"/>
      <c r="E863" s="11"/>
      <c r="F863" s="91">
        <f t="shared" si="22"/>
        <v>0</v>
      </c>
    </row>
    <row r="864" spans="1:6" ht="63.75">
      <c r="A864" s="351" t="s">
        <v>463</v>
      </c>
      <c r="B864" s="1034" t="s">
        <v>1986</v>
      </c>
      <c r="C864" s="343"/>
      <c r="D864" s="345"/>
      <c r="E864" s="11"/>
      <c r="F864" s="91">
        <f t="shared" si="22"/>
        <v>0</v>
      </c>
    </row>
    <row r="865" spans="1:6" ht="12.75">
      <c r="A865" s="351"/>
      <c r="B865" s="1034"/>
      <c r="C865" s="343"/>
      <c r="D865" s="345"/>
      <c r="E865" s="11"/>
      <c r="F865" s="91"/>
    </row>
    <row r="866" spans="1:6" ht="12.75">
      <c r="A866" s="351"/>
      <c r="B866" s="360" t="s">
        <v>24</v>
      </c>
      <c r="C866" s="343"/>
      <c r="D866" s="345"/>
      <c r="E866" s="11"/>
      <c r="F866" s="91">
        <f t="shared" si="22"/>
        <v>0</v>
      </c>
    </row>
    <row r="867" spans="1:6" ht="12.75">
      <c r="A867" s="351"/>
      <c r="B867" s="360"/>
      <c r="C867" s="343"/>
      <c r="D867" s="345"/>
      <c r="E867" s="11"/>
      <c r="F867" s="91"/>
    </row>
    <row r="868" spans="1:6" ht="12.75">
      <c r="A868" s="351"/>
      <c r="B868" s="360" t="s">
        <v>109</v>
      </c>
      <c r="C868" s="343" t="s">
        <v>637</v>
      </c>
      <c r="D868" s="345">
        <v>106</v>
      </c>
      <c r="E868" s="11"/>
      <c r="F868" s="91">
        <f t="shared" si="22"/>
        <v>0</v>
      </c>
    </row>
    <row r="869" spans="1:6" ht="12.75">
      <c r="A869" s="351"/>
      <c r="B869" s="360"/>
      <c r="C869" s="343"/>
      <c r="D869" s="345"/>
      <c r="E869" s="11"/>
      <c r="F869" s="91">
        <f t="shared" si="22"/>
        <v>0</v>
      </c>
    </row>
    <row r="870" spans="1:6" ht="51">
      <c r="A870" s="339" t="s">
        <v>464</v>
      </c>
      <c r="B870" s="515" t="s">
        <v>1987</v>
      </c>
      <c r="C870" s="14"/>
      <c r="D870" s="340"/>
      <c r="E870" s="304"/>
      <c r="F870" s="91">
        <f t="shared" si="22"/>
        <v>0</v>
      </c>
    </row>
    <row r="871" spans="1:6" ht="12.75">
      <c r="A871" s="339"/>
      <c r="B871" s="549"/>
      <c r="C871" s="14"/>
      <c r="D871" s="340"/>
      <c r="E871" s="304"/>
      <c r="F871" s="91">
        <f t="shared" si="22"/>
        <v>0</v>
      </c>
    </row>
    <row r="872" spans="1:6" ht="12.75">
      <c r="A872" s="339"/>
      <c r="B872" s="549" t="s">
        <v>649</v>
      </c>
      <c r="C872" s="14" t="s">
        <v>637</v>
      </c>
      <c r="D872" s="340">
        <v>36</v>
      </c>
      <c r="E872" s="304"/>
      <c r="F872" s="91">
        <f t="shared" si="22"/>
        <v>0</v>
      </c>
    </row>
    <row r="873" spans="1:6" ht="12.75">
      <c r="A873" s="339"/>
      <c r="B873" s="549" t="s">
        <v>630</v>
      </c>
      <c r="C873" s="14" t="s">
        <v>637</v>
      </c>
      <c r="D873" s="340">
        <v>142</v>
      </c>
      <c r="E873" s="304"/>
      <c r="F873" s="91">
        <f t="shared" si="22"/>
        <v>0</v>
      </c>
    </row>
    <row r="874" spans="1:6" ht="12.75">
      <c r="A874" s="339"/>
      <c r="B874" s="549"/>
      <c r="C874" s="14"/>
      <c r="D874" s="340"/>
      <c r="E874" s="304"/>
      <c r="F874" s="91">
        <f t="shared" si="22"/>
        <v>0</v>
      </c>
    </row>
    <row r="875" spans="1:6" ht="51">
      <c r="A875" s="351" t="s">
        <v>465</v>
      </c>
      <c r="B875" s="360" t="s">
        <v>1988</v>
      </c>
      <c r="C875" s="343"/>
      <c r="D875" s="5"/>
      <c r="E875" s="11"/>
      <c r="F875" s="91">
        <f t="shared" si="22"/>
        <v>0</v>
      </c>
    </row>
    <row r="876" spans="1:6" ht="12.75">
      <c r="A876" s="351"/>
      <c r="B876" s="360"/>
      <c r="C876" s="343"/>
      <c r="D876" s="5"/>
      <c r="E876" s="11"/>
      <c r="F876" s="91"/>
    </row>
    <row r="877" spans="1:6" ht="25.5">
      <c r="A877" s="351"/>
      <c r="B877" s="360" t="s">
        <v>111</v>
      </c>
      <c r="C877" s="343"/>
      <c r="D877" s="5"/>
      <c r="E877" s="11"/>
      <c r="F877" s="91">
        <f t="shared" si="22"/>
        <v>0</v>
      </c>
    </row>
    <row r="878" spans="1:6" ht="12.75">
      <c r="A878" s="351"/>
      <c r="B878" s="360"/>
      <c r="C878" s="343"/>
      <c r="D878" s="5"/>
      <c r="E878" s="11"/>
      <c r="F878" s="91"/>
    </row>
    <row r="879" spans="1:6" ht="12.75">
      <c r="A879" s="351"/>
      <c r="B879" s="360" t="s">
        <v>110</v>
      </c>
      <c r="C879" s="343" t="s">
        <v>478</v>
      </c>
      <c r="D879" s="5">
        <v>2</v>
      </c>
      <c r="E879" s="11"/>
      <c r="F879" s="91">
        <f t="shared" ref="F879:F913" si="23">+E879*$D879</f>
        <v>0</v>
      </c>
    </row>
    <row r="880" spans="1:6" ht="12.75">
      <c r="A880" s="351"/>
      <c r="B880" s="360"/>
      <c r="C880" s="343"/>
      <c r="D880" s="5"/>
      <c r="E880" s="11"/>
      <c r="F880" s="91">
        <f t="shared" si="23"/>
        <v>0</v>
      </c>
    </row>
    <row r="881" spans="1:6" ht="38.25">
      <c r="A881" s="339" t="s">
        <v>466</v>
      </c>
      <c r="B881" s="515" t="s">
        <v>1968</v>
      </c>
      <c r="C881" s="14"/>
      <c r="D881" s="340"/>
      <c r="E881" s="304"/>
      <c r="F881" s="91">
        <f t="shared" si="23"/>
        <v>0</v>
      </c>
    </row>
    <row r="882" spans="1:6" ht="12.75">
      <c r="A882" s="339"/>
      <c r="B882" s="549"/>
      <c r="C882" s="14"/>
      <c r="D882" s="340"/>
      <c r="E882" s="304"/>
      <c r="F882" s="91"/>
    </row>
    <row r="883" spans="1:6" ht="12.75">
      <c r="A883" s="339"/>
      <c r="B883" s="549" t="s">
        <v>647</v>
      </c>
      <c r="C883" s="14" t="s">
        <v>478</v>
      </c>
      <c r="D883" s="340">
        <v>4</v>
      </c>
      <c r="E883" s="304"/>
      <c r="F883" s="91">
        <f t="shared" si="23"/>
        <v>0</v>
      </c>
    </row>
    <row r="884" spans="1:6" ht="12.75">
      <c r="A884" s="339"/>
      <c r="B884" s="549"/>
      <c r="C884" s="14"/>
      <c r="D884" s="340"/>
      <c r="E884" s="304"/>
      <c r="F884" s="91">
        <f t="shared" si="23"/>
        <v>0</v>
      </c>
    </row>
    <row r="885" spans="1:6" ht="25.5">
      <c r="A885" s="351" t="s">
        <v>467</v>
      </c>
      <c r="B885" s="1021" t="s">
        <v>1965</v>
      </c>
      <c r="C885" s="343" t="s">
        <v>484</v>
      </c>
      <c r="D885" s="5">
        <v>4</v>
      </c>
      <c r="E885" s="11"/>
      <c r="F885" s="91">
        <f t="shared" si="23"/>
        <v>0</v>
      </c>
    </row>
    <row r="886" spans="1:6" ht="12.75">
      <c r="A886" s="351"/>
      <c r="B886" s="552"/>
      <c r="C886" s="343"/>
      <c r="D886" s="5"/>
      <c r="E886" s="11"/>
      <c r="F886" s="91">
        <f t="shared" si="23"/>
        <v>0</v>
      </c>
    </row>
    <row r="887" spans="1:6" ht="25.5">
      <c r="A887" s="351" t="s">
        <v>485</v>
      </c>
      <c r="B887" s="1021" t="s">
        <v>1629</v>
      </c>
      <c r="C887" s="343" t="s">
        <v>461</v>
      </c>
      <c r="D887" s="5">
        <v>1</v>
      </c>
      <c r="E887" s="11"/>
      <c r="F887" s="91">
        <f t="shared" si="23"/>
        <v>0</v>
      </c>
    </row>
    <row r="888" spans="1:6" ht="12.75">
      <c r="A888" s="351"/>
      <c r="B888" s="360"/>
      <c r="C888" s="343"/>
      <c r="D888" s="344"/>
      <c r="E888" s="11"/>
      <c r="F888" s="91">
        <f t="shared" si="23"/>
        <v>0</v>
      </c>
    </row>
    <row r="889" spans="1:6" ht="12.75">
      <c r="A889" s="351" t="s">
        <v>468</v>
      </c>
      <c r="B889" s="552" t="s">
        <v>112</v>
      </c>
      <c r="C889" s="343" t="s">
        <v>483</v>
      </c>
      <c r="D889" s="5">
        <v>1</v>
      </c>
      <c r="E889" s="11"/>
      <c r="F889" s="91">
        <f t="shared" si="23"/>
        <v>0</v>
      </c>
    </row>
    <row r="890" spans="1:6" ht="12.75">
      <c r="A890" s="351"/>
      <c r="B890" s="552"/>
      <c r="C890" s="343"/>
      <c r="D890" s="5"/>
      <c r="E890" s="11"/>
      <c r="F890" s="91">
        <f t="shared" si="23"/>
        <v>0</v>
      </c>
    </row>
    <row r="891" spans="1:6" ht="25.5">
      <c r="A891" s="351" t="s">
        <v>486</v>
      </c>
      <c r="B891" s="1021" t="s">
        <v>1966</v>
      </c>
      <c r="C891" s="343" t="s">
        <v>478</v>
      </c>
      <c r="D891" s="5">
        <v>2</v>
      </c>
      <c r="E891" s="11"/>
      <c r="F891" s="91">
        <f t="shared" si="23"/>
        <v>0</v>
      </c>
    </row>
    <row r="892" spans="1:6" ht="12.75">
      <c r="A892" s="351"/>
      <c r="B892" s="552"/>
      <c r="C892" s="343"/>
      <c r="D892" s="5"/>
      <c r="E892" s="11"/>
      <c r="F892" s="91">
        <f t="shared" si="23"/>
        <v>0</v>
      </c>
    </row>
    <row r="893" spans="1:6" ht="25.5">
      <c r="A893" s="339" t="s">
        <v>487</v>
      </c>
      <c r="B893" s="515" t="s">
        <v>1989</v>
      </c>
      <c r="C893" s="14" t="s">
        <v>483</v>
      </c>
      <c r="D893" s="340">
        <v>1</v>
      </c>
      <c r="E893" s="304"/>
      <c r="F893" s="91">
        <f t="shared" si="23"/>
        <v>0</v>
      </c>
    </row>
    <row r="894" spans="1:6" ht="12.75">
      <c r="A894" s="339"/>
      <c r="B894" s="549"/>
      <c r="C894" s="14"/>
      <c r="D894" s="340"/>
      <c r="E894" s="304"/>
      <c r="F894" s="91">
        <f t="shared" si="23"/>
        <v>0</v>
      </c>
    </row>
    <row r="895" spans="1:6" ht="38.25">
      <c r="A895" s="339" t="s">
        <v>469</v>
      </c>
      <c r="B895" s="515" t="s">
        <v>1990</v>
      </c>
      <c r="C895" s="14" t="s">
        <v>483</v>
      </c>
      <c r="D895" s="340">
        <v>1</v>
      </c>
      <c r="E895" s="304"/>
      <c r="F895" s="91">
        <f t="shared" si="23"/>
        <v>0</v>
      </c>
    </row>
    <row r="896" spans="1:6" ht="12.75">
      <c r="A896" s="339"/>
      <c r="B896" s="549"/>
      <c r="C896" s="14"/>
      <c r="D896" s="340"/>
      <c r="E896" s="304"/>
      <c r="F896" s="91">
        <f t="shared" si="23"/>
        <v>0</v>
      </c>
    </row>
    <row r="897" spans="1:6" ht="12.75">
      <c r="A897" s="351" t="s">
        <v>470</v>
      </c>
      <c r="B897" s="552" t="s">
        <v>1991</v>
      </c>
      <c r="C897" s="343" t="s">
        <v>483</v>
      </c>
      <c r="D897" s="5">
        <v>1</v>
      </c>
      <c r="E897" s="11"/>
      <c r="F897" s="91">
        <f t="shared" si="23"/>
        <v>0</v>
      </c>
    </row>
    <row r="898" spans="1:6" ht="12.75">
      <c r="A898" s="351"/>
      <c r="B898" s="552"/>
      <c r="C898" s="343"/>
      <c r="D898" s="5"/>
      <c r="E898" s="11"/>
      <c r="F898" s="91">
        <f t="shared" si="23"/>
        <v>0</v>
      </c>
    </row>
    <row r="899" spans="1:6" ht="12.75">
      <c r="A899" s="351" t="s">
        <v>476</v>
      </c>
      <c r="B899" s="552" t="s">
        <v>1992</v>
      </c>
      <c r="C899" s="343" t="s">
        <v>483</v>
      </c>
      <c r="D899" s="5">
        <v>1</v>
      </c>
      <c r="E899" s="11"/>
      <c r="F899" s="91">
        <f t="shared" si="23"/>
        <v>0</v>
      </c>
    </row>
    <row r="900" spans="1:6" ht="12.75">
      <c r="A900" s="351"/>
      <c r="B900" s="552"/>
      <c r="C900" s="343"/>
      <c r="D900" s="5"/>
      <c r="E900" s="11"/>
      <c r="F900" s="91">
        <f t="shared" si="23"/>
        <v>0</v>
      </c>
    </row>
    <row r="901" spans="1:6" ht="12.75">
      <c r="A901" s="351" t="s">
        <v>488</v>
      </c>
      <c r="B901" s="360" t="s">
        <v>639</v>
      </c>
      <c r="C901" s="343" t="s">
        <v>483</v>
      </c>
      <c r="D901" s="5">
        <v>1</v>
      </c>
      <c r="E901" s="11"/>
      <c r="F901" s="91">
        <f t="shared" si="23"/>
        <v>0</v>
      </c>
    </row>
    <row r="902" spans="1:6" ht="12.75">
      <c r="A902" s="351"/>
      <c r="B902" s="360"/>
      <c r="C902" s="343"/>
      <c r="D902" s="345"/>
      <c r="E902" s="11"/>
      <c r="F902" s="91">
        <f t="shared" si="23"/>
        <v>0</v>
      </c>
    </row>
    <row r="903" spans="1:6" ht="12.75">
      <c r="A903" s="351" t="s">
        <v>489</v>
      </c>
      <c r="B903" s="360" t="s">
        <v>113</v>
      </c>
      <c r="C903" s="343"/>
      <c r="D903" s="345"/>
      <c r="E903" s="11"/>
      <c r="F903" s="91">
        <f t="shared" si="23"/>
        <v>0</v>
      </c>
    </row>
    <row r="904" spans="1:6" ht="12.75">
      <c r="A904" s="351"/>
      <c r="B904" s="558" t="s">
        <v>114</v>
      </c>
      <c r="C904" s="343"/>
      <c r="D904" s="345"/>
      <c r="E904" s="11"/>
      <c r="F904" s="91">
        <f t="shared" si="23"/>
        <v>0</v>
      </c>
    </row>
    <row r="905" spans="1:6" ht="12.75">
      <c r="A905" s="351"/>
      <c r="B905" s="360" t="s">
        <v>115</v>
      </c>
      <c r="C905" s="343"/>
      <c r="D905" s="345"/>
      <c r="E905" s="11"/>
      <c r="F905" s="91">
        <f t="shared" si="23"/>
        <v>0</v>
      </c>
    </row>
    <row r="906" spans="1:6" ht="12.75">
      <c r="A906" s="351"/>
      <c r="B906" s="360" t="s">
        <v>641</v>
      </c>
      <c r="C906" s="343"/>
      <c r="D906" s="345"/>
      <c r="E906" s="11"/>
      <c r="F906" s="91">
        <f t="shared" si="23"/>
        <v>0</v>
      </c>
    </row>
    <row r="907" spans="1:6" ht="12.75">
      <c r="A907" s="351"/>
      <c r="B907" s="360" t="s">
        <v>116</v>
      </c>
      <c r="C907" s="343"/>
      <c r="D907" s="345"/>
      <c r="E907" s="11"/>
      <c r="F907" s="91">
        <f t="shared" si="23"/>
        <v>0</v>
      </c>
    </row>
    <row r="908" spans="1:6" ht="12.75">
      <c r="A908" s="351"/>
      <c r="B908" s="360" t="s">
        <v>117</v>
      </c>
      <c r="C908" s="343"/>
      <c r="D908" s="345"/>
      <c r="E908" s="11"/>
      <c r="F908" s="91">
        <f t="shared" si="23"/>
        <v>0</v>
      </c>
    </row>
    <row r="909" spans="1:6" ht="12.75">
      <c r="A909" s="351"/>
      <c r="B909" s="360" t="s">
        <v>118</v>
      </c>
      <c r="C909" s="343"/>
      <c r="D909" s="345"/>
      <c r="E909" s="11"/>
      <c r="F909" s="91">
        <f t="shared" si="23"/>
        <v>0</v>
      </c>
    </row>
    <row r="910" spans="1:6" ht="12.75">
      <c r="A910" s="351"/>
      <c r="B910" s="552" t="s">
        <v>119</v>
      </c>
      <c r="C910" s="343"/>
      <c r="D910" s="345"/>
      <c r="E910" s="11"/>
      <c r="F910" s="91">
        <f t="shared" si="23"/>
        <v>0</v>
      </c>
    </row>
    <row r="911" spans="1:6" ht="12.75">
      <c r="A911" s="351"/>
      <c r="B911" s="552" t="s">
        <v>120</v>
      </c>
      <c r="C911" s="343" t="s">
        <v>483</v>
      </c>
      <c r="D911" s="345">
        <v>1</v>
      </c>
      <c r="E911" s="11"/>
      <c r="F911" s="91">
        <f t="shared" si="23"/>
        <v>0</v>
      </c>
    </row>
    <row r="912" spans="1:6" s="368" customFormat="1" ht="15">
      <c r="A912" s="351"/>
      <c r="B912" s="552"/>
      <c r="C912" s="343"/>
      <c r="D912" s="345"/>
      <c r="E912" s="11"/>
      <c r="F912" s="91">
        <f t="shared" si="23"/>
        <v>0</v>
      </c>
    </row>
    <row r="913" spans="1:6" ht="38.25">
      <c r="A913" s="351" t="s">
        <v>490</v>
      </c>
      <c r="B913" s="360" t="s">
        <v>44</v>
      </c>
      <c r="C913" s="343" t="s">
        <v>478</v>
      </c>
      <c r="D913" s="345">
        <v>1</v>
      </c>
      <c r="E913" s="11"/>
      <c r="F913" s="91">
        <f t="shared" si="23"/>
        <v>0</v>
      </c>
    </row>
    <row r="914" spans="1:6" ht="12.75">
      <c r="A914" s="351"/>
      <c r="B914" s="552"/>
      <c r="C914" s="343"/>
      <c r="D914" s="345"/>
      <c r="E914" s="11"/>
      <c r="F914" s="11"/>
    </row>
    <row r="915" spans="1:6" s="385" customFormat="1" ht="16.5" thickBot="1">
      <c r="A915" s="365"/>
      <c r="B915" s="555" t="s">
        <v>123</v>
      </c>
      <c r="C915" s="246"/>
      <c r="D915" s="366"/>
      <c r="E915" s="247"/>
      <c r="F915" s="367">
        <f>SUM(F831:F914)</f>
        <v>0</v>
      </c>
    </row>
    <row r="916" spans="1:6" ht="15" thickTop="1"/>
    <row r="917" spans="1:6" s="369" customFormat="1" ht="18">
      <c r="A917" s="266"/>
      <c r="B917" s="161"/>
      <c r="C917" s="162"/>
      <c r="D917" s="163"/>
      <c r="E917" s="164"/>
      <c r="F917" s="164"/>
    </row>
    <row r="918" spans="1:6" ht="31.5">
      <c r="A918" s="380" t="s">
        <v>767</v>
      </c>
      <c r="B918" s="381" t="s">
        <v>806</v>
      </c>
      <c r="C918" s="382"/>
      <c r="D918" s="383"/>
      <c r="E918" s="384"/>
      <c r="F918" s="384"/>
    </row>
    <row r="919" spans="1:6" ht="15.75">
      <c r="A919" s="380"/>
      <c r="B919" s="381"/>
      <c r="C919" s="382"/>
      <c r="D919" s="383"/>
      <c r="E919" s="384"/>
      <c r="F919" s="384"/>
    </row>
    <row r="921" spans="1:6" ht="51">
      <c r="A921" s="339" t="s">
        <v>456</v>
      </c>
      <c r="B921" s="515" t="s">
        <v>1976</v>
      </c>
      <c r="C921" s="303"/>
      <c r="D921" s="338"/>
      <c r="E921" s="304"/>
      <c r="F921" s="390"/>
    </row>
    <row r="922" spans="1:6" ht="12.75">
      <c r="A922" s="339"/>
      <c r="B922" s="515" t="s">
        <v>124</v>
      </c>
      <c r="C922" s="303"/>
      <c r="D922" s="338"/>
      <c r="E922" s="304"/>
      <c r="F922" s="304"/>
    </row>
    <row r="923" spans="1:6" ht="12.75">
      <c r="A923" s="339"/>
      <c r="B923" s="515" t="s">
        <v>125</v>
      </c>
      <c r="C923" s="303"/>
      <c r="D923" s="338"/>
      <c r="E923" s="304"/>
      <c r="F923" s="304"/>
    </row>
    <row r="924" spans="1:6" ht="12.75">
      <c r="A924" s="339"/>
      <c r="B924" s="515" t="s">
        <v>126</v>
      </c>
      <c r="C924" s="303"/>
      <c r="D924" s="338"/>
      <c r="E924" s="304"/>
      <c r="F924" s="304"/>
    </row>
    <row r="925" spans="1:6" ht="12.75">
      <c r="A925" s="339"/>
      <c r="B925" s="515" t="s">
        <v>647</v>
      </c>
      <c r="C925" s="303"/>
      <c r="D925" s="338"/>
      <c r="E925" s="304"/>
      <c r="F925" s="91">
        <f t="shared" ref="F925:F979" si="24">+E925*$D925</f>
        <v>0</v>
      </c>
    </row>
    <row r="926" spans="1:6" ht="12.75">
      <c r="A926" s="339"/>
      <c r="B926" s="515"/>
      <c r="C926" s="303"/>
      <c r="D926" s="370"/>
      <c r="E926" s="304"/>
      <c r="F926" s="91">
        <f t="shared" si="24"/>
        <v>0</v>
      </c>
    </row>
    <row r="927" spans="1:6" ht="15.75" customHeight="1">
      <c r="A927" s="339"/>
      <c r="B927" s="515" t="s">
        <v>127</v>
      </c>
      <c r="C927" s="303" t="s">
        <v>478</v>
      </c>
      <c r="D927" s="338">
        <v>1</v>
      </c>
      <c r="E927" s="304"/>
      <c r="F927" s="91">
        <f t="shared" si="24"/>
        <v>0</v>
      </c>
    </row>
    <row r="928" spans="1:6" ht="12.75">
      <c r="A928" s="339"/>
      <c r="B928" s="549"/>
      <c r="C928" s="14"/>
      <c r="D928" s="340"/>
      <c r="E928" s="304"/>
      <c r="F928" s="91">
        <f t="shared" si="24"/>
        <v>0</v>
      </c>
    </row>
    <row r="929" spans="1:6" ht="25.5">
      <c r="A929" s="339" t="s">
        <v>458</v>
      </c>
      <c r="B929" s="515" t="s">
        <v>128</v>
      </c>
      <c r="C929" s="303"/>
      <c r="D929" s="338"/>
      <c r="E929" s="304"/>
      <c r="F929" s="91">
        <f t="shared" si="24"/>
        <v>0</v>
      </c>
    </row>
    <row r="930" spans="1:6" ht="12.75">
      <c r="A930" s="339"/>
      <c r="B930" s="515"/>
      <c r="C930" s="303"/>
      <c r="D930" s="338"/>
      <c r="E930" s="304"/>
      <c r="F930" s="91">
        <f t="shared" si="24"/>
        <v>0</v>
      </c>
    </row>
    <row r="931" spans="1:6" ht="12.75">
      <c r="A931" s="339"/>
      <c r="B931" s="515" t="s">
        <v>129</v>
      </c>
      <c r="C931" s="303"/>
      <c r="D931" s="338"/>
      <c r="E931" s="304"/>
      <c r="F931" s="91">
        <f t="shared" si="24"/>
        <v>0</v>
      </c>
    </row>
    <row r="932" spans="1:6" ht="12.75">
      <c r="A932" s="339"/>
      <c r="B932" s="515" t="s">
        <v>130</v>
      </c>
      <c r="C932" s="303"/>
      <c r="D932" s="338"/>
      <c r="E932" s="304"/>
      <c r="F932" s="91">
        <f t="shared" si="24"/>
        <v>0</v>
      </c>
    </row>
    <row r="933" spans="1:6" ht="12.75">
      <c r="A933" s="339"/>
      <c r="B933" s="515" t="s">
        <v>131</v>
      </c>
      <c r="C933" s="303"/>
      <c r="D933" s="338"/>
      <c r="E933" s="304"/>
      <c r="F933" s="91">
        <f t="shared" si="24"/>
        <v>0</v>
      </c>
    </row>
    <row r="934" spans="1:6" ht="12.75">
      <c r="A934" s="339"/>
      <c r="B934" s="515" t="s">
        <v>647</v>
      </c>
      <c r="C934" s="303"/>
      <c r="D934" s="338"/>
      <c r="E934" s="304"/>
      <c r="F934" s="91">
        <f t="shared" si="24"/>
        <v>0</v>
      </c>
    </row>
    <row r="935" spans="1:6" ht="12.75">
      <c r="A935" s="339"/>
      <c r="B935" s="515"/>
      <c r="C935" s="303"/>
      <c r="D935" s="370"/>
      <c r="E935" s="304"/>
      <c r="F935" s="91">
        <f t="shared" si="24"/>
        <v>0</v>
      </c>
    </row>
    <row r="936" spans="1:6" ht="18" customHeight="1">
      <c r="A936" s="339"/>
      <c r="B936" s="515" t="s">
        <v>132</v>
      </c>
      <c r="C936" s="303" t="s">
        <v>478</v>
      </c>
      <c r="D936" s="338">
        <v>1</v>
      </c>
      <c r="E936" s="304"/>
      <c r="F936" s="91">
        <f t="shared" si="24"/>
        <v>0</v>
      </c>
    </row>
    <row r="937" spans="1:6" ht="12.75">
      <c r="A937" s="339"/>
      <c r="B937" s="549"/>
      <c r="C937" s="14"/>
      <c r="D937" s="340"/>
      <c r="E937" s="304"/>
      <c r="F937" s="91">
        <f t="shared" si="24"/>
        <v>0</v>
      </c>
    </row>
    <row r="938" spans="1:6" ht="51">
      <c r="A938" s="443" t="s">
        <v>459</v>
      </c>
      <c r="B938" s="559" t="s">
        <v>1977</v>
      </c>
      <c r="C938" s="371"/>
      <c r="D938" s="372"/>
      <c r="E938" s="304"/>
      <c r="F938" s="91">
        <f t="shared" si="24"/>
        <v>0</v>
      </c>
    </row>
    <row r="939" spans="1:6" ht="12.75">
      <c r="A939" s="443"/>
      <c r="B939" s="559"/>
      <c r="C939" s="373"/>
      <c r="D939" s="340"/>
      <c r="E939" s="304"/>
      <c r="F939" s="91">
        <f t="shared" si="24"/>
        <v>0</v>
      </c>
    </row>
    <row r="940" spans="1:6" ht="12.75">
      <c r="A940" s="443"/>
      <c r="B940" s="559" t="s">
        <v>133</v>
      </c>
      <c r="C940" s="371"/>
      <c r="D940" s="340"/>
      <c r="E940" s="304"/>
      <c r="F940" s="91">
        <f t="shared" si="24"/>
        <v>0</v>
      </c>
    </row>
    <row r="941" spans="1:6" ht="12.75">
      <c r="A941" s="443"/>
      <c r="B941" s="559" t="s">
        <v>134</v>
      </c>
      <c r="C941" s="371"/>
      <c r="D941" s="340"/>
      <c r="E941" s="304"/>
      <c r="F941" s="91">
        <f t="shared" si="24"/>
        <v>0</v>
      </c>
    </row>
    <row r="942" spans="1:6" ht="12.75">
      <c r="A942" s="443"/>
      <c r="B942" s="559" t="s">
        <v>135</v>
      </c>
      <c r="C942" s="371"/>
      <c r="D942" s="340"/>
      <c r="E942" s="304"/>
      <c r="F942" s="91">
        <f t="shared" si="24"/>
        <v>0</v>
      </c>
    </row>
    <row r="943" spans="1:6" ht="12.75">
      <c r="A943" s="443"/>
      <c r="B943" s="559" t="s">
        <v>136</v>
      </c>
      <c r="C943" s="373"/>
      <c r="D943" s="372"/>
      <c r="E943" s="304"/>
      <c r="F943" s="91">
        <f t="shared" si="24"/>
        <v>0</v>
      </c>
    </row>
    <row r="944" spans="1:6" ht="12.75">
      <c r="A944" s="443"/>
      <c r="B944" s="559" t="s">
        <v>644</v>
      </c>
      <c r="C944" s="373"/>
      <c r="D944" s="372"/>
      <c r="E944" s="304"/>
      <c r="F944" s="91">
        <f t="shared" si="24"/>
        <v>0</v>
      </c>
    </row>
    <row r="945" spans="1:6" ht="12.75">
      <c r="A945" s="443"/>
      <c r="B945" s="559"/>
      <c r="C945" s="373"/>
      <c r="D945" s="372"/>
      <c r="E945" s="304"/>
      <c r="F945" s="91">
        <f t="shared" si="24"/>
        <v>0</v>
      </c>
    </row>
    <row r="946" spans="1:6" ht="25.5">
      <c r="A946" s="443"/>
      <c r="B946" s="559" t="s">
        <v>137</v>
      </c>
      <c r="C946" s="373"/>
      <c r="D946" s="340"/>
      <c r="E946" s="304"/>
      <c r="F946" s="91">
        <f t="shared" si="24"/>
        <v>0</v>
      </c>
    </row>
    <row r="947" spans="1:6" ht="12.75">
      <c r="A947" s="443"/>
      <c r="B947" s="559" t="s">
        <v>138</v>
      </c>
      <c r="C947" s="373" t="s">
        <v>478</v>
      </c>
      <c r="D947" s="340">
        <v>1</v>
      </c>
      <c r="E947" s="304"/>
      <c r="F947" s="91">
        <f t="shared" si="24"/>
        <v>0</v>
      </c>
    </row>
    <row r="948" spans="1:6" ht="12.75">
      <c r="A948" s="443"/>
      <c r="B948" s="559"/>
      <c r="C948" s="373"/>
      <c r="D948" s="340"/>
      <c r="E948" s="304"/>
      <c r="F948" s="91">
        <f t="shared" si="24"/>
        <v>0</v>
      </c>
    </row>
    <row r="949" spans="1:6" ht="12.75">
      <c r="A949" s="443" t="s">
        <v>460</v>
      </c>
      <c r="B949" s="559" t="s">
        <v>139</v>
      </c>
      <c r="C949" s="373"/>
      <c r="D949" s="340"/>
      <c r="E949" s="304"/>
      <c r="F949" s="91">
        <f t="shared" si="24"/>
        <v>0</v>
      </c>
    </row>
    <row r="950" spans="1:6" ht="12.75">
      <c r="A950" s="443"/>
      <c r="B950" s="559"/>
      <c r="C950" s="373"/>
      <c r="D950" s="340"/>
      <c r="E950" s="304"/>
      <c r="F950" s="91">
        <f t="shared" si="24"/>
        <v>0</v>
      </c>
    </row>
    <row r="951" spans="1:6" ht="12.75">
      <c r="A951" s="443"/>
      <c r="B951" s="559" t="s">
        <v>129</v>
      </c>
      <c r="C951" s="373"/>
      <c r="D951" s="340"/>
      <c r="E951" s="304"/>
      <c r="F951" s="91">
        <f t="shared" si="24"/>
        <v>0</v>
      </c>
    </row>
    <row r="952" spans="1:6" ht="12.75">
      <c r="A952" s="443"/>
      <c r="B952" s="559" t="s">
        <v>140</v>
      </c>
      <c r="C952" s="373"/>
      <c r="D952" s="340"/>
      <c r="E952" s="304"/>
      <c r="F952" s="91">
        <f t="shared" si="24"/>
        <v>0</v>
      </c>
    </row>
    <row r="953" spans="1:6" ht="12.75">
      <c r="A953" s="443"/>
      <c r="B953" s="559" t="s">
        <v>141</v>
      </c>
      <c r="C953" s="373"/>
      <c r="D953" s="340"/>
      <c r="E953" s="304"/>
      <c r="F953" s="91">
        <f t="shared" si="24"/>
        <v>0</v>
      </c>
    </row>
    <row r="954" spans="1:6" ht="12.75">
      <c r="A954" s="443"/>
      <c r="B954" s="559" t="s">
        <v>142</v>
      </c>
      <c r="C954" s="373"/>
      <c r="D954" s="340"/>
      <c r="E954" s="304"/>
      <c r="F954" s="91">
        <f t="shared" si="24"/>
        <v>0</v>
      </c>
    </row>
    <row r="955" spans="1:6" ht="12.75">
      <c r="A955" s="443"/>
      <c r="B955" s="559" t="s">
        <v>648</v>
      </c>
      <c r="C955" s="373"/>
      <c r="D955" s="340"/>
      <c r="E955" s="304"/>
      <c r="F955" s="91">
        <f t="shared" si="24"/>
        <v>0</v>
      </c>
    </row>
    <row r="956" spans="1:6" ht="12.75">
      <c r="A956" s="443"/>
      <c r="B956" s="559"/>
      <c r="C956" s="373"/>
      <c r="D956" s="340"/>
      <c r="E956" s="304"/>
      <c r="F956" s="91">
        <f t="shared" si="24"/>
        <v>0</v>
      </c>
    </row>
    <row r="957" spans="1:6" ht="25.5">
      <c r="A957" s="443"/>
      <c r="B957" s="559" t="s">
        <v>1978</v>
      </c>
      <c r="C957" s="373" t="s">
        <v>478</v>
      </c>
      <c r="D957" s="340">
        <v>1</v>
      </c>
      <c r="E957" s="304"/>
      <c r="F957" s="91">
        <f t="shared" si="24"/>
        <v>0</v>
      </c>
    </row>
    <row r="958" spans="1:6" ht="12.75">
      <c r="A958" s="443"/>
      <c r="B958" s="559"/>
      <c r="C958" s="373"/>
      <c r="D958" s="340"/>
      <c r="E958" s="389"/>
      <c r="F958" s="91">
        <f t="shared" si="24"/>
        <v>0</v>
      </c>
    </row>
    <row r="959" spans="1:6" ht="89.25">
      <c r="A959" s="339" t="s">
        <v>462</v>
      </c>
      <c r="B959" s="515" t="s">
        <v>143</v>
      </c>
      <c r="C959" s="374"/>
      <c r="D959" s="338"/>
      <c r="E959" s="304"/>
      <c r="F959" s="91">
        <f t="shared" si="24"/>
        <v>0</v>
      </c>
    </row>
    <row r="960" spans="1:6" ht="12.75">
      <c r="A960" s="339"/>
      <c r="B960" s="515"/>
      <c r="C960" s="375"/>
      <c r="D960" s="338"/>
      <c r="E960" s="304"/>
      <c r="F960" s="91">
        <f t="shared" si="24"/>
        <v>0</v>
      </c>
    </row>
    <row r="961" spans="1:6" ht="12.75">
      <c r="A961" s="444"/>
      <c r="B961" s="515" t="s">
        <v>781</v>
      </c>
      <c r="C961" s="14" t="s">
        <v>483</v>
      </c>
      <c r="D961" s="340">
        <v>2</v>
      </c>
      <c r="E961" s="389"/>
      <c r="F961" s="91">
        <f t="shared" si="24"/>
        <v>0</v>
      </c>
    </row>
    <row r="962" spans="1:6" ht="12.75">
      <c r="A962" s="445"/>
      <c r="B962" s="549"/>
      <c r="C962" s="14"/>
      <c r="D962" s="370"/>
      <c r="E962" s="1037"/>
      <c r="F962" s="91">
        <f t="shared" si="24"/>
        <v>0</v>
      </c>
    </row>
    <row r="963" spans="1:6" ht="25.5">
      <c r="A963" s="339" t="s">
        <v>463</v>
      </c>
      <c r="B963" s="515" t="s">
        <v>1993</v>
      </c>
      <c r="C963" s="14"/>
      <c r="D963" s="370"/>
      <c r="E963" s="304"/>
      <c r="F963" s="91">
        <f t="shared" si="24"/>
        <v>0</v>
      </c>
    </row>
    <row r="964" spans="1:6" ht="12.75">
      <c r="A964" s="339"/>
      <c r="B964" s="549"/>
      <c r="C964" s="14"/>
      <c r="D964" s="338"/>
      <c r="E964" s="304"/>
      <c r="F964" s="91">
        <f t="shared" si="24"/>
        <v>0</v>
      </c>
    </row>
    <row r="965" spans="1:6" ht="12.75">
      <c r="A965" s="446"/>
      <c r="B965" s="549" t="s">
        <v>782</v>
      </c>
      <c r="C965" s="14" t="s">
        <v>478</v>
      </c>
      <c r="D965" s="377">
        <v>2</v>
      </c>
      <c r="E965" s="304"/>
      <c r="F965" s="91">
        <f t="shared" si="24"/>
        <v>0</v>
      </c>
    </row>
    <row r="966" spans="1:6" ht="12.75">
      <c r="A966" s="446"/>
      <c r="B966" s="549"/>
      <c r="C966" s="303"/>
      <c r="D966" s="374"/>
      <c r="E966" s="390"/>
      <c r="F966" s="91">
        <f t="shared" si="24"/>
        <v>0</v>
      </c>
    </row>
    <row r="967" spans="1:6" ht="38.25">
      <c r="A967" s="447" t="s">
        <v>464</v>
      </c>
      <c r="B967" s="515" t="s">
        <v>1994</v>
      </c>
      <c r="C967" s="14"/>
      <c r="D967" s="376"/>
      <c r="E967" s="390"/>
      <c r="F967" s="91">
        <f t="shared" si="24"/>
        <v>0</v>
      </c>
    </row>
    <row r="968" spans="1:6" ht="12.75">
      <c r="A968" s="339"/>
      <c r="B968" s="549"/>
      <c r="C968" s="14"/>
      <c r="D968" s="338"/>
      <c r="E968" s="304"/>
      <c r="F968" s="91">
        <f t="shared" si="24"/>
        <v>0</v>
      </c>
    </row>
    <row r="969" spans="1:6" ht="12.75">
      <c r="A969" s="339"/>
      <c r="B969" s="549" t="s">
        <v>783</v>
      </c>
      <c r="C969" s="14" t="s">
        <v>478</v>
      </c>
      <c r="D969" s="340">
        <v>2</v>
      </c>
      <c r="E969" s="304"/>
      <c r="F969" s="91">
        <f t="shared" si="24"/>
        <v>0</v>
      </c>
    </row>
    <row r="970" spans="1:6" ht="12.75">
      <c r="A970" s="339"/>
      <c r="B970" s="549"/>
      <c r="C970" s="14"/>
      <c r="D970" s="338"/>
      <c r="E970" s="304"/>
      <c r="F970" s="91">
        <f t="shared" si="24"/>
        <v>0</v>
      </c>
    </row>
    <row r="971" spans="1:6" ht="12.75">
      <c r="A971" s="339" t="s">
        <v>465</v>
      </c>
      <c r="B971" s="549" t="s">
        <v>1995</v>
      </c>
      <c r="C971" s="14"/>
      <c r="D971" s="338"/>
      <c r="E971" s="304"/>
      <c r="F971" s="91">
        <f t="shared" si="24"/>
        <v>0</v>
      </c>
    </row>
    <row r="972" spans="1:6" ht="12.75">
      <c r="A972" s="339"/>
      <c r="B972" s="549"/>
      <c r="C972" s="14"/>
      <c r="D972" s="338"/>
      <c r="E972" s="304"/>
      <c r="F972" s="91">
        <f t="shared" si="24"/>
        <v>0</v>
      </c>
    </row>
    <row r="973" spans="1:6" ht="12.75">
      <c r="A973" s="339"/>
      <c r="B973" s="549" t="s">
        <v>784</v>
      </c>
      <c r="C973" s="14" t="s">
        <v>478</v>
      </c>
      <c r="D973" s="340">
        <v>2</v>
      </c>
      <c r="E973" s="304"/>
      <c r="F973" s="91">
        <f t="shared" si="24"/>
        <v>0</v>
      </c>
    </row>
    <row r="974" spans="1:6" ht="12.75">
      <c r="A974" s="339"/>
      <c r="B974" s="549"/>
      <c r="C974" s="14"/>
      <c r="D974" s="340"/>
      <c r="E974" s="304"/>
      <c r="F974" s="91">
        <f t="shared" si="24"/>
        <v>0</v>
      </c>
    </row>
    <row r="975" spans="1:6" ht="38.25">
      <c r="A975" s="443" t="s">
        <v>466</v>
      </c>
      <c r="B975" s="559" t="s">
        <v>1996</v>
      </c>
      <c r="C975" s="373"/>
      <c r="D975" s="340"/>
      <c r="E975" s="389"/>
      <c r="F975" s="91">
        <f t="shared" si="24"/>
        <v>0</v>
      </c>
    </row>
    <row r="976" spans="1:6" ht="12.75">
      <c r="A976" s="443"/>
      <c r="B976" s="559"/>
      <c r="C976" s="372"/>
      <c r="D976" s="340"/>
      <c r="E976" s="389"/>
      <c r="F976" s="91">
        <f t="shared" si="24"/>
        <v>0</v>
      </c>
    </row>
    <row r="977" spans="1:6" ht="12.75">
      <c r="A977" s="443"/>
      <c r="B977" s="559" t="s">
        <v>785</v>
      </c>
      <c r="C977" s="373" t="s">
        <v>478</v>
      </c>
      <c r="D977" s="340">
        <v>2</v>
      </c>
      <c r="E977" s="389"/>
      <c r="F977" s="91">
        <f t="shared" si="24"/>
        <v>0</v>
      </c>
    </row>
    <row r="978" spans="1:6" ht="12.75">
      <c r="A978" s="443"/>
      <c r="B978" s="559"/>
      <c r="C978" s="373"/>
      <c r="D978" s="340"/>
      <c r="E978" s="389"/>
      <c r="F978" s="91">
        <f t="shared" si="24"/>
        <v>0</v>
      </c>
    </row>
    <row r="979" spans="1:6" ht="38.25">
      <c r="A979" s="443" t="s">
        <v>467</v>
      </c>
      <c r="B979" s="559" t="s">
        <v>1997</v>
      </c>
      <c r="C979" s="373"/>
      <c r="D979" s="340"/>
      <c r="E979" s="389"/>
      <c r="F979" s="91">
        <f t="shared" si="24"/>
        <v>0</v>
      </c>
    </row>
    <row r="980" spans="1:6" ht="12.75">
      <c r="A980" s="443"/>
      <c r="B980" s="559"/>
      <c r="C980" s="373"/>
      <c r="D980" s="340"/>
      <c r="E980" s="389"/>
      <c r="F980" s="91">
        <f t="shared" ref="F980:F1029" si="25">+E980*$D980</f>
        <v>0</v>
      </c>
    </row>
    <row r="981" spans="1:6" ht="12.75">
      <c r="A981" s="443"/>
      <c r="B981" s="559" t="s">
        <v>786</v>
      </c>
      <c r="C981" s="373"/>
      <c r="D981" s="340"/>
      <c r="E981" s="389"/>
      <c r="F981" s="91">
        <f t="shared" si="25"/>
        <v>0</v>
      </c>
    </row>
    <row r="982" spans="1:6" ht="12.75">
      <c r="A982" s="443"/>
      <c r="B982" s="559" t="s">
        <v>787</v>
      </c>
      <c r="C982" s="373"/>
      <c r="D982" s="340"/>
      <c r="E982" s="389"/>
      <c r="F982" s="91">
        <f t="shared" si="25"/>
        <v>0</v>
      </c>
    </row>
    <row r="983" spans="1:6" ht="12.75">
      <c r="A983" s="443"/>
      <c r="B983" s="559" t="s">
        <v>788</v>
      </c>
      <c r="C983" s="373"/>
      <c r="D983" s="340"/>
      <c r="E983" s="389"/>
      <c r="F983" s="91">
        <f t="shared" si="25"/>
        <v>0</v>
      </c>
    </row>
    <row r="984" spans="1:6" ht="12.75">
      <c r="A984" s="443"/>
      <c r="B984" s="559" t="s">
        <v>789</v>
      </c>
      <c r="C984" s="373"/>
      <c r="D984" s="340"/>
      <c r="E984" s="389"/>
      <c r="F984" s="91">
        <f t="shared" si="25"/>
        <v>0</v>
      </c>
    </row>
    <row r="985" spans="1:6" ht="12.75">
      <c r="A985" s="443"/>
      <c r="B985" s="559" t="s">
        <v>790</v>
      </c>
      <c r="C985" s="373"/>
      <c r="D985" s="340"/>
      <c r="E985" s="389"/>
      <c r="F985" s="91">
        <f t="shared" si="25"/>
        <v>0</v>
      </c>
    </row>
    <row r="986" spans="1:6" ht="12.75">
      <c r="A986" s="443"/>
      <c r="B986" s="559" t="s">
        <v>791</v>
      </c>
      <c r="C986" s="373"/>
      <c r="D986" s="340"/>
      <c r="E986" s="389"/>
      <c r="F986" s="91">
        <f t="shared" si="25"/>
        <v>0</v>
      </c>
    </row>
    <row r="987" spans="1:6" ht="12.75">
      <c r="A987" s="443"/>
      <c r="B987" s="559"/>
      <c r="C987" s="373"/>
      <c r="D987" s="340"/>
      <c r="E987" s="389"/>
      <c r="F987" s="91"/>
    </row>
    <row r="988" spans="1:6" ht="12.75">
      <c r="A988" s="443"/>
      <c r="B988" s="559" t="s">
        <v>794</v>
      </c>
      <c r="C988" s="373"/>
      <c r="D988" s="340"/>
      <c r="E988" s="389"/>
      <c r="F988" s="91">
        <f t="shared" si="25"/>
        <v>0</v>
      </c>
    </row>
    <row r="989" spans="1:6" ht="12.75">
      <c r="A989" s="443"/>
      <c r="B989" s="559"/>
      <c r="C989" s="373" t="s">
        <v>478</v>
      </c>
      <c r="D989" s="340">
        <v>2</v>
      </c>
      <c r="E989" s="389"/>
      <c r="F989" s="91">
        <f t="shared" si="25"/>
        <v>0</v>
      </c>
    </row>
    <row r="990" spans="1:6" ht="12.75">
      <c r="A990" s="443"/>
      <c r="B990" s="559" t="s">
        <v>792</v>
      </c>
      <c r="C990" s="373" t="s">
        <v>478</v>
      </c>
      <c r="D990" s="340">
        <v>6</v>
      </c>
      <c r="E990" s="389"/>
      <c r="F990" s="91">
        <f t="shared" si="25"/>
        <v>0</v>
      </c>
    </row>
    <row r="991" spans="1:6" ht="12.75">
      <c r="A991" s="443"/>
      <c r="B991" s="559" t="s">
        <v>793</v>
      </c>
      <c r="C991" s="373"/>
      <c r="D991" s="340"/>
      <c r="E991" s="389"/>
      <c r="F991" s="91">
        <f t="shared" si="25"/>
        <v>0</v>
      </c>
    </row>
    <row r="992" spans="1:6" ht="12.75">
      <c r="A992" s="443"/>
      <c r="B992" s="559"/>
      <c r="C992" s="373"/>
      <c r="D992" s="340"/>
      <c r="E992" s="389"/>
      <c r="F992" s="91">
        <f t="shared" si="25"/>
        <v>0</v>
      </c>
    </row>
    <row r="993" spans="1:6" ht="63.75">
      <c r="A993" s="443" t="s">
        <v>485</v>
      </c>
      <c r="B993" s="559" t="s">
        <v>1998</v>
      </c>
      <c r="C993" s="373" t="s">
        <v>483</v>
      </c>
      <c r="D993" s="340">
        <v>2</v>
      </c>
      <c r="E993" s="389"/>
      <c r="F993" s="91">
        <f t="shared" si="25"/>
        <v>0</v>
      </c>
    </row>
    <row r="994" spans="1:6" ht="12.75">
      <c r="A994" s="443"/>
      <c r="B994" s="559"/>
      <c r="C994" s="373"/>
      <c r="D994" s="340"/>
      <c r="E994" s="389"/>
      <c r="F994" s="91">
        <f t="shared" si="25"/>
        <v>0</v>
      </c>
    </row>
    <row r="995" spans="1:6" ht="38.25">
      <c r="A995" s="443" t="s">
        <v>468</v>
      </c>
      <c r="B995" s="559" t="s">
        <v>795</v>
      </c>
      <c r="C995" s="373"/>
      <c r="D995" s="340"/>
      <c r="E995" s="389"/>
      <c r="F995" s="91">
        <f t="shared" si="25"/>
        <v>0</v>
      </c>
    </row>
    <row r="996" spans="1:6" ht="12.75">
      <c r="A996" s="443"/>
      <c r="B996" s="559"/>
      <c r="C996" s="373"/>
      <c r="D996" s="340"/>
      <c r="E996" s="389"/>
      <c r="F996" s="91">
        <f t="shared" si="25"/>
        <v>0</v>
      </c>
    </row>
    <row r="997" spans="1:6" ht="12.75">
      <c r="A997" s="443"/>
      <c r="B997" s="559" t="s">
        <v>644</v>
      </c>
      <c r="C997" s="373" t="s">
        <v>478</v>
      </c>
      <c r="D997" s="340">
        <v>8</v>
      </c>
      <c r="E997" s="389"/>
      <c r="F997" s="91">
        <f t="shared" si="25"/>
        <v>0</v>
      </c>
    </row>
    <row r="998" spans="1:6" ht="12.75">
      <c r="A998" s="443"/>
      <c r="B998" s="559" t="s">
        <v>648</v>
      </c>
      <c r="C998" s="373" t="s">
        <v>478</v>
      </c>
      <c r="D998" s="340">
        <v>20</v>
      </c>
      <c r="E998" s="389"/>
      <c r="F998" s="91">
        <f t="shared" si="25"/>
        <v>0</v>
      </c>
    </row>
    <row r="999" spans="1:6" ht="12.75">
      <c r="A999" s="443"/>
      <c r="B999" s="559" t="s">
        <v>649</v>
      </c>
      <c r="C999" s="373" t="s">
        <v>478</v>
      </c>
      <c r="D999" s="340">
        <v>4</v>
      </c>
      <c r="E999" s="389"/>
      <c r="F999" s="91">
        <f t="shared" si="25"/>
        <v>0</v>
      </c>
    </row>
    <row r="1000" spans="1:6" ht="12.75">
      <c r="A1000" s="443"/>
      <c r="B1000" s="559" t="s">
        <v>647</v>
      </c>
      <c r="C1000" s="378" t="s">
        <v>478</v>
      </c>
      <c r="D1000" s="340">
        <v>12</v>
      </c>
      <c r="E1000" s="389"/>
      <c r="F1000" s="91">
        <f t="shared" si="25"/>
        <v>0</v>
      </c>
    </row>
    <row r="1001" spans="1:6" ht="12.75">
      <c r="A1001" s="443"/>
      <c r="B1001" s="559"/>
      <c r="C1001" s="373"/>
      <c r="D1001" s="340"/>
      <c r="E1001" s="389"/>
      <c r="F1001" s="91">
        <f t="shared" si="25"/>
        <v>0</v>
      </c>
    </row>
    <row r="1002" spans="1:6" ht="38.25">
      <c r="A1002" s="351" t="s">
        <v>486</v>
      </c>
      <c r="B1002" s="1021" t="s">
        <v>1999</v>
      </c>
      <c r="C1002" s="342"/>
      <c r="D1002" s="5"/>
      <c r="E1002" s="11"/>
      <c r="F1002" s="91">
        <f t="shared" si="25"/>
        <v>0</v>
      </c>
    </row>
    <row r="1003" spans="1:6" ht="12.75">
      <c r="A1003" s="351"/>
      <c r="B1003" s="552"/>
      <c r="C1003" s="342"/>
      <c r="D1003" s="5"/>
      <c r="E1003" s="11"/>
      <c r="F1003" s="91">
        <f t="shared" si="25"/>
        <v>0</v>
      </c>
    </row>
    <row r="1004" spans="1:6" ht="12.75">
      <c r="A1004" s="351"/>
      <c r="B1004" s="552" t="s">
        <v>644</v>
      </c>
      <c r="C1004" s="342" t="s">
        <v>478</v>
      </c>
      <c r="D1004" s="5">
        <v>2</v>
      </c>
      <c r="E1004" s="11"/>
      <c r="F1004" s="91">
        <f t="shared" si="25"/>
        <v>0</v>
      </c>
    </row>
    <row r="1005" spans="1:6" ht="12.75">
      <c r="A1005" s="351"/>
      <c r="B1005" s="552" t="s">
        <v>648</v>
      </c>
      <c r="C1005" s="342" t="s">
        <v>478</v>
      </c>
      <c r="D1005" s="5">
        <v>1</v>
      </c>
      <c r="E1005" s="11"/>
      <c r="F1005" s="91">
        <f t="shared" si="25"/>
        <v>0</v>
      </c>
    </row>
    <row r="1006" spans="1:6" ht="12.75">
      <c r="A1006" s="351"/>
      <c r="B1006" s="552"/>
      <c r="C1006" s="342"/>
      <c r="D1006" s="5"/>
      <c r="E1006" s="11"/>
      <c r="F1006" s="91">
        <f t="shared" si="25"/>
        <v>0</v>
      </c>
    </row>
    <row r="1007" spans="1:6" ht="25.5">
      <c r="A1007" s="339" t="s">
        <v>487</v>
      </c>
      <c r="B1007" s="515" t="s">
        <v>2000</v>
      </c>
      <c r="C1007" s="14"/>
      <c r="D1007" s="340"/>
      <c r="E1007" s="304"/>
      <c r="F1007" s="91">
        <f t="shared" si="25"/>
        <v>0</v>
      </c>
    </row>
    <row r="1008" spans="1:6" ht="12.75">
      <c r="A1008" s="339"/>
      <c r="B1008" s="549"/>
      <c r="C1008" s="14"/>
      <c r="D1008" s="340"/>
      <c r="E1008" s="304"/>
      <c r="F1008" s="91">
        <f t="shared" si="25"/>
        <v>0</v>
      </c>
    </row>
    <row r="1009" spans="1:6" ht="12.75">
      <c r="A1009" s="339"/>
      <c r="B1009" s="549" t="s">
        <v>644</v>
      </c>
      <c r="C1009" s="14" t="s">
        <v>478</v>
      </c>
      <c r="D1009" s="340">
        <v>1</v>
      </c>
      <c r="E1009" s="389"/>
      <c r="F1009" s="91">
        <f t="shared" si="25"/>
        <v>0</v>
      </c>
    </row>
    <row r="1010" spans="1:6" ht="12.75">
      <c r="A1010" s="351"/>
      <c r="B1010" s="552" t="s">
        <v>648</v>
      </c>
      <c r="C1010" s="342" t="s">
        <v>478</v>
      </c>
      <c r="D1010" s="5">
        <v>1</v>
      </c>
      <c r="E1010" s="11"/>
      <c r="F1010" s="91">
        <f t="shared" si="25"/>
        <v>0</v>
      </c>
    </row>
    <row r="1011" spans="1:6" ht="12.75">
      <c r="A1011" s="351"/>
      <c r="B1011" s="552"/>
      <c r="C1011" s="342"/>
      <c r="D1011" s="5"/>
      <c r="E1011" s="11"/>
      <c r="F1011" s="91">
        <f t="shared" si="25"/>
        <v>0</v>
      </c>
    </row>
    <row r="1012" spans="1:6" ht="51">
      <c r="A1012" s="351" t="s">
        <v>469</v>
      </c>
      <c r="B1012" s="1021" t="s">
        <v>2001</v>
      </c>
      <c r="C1012" s="342"/>
      <c r="D1012" s="5"/>
      <c r="E1012" s="11"/>
      <c r="F1012" s="91">
        <f t="shared" si="25"/>
        <v>0</v>
      </c>
    </row>
    <row r="1013" spans="1:6" ht="12.75">
      <c r="A1013" s="351"/>
      <c r="B1013" s="552"/>
      <c r="C1013" s="342"/>
      <c r="D1013" s="5"/>
      <c r="E1013" s="11"/>
      <c r="F1013" s="91">
        <f t="shared" si="25"/>
        <v>0</v>
      </c>
    </row>
    <row r="1014" spans="1:6" ht="12.75">
      <c r="A1014" s="351"/>
      <c r="B1014" s="552" t="s">
        <v>649</v>
      </c>
      <c r="C1014" s="342" t="s">
        <v>478</v>
      </c>
      <c r="D1014" s="5">
        <v>4</v>
      </c>
      <c r="E1014" s="11"/>
      <c r="F1014" s="91">
        <f t="shared" si="25"/>
        <v>0</v>
      </c>
    </row>
    <row r="1015" spans="1:6" ht="12.75">
      <c r="A1015" s="351"/>
      <c r="B1015" s="552"/>
      <c r="C1015" s="342"/>
      <c r="D1015" s="5"/>
      <c r="E1015" s="11"/>
      <c r="F1015" s="91">
        <f t="shared" si="25"/>
        <v>0</v>
      </c>
    </row>
    <row r="1016" spans="1:6" ht="51">
      <c r="A1016" s="364" t="s">
        <v>470</v>
      </c>
      <c r="B1016" s="360" t="s">
        <v>796</v>
      </c>
      <c r="C1016" s="342"/>
      <c r="D1016" s="359"/>
      <c r="E1016" s="11"/>
      <c r="F1016" s="91">
        <f t="shared" si="25"/>
        <v>0</v>
      </c>
    </row>
    <row r="1017" spans="1:6" ht="12.75">
      <c r="A1017" s="364"/>
      <c r="B1017" s="360"/>
      <c r="C1017" s="342"/>
      <c r="D1017" s="359"/>
      <c r="E1017" s="11"/>
      <c r="F1017" s="91">
        <f t="shared" si="25"/>
        <v>0</v>
      </c>
    </row>
    <row r="1018" spans="1:6" ht="12.75">
      <c r="A1018" s="364"/>
      <c r="B1018" s="360" t="s">
        <v>797</v>
      </c>
      <c r="C1018" s="342" t="s">
        <v>478</v>
      </c>
      <c r="D1018" s="359">
        <v>4</v>
      </c>
      <c r="E1018" s="11"/>
      <c r="F1018" s="91">
        <f t="shared" si="25"/>
        <v>0</v>
      </c>
    </row>
    <row r="1019" spans="1:6" ht="12.75">
      <c r="A1019" s="351"/>
      <c r="B1019" s="360" t="s">
        <v>798</v>
      </c>
      <c r="C1019" s="343" t="s">
        <v>478</v>
      </c>
      <c r="D1019" s="345">
        <v>2</v>
      </c>
      <c r="E1019" s="11"/>
      <c r="F1019" s="91">
        <f t="shared" si="25"/>
        <v>0</v>
      </c>
    </row>
    <row r="1020" spans="1:6" ht="12.75">
      <c r="A1020" s="351"/>
      <c r="B1020" s="360" t="s">
        <v>799</v>
      </c>
      <c r="C1020" s="343" t="s">
        <v>478</v>
      </c>
      <c r="D1020" s="345">
        <v>2</v>
      </c>
      <c r="E1020" s="11"/>
      <c r="F1020" s="91">
        <f t="shared" si="25"/>
        <v>0</v>
      </c>
    </row>
    <row r="1021" spans="1:6" ht="12.75">
      <c r="A1021" s="351"/>
      <c r="B1021" s="360"/>
      <c r="C1021" s="343"/>
      <c r="D1021" s="5"/>
      <c r="E1021" s="11"/>
      <c r="F1021" s="91">
        <f t="shared" si="25"/>
        <v>0</v>
      </c>
    </row>
    <row r="1022" spans="1:6" ht="38.25">
      <c r="A1022" s="351" t="s">
        <v>476</v>
      </c>
      <c r="B1022" s="360" t="s">
        <v>800</v>
      </c>
      <c r="C1022" s="4"/>
      <c r="D1022" s="5"/>
      <c r="E1022" s="11"/>
      <c r="F1022" s="91">
        <f t="shared" si="25"/>
        <v>0</v>
      </c>
    </row>
    <row r="1023" spans="1:6" ht="12.75">
      <c r="A1023" s="351"/>
      <c r="B1023" s="360"/>
      <c r="C1023" s="4"/>
      <c r="D1023" s="5"/>
      <c r="E1023" s="11"/>
      <c r="F1023" s="91">
        <f t="shared" si="25"/>
        <v>0</v>
      </c>
    </row>
    <row r="1024" spans="1:6" ht="12.75">
      <c r="A1024" s="351"/>
      <c r="B1024" s="360" t="s">
        <v>801</v>
      </c>
      <c r="C1024" s="4" t="s">
        <v>478</v>
      </c>
      <c r="D1024" s="5">
        <v>8</v>
      </c>
      <c r="E1024" s="11"/>
      <c r="F1024" s="91">
        <f t="shared" si="25"/>
        <v>0</v>
      </c>
    </row>
    <row r="1025" spans="1:6" ht="12.75">
      <c r="A1025" s="351"/>
      <c r="B1025" s="360"/>
      <c r="C1025" s="4"/>
      <c r="D1025" s="5"/>
      <c r="E1025" s="11"/>
      <c r="F1025" s="91">
        <f t="shared" si="25"/>
        <v>0</v>
      </c>
    </row>
    <row r="1026" spans="1:6" ht="38.25">
      <c r="A1026" s="339" t="s">
        <v>488</v>
      </c>
      <c r="B1026" s="515" t="s">
        <v>1968</v>
      </c>
      <c r="C1026" s="14"/>
      <c r="D1026" s="340"/>
      <c r="E1026" s="304"/>
      <c r="F1026" s="91">
        <f t="shared" si="25"/>
        <v>0</v>
      </c>
    </row>
    <row r="1027" spans="1:6" ht="12.75">
      <c r="A1027" s="339"/>
      <c r="B1027" s="549"/>
      <c r="C1027" s="14"/>
      <c r="D1027" s="340"/>
      <c r="E1027" s="304"/>
      <c r="F1027" s="91"/>
    </row>
    <row r="1028" spans="1:6" ht="12.75">
      <c r="A1028" s="339"/>
      <c r="B1028" s="549" t="s">
        <v>647</v>
      </c>
      <c r="C1028" s="14" t="s">
        <v>478</v>
      </c>
      <c r="D1028" s="340">
        <v>8</v>
      </c>
      <c r="E1028" s="304"/>
      <c r="F1028" s="91">
        <f t="shared" si="25"/>
        <v>0</v>
      </c>
    </row>
    <row r="1029" spans="1:6" ht="12.75">
      <c r="A1029" s="339"/>
      <c r="B1029" s="549"/>
      <c r="C1029" s="14"/>
      <c r="D1029" s="340"/>
      <c r="E1029" s="304"/>
      <c r="F1029" s="91">
        <f t="shared" si="25"/>
        <v>0</v>
      </c>
    </row>
    <row r="1030" spans="1:6" ht="14.25" customHeight="1">
      <c r="A1030" s="351" t="s">
        <v>489</v>
      </c>
      <c r="B1030" s="552" t="s">
        <v>2002</v>
      </c>
      <c r="C1030" s="343" t="s">
        <v>484</v>
      </c>
      <c r="D1030" s="5">
        <v>18</v>
      </c>
      <c r="E1030" s="11"/>
      <c r="F1030" s="91">
        <f t="shared" ref="F1030:F1066" si="26">+E1030*$D1030</f>
        <v>0</v>
      </c>
    </row>
    <row r="1031" spans="1:6" ht="12.75">
      <c r="A1031" s="351"/>
      <c r="B1031" s="552"/>
      <c r="C1031" s="343"/>
      <c r="D1031" s="5"/>
      <c r="E1031" s="11"/>
      <c r="F1031" s="91">
        <f t="shared" si="26"/>
        <v>0</v>
      </c>
    </row>
    <row r="1032" spans="1:6" ht="102">
      <c r="A1032" s="364" t="s">
        <v>490</v>
      </c>
      <c r="B1032" s="360" t="s">
        <v>802</v>
      </c>
      <c r="C1032" s="342"/>
      <c r="D1032" s="359"/>
      <c r="E1032" s="11"/>
      <c r="F1032" s="91">
        <f t="shared" si="26"/>
        <v>0</v>
      </c>
    </row>
    <row r="1033" spans="1:6" ht="12.75">
      <c r="A1033" s="364"/>
      <c r="B1033" s="360"/>
      <c r="C1033" s="342"/>
      <c r="D1033" s="359"/>
      <c r="E1033" s="11"/>
      <c r="F1033" s="91">
        <f t="shared" si="26"/>
        <v>0</v>
      </c>
    </row>
    <row r="1034" spans="1:6" ht="12.75">
      <c r="A1034" s="364"/>
      <c r="B1034" s="360" t="s">
        <v>638</v>
      </c>
      <c r="C1034" s="342"/>
      <c r="D1034" s="359"/>
      <c r="E1034" s="11"/>
      <c r="F1034" s="91">
        <f t="shared" si="26"/>
        <v>0</v>
      </c>
    </row>
    <row r="1035" spans="1:6" ht="12.75">
      <c r="A1035" s="364"/>
      <c r="B1035" s="360"/>
      <c r="C1035" s="342"/>
      <c r="D1035" s="359"/>
      <c r="E1035" s="11"/>
      <c r="F1035" s="91">
        <f t="shared" si="26"/>
        <v>0</v>
      </c>
    </row>
    <row r="1036" spans="1:6" ht="12.75">
      <c r="A1036" s="364"/>
      <c r="B1036" s="360" t="s">
        <v>27</v>
      </c>
      <c r="C1036" s="342" t="s">
        <v>637</v>
      </c>
      <c r="D1036" s="359">
        <v>48</v>
      </c>
      <c r="E1036" s="11"/>
      <c r="F1036" s="91">
        <f t="shared" si="26"/>
        <v>0</v>
      </c>
    </row>
    <row r="1037" spans="1:6" ht="12.75">
      <c r="A1037" s="351"/>
      <c r="B1037" s="360" t="s">
        <v>803</v>
      </c>
      <c r="C1037" s="343" t="s">
        <v>637</v>
      </c>
      <c r="D1037" s="345">
        <v>16</v>
      </c>
      <c r="E1037" s="11"/>
      <c r="F1037" s="91">
        <f t="shared" si="26"/>
        <v>0</v>
      </c>
    </row>
    <row r="1038" spans="1:6" ht="12.75">
      <c r="A1038" s="351"/>
      <c r="B1038" s="360" t="s">
        <v>646</v>
      </c>
      <c r="C1038" s="343" t="s">
        <v>637</v>
      </c>
      <c r="D1038" s="345">
        <v>4</v>
      </c>
      <c r="E1038" s="11"/>
      <c r="F1038" s="91">
        <f t="shared" si="26"/>
        <v>0</v>
      </c>
    </row>
    <row r="1039" spans="1:6" ht="12.75">
      <c r="A1039" s="351"/>
      <c r="B1039" s="551" t="s">
        <v>28</v>
      </c>
      <c r="C1039" s="343" t="s">
        <v>637</v>
      </c>
      <c r="D1039" s="345">
        <v>30</v>
      </c>
      <c r="E1039" s="11"/>
      <c r="F1039" s="91">
        <f t="shared" si="26"/>
        <v>0</v>
      </c>
    </row>
    <row r="1040" spans="1:6" ht="12.75">
      <c r="A1040" s="351"/>
      <c r="B1040" s="552"/>
      <c r="C1040" s="343"/>
      <c r="D1040" s="5"/>
      <c r="E1040" s="11"/>
      <c r="F1040" s="91">
        <f t="shared" si="26"/>
        <v>0</v>
      </c>
    </row>
    <row r="1041" spans="1:6" ht="63.75">
      <c r="A1041" s="339" t="s">
        <v>491</v>
      </c>
      <c r="B1041" s="515" t="s">
        <v>2003</v>
      </c>
      <c r="C1041" s="14"/>
      <c r="D1041" s="340"/>
      <c r="E1041" s="304"/>
      <c r="F1041" s="91">
        <f t="shared" si="26"/>
        <v>0</v>
      </c>
    </row>
    <row r="1042" spans="1:6" ht="12.75">
      <c r="A1042" s="339"/>
      <c r="B1042" s="549"/>
      <c r="C1042" s="14"/>
      <c r="D1042" s="340"/>
      <c r="E1042" s="304"/>
      <c r="F1042" s="91">
        <f t="shared" si="26"/>
        <v>0</v>
      </c>
    </row>
    <row r="1043" spans="1:6" ht="12.75">
      <c r="A1043" s="339"/>
      <c r="B1043" s="549" t="s">
        <v>644</v>
      </c>
      <c r="C1043" s="14" t="s">
        <v>637</v>
      </c>
      <c r="D1043" s="340">
        <v>48</v>
      </c>
      <c r="E1043" s="304"/>
      <c r="F1043" s="91">
        <f t="shared" si="26"/>
        <v>0</v>
      </c>
    </row>
    <row r="1044" spans="1:6" ht="12.75">
      <c r="A1044" s="339"/>
      <c r="B1044" s="549" t="s">
        <v>648</v>
      </c>
      <c r="C1044" s="14" t="s">
        <v>637</v>
      </c>
      <c r="D1044" s="340">
        <v>16</v>
      </c>
      <c r="E1044" s="304"/>
      <c r="F1044" s="91">
        <f t="shared" si="26"/>
        <v>0</v>
      </c>
    </row>
    <row r="1045" spans="1:6" ht="12.75">
      <c r="A1045" s="339"/>
      <c r="B1045" s="549" t="s">
        <v>649</v>
      </c>
      <c r="C1045" s="14" t="s">
        <v>637</v>
      </c>
      <c r="D1045" s="340">
        <v>4</v>
      </c>
      <c r="E1045" s="304"/>
      <c r="F1045" s="91">
        <f t="shared" si="26"/>
        <v>0</v>
      </c>
    </row>
    <row r="1046" spans="1:6" ht="12.75">
      <c r="A1046" s="339"/>
      <c r="B1046" s="549" t="s">
        <v>630</v>
      </c>
      <c r="C1046" s="14" t="s">
        <v>637</v>
      </c>
      <c r="D1046" s="340">
        <v>30</v>
      </c>
      <c r="E1046" s="304"/>
      <c r="F1046" s="91">
        <f t="shared" si="26"/>
        <v>0</v>
      </c>
    </row>
    <row r="1047" spans="1:6" ht="12.75">
      <c r="A1047" s="339"/>
      <c r="B1047" s="549"/>
      <c r="C1047" s="14"/>
      <c r="D1047" s="340"/>
      <c r="E1047" s="304"/>
      <c r="F1047" s="91">
        <f t="shared" si="26"/>
        <v>0</v>
      </c>
    </row>
    <row r="1048" spans="1:6" ht="25.5">
      <c r="A1048" s="339" t="s">
        <v>492</v>
      </c>
      <c r="B1048" s="515" t="s">
        <v>1631</v>
      </c>
      <c r="C1048" s="14"/>
      <c r="D1048" s="340"/>
      <c r="E1048" s="304"/>
      <c r="F1048" s="91">
        <f t="shared" si="26"/>
        <v>0</v>
      </c>
    </row>
    <row r="1049" spans="1:6" ht="12.75">
      <c r="A1049" s="339"/>
      <c r="B1049" s="549"/>
      <c r="C1049" s="14"/>
      <c r="D1049" s="340"/>
      <c r="E1049" s="304"/>
      <c r="F1049" s="91">
        <f t="shared" si="26"/>
        <v>0</v>
      </c>
    </row>
    <row r="1050" spans="1:6" ht="12.75">
      <c r="A1050" s="339"/>
      <c r="B1050" s="549" t="s">
        <v>647</v>
      </c>
      <c r="C1050" s="14" t="s">
        <v>478</v>
      </c>
      <c r="D1050" s="340">
        <v>8</v>
      </c>
      <c r="E1050" s="304"/>
      <c r="F1050" s="91">
        <f t="shared" si="26"/>
        <v>0</v>
      </c>
    </row>
    <row r="1051" spans="1:6" ht="12.75">
      <c r="A1051" s="339"/>
      <c r="B1051" s="549"/>
      <c r="C1051" s="14"/>
      <c r="D1051" s="340"/>
      <c r="E1051" s="304"/>
      <c r="F1051" s="91">
        <f t="shared" si="26"/>
        <v>0</v>
      </c>
    </row>
    <row r="1052" spans="1:6" ht="38.25">
      <c r="A1052" s="339" t="s">
        <v>617</v>
      </c>
      <c r="B1052" s="515" t="s">
        <v>1632</v>
      </c>
      <c r="C1052" s="14"/>
      <c r="D1052" s="340"/>
      <c r="E1052" s="304"/>
      <c r="F1052" s="91">
        <f t="shared" si="26"/>
        <v>0</v>
      </c>
    </row>
    <row r="1053" spans="1:6" ht="12.75">
      <c r="A1053" s="339"/>
      <c r="B1053" s="549"/>
      <c r="C1053" s="14"/>
      <c r="D1053" s="340"/>
      <c r="E1053" s="304"/>
      <c r="F1053" s="91">
        <f t="shared" si="26"/>
        <v>0</v>
      </c>
    </row>
    <row r="1054" spans="1:6" ht="12.75">
      <c r="A1054" s="339"/>
      <c r="B1054" s="549" t="s">
        <v>647</v>
      </c>
      <c r="C1054" s="14" t="s">
        <v>478</v>
      </c>
      <c r="D1054" s="340">
        <v>8</v>
      </c>
      <c r="E1054" s="304"/>
      <c r="F1054" s="91">
        <f t="shared" si="26"/>
        <v>0</v>
      </c>
    </row>
    <row r="1055" spans="1:6" ht="12.75">
      <c r="A1055" s="339"/>
      <c r="B1055" s="549"/>
      <c r="C1055" s="14"/>
      <c r="D1055" s="340"/>
      <c r="E1055" s="304"/>
      <c r="F1055" s="91">
        <f t="shared" si="26"/>
        <v>0</v>
      </c>
    </row>
    <row r="1056" spans="1:6" ht="25.5">
      <c r="A1056" s="351" t="s">
        <v>618</v>
      </c>
      <c r="B1056" s="1021" t="s">
        <v>2004</v>
      </c>
      <c r="C1056" s="343" t="s">
        <v>461</v>
      </c>
      <c r="D1056" s="5">
        <v>2</v>
      </c>
      <c r="E1056" s="11"/>
      <c r="F1056" s="91">
        <f t="shared" si="26"/>
        <v>0</v>
      </c>
    </row>
    <row r="1057" spans="1:6" ht="12.75">
      <c r="A1057" s="351"/>
      <c r="B1057" s="360"/>
      <c r="C1057" s="343"/>
      <c r="D1057" s="344"/>
      <c r="E1057" s="11"/>
      <c r="F1057" s="91">
        <f t="shared" si="26"/>
        <v>0</v>
      </c>
    </row>
    <row r="1058" spans="1:6" ht="12.75">
      <c r="A1058" s="351" t="s">
        <v>619</v>
      </c>
      <c r="B1058" s="552" t="s">
        <v>112</v>
      </c>
      <c r="C1058" s="343" t="s">
        <v>461</v>
      </c>
      <c r="D1058" s="5">
        <v>1</v>
      </c>
      <c r="E1058" s="11"/>
      <c r="F1058" s="91">
        <f t="shared" si="26"/>
        <v>0</v>
      </c>
    </row>
    <row r="1059" spans="1:6" ht="12.75">
      <c r="A1059" s="351"/>
      <c r="B1059" s="552"/>
      <c r="C1059" s="343"/>
      <c r="D1059" s="5"/>
      <c r="E1059" s="11"/>
      <c r="F1059" s="91">
        <f t="shared" si="26"/>
        <v>0</v>
      </c>
    </row>
    <row r="1060" spans="1:6" ht="12.75">
      <c r="A1060" s="351" t="s">
        <v>620</v>
      </c>
      <c r="B1060" s="552" t="s">
        <v>1630</v>
      </c>
      <c r="C1060" s="343" t="s">
        <v>478</v>
      </c>
      <c r="D1060" s="5">
        <v>22</v>
      </c>
      <c r="E1060" s="11"/>
      <c r="F1060" s="91">
        <f t="shared" si="26"/>
        <v>0</v>
      </c>
    </row>
    <row r="1061" spans="1:6" ht="12.75">
      <c r="A1061" s="351"/>
      <c r="B1061" s="552"/>
      <c r="C1061" s="343"/>
      <c r="D1061" s="5"/>
      <c r="E1061" s="11"/>
      <c r="F1061" s="91">
        <f t="shared" si="26"/>
        <v>0</v>
      </c>
    </row>
    <row r="1062" spans="1:6" ht="25.5">
      <c r="A1062" s="339" t="s">
        <v>621</v>
      </c>
      <c r="B1062" s="515" t="s">
        <v>1989</v>
      </c>
      <c r="C1062" s="14" t="s">
        <v>483</v>
      </c>
      <c r="D1062" s="340">
        <v>1</v>
      </c>
      <c r="E1062" s="304"/>
      <c r="F1062" s="91">
        <f t="shared" si="26"/>
        <v>0</v>
      </c>
    </row>
    <row r="1063" spans="1:6" ht="12.75">
      <c r="A1063" s="339"/>
      <c r="B1063" s="549"/>
      <c r="C1063" s="14"/>
      <c r="D1063" s="340"/>
      <c r="E1063" s="304"/>
      <c r="F1063" s="91">
        <f t="shared" si="26"/>
        <v>0</v>
      </c>
    </row>
    <row r="1064" spans="1:6" ht="38.25">
      <c r="A1064" s="339" t="s">
        <v>622</v>
      </c>
      <c r="B1064" s="515" t="s">
        <v>1990</v>
      </c>
      <c r="C1064" s="14" t="s">
        <v>483</v>
      </c>
      <c r="D1064" s="340">
        <v>1</v>
      </c>
      <c r="E1064" s="304"/>
      <c r="F1064" s="91">
        <f t="shared" si="26"/>
        <v>0</v>
      </c>
    </row>
    <row r="1065" spans="1:6" ht="12.75">
      <c r="A1065" s="351"/>
      <c r="B1065" s="560"/>
      <c r="C1065" s="4"/>
      <c r="D1065" s="5"/>
      <c r="E1065" s="11"/>
      <c r="F1065" s="91">
        <f t="shared" si="26"/>
        <v>0</v>
      </c>
    </row>
    <row r="1066" spans="1:6" ht="12.75">
      <c r="A1066" s="351" t="s">
        <v>623</v>
      </c>
      <c r="B1066" s="552" t="s">
        <v>2005</v>
      </c>
      <c r="C1066" s="343" t="s">
        <v>483</v>
      </c>
      <c r="D1066" s="5">
        <v>1</v>
      </c>
      <c r="E1066" s="11"/>
      <c r="F1066" s="91">
        <f t="shared" si="26"/>
        <v>0</v>
      </c>
    </row>
    <row r="1067" spans="1:6" ht="12.75">
      <c r="A1067" s="351"/>
      <c r="B1067" s="552"/>
      <c r="C1067" s="343"/>
      <c r="D1067" s="5"/>
      <c r="E1067" s="11"/>
      <c r="F1067" s="91">
        <f t="shared" ref="F1067:F1083" si="27">+E1067*$D1067</f>
        <v>0</v>
      </c>
    </row>
    <row r="1068" spans="1:6" ht="12.75">
      <c r="A1068" s="351" t="s">
        <v>624</v>
      </c>
      <c r="B1068" s="552" t="s">
        <v>2006</v>
      </c>
      <c r="C1068" s="343" t="s">
        <v>483</v>
      </c>
      <c r="D1068" s="5">
        <v>1</v>
      </c>
      <c r="E1068" s="11"/>
      <c r="F1068" s="91">
        <f t="shared" si="27"/>
        <v>0</v>
      </c>
    </row>
    <row r="1069" spans="1:6" ht="12.75">
      <c r="A1069" s="351"/>
      <c r="B1069" s="560"/>
      <c r="C1069" s="4"/>
      <c r="D1069" s="5"/>
      <c r="E1069" s="11"/>
      <c r="F1069" s="91">
        <f t="shared" si="27"/>
        <v>0</v>
      </c>
    </row>
    <row r="1070" spans="1:6" ht="12.75">
      <c r="A1070" s="351" t="s">
        <v>668</v>
      </c>
      <c r="B1070" s="360" t="s">
        <v>639</v>
      </c>
      <c r="C1070" s="343" t="s">
        <v>483</v>
      </c>
      <c r="D1070" s="5">
        <v>1</v>
      </c>
      <c r="E1070" s="11"/>
      <c r="F1070" s="91">
        <f t="shared" si="27"/>
        <v>0</v>
      </c>
    </row>
    <row r="1071" spans="1:6" ht="12.75">
      <c r="A1071" s="351"/>
      <c r="B1071" s="360"/>
      <c r="C1071" s="343"/>
      <c r="D1071" s="345"/>
      <c r="E1071" s="11"/>
      <c r="F1071" s="91">
        <f t="shared" si="27"/>
        <v>0</v>
      </c>
    </row>
    <row r="1072" spans="1:6" ht="12.75">
      <c r="A1072" s="351" t="s">
        <v>669</v>
      </c>
      <c r="B1072" s="360" t="s">
        <v>113</v>
      </c>
      <c r="C1072" s="343"/>
      <c r="D1072" s="345"/>
      <c r="E1072" s="11"/>
      <c r="F1072" s="91">
        <f t="shared" si="27"/>
        <v>0</v>
      </c>
    </row>
    <row r="1073" spans="1:6" ht="12.75">
      <c r="A1073" s="351"/>
      <c r="B1073" s="561" t="s">
        <v>114</v>
      </c>
      <c r="C1073" s="343"/>
      <c r="D1073" s="345"/>
      <c r="E1073" s="11"/>
      <c r="F1073" s="91">
        <f t="shared" si="27"/>
        <v>0</v>
      </c>
    </row>
    <row r="1074" spans="1:6" ht="12.75">
      <c r="A1074" s="351"/>
      <c r="B1074" s="360" t="s">
        <v>115</v>
      </c>
      <c r="C1074" s="343"/>
      <c r="D1074" s="345"/>
      <c r="E1074" s="11"/>
      <c r="F1074" s="91">
        <f t="shared" si="27"/>
        <v>0</v>
      </c>
    </row>
    <row r="1075" spans="1:6" ht="12.75">
      <c r="A1075" s="351"/>
      <c r="B1075" s="360" t="s">
        <v>641</v>
      </c>
      <c r="C1075" s="343"/>
      <c r="D1075" s="345"/>
      <c r="E1075" s="11"/>
      <c r="F1075" s="91">
        <f t="shared" si="27"/>
        <v>0</v>
      </c>
    </row>
    <row r="1076" spans="1:6" ht="12.75">
      <c r="A1076" s="351"/>
      <c r="B1076" s="360" t="s">
        <v>804</v>
      </c>
      <c r="C1076" s="343"/>
      <c r="D1076" s="345"/>
      <c r="E1076" s="11"/>
      <c r="F1076" s="91">
        <f t="shared" si="27"/>
        <v>0</v>
      </c>
    </row>
    <row r="1077" spans="1:6" ht="12.75">
      <c r="A1077" s="351"/>
      <c r="B1077" s="360" t="s">
        <v>805</v>
      </c>
      <c r="C1077" s="343"/>
      <c r="D1077" s="345"/>
      <c r="E1077" s="11"/>
      <c r="F1077" s="91">
        <f t="shared" si="27"/>
        <v>0</v>
      </c>
    </row>
    <row r="1078" spans="1:6" ht="12.75">
      <c r="A1078" s="351"/>
      <c r="B1078" s="360" t="s">
        <v>117</v>
      </c>
      <c r="C1078" s="343"/>
      <c r="D1078" s="345"/>
      <c r="E1078" s="11"/>
      <c r="F1078" s="91">
        <f t="shared" si="27"/>
        <v>0</v>
      </c>
    </row>
    <row r="1079" spans="1:6" ht="12.75">
      <c r="A1079" s="351"/>
      <c r="B1079" s="360" t="s">
        <v>118</v>
      </c>
      <c r="C1079" s="343"/>
      <c r="D1079" s="345"/>
      <c r="E1079" s="11"/>
      <c r="F1079" s="91">
        <f t="shared" si="27"/>
        <v>0</v>
      </c>
    </row>
    <row r="1080" spans="1:6" ht="12.75">
      <c r="A1080" s="351"/>
      <c r="B1080" s="552" t="s">
        <v>119</v>
      </c>
      <c r="C1080" s="343"/>
      <c r="D1080" s="345"/>
      <c r="E1080" s="11"/>
      <c r="F1080" s="91">
        <f t="shared" si="27"/>
        <v>0</v>
      </c>
    </row>
    <row r="1081" spans="1:6" ht="12.75">
      <c r="A1081" s="351"/>
      <c r="B1081" s="552" t="s">
        <v>120</v>
      </c>
      <c r="C1081" s="343" t="s">
        <v>483</v>
      </c>
      <c r="D1081" s="345">
        <v>1</v>
      </c>
      <c r="E1081" s="11"/>
      <c r="F1081" s="91">
        <f t="shared" si="27"/>
        <v>0</v>
      </c>
    </row>
    <row r="1082" spans="1:6" s="368" customFormat="1" ht="15">
      <c r="A1082" s="351"/>
      <c r="B1082" s="552"/>
      <c r="C1082" s="343"/>
      <c r="D1082" s="5"/>
      <c r="E1082" s="11"/>
      <c r="F1082" s="91">
        <f t="shared" si="27"/>
        <v>0</v>
      </c>
    </row>
    <row r="1083" spans="1:6" s="368" customFormat="1" ht="38.25">
      <c r="A1083" s="351" t="s">
        <v>670</v>
      </c>
      <c r="B1083" s="360" t="s">
        <v>44</v>
      </c>
      <c r="C1083" s="343" t="s">
        <v>478</v>
      </c>
      <c r="D1083" s="5">
        <v>1</v>
      </c>
      <c r="E1083" s="11"/>
      <c r="F1083" s="91">
        <f t="shared" si="27"/>
        <v>0</v>
      </c>
    </row>
    <row r="1084" spans="1:6" s="368" customFormat="1" ht="15">
      <c r="A1084" s="351"/>
      <c r="B1084" s="552"/>
      <c r="C1084" s="343"/>
      <c r="D1084" s="5"/>
      <c r="E1084" s="11"/>
      <c r="F1084" s="11"/>
    </row>
    <row r="1085" spans="1:6" s="368" customFormat="1" ht="16.5" thickBot="1">
      <c r="A1085" s="365"/>
      <c r="B1085" s="555" t="s">
        <v>807</v>
      </c>
      <c r="C1085" s="246"/>
      <c r="D1085" s="366"/>
      <c r="E1085" s="247"/>
      <c r="F1085" s="367">
        <f>SUM(F921:F1084)</f>
        <v>0</v>
      </c>
    </row>
    <row r="1086" spans="1:6" s="385" customFormat="1" ht="16.5" thickTop="1">
      <c r="A1086" s="396"/>
      <c r="B1086" s="562"/>
      <c r="C1086" s="397"/>
      <c r="D1086" s="398"/>
      <c r="E1086" s="379"/>
      <c r="F1086" s="384"/>
    </row>
    <row r="1087" spans="1:6" s="368" customFormat="1" ht="15.75">
      <c r="A1087" s="396"/>
      <c r="B1087" s="562"/>
      <c r="C1087" s="397"/>
      <c r="D1087" s="398"/>
      <c r="E1087" s="379"/>
      <c r="F1087" s="384"/>
    </row>
    <row r="1088" spans="1:6" s="368" customFormat="1" ht="15.75">
      <c r="A1088" s="396"/>
      <c r="B1088" s="562"/>
      <c r="C1088" s="397"/>
      <c r="D1088" s="398"/>
      <c r="E1088" s="379"/>
      <c r="F1088" s="384"/>
    </row>
    <row r="1089" spans="1:6" ht="15.75">
      <c r="A1089" s="380" t="s">
        <v>182</v>
      </c>
      <c r="B1089" s="381" t="s">
        <v>183</v>
      </c>
      <c r="C1089" s="382"/>
      <c r="D1089" s="383"/>
      <c r="E1089" s="384"/>
      <c r="F1089" s="384"/>
    </row>
    <row r="1090" spans="1:6" ht="15.75">
      <c r="A1090" s="396"/>
      <c r="B1090" s="562"/>
      <c r="C1090" s="397"/>
      <c r="D1090" s="398"/>
      <c r="E1090" s="379"/>
      <c r="F1090" s="384"/>
    </row>
    <row r="1091" spans="1:6" ht="25.5">
      <c r="A1091" s="339" t="s">
        <v>456</v>
      </c>
      <c r="B1091" s="523" t="s">
        <v>808</v>
      </c>
      <c r="C1091" s="358"/>
      <c r="D1091" s="359"/>
      <c r="E1091" s="304"/>
      <c r="F1091" s="304"/>
    </row>
    <row r="1092" spans="1:6" ht="38.25">
      <c r="A1092" s="339"/>
      <c r="B1092" s="563" t="s">
        <v>809</v>
      </c>
      <c r="C1092" s="358"/>
      <c r="D1092" s="359"/>
      <c r="E1092" s="304"/>
      <c r="F1092" s="304"/>
    </row>
    <row r="1093" spans="1:6" ht="12.75">
      <c r="A1093" s="339"/>
      <c r="B1093" s="563" t="s">
        <v>810</v>
      </c>
      <c r="C1093" s="358"/>
      <c r="D1093" s="399"/>
      <c r="E1093" s="304"/>
      <c r="F1093" s="304"/>
    </row>
    <row r="1094" spans="1:6" ht="25.5">
      <c r="A1094" s="339"/>
      <c r="B1094" s="563" t="s">
        <v>811</v>
      </c>
      <c r="C1094" s="358"/>
      <c r="D1094" s="359"/>
      <c r="E1094" s="304"/>
      <c r="F1094" s="304"/>
    </row>
    <row r="1095" spans="1:6" ht="12.75">
      <c r="A1095" s="339"/>
      <c r="B1095" s="563" t="s">
        <v>812</v>
      </c>
      <c r="C1095" s="358"/>
      <c r="D1095" s="399"/>
      <c r="E1095" s="304"/>
      <c r="F1095" s="304"/>
    </row>
    <row r="1096" spans="1:6" ht="38.25">
      <c r="A1096" s="339"/>
      <c r="B1096" s="563" t="s">
        <v>813</v>
      </c>
      <c r="C1096" s="358"/>
      <c r="D1096" s="399"/>
      <c r="E1096" s="304"/>
      <c r="F1096" s="304"/>
    </row>
    <row r="1097" spans="1:6" ht="12.75">
      <c r="A1097" s="339"/>
      <c r="B1097" s="563" t="s">
        <v>814</v>
      </c>
      <c r="C1097" s="358"/>
      <c r="D1097" s="399"/>
      <c r="E1097" s="304"/>
      <c r="F1097" s="304"/>
    </row>
    <row r="1098" spans="1:6" ht="12.75">
      <c r="A1098" s="339"/>
      <c r="B1098" s="563" t="s">
        <v>815</v>
      </c>
      <c r="C1098" s="358"/>
      <c r="D1098" s="399"/>
      <c r="E1098" s="304"/>
      <c r="F1098" s="304"/>
    </row>
    <row r="1099" spans="1:6" ht="12.75">
      <c r="A1099" s="339"/>
      <c r="B1099" s="563" t="s">
        <v>816</v>
      </c>
      <c r="C1099" s="358"/>
      <c r="D1099" s="399"/>
      <c r="E1099" s="304"/>
      <c r="F1099" s="304"/>
    </row>
    <row r="1100" spans="1:6" ht="12.75">
      <c r="A1100" s="339"/>
      <c r="B1100" s="563" t="s">
        <v>817</v>
      </c>
      <c r="C1100" s="358"/>
      <c r="D1100" s="399"/>
      <c r="E1100" s="304"/>
      <c r="F1100" s="304"/>
    </row>
    <row r="1101" spans="1:6" ht="12.75">
      <c r="A1101" s="339"/>
      <c r="B1101" s="563" t="s">
        <v>818</v>
      </c>
      <c r="C1101" s="358"/>
      <c r="D1101" s="399"/>
      <c r="E1101" s="304"/>
      <c r="F1101" s="91">
        <f t="shared" ref="F1101:F1154" si="28">+E1101*$D1101</f>
        <v>0</v>
      </c>
    </row>
    <row r="1102" spans="1:6" ht="12.75">
      <c r="A1102" s="339"/>
      <c r="B1102" s="523" t="s">
        <v>819</v>
      </c>
      <c r="C1102" s="358"/>
      <c r="D1102" s="5"/>
      <c r="E1102" s="304"/>
      <c r="F1102" s="91">
        <f t="shared" si="28"/>
        <v>0</v>
      </c>
    </row>
    <row r="1103" spans="1:6" ht="12.75">
      <c r="A1103" s="339"/>
      <c r="B1103" s="523"/>
      <c r="C1103" s="358"/>
      <c r="D1103" s="5"/>
      <c r="E1103" s="304"/>
      <c r="F1103" s="91">
        <f t="shared" si="28"/>
        <v>0</v>
      </c>
    </row>
    <row r="1104" spans="1:6" ht="12.75">
      <c r="A1104" s="339"/>
      <c r="B1104" s="523" t="s">
        <v>820</v>
      </c>
      <c r="C1104" s="358"/>
      <c r="D1104" s="5"/>
      <c r="E1104" s="304"/>
      <c r="F1104" s="91">
        <f t="shared" si="28"/>
        <v>0</v>
      </c>
    </row>
    <row r="1105" spans="1:6" ht="12.75">
      <c r="A1105" s="339"/>
      <c r="B1105" s="523" t="s">
        <v>821</v>
      </c>
      <c r="C1105" s="358"/>
      <c r="D1105" s="5"/>
      <c r="E1105" s="304"/>
      <c r="F1105" s="91">
        <f t="shared" si="28"/>
        <v>0</v>
      </c>
    </row>
    <row r="1106" spans="1:6" ht="12.75">
      <c r="A1106" s="339"/>
      <c r="B1106" s="523"/>
      <c r="C1106" s="399"/>
      <c r="D1106" s="399"/>
      <c r="E1106" s="304"/>
      <c r="F1106" s="91">
        <f t="shared" si="28"/>
        <v>0</v>
      </c>
    </row>
    <row r="1107" spans="1:6" ht="12.75">
      <c r="A1107" s="339"/>
      <c r="B1107" s="523" t="s">
        <v>822</v>
      </c>
      <c r="C1107" s="358"/>
      <c r="D1107" s="399"/>
      <c r="E1107" s="304"/>
      <c r="F1107" s="91">
        <f t="shared" si="28"/>
        <v>0</v>
      </c>
    </row>
    <row r="1108" spans="1:6" ht="12.75">
      <c r="A1108" s="339"/>
      <c r="B1108" s="523"/>
      <c r="C1108" s="358"/>
      <c r="D1108" s="399"/>
      <c r="E1108" s="304"/>
      <c r="F1108" s="91">
        <f t="shared" si="28"/>
        <v>0</v>
      </c>
    </row>
    <row r="1109" spans="1:6" ht="12.75">
      <c r="A1109" s="339"/>
      <c r="B1109" s="523" t="s">
        <v>823</v>
      </c>
      <c r="C1109" s="358" t="s">
        <v>478</v>
      </c>
      <c r="D1109" s="359">
        <v>9</v>
      </c>
      <c r="E1109" s="304"/>
      <c r="F1109" s="91">
        <f t="shared" si="28"/>
        <v>0</v>
      </c>
    </row>
    <row r="1110" spans="1:6" ht="12.75">
      <c r="A1110" s="339"/>
      <c r="B1110" s="523" t="s">
        <v>824</v>
      </c>
      <c r="C1110" s="358" t="s">
        <v>478</v>
      </c>
      <c r="D1110" s="359">
        <v>1</v>
      </c>
      <c r="E1110" s="304"/>
      <c r="F1110" s="91">
        <f t="shared" si="28"/>
        <v>0</v>
      </c>
    </row>
    <row r="1111" spans="1:6" ht="12.75">
      <c r="A1111" s="339"/>
      <c r="B1111" s="523" t="s">
        <v>825</v>
      </c>
      <c r="C1111" s="358" t="s">
        <v>478</v>
      </c>
      <c r="D1111" s="359">
        <v>1</v>
      </c>
      <c r="E1111" s="304"/>
      <c r="F1111" s="91">
        <f t="shared" si="28"/>
        <v>0</v>
      </c>
    </row>
    <row r="1112" spans="1:6" ht="12.75">
      <c r="A1112" s="339"/>
      <c r="B1112" s="523" t="s">
        <v>826</v>
      </c>
      <c r="C1112" s="358" t="s">
        <v>478</v>
      </c>
      <c r="D1112" s="359">
        <v>2</v>
      </c>
      <c r="E1112" s="304"/>
      <c r="F1112" s="91">
        <f t="shared" si="28"/>
        <v>0</v>
      </c>
    </row>
    <row r="1113" spans="1:6" ht="12.75">
      <c r="A1113" s="339"/>
      <c r="B1113" s="523"/>
      <c r="C1113" s="358"/>
      <c r="D1113" s="359"/>
      <c r="E1113" s="304"/>
      <c r="F1113" s="91">
        <f t="shared" si="28"/>
        <v>0</v>
      </c>
    </row>
    <row r="1114" spans="1:6" ht="38.25">
      <c r="A1114" s="339" t="s">
        <v>458</v>
      </c>
      <c r="B1114" s="523" t="s">
        <v>1979</v>
      </c>
      <c r="C1114" s="358"/>
      <c r="D1114" s="359"/>
      <c r="E1114" s="304"/>
      <c r="F1114" s="91">
        <f t="shared" si="28"/>
        <v>0</v>
      </c>
    </row>
    <row r="1115" spans="1:6" ht="12.75">
      <c r="A1115" s="339"/>
      <c r="B1115" s="523"/>
      <c r="C1115" s="358"/>
      <c r="D1115" s="359"/>
      <c r="E1115" s="304"/>
      <c r="F1115" s="91">
        <f t="shared" si="28"/>
        <v>0</v>
      </c>
    </row>
    <row r="1116" spans="1:6" ht="12.75">
      <c r="A1116" s="339"/>
      <c r="B1116" s="523" t="s">
        <v>827</v>
      </c>
      <c r="C1116" s="358" t="s">
        <v>478</v>
      </c>
      <c r="D1116" s="359">
        <v>2</v>
      </c>
      <c r="E1116" s="304"/>
      <c r="F1116" s="91">
        <f t="shared" si="28"/>
        <v>0</v>
      </c>
    </row>
    <row r="1117" spans="1:6" ht="12.75">
      <c r="A1117" s="339"/>
      <c r="B1117" s="523"/>
      <c r="C1117" s="358"/>
      <c r="D1117" s="359"/>
      <c r="E1117" s="304"/>
      <c r="F1117" s="91">
        <f t="shared" si="28"/>
        <v>0</v>
      </c>
    </row>
    <row r="1118" spans="1:6" ht="25.5">
      <c r="A1118" s="339" t="s">
        <v>459</v>
      </c>
      <c r="B1118" s="523" t="s">
        <v>1980</v>
      </c>
      <c r="C1118" s="358"/>
      <c r="D1118" s="359"/>
      <c r="E1118" s="304"/>
      <c r="F1118" s="91">
        <f t="shared" si="28"/>
        <v>0</v>
      </c>
    </row>
    <row r="1119" spans="1:6" ht="12.75">
      <c r="A1119" s="339"/>
      <c r="B1119" s="523"/>
      <c r="C1119" s="358"/>
      <c r="D1119" s="359"/>
      <c r="E1119" s="304"/>
      <c r="F1119" s="91">
        <f t="shared" si="28"/>
        <v>0</v>
      </c>
    </row>
    <row r="1120" spans="1:6" ht="12.75">
      <c r="A1120" s="339"/>
      <c r="B1120" s="523" t="s">
        <v>167</v>
      </c>
      <c r="C1120" s="358" t="s">
        <v>478</v>
      </c>
      <c r="D1120" s="359">
        <v>2</v>
      </c>
      <c r="E1120" s="304"/>
      <c r="F1120" s="91">
        <f t="shared" si="28"/>
        <v>0</v>
      </c>
    </row>
    <row r="1121" spans="1:6" ht="12.75">
      <c r="A1121" s="339"/>
      <c r="B1121" s="523"/>
      <c r="C1121" s="358"/>
      <c r="D1121" s="359"/>
      <c r="E1121" s="304"/>
      <c r="F1121" s="91">
        <f t="shared" si="28"/>
        <v>0</v>
      </c>
    </row>
    <row r="1122" spans="1:6" ht="38.25">
      <c r="A1122" s="443" t="s">
        <v>460</v>
      </c>
      <c r="B1122" s="559" t="s">
        <v>168</v>
      </c>
      <c r="C1122" s="373"/>
      <c r="D1122" s="340"/>
      <c r="E1122" s="389"/>
      <c r="F1122" s="91">
        <f t="shared" si="28"/>
        <v>0</v>
      </c>
    </row>
    <row r="1123" spans="1:6" ht="12.75">
      <c r="A1123" s="443"/>
      <c r="B1123" s="559"/>
      <c r="C1123" s="373"/>
      <c r="D1123" s="340"/>
      <c r="E1123" s="389"/>
      <c r="F1123" s="91">
        <f t="shared" si="28"/>
        <v>0</v>
      </c>
    </row>
    <row r="1124" spans="1:6" ht="12.75">
      <c r="A1124" s="364"/>
      <c r="B1124" s="360" t="s">
        <v>647</v>
      </c>
      <c r="C1124" s="358" t="s">
        <v>478</v>
      </c>
      <c r="D1124" s="359">
        <v>26</v>
      </c>
      <c r="E1124" s="11"/>
      <c r="F1124" s="91">
        <f t="shared" si="28"/>
        <v>0</v>
      </c>
    </row>
    <row r="1125" spans="1:6" ht="12.75">
      <c r="A1125" s="364"/>
      <c r="B1125" s="360"/>
      <c r="C1125" s="358"/>
      <c r="D1125" s="359"/>
      <c r="E1125" s="11"/>
      <c r="F1125" s="91">
        <f t="shared" si="28"/>
        <v>0</v>
      </c>
    </row>
    <row r="1126" spans="1:6" ht="38.25">
      <c r="A1126" s="364" t="s">
        <v>462</v>
      </c>
      <c r="B1126" s="360" t="s">
        <v>169</v>
      </c>
      <c r="C1126" s="358"/>
      <c r="D1126" s="359"/>
      <c r="E1126" s="11"/>
      <c r="F1126" s="91">
        <f t="shared" si="28"/>
        <v>0</v>
      </c>
    </row>
    <row r="1127" spans="1:6" ht="12.75">
      <c r="A1127" s="364"/>
      <c r="B1127" s="360"/>
      <c r="C1127" s="358"/>
      <c r="D1127" s="359"/>
      <c r="E1127" s="11"/>
      <c r="F1127" s="91">
        <f t="shared" si="28"/>
        <v>0</v>
      </c>
    </row>
    <row r="1128" spans="1:6" ht="12.75">
      <c r="A1128" s="364"/>
      <c r="B1128" s="360" t="s">
        <v>644</v>
      </c>
      <c r="C1128" s="358" t="s">
        <v>478</v>
      </c>
      <c r="D1128" s="359">
        <v>2</v>
      </c>
      <c r="E1128" s="11"/>
      <c r="F1128" s="91">
        <f t="shared" si="28"/>
        <v>0</v>
      </c>
    </row>
    <row r="1129" spans="1:6" ht="12.75">
      <c r="A1129" s="364"/>
      <c r="B1129" s="360" t="s">
        <v>170</v>
      </c>
      <c r="C1129" s="358" t="s">
        <v>478</v>
      </c>
      <c r="D1129" s="359">
        <v>2</v>
      </c>
      <c r="E1129" s="11"/>
      <c r="F1129" s="91">
        <f t="shared" si="28"/>
        <v>0</v>
      </c>
    </row>
    <row r="1130" spans="1:6" ht="12.75">
      <c r="A1130" s="364"/>
      <c r="B1130" s="360"/>
      <c r="C1130" s="358"/>
      <c r="D1130" s="359"/>
      <c r="E1130" s="11"/>
      <c r="F1130" s="91">
        <f t="shared" si="28"/>
        <v>0</v>
      </c>
    </row>
    <row r="1131" spans="1:6" ht="38.25">
      <c r="A1131" s="351" t="s">
        <v>463</v>
      </c>
      <c r="B1131" s="1021" t="s">
        <v>1619</v>
      </c>
      <c r="C1131" s="342"/>
      <c r="D1131" s="5"/>
      <c r="E1131" s="11"/>
      <c r="F1131" s="91">
        <f t="shared" si="28"/>
        <v>0</v>
      </c>
    </row>
    <row r="1132" spans="1:6" ht="12.75">
      <c r="A1132" s="351"/>
      <c r="B1132" s="552"/>
      <c r="C1132" s="342"/>
      <c r="D1132" s="5"/>
      <c r="E1132" s="11"/>
      <c r="F1132" s="91">
        <f t="shared" si="28"/>
        <v>0</v>
      </c>
    </row>
    <row r="1133" spans="1:6" ht="12.75">
      <c r="A1133" s="351"/>
      <c r="B1133" s="552" t="s">
        <v>644</v>
      </c>
      <c r="C1133" s="342" t="s">
        <v>478</v>
      </c>
      <c r="D1133" s="5">
        <v>2</v>
      </c>
      <c r="E1133" s="11"/>
      <c r="F1133" s="91">
        <f t="shared" si="28"/>
        <v>0</v>
      </c>
    </row>
    <row r="1134" spans="1:6" ht="12.75">
      <c r="A1134" s="351"/>
      <c r="B1134" s="552"/>
      <c r="C1134" s="342"/>
      <c r="D1134" s="5"/>
      <c r="E1134" s="11"/>
      <c r="F1134" s="91">
        <f t="shared" si="28"/>
        <v>0</v>
      </c>
    </row>
    <row r="1135" spans="1:6" ht="38.25">
      <c r="A1135" s="351" t="s">
        <v>464</v>
      </c>
      <c r="B1135" s="1021" t="s">
        <v>2007</v>
      </c>
      <c r="C1135" s="342"/>
      <c r="D1135" s="5"/>
      <c r="E1135" s="11"/>
      <c r="F1135" s="91">
        <f t="shared" si="28"/>
        <v>0</v>
      </c>
    </row>
    <row r="1136" spans="1:6" ht="12.75">
      <c r="A1136" s="351"/>
      <c r="B1136" s="552"/>
      <c r="C1136" s="342"/>
      <c r="D1136" s="5"/>
      <c r="E1136" s="11"/>
      <c r="F1136" s="91">
        <f t="shared" si="28"/>
        <v>0</v>
      </c>
    </row>
    <row r="1137" spans="1:6" ht="12.75">
      <c r="A1137" s="351"/>
      <c r="B1137" s="552" t="s">
        <v>647</v>
      </c>
      <c r="C1137" s="342" t="s">
        <v>478</v>
      </c>
      <c r="D1137" s="5">
        <v>2</v>
      </c>
      <c r="E1137" s="11"/>
      <c r="F1137" s="91">
        <f t="shared" si="28"/>
        <v>0</v>
      </c>
    </row>
    <row r="1138" spans="1:6" ht="12.75">
      <c r="A1138" s="351"/>
      <c r="B1138" s="552"/>
      <c r="C1138" s="342"/>
      <c r="D1138" s="5"/>
      <c r="E1138" s="11"/>
      <c r="F1138" s="91">
        <f t="shared" si="28"/>
        <v>0</v>
      </c>
    </row>
    <row r="1139" spans="1:6" ht="89.25">
      <c r="A1139" s="364" t="s">
        <v>465</v>
      </c>
      <c r="B1139" s="360" t="s">
        <v>171</v>
      </c>
      <c r="C1139" s="342"/>
      <c r="D1139" s="359"/>
      <c r="E1139" s="11"/>
      <c r="F1139" s="91">
        <f t="shared" si="28"/>
        <v>0</v>
      </c>
    </row>
    <row r="1140" spans="1:6" ht="12.75">
      <c r="A1140" s="364"/>
      <c r="B1140" s="360"/>
      <c r="C1140" s="342"/>
      <c r="D1140" s="359"/>
      <c r="E1140" s="11"/>
      <c r="F1140" s="91">
        <f t="shared" si="28"/>
        <v>0</v>
      </c>
    </row>
    <row r="1141" spans="1:6" ht="12.75">
      <c r="A1141" s="364"/>
      <c r="B1141" s="360" t="s">
        <v>638</v>
      </c>
      <c r="C1141" s="342"/>
      <c r="D1141" s="359"/>
      <c r="E1141" s="11"/>
      <c r="F1141" s="91">
        <f t="shared" si="28"/>
        <v>0</v>
      </c>
    </row>
    <row r="1142" spans="1:6" ht="12.75">
      <c r="A1142" s="364"/>
      <c r="B1142" s="360"/>
      <c r="C1142" s="342"/>
      <c r="D1142" s="359"/>
      <c r="E1142" s="11"/>
      <c r="F1142" s="91">
        <f t="shared" si="28"/>
        <v>0</v>
      </c>
    </row>
    <row r="1143" spans="1:6" ht="12.75">
      <c r="A1143" s="364"/>
      <c r="B1143" s="360" t="s">
        <v>27</v>
      </c>
      <c r="C1143" s="342" t="s">
        <v>637</v>
      </c>
      <c r="D1143" s="359">
        <v>52</v>
      </c>
      <c r="E1143" s="11"/>
      <c r="F1143" s="91">
        <f t="shared" si="28"/>
        <v>0</v>
      </c>
    </row>
    <row r="1144" spans="1:6" ht="12.75">
      <c r="A1144" s="351"/>
      <c r="B1144" s="360" t="s">
        <v>172</v>
      </c>
      <c r="C1144" s="343" t="s">
        <v>637</v>
      </c>
      <c r="D1144" s="345">
        <v>13</v>
      </c>
      <c r="E1144" s="11"/>
      <c r="F1144" s="91">
        <f t="shared" si="28"/>
        <v>0</v>
      </c>
    </row>
    <row r="1145" spans="1:6" ht="12.75">
      <c r="A1145" s="351"/>
      <c r="B1145" s="552" t="s">
        <v>173</v>
      </c>
      <c r="C1145" s="343" t="s">
        <v>637</v>
      </c>
      <c r="D1145" s="345">
        <v>18</v>
      </c>
      <c r="E1145" s="11"/>
      <c r="F1145" s="91">
        <f t="shared" si="28"/>
        <v>0</v>
      </c>
    </row>
    <row r="1146" spans="1:6" ht="12.75">
      <c r="A1146" s="351"/>
      <c r="B1146" s="552" t="s">
        <v>174</v>
      </c>
      <c r="C1146" s="343" t="s">
        <v>637</v>
      </c>
      <c r="D1146" s="5">
        <v>36</v>
      </c>
      <c r="E1146" s="11"/>
      <c r="F1146" s="91">
        <f t="shared" si="28"/>
        <v>0</v>
      </c>
    </row>
    <row r="1147" spans="1:6" ht="12.75">
      <c r="A1147" s="351"/>
      <c r="B1147" s="360"/>
      <c r="C1147" s="343"/>
      <c r="D1147" s="5"/>
      <c r="E1147" s="11"/>
      <c r="F1147" s="91">
        <f t="shared" si="28"/>
        <v>0</v>
      </c>
    </row>
    <row r="1148" spans="1:6" ht="25.5">
      <c r="A1148" s="351" t="s">
        <v>466</v>
      </c>
      <c r="B1148" s="360" t="s">
        <v>1981</v>
      </c>
      <c r="C1148" s="4" t="s">
        <v>478</v>
      </c>
      <c r="D1148" s="5">
        <v>2</v>
      </c>
      <c r="E1148" s="11"/>
      <c r="F1148" s="91">
        <f t="shared" si="28"/>
        <v>0</v>
      </c>
    </row>
    <row r="1149" spans="1:6" ht="12.75">
      <c r="A1149" s="351"/>
      <c r="B1149" s="360"/>
      <c r="C1149" s="4"/>
      <c r="D1149" s="5"/>
      <c r="E1149" s="11"/>
      <c r="F1149" s="91">
        <f t="shared" si="28"/>
        <v>0</v>
      </c>
    </row>
    <row r="1150" spans="1:6" ht="63.75">
      <c r="A1150" s="339" t="s">
        <v>467</v>
      </c>
      <c r="B1150" s="515" t="s">
        <v>2003</v>
      </c>
      <c r="C1150" s="14"/>
      <c r="D1150" s="340"/>
      <c r="E1150" s="304"/>
      <c r="F1150" s="91">
        <f t="shared" si="28"/>
        <v>0</v>
      </c>
    </row>
    <row r="1151" spans="1:6" ht="12.75">
      <c r="A1151" s="339"/>
      <c r="B1151" s="549"/>
      <c r="C1151" s="14"/>
      <c r="D1151" s="340"/>
      <c r="E1151" s="304"/>
      <c r="F1151" s="91">
        <f t="shared" si="28"/>
        <v>0</v>
      </c>
    </row>
    <row r="1152" spans="1:6" ht="12.75">
      <c r="A1152" s="339"/>
      <c r="B1152" s="549" t="s">
        <v>644</v>
      </c>
      <c r="C1152" s="14" t="s">
        <v>637</v>
      </c>
      <c r="D1152" s="340">
        <v>52</v>
      </c>
      <c r="E1152" s="304"/>
      <c r="F1152" s="91">
        <f t="shared" si="28"/>
        <v>0</v>
      </c>
    </row>
    <row r="1153" spans="1:6" ht="12.75">
      <c r="A1153" s="339"/>
      <c r="B1153" s="549" t="s">
        <v>648</v>
      </c>
      <c r="C1153" s="14" t="s">
        <v>637</v>
      </c>
      <c r="D1153" s="340">
        <v>13</v>
      </c>
      <c r="E1153" s="304"/>
      <c r="F1153" s="91">
        <f t="shared" si="28"/>
        <v>0</v>
      </c>
    </row>
    <row r="1154" spans="1:6" ht="12.75">
      <c r="A1154" s="339"/>
      <c r="B1154" s="549" t="s">
        <v>649</v>
      </c>
      <c r="C1154" s="14" t="s">
        <v>637</v>
      </c>
      <c r="D1154" s="340">
        <v>18</v>
      </c>
      <c r="E1154" s="304"/>
      <c r="F1154" s="91">
        <f t="shared" si="28"/>
        <v>0</v>
      </c>
    </row>
    <row r="1155" spans="1:6" ht="12.75">
      <c r="A1155" s="339"/>
      <c r="B1155" s="549" t="s">
        <v>630</v>
      </c>
      <c r="C1155" s="14" t="s">
        <v>637</v>
      </c>
      <c r="D1155" s="340">
        <v>36</v>
      </c>
      <c r="E1155" s="304"/>
      <c r="F1155" s="91">
        <f t="shared" ref="F1155:F1186" si="29">+E1155*$D1155</f>
        <v>0</v>
      </c>
    </row>
    <row r="1156" spans="1:6" ht="12.75">
      <c r="A1156" s="351"/>
      <c r="B1156" s="360"/>
      <c r="C1156" s="343"/>
      <c r="D1156" s="344"/>
      <c r="E1156" s="11"/>
      <c r="F1156" s="91">
        <f t="shared" si="29"/>
        <v>0</v>
      </c>
    </row>
    <row r="1157" spans="1:6" ht="25.5">
      <c r="A1157" s="351" t="s">
        <v>485</v>
      </c>
      <c r="B1157" s="1021" t="s">
        <v>2002</v>
      </c>
      <c r="C1157" s="343" t="s">
        <v>484</v>
      </c>
      <c r="D1157" s="5">
        <v>4</v>
      </c>
      <c r="E1157" s="11"/>
      <c r="F1157" s="91">
        <f t="shared" si="29"/>
        <v>0</v>
      </c>
    </row>
    <row r="1158" spans="1:6" ht="12.75">
      <c r="A1158" s="351"/>
      <c r="B1158" s="552"/>
      <c r="C1158" s="343"/>
      <c r="D1158" s="344"/>
      <c r="E1158" s="11"/>
      <c r="F1158" s="91">
        <f t="shared" si="29"/>
        <v>0</v>
      </c>
    </row>
    <row r="1159" spans="1:6" ht="25.5">
      <c r="A1159" s="351" t="s">
        <v>468</v>
      </c>
      <c r="B1159" s="1021" t="s">
        <v>1629</v>
      </c>
      <c r="C1159" s="343" t="s">
        <v>461</v>
      </c>
      <c r="D1159" s="5">
        <v>0.5</v>
      </c>
      <c r="E1159" s="11"/>
      <c r="F1159" s="91">
        <f t="shared" si="29"/>
        <v>0</v>
      </c>
    </row>
    <row r="1160" spans="1:6" ht="12.75">
      <c r="A1160" s="351"/>
      <c r="B1160" s="552"/>
      <c r="C1160" s="343"/>
      <c r="D1160" s="5"/>
      <c r="E1160" s="11"/>
      <c r="F1160" s="91">
        <f t="shared" si="29"/>
        <v>0</v>
      </c>
    </row>
    <row r="1161" spans="1:6" ht="12.75">
      <c r="A1161" s="351" t="s">
        <v>486</v>
      </c>
      <c r="B1161" s="552" t="s">
        <v>112</v>
      </c>
      <c r="C1161" s="343" t="s">
        <v>461</v>
      </c>
      <c r="D1161" s="5">
        <v>1</v>
      </c>
      <c r="E1161" s="11"/>
      <c r="F1161" s="91">
        <f t="shared" si="29"/>
        <v>0</v>
      </c>
    </row>
    <row r="1162" spans="1:6" ht="12.75">
      <c r="A1162" s="351"/>
      <c r="B1162" s="552"/>
      <c r="C1162" s="343"/>
      <c r="D1162" s="5"/>
      <c r="E1162" s="11"/>
      <c r="F1162" s="91">
        <f t="shared" si="29"/>
        <v>0</v>
      </c>
    </row>
    <row r="1163" spans="1:6" ht="25.5">
      <c r="A1163" s="351" t="s">
        <v>487</v>
      </c>
      <c r="B1163" s="1021" t="s">
        <v>1966</v>
      </c>
      <c r="C1163" s="343" t="s">
        <v>478</v>
      </c>
      <c r="D1163" s="5">
        <v>2</v>
      </c>
      <c r="E1163" s="11"/>
      <c r="F1163" s="91">
        <f t="shared" si="29"/>
        <v>0</v>
      </c>
    </row>
    <row r="1164" spans="1:6" ht="12.75">
      <c r="A1164" s="351"/>
      <c r="B1164" s="552"/>
      <c r="C1164" s="343"/>
      <c r="D1164" s="5"/>
      <c r="E1164" s="11"/>
      <c r="F1164" s="91">
        <f t="shared" si="29"/>
        <v>0</v>
      </c>
    </row>
    <row r="1165" spans="1:6" ht="25.5">
      <c r="A1165" s="339" t="s">
        <v>469</v>
      </c>
      <c r="B1165" s="515" t="s">
        <v>2008</v>
      </c>
      <c r="C1165" s="14"/>
      <c r="D1165" s="340"/>
      <c r="E1165" s="304"/>
      <c r="F1165" s="91">
        <f t="shared" si="29"/>
        <v>0</v>
      </c>
    </row>
    <row r="1166" spans="1:6" ht="12.75">
      <c r="A1166" s="339"/>
      <c r="B1166" s="549"/>
      <c r="C1166" s="14"/>
      <c r="D1166" s="340"/>
      <c r="E1166" s="304"/>
      <c r="F1166" s="91">
        <f t="shared" si="29"/>
        <v>0</v>
      </c>
    </row>
    <row r="1167" spans="1:6" ht="12.75">
      <c r="A1167" s="339"/>
      <c r="B1167" s="549" t="s">
        <v>176</v>
      </c>
      <c r="C1167" s="14" t="s">
        <v>478</v>
      </c>
      <c r="D1167" s="340">
        <v>2</v>
      </c>
      <c r="E1167" s="304"/>
      <c r="F1167" s="91">
        <f t="shared" si="29"/>
        <v>0</v>
      </c>
    </row>
    <row r="1168" spans="1:6" ht="12.75">
      <c r="A1168" s="339"/>
      <c r="B1168" s="549"/>
      <c r="C1168" s="14"/>
      <c r="D1168" s="340"/>
      <c r="E1168" s="304"/>
      <c r="F1168" s="91">
        <f t="shared" si="29"/>
        <v>0</v>
      </c>
    </row>
    <row r="1169" spans="1:6" ht="25.5">
      <c r="A1169" s="339" t="s">
        <v>470</v>
      </c>
      <c r="B1169" s="515" t="s">
        <v>2009</v>
      </c>
      <c r="C1169" s="14" t="s">
        <v>483</v>
      </c>
      <c r="D1169" s="340">
        <v>1</v>
      </c>
      <c r="E1169" s="304"/>
      <c r="F1169" s="91">
        <f t="shared" si="29"/>
        <v>0</v>
      </c>
    </row>
    <row r="1170" spans="1:6" ht="12.75">
      <c r="A1170" s="339"/>
      <c r="B1170" s="549"/>
      <c r="C1170" s="14"/>
      <c r="D1170" s="340"/>
      <c r="E1170" s="304"/>
      <c r="F1170" s="91">
        <f t="shared" si="29"/>
        <v>0</v>
      </c>
    </row>
    <row r="1171" spans="1:6" ht="25.5">
      <c r="A1171" s="339" t="s">
        <v>476</v>
      </c>
      <c r="B1171" s="515" t="s">
        <v>2010</v>
      </c>
      <c r="C1171" s="14" t="s">
        <v>483</v>
      </c>
      <c r="D1171" s="340">
        <v>1</v>
      </c>
      <c r="E1171" s="304"/>
      <c r="F1171" s="91">
        <f t="shared" si="29"/>
        <v>0</v>
      </c>
    </row>
    <row r="1172" spans="1:6" ht="12.75">
      <c r="A1172" s="339"/>
      <c r="B1172" s="549"/>
      <c r="C1172" s="14"/>
      <c r="D1172" s="340"/>
      <c r="E1172" s="304"/>
      <c r="F1172" s="91">
        <f t="shared" si="29"/>
        <v>0</v>
      </c>
    </row>
    <row r="1173" spans="1:6" ht="12.75">
      <c r="A1173" s="339" t="s">
        <v>488</v>
      </c>
      <c r="B1173" s="549" t="s">
        <v>177</v>
      </c>
      <c r="C1173" s="14" t="s">
        <v>483</v>
      </c>
      <c r="D1173" s="340">
        <v>1</v>
      </c>
      <c r="E1173" s="304"/>
      <c r="F1173" s="91">
        <f t="shared" si="29"/>
        <v>0</v>
      </c>
    </row>
    <row r="1174" spans="1:6" ht="12.75">
      <c r="A1174" s="339"/>
      <c r="B1174" s="549"/>
      <c r="C1174" s="14"/>
      <c r="D1174" s="340"/>
      <c r="E1174" s="304"/>
      <c r="F1174" s="91">
        <f t="shared" si="29"/>
        <v>0</v>
      </c>
    </row>
    <row r="1175" spans="1:6" ht="12.75">
      <c r="A1175" s="351" t="s">
        <v>489</v>
      </c>
      <c r="B1175" s="360" t="s">
        <v>639</v>
      </c>
      <c r="C1175" s="343" t="s">
        <v>483</v>
      </c>
      <c r="D1175" s="5">
        <v>1</v>
      </c>
      <c r="E1175" s="11"/>
      <c r="F1175" s="91">
        <f t="shared" si="29"/>
        <v>0</v>
      </c>
    </row>
    <row r="1176" spans="1:6" ht="12.75">
      <c r="A1176" s="351"/>
      <c r="B1176" s="360"/>
      <c r="C1176" s="343"/>
      <c r="D1176" s="345"/>
      <c r="E1176" s="11"/>
      <c r="F1176" s="91">
        <f t="shared" si="29"/>
        <v>0</v>
      </c>
    </row>
    <row r="1177" spans="1:6" ht="12.75">
      <c r="A1177" s="351" t="s">
        <v>490</v>
      </c>
      <c r="B1177" s="360" t="s">
        <v>113</v>
      </c>
      <c r="C1177" s="343"/>
      <c r="D1177" s="345"/>
      <c r="E1177" s="11"/>
      <c r="F1177" s="91">
        <f t="shared" si="29"/>
        <v>0</v>
      </c>
    </row>
    <row r="1178" spans="1:6" ht="12.75">
      <c r="A1178" s="351"/>
      <c r="B1178" s="561" t="s">
        <v>178</v>
      </c>
      <c r="C1178" s="343"/>
      <c r="D1178" s="345"/>
      <c r="E1178" s="11"/>
      <c r="F1178" s="91">
        <f t="shared" si="29"/>
        <v>0</v>
      </c>
    </row>
    <row r="1179" spans="1:6" ht="12.75">
      <c r="A1179" s="351"/>
      <c r="B1179" s="360" t="s">
        <v>115</v>
      </c>
      <c r="C1179" s="343"/>
      <c r="D1179" s="345"/>
      <c r="E1179" s="11"/>
      <c r="F1179" s="91">
        <f t="shared" si="29"/>
        <v>0</v>
      </c>
    </row>
    <row r="1180" spans="1:6" ht="12.75">
      <c r="A1180" s="351"/>
      <c r="B1180" s="360" t="s">
        <v>641</v>
      </c>
      <c r="C1180" s="343"/>
      <c r="D1180" s="345"/>
      <c r="E1180" s="11"/>
      <c r="F1180" s="91">
        <f t="shared" si="29"/>
        <v>0</v>
      </c>
    </row>
    <row r="1181" spans="1:6" ht="12.75">
      <c r="A1181" s="351"/>
      <c r="B1181" s="360" t="s">
        <v>179</v>
      </c>
      <c r="C1181" s="343"/>
      <c r="D1181" s="345"/>
      <c r="E1181" s="11"/>
      <c r="F1181" s="91">
        <f t="shared" si="29"/>
        <v>0</v>
      </c>
    </row>
    <row r="1182" spans="1:6" ht="12.75">
      <c r="A1182" s="351"/>
      <c r="B1182" s="360" t="s">
        <v>180</v>
      </c>
      <c r="C1182" s="343"/>
      <c r="D1182" s="345"/>
      <c r="E1182" s="11"/>
      <c r="F1182" s="91">
        <f t="shared" si="29"/>
        <v>0</v>
      </c>
    </row>
    <row r="1183" spans="1:6" ht="12.75">
      <c r="A1183" s="351"/>
      <c r="B1183" s="360" t="s">
        <v>117</v>
      </c>
      <c r="C1183" s="343"/>
      <c r="D1183" s="345"/>
      <c r="E1183" s="11"/>
      <c r="F1183" s="91">
        <f t="shared" si="29"/>
        <v>0</v>
      </c>
    </row>
    <row r="1184" spans="1:6" ht="12.75">
      <c r="A1184" s="351"/>
      <c r="B1184" s="360" t="s">
        <v>181</v>
      </c>
      <c r="C1184" s="343"/>
      <c r="D1184" s="345"/>
      <c r="E1184" s="11"/>
      <c r="F1184" s="91">
        <f t="shared" si="29"/>
        <v>0</v>
      </c>
    </row>
    <row r="1185" spans="1:6" s="368" customFormat="1" ht="15">
      <c r="A1185" s="351"/>
      <c r="B1185" s="552" t="s">
        <v>119</v>
      </c>
      <c r="C1185" s="343"/>
      <c r="D1185" s="345"/>
      <c r="E1185" s="11"/>
      <c r="F1185" s="91">
        <f t="shared" si="29"/>
        <v>0</v>
      </c>
    </row>
    <row r="1186" spans="1:6" s="368" customFormat="1" ht="15">
      <c r="A1186" s="351"/>
      <c r="B1186" s="552" t="s">
        <v>120</v>
      </c>
      <c r="C1186" s="343" t="s">
        <v>483</v>
      </c>
      <c r="D1186" s="345">
        <v>1</v>
      </c>
      <c r="E1186" s="11"/>
      <c r="F1186" s="91">
        <f t="shared" si="29"/>
        <v>0</v>
      </c>
    </row>
    <row r="1187" spans="1:6" s="368" customFormat="1" ht="15">
      <c r="A1187" s="351"/>
      <c r="B1187" s="552"/>
      <c r="C1187" s="343"/>
      <c r="D1187" s="345"/>
      <c r="E1187" s="11"/>
      <c r="F1187" s="11"/>
    </row>
    <row r="1188" spans="1:6" s="385" customFormat="1" ht="16.5" thickBot="1">
      <c r="A1188" s="365"/>
      <c r="B1188" s="555" t="s">
        <v>184</v>
      </c>
      <c r="C1188" s="246"/>
      <c r="D1188" s="366"/>
      <c r="E1188" s="247"/>
      <c r="F1188" s="367">
        <f>SUM(F1089:F1186)</f>
        <v>0</v>
      </c>
    </row>
    <row r="1189" spans="1:6" s="368" customFormat="1" ht="16.5" thickTop="1">
      <c r="A1189" s="396"/>
      <c r="B1189" s="562"/>
      <c r="C1189" s="397"/>
      <c r="D1189" s="398"/>
      <c r="E1189" s="379"/>
      <c r="F1189" s="384"/>
    </row>
    <row r="1190" spans="1:6" ht="15.75">
      <c r="A1190" s="396"/>
      <c r="B1190" s="562"/>
      <c r="C1190" s="397"/>
      <c r="D1190" s="398"/>
      <c r="E1190" s="379"/>
      <c r="F1190" s="384"/>
    </row>
    <row r="1191" spans="1:6" ht="15.75">
      <c r="A1191" s="401" t="s">
        <v>197</v>
      </c>
      <c r="B1191" s="562" t="s">
        <v>198</v>
      </c>
      <c r="C1191" s="402"/>
      <c r="D1191" s="403"/>
      <c r="E1191" s="384"/>
      <c r="F1191" s="384"/>
    </row>
    <row r="1192" spans="1:6" ht="15.75">
      <c r="A1192" s="396"/>
      <c r="B1192" s="562"/>
      <c r="C1192" s="397"/>
      <c r="D1192" s="398"/>
      <c r="E1192" s="379"/>
      <c r="F1192" s="384"/>
    </row>
    <row r="1193" spans="1:6" ht="38.25">
      <c r="A1193" s="364" t="s">
        <v>456</v>
      </c>
      <c r="B1193" s="360" t="s">
        <v>1982</v>
      </c>
      <c r="C1193" s="358"/>
      <c r="D1193" s="359"/>
      <c r="E1193" s="11"/>
      <c r="F1193" s="91">
        <f t="shared" ref="F1193:F1235" si="30">+E1193*$D1193</f>
        <v>0</v>
      </c>
    </row>
    <row r="1194" spans="1:6" ht="12.75">
      <c r="A1194" s="339"/>
      <c r="B1194" s="549"/>
      <c r="C1194" s="14"/>
      <c r="D1194" s="338"/>
      <c r="E1194" s="304"/>
      <c r="F1194" s="91">
        <f t="shared" si="30"/>
        <v>0</v>
      </c>
    </row>
    <row r="1195" spans="1:6" ht="12.75">
      <c r="A1195" s="339"/>
      <c r="B1195" s="550" t="s">
        <v>185</v>
      </c>
      <c r="C1195" s="14"/>
      <c r="D1195" s="338"/>
      <c r="E1195" s="304"/>
      <c r="F1195" s="91">
        <f t="shared" si="30"/>
        <v>0</v>
      </c>
    </row>
    <row r="1196" spans="1:6" ht="12.75">
      <c r="A1196" s="339"/>
      <c r="B1196" s="549" t="s">
        <v>186</v>
      </c>
      <c r="C1196" s="14"/>
      <c r="D1196" s="338"/>
      <c r="E1196" s="304"/>
      <c r="F1196" s="91">
        <f t="shared" si="30"/>
        <v>0</v>
      </c>
    </row>
    <row r="1197" spans="1:6" ht="12.75">
      <c r="A1197" s="339"/>
      <c r="B1197" s="549" t="s">
        <v>187</v>
      </c>
      <c r="C1197" s="14" t="s">
        <v>478</v>
      </c>
      <c r="D1197" s="340">
        <v>3</v>
      </c>
      <c r="E1197" s="304"/>
      <c r="F1197" s="91">
        <f t="shared" si="30"/>
        <v>0</v>
      </c>
    </row>
    <row r="1198" spans="1:6" ht="12.75">
      <c r="A1198" s="339"/>
      <c r="B1198" s="549" t="s">
        <v>188</v>
      </c>
      <c r="C1198" s="14" t="s">
        <v>478</v>
      </c>
      <c r="D1198" s="340">
        <v>3</v>
      </c>
      <c r="E1198" s="304"/>
      <c r="F1198" s="91">
        <f t="shared" si="30"/>
        <v>0</v>
      </c>
    </row>
    <row r="1199" spans="1:6" ht="12.75">
      <c r="A1199" s="339"/>
      <c r="B1199" s="549" t="s">
        <v>189</v>
      </c>
      <c r="C1199" s="14"/>
      <c r="D1199" s="400"/>
      <c r="E1199" s="304"/>
      <c r="F1199" s="91">
        <f t="shared" si="30"/>
        <v>0</v>
      </c>
    </row>
    <row r="1200" spans="1:6" ht="12.75">
      <c r="A1200" s="339"/>
      <c r="B1200" s="549" t="s">
        <v>187</v>
      </c>
      <c r="C1200" s="14" t="s">
        <v>478</v>
      </c>
      <c r="D1200" s="340">
        <v>1</v>
      </c>
      <c r="E1200" s="304"/>
      <c r="F1200" s="91">
        <f t="shared" si="30"/>
        <v>0</v>
      </c>
    </row>
    <row r="1201" spans="1:6" ht="12.75">
      <c r="A1201" s="339"/>
      <c r="B1201" s="549" t="s">
        <v>188</v>
      </c>
      <c r="C1201" s="14" t="s">
        <v>478</v>
      </c>
      <c r="D1201" s="340">
        <v>1</v>
      </c>
      <c r="E1201" s="304"/>
      <c r="F1201" s="91">
        <f t="shared" si="30"/>
        <v>0</v>
      </c>
    </row>
    <row r="1202" spans="1:6" ht="12.75">
      <c r="A1202" s="339"/>
      <c r="B1202" s="549" t="s">
        <v>190</v>
      </c>
      <c r="C1202" s="14"/>
      <c r="D1202" s="400"/>
      <c r="E1202" s="304"/>
      <c r="F1202" s="91">
        <f t="shared" si="30"/>
        <v>0</v>
      </c>
    </row>
    <row r="1203" spans="1:6" ht="12.75">
      <c r="A1203" s="339"/>
      <c r="B1203" s="549" t="s">
        <v>187</v>
      </c>
      <c r="C1203" s="14" t="s">
        <v>478</v>
      </c>
      <c r="D1203" s="340">
        <v>2</v>
      </c>
      <c r="E1203" s="304"/>
      <c r="F1203" s="91">
        <f t="shared" si="30"/>
        <v>0</v>
      </c>
    </row>
    <row r="1204" spans="1:6" ht="12.75">
      <c r="A1204" s="339"/>
      <c r="B1204" s="549" t="s">
        <v>188</v>
      </c>
      <c r="C1204" s="14" t="s">
        <v>478</v>
      </c>
      <c r="D1204" s="340">
        <v>2</v>
      </c>
      <c r="E1204" s="304"/>
      <c r="F1204" s="91">
        <f t="shared" si="30"/>
        <v>0</v>
      </c>
    </row>
    <row r="1205" spans="1:6" ht="25.5">
      <c r="A1205" s="339"/>
      <c r="B1205" s="515" t="s">
        <v>2011</v>
      </c>
      <c r="C1205" s="14" t="s">
        <v>478</v>
      </c>
      <c r="D1205" s="340">
        <v>1</v>
      </c>
      <c r="E1205" s="304"/>
      <c r="F1205" s="91">
        <f t="shared" si="30"/>
        <v>0</v>
      </c>
    </row>
    <row r="1206" spans="1:6" ht="12.75">
      <c r="A1206" s="339"/>
      <c r="B1206" s="549" t="s">
        <v>191</v>
      </c>
      <c r="C1206" s="14" t="s">
        <v>478</v>
      </c>
      <c r="D1206" s="340">
        <v>4</v>
      </c>
      <c r="E1206" s="304"/>
      <c r="F1206" s="91">
        <f t="shared" si="30"/>
        <v>0</v>
      </c>
    </row>
    <row r="1207" spans="1:6" ht="12.75">
      <c r="A1207" s="339"/>
      <c r="B1207" s="549"/>
      <c r="C1207" s="14"/>
      <c r="D1207" s="400"/>
      <c r="E1207" s="304"/>
      <c r="F1207" s="91">
        <f t="shared" si="30"/>
        <v>0</v>
      </c>
    </row>
    <row r="1208" spans="1:6" ht="38.25">
      <c r="A1208" s="339" t="s">
        <v>458</v>
      </c>
      <c r="B1208" s="515" t="s">
        <v>2012</v>
      </c>
      <c r="C1208" s="14"/>
      <c r="D1208" s="400"/>
      <c r="E1208" s="304"/>
      <c r="F1208" s="91">
        <f t="shared" si="30"/>
        <v>0</v>
      </c>
    </row>
    <row r="1209" spans="1:6" ht="12.75">
      <c r="A1209" s="339"/>
      <c r="B1209" s="549"/>
      <c r="C1209" s="14"/>
      <c r="D1209" s="340"/>
      <c r="E1209" s="304"/>
      <c r="F1209" s="91">
        <f t="shared" si="30"/>
        <v>0</v>
      </c>
    </row>
    <row r="1210" spans="1:6" ht="12.75">
      <c r="A1210" s="339"/>
      <c r="B1210" s="549" t="s">
        <v>192</v>
      </c>
      <c r="C1210" s="14" t="s">
        <v>193</v>
      </c>
      <c r="D1210" s="340">
        <v>78</v>
      </c>
      <c r="E1210" s="304"/>
      <c r="F1210" s="91">
        <f t="shared" si="30"/>
        <v>0</v>
      </c>
    </row>
    <row r="1211" spans="1:6" ht="12.75">
      <c r="A1211" s="339"/>
      <c r="B1211" s="549" t="s">
        <v>176</v>
      </c>
      <c r="C1211" s="14" t="s">
        <v>193</v>
      </c>
      <c r="D1211" s="340">
        <v>24</v>
      </c>
      <c r="E1211" s="304"/>
      <c r="F1211" s="91">
        <f t="shared" si="30"/>
        <v>0</v>
      </c>
    </row>
    <row r="1212" spans="1:6" ht="12.75">
      <c r="A1212" s="339"/>
      <c r="B1212" s="549" t="s">
        <v>648</v>
      </c>
      <c r="C1212" s="14" t="s">
        <v>193</v>
      </c>
      <c r="D1212" s="340">
        <v>60</v>
      </c>
      <c r="E1212" s="304"/>
      <c r="F1212" s="91">
        <f t="shared" si="30"/>
        <v>0</v>
      </c>
    </row>
    <row r="1213" spans="1:6" ht="12.75">
      <c r="A1213" s="339"/>
      <c r="B1213" s="549"/>
      <c r="C1213" s="14"/>
      <c r="D1213" s="400"/>
      <c r="E1213" s="304"/>
      <c r="F1213" s="91">
        <f t="shared" si="30"/>
        <v>0</v>
      </c>
    </row>
    <row r="1214" spans="1:6" ht="38.25">
      <c r="A1214" s="339" t="s">
        <v>459</v>
      </c>
      <c r="B1214" s="515" t="s">
        <v>2013</v>
      </c>
      <c r="C1214" s="14"/>
      <c r="D1214" s="400"/>
      <c r="E1214" s="304"/>
      <c r="F1214" s="91">
        <f t="shared" si="30"/>
        <v>0</v>
      </c>
    </row>
    <row r="1215" spans="1:6" ht="12.75">
      <c r="A1215" s="339"/>
      <c r="B1215" s="549"/>
      <c r="C1215" s="14"/>
      <c r="D1215" s="400"/>
      <c r="E1215" s="304"/>
      <c r="F1215" s="91">
        <f t="shared" si="30"/>
        <v>0</v>
      </c>
    </row>
    <row r="1216" spans="1:6" ht="12.75">
      <c r="A1216" s="339"/>
      <c r="B1216" s="549" t="s">
        <v>192</v>
      </c>
      <c r="C1216" s="14" t="s">
        <v>478</v>
      </c>
      <c r="D1216" s="340">
        <v>11</v>
      </c>
      <c r="E1216" s="304"/>
      <c r="F1216" s="91">
        <f t="shared" si="30"/>
        <v>0</v>
      </c>
    </row>
    <row r="1217" spans="1:6" ht="12.75">
      <c r="A1217" s="339"/>
      <c r="B1217" s="549" t="s">
        <v>648</v>
      </c>
      <c r="C1217" s="14" t="s">
        <v>478</v>
      </c>
      <c r="D1217" s="340">
        <v>13</v>
      </c>
      <c r="E1217" s="304"/>
      <c r="F1217" s="91">
        <f t="shared" si="30"/>
        <v>0</v>
      </c>
    </row>
    <row r="1218" spans="1:6" ht="12.75">
      <c r="A1218" s="339"/>
      <c r="B1218" s="549"/>
      <c r="C1218" s="14"/>
      <c r="D1218" s="400"/>
      <c r="E1218" s="304"/>
      <c r="F1218" s="91">
        <f t="shared" si="30"/>
        <v>0</v>
      </c>
    </row>
    <row r="1219" spans="1:6" ht="38.25">
      <c r="A1219" s="339" t="s">
        <v>460</v>
      </c>
      <c r="B1219" s="515" t="s">
        <v>2014</v>
      </c>
      <c r="C1219" s="14"/>
      <c r="D1219" s="400"/>
      <c r="E1219" s="304"/>
      <c r="F1219" s="91">
        <f t="shared" si="30"/>
        <v>0</v>
      </c>
    </row>
    <row r="1220" spans="1:6" ht="12.75">
      <c r="A1220" s="339"/>
      <c r="B1220" s="549"/>
      <c r="C1220" s="14"/>
      <c r="D1220" s="400"/>
      <c r="E1220" s="304"/>
      <c r="F1220" s="91">
        <f t="shared" si="30"/>
        <v>0</v>
      </c>
    </row>
    <row r="1221" spans="1:6" ht="12.75">
      <c r="A1221" s="339"/>
      <c r="B1221" s="549" t="s">
        <v>192</v>
      </c>
      <c r="C1221" s="14" t="s">
        <v>478</v>
      </c>
      <c r="D1221" s="340">
        <v>11</v>
      </c>
      <c r="E1221" s="304"/>
      <c r="F1221" s="91">
        <f t="shared" si="30"/>
        <v>0</v>
      </c>
    </row>
    <row r="1222" spans="1:6" ht="12.75">
      <c r="A1222" s="339"/>
      <c r="B1222" s="549" t="s">
        <v>648</v>
      </c>
      <c r="C1222" s="14" t="s">
        <v>478</v>
      </c>
      <c r="D1222" s="340">
        <v>13</v>
      </c>
      <c r="E1222" s="304"/>
      <c r="F1222" s="91">
        <f t="shared" si="30"/>
        <v>0</v>
      </c>
    </row>
    <row r="1223" spans="1:6" ht="12.75">
      <c r="A1223" s="339"/>
      <c r="B1223" s="549"/>
      <c r="C1223" s="14"/>
      <c r="D1223" s="400"/>
      <c r="E1223" s="304"/>
      <c r="F1223" s="91">
        <f t="shared" si="30"/>
        <v>0</v>
      </c>
    </row>
    <row r="1224" spans="1:6" ht="38.25">
      <c r="A1224" s="339" t="s">
        <v>462</v>
      </c>
      <c r="B1224" s="515" t="s">
        <v>2015</v>
      </c>
      <c r="C1224" s="14"/>
      <c r="D1224" s="400"/>
      <c r="E1224" s="304"/>
      <c r="F1224" s="91">
        <f t="shared" si="30"/>
        <v>0</v>
      </c>
    </row>
    <row r="1225" spans="1:6" ht="12.75">
      <c r="A1225" s="339"/>
      <c r="B1225" s="549"/>
      <c r="C1225" s="14"/>
      <c r="D1225" s="400"/>
      <c r="E1225" s="304"/>
      <c r="F1225" s="91">
        <f t="shared" si="30"/>
        <v>0</v>
      </c>
    </row>
    <row r="1226" spans="1:6" ht="12.75">
      <c r="A1226" s="339"/>
      <c r="B1226" s="549" t="s">
        <v>192</v>
      </c>
      <c r="C1226" s="14" t="s">
        <v>478</v>
      </c>
      <c r="D1226" s="340">
        <v>3</v>
      </c>
      <c r="E1226" s="304"/>
      <c r="F1226" s="91">
        <f t="shared" si="30"/>
        <v>0</v>
      </c>
    </row>
    <row r="1227" spans="1:6" ht="12.75">
      <c r="A1227" s="339"/>
      <c r="B1227" s="549" t="s">
        <v>648</v>
      </c>
      <c r="C1227" s="14" t="s">
        <v>478</v>
      </c>
      <c r="D1227" s="340">
        <v>3</v>
      </c>
      <c r="E1227" s="304"/>
      <c r="F1227" s="91">
        <f t="shared" si="30"/>
        <v>0</v>
      </c>
    </row>
    <row r="1228" spans="1:6" ht="12.75">
      <c r="A1228" s="339"/>
      <c r="B1228" s="549" t="s">
        <v>649</v>
      </c>
      <c r="C1228" s="14" t="s">
        <v>478</v>
      </c>
      <c r="D1228" s="340">
        <v>4</v>
      </c>
      <c r="E1228" s="304"/>
      <c r="F1228" s="91">
        <f t="shared" si="30"/>
        <v>0</v>
      </c>
    </row>
    <row r="1229" spans="1:6" ht="12.75">
      <c r="A1229" s="339"/>
      <c r="B1229" s="549"/>
      <c r="C1229" s="14"/>
      <c r="D1229" s="400"/>
      <c r="E1229" s="304"/>
      <c r="F1229" s="91">
        <f t="shared" si="30"/>
        <v>0</v>
      </c>
    </row>
    <row r="1230" spans="1:6" ht="51">
      <c r="A1230" s="339" t="s">
        <v>463</v>
      </c>
      <c r="B1230" s="515" t="s">
        <v>2016</v>
      </c>
      <c r="C1230" s="14"/>
      <c r="D1230" s="400"/>
      <c r="E1230" s="304"/>
      <c r="F1230" s="91">
        <f t="shared" si="30"/>
        <v>0</v>
      </c>
    </row>
    <row r="1231" spans="1:6" ht="12.75">
      <c r="A1231" s="339"/>
      <c r="B1231" s="549"/>
      <c r="C1231" s="14"/>
      <c r="D1231" s="400"/>
      <c r="E1231" s="304"/>
      <c r="F1231" s="91">
        <f t="shared" si="30"/>
        <v>0</v>
      </c>
    </row>
    <row r="1232" spans="1:6" ht="12.75">
      <c r="A1232" s="339"/>
      <c r="B1232" s="549" t="s">
        <v>192</v>
      </c>
      <c r="C1232" s="14" t="s">
        <v>478</v>
      </c>
      <c r="D1232" s="340">
        <v>1</v>
      </c>
      <c r="E1232" s="304"/>
      <c r="F1232" s="91">
        <f t="shared" si="30"/>
        <v>0</v>
      </c>
    </row>
    <row r="1233" spans="1:6" ht="12.75">
      <c r="A1233" s="339"/>
      <c r="B1233" s="549" t="s">
        <v>648</v>
      </c>
      <c r="C1233" s="14" t="s">
        <v>478</v>
      </c>
      <c r="D1233" s="340">
        <v>1</v>
      </c>
      <c r="E1233" s="304"/>
      <c r="F1233" s="91">
        <f t="shared" si="30"/>
        <v>0</v>
      </c>
    </row>
    <row r="1234" spans="1:6" ht="12.75">
      <c r="A1234" s="339"/>
      <c r="B1234" s="549"/>
      <c r="C1234" s="14"/>
      <c r="D1234" s="340"/>
      <c r="E1234" s="304"/>
      <c r="F1234" s="91">
        <f t="shared" si="30"/>
        <v>0</v>
      </c>
    </row>
    <row r="1235" spans="1:6" ht="38.25">
      <c r="A1235" s="339" t="s">
        <v>464</v>
      </c>
      <c r="B1235" s="515" t="s">
        <v>2017</v>
      </c>
      <c r="C1235" s="14"/>
      <c r="D1235" s="340"/>
      <c r="E1235" s="304"/>
      <c r="F1235" s="91">
        <f t="shared" si="30"/>
        <v>0</v>
      </c>
    </row>
    <row r="1236" spans="1:6" ht="12.75">
      <c r="A1236" s="339"/>
      <c r="B1236" s="549"/>
      <c r="C1236" s="14"/>
      <c r="D1236" s="340"/>
      <c r="E1236" s="304"/>
      <c r="F1236" s="91">
        <f t="shared" ref="F1236:F1275" si="31">+E1236*$D1236</f>
        <v>0</v>
      </c>
    </row>
    <row r="1237" spans="1:6" ht="12.75">
      <c r="A1237" s="339"/>
      <c r="B1237" s="549" t="s">
        <v>192</v>
      </c>
      <c r="C1237" s="14" t="s">
        <v>478</v>
      </c>
      <c r="D1237" s="340">
        <v>2</v>
      </c>
      <c r="E1237" s="304"/>
      <c r="F1237" s="91">
        <f t="shared" si="31"/>
        <v>0</v>
      </c>
    </row>
    <row r="1238" spans="1:6" ht="12.75">
      <c r="A1238" s="339"/>
      <c r="B1238" s="549" t="s">
        <v>648</v>
      </c>
      <c r="C1238" s="14" t="s">
        <v>478</v>
      </c>
      <c r="D1238" s="340">
        <v>2</v>
      </c>
      <c r="E1238" s="304"/>
      <c r="F1238" s="91">
        <f t="shared" si="31"/>
        <v>0</v>
      </c>
    </row>
    <row r="1239" spans="1:6" ht="12.75">
      <c r="A1239" s="339"/>
      <c r="B1239" s="549"/>
      <c r="C1239" s="14"/>
      <c r="D1239" s="400"/>
      <c r="E1239" s="304"/>
      <c r="F1239" s="91">
        <f t="shared" si="31"/>
        <v>0</v>
      </c>
    </row>
    <row r="1240" spans="1:6" ht="38.25">
      <c r="A1240" s="339" t="s">
        <v>465</v>
      </c>
      <c r="B1240" s="515" t="s">
        <v>2018</v>
      </c>
      <c r="C1240" s="14"/>
      <c r="D1240" s="400"/>
      <c r="E1240" s="304"/>
      <c r="F1240" s="91">
        <f t="shared" si="31"/>
        <v>0</v>
      </c>
    </row>
    <row r="1241" spans="1:6" ht="12.75">
      <c r="A1241" s="339"/>
      <c r="B1241" s="549"/>
      <c r="C1241" s="14"/>
      <c r="D1241" s="338"/>
      <c r="E1241" s="304"/>
      <c r="F1241" s="91">
        <f t="shared" si="31"/>
        <v>0</v>
      </c>
    </row>
    <row r="1242" spans="1:6" ht="12.75">
      <c r="A1242" s="339"/>
      <c r="B1242" s="549" t="s">
        <v>192</v>
      </c>
      <c r="C1242" s="14" t="s">
        <v>478</v>
      </c>
      <c r="D1242" s="340">
        <v>4</v>
      </c>
      <c r="E1242" s="304"/>
      <c r="F1242" s="91">
        <f t="shared" si="31"/>
        <v>0</v>
      </c>
    </row>
    <row r="1243" spans="1:6" ht="12.75">
      <c r="A1243" s="339"/>
      <c r="B1243" s="549" t="s">
        <v>648</v>
      </c>
      <c r="C1243" s="14" t="s">
        <v>478</v>
      </c>
      <c r="D1243" s="340">
        <v>4</v>
      </c>
      <c r="E1243" s="304"/>
      <c r="F1243" s="91">
        <f t="shared" si="31"/>
        <v>0</v>
      </c>
    </row>
    <row r="1244" spans="1:6" ht="12.75">
      <c r="A1244" s="339"/>
      <c r="B1244" s="549"/>
      <c r="C1244" s="14"/>
      <c r="D1244" s="338"/>
      <c r="E1244" s="304"/>
      <c r="F1244" s="91">
        <f t="shared" si="31"/>
        <v>0</v>
      </c>
    </row>
    <row r="1245" spans="1:6" ht="25.5">
      <c r="A1245" s="339" t="s">
        <v>466</v>
      </c>
      <c r="B1245" s="515" t="s">
        <v>2019</v>
      </c>
      <c r="C1245" s="14" t="s">
        <v>461</v>
      </c>
      <c r="D1245" s="340">
        <v>2</v>
      </c>
      <c r="E1245" s="304"/>
      <c r="F1245" s="91">
        <f t="shared" si="31"/>
        <v>0</v>
      </c>
    </row>
    <row r="1246" spans="1:6" ht="12.75">
      <c r="A1246" s="339"/>
      <c r="B1246" s="549"/>
      <c r="C1246" s="14"/>
      <c r="D1246" s="340"/>
      <c r="E1246" s="304"/>
      <c r="F1246" s="91">
        <f t="shared" si="31"/>
        <v>0</v>
      </c>
    </row>
    <row r="1247" spans="1:6" ht="63.75">
      <c r="A1247" s="339" t="s">
        <v>467</v>
      </c>
      <c r="B1247" s="515" t="s">
        <v>2003</v>
      </c>
      <c r="C1247" s="14"/>
      <c r="D1247" s="338"/>
      <c r="E1247" s="304"/>
      <c r="F1247" s="91">
        <f t="shared" si="31"/>
        <v>0</v>
      </c>
    </row>
    <row r="1248" spans="1:6" ht="12.75">
      <c r="A1248" s="339"/>
      <c r="B1248" s="549"/>
      <c r="C1248" s="14"/>
      <c r="D1248" s="340"/>
      <c r="E1248" s="304"/>
      <c r="F1248" s="91">
        <f t="shared" si="31"/>
        <v>0</v>
      </c>
    </row>
    <row r="1249" spans="1:6" ht="12.75">
      <c r="A1249" s="339"/>
      <c r="B1249" s="550" t="s">
        <v>194</v>
      </c>
      <c r="C1249" s="14"/>
      <c r="D1249" s="338"/>
      <c r="E1249" s="304"/>
      <c r="F1249" s="91">
        <f t="shared" si="31"/>
        <v>0</v>
      </c>
    </row>
    <row r="1250" spans="1:6" ht="12.75">
      <c r="A1250" s="339"/>
      <c r="B1250" s="550" t="s">
        <v>187</v>
      </c>
      <c r="C1250" s="14" t="s">
        <v>637</v>
      </c>
      <c r="D1250" s="340">
        <v>12</v>
      </c>
      <c r="E1250" s="304"/>
      <c r="F1250" s="91">
        <f t="shared" si="31"/>
        <v>0</v>
      </c>
    </row>
    <row r="1251" spans="1:6" ht="12.75">
      <c r="A1251" s="339"/>
      <c r="B1251" s="550" t="s">
        <v>188</v>
      </c>
      <c r="C1251" s="14" t="s">
        <v>637</v>
      </c>
      <c r="D1251" s="340">
        <v>10</v>
      </c>
      <c r="E1251" s="304"/>
      <c r="F1251" s="91">
        <f t="shared" si="31"/>
        <v>0</v>
      </c>
    </row>
    <row r="1252" spans="1:6" ht="12.75">
      <c r="A1252" s="339"/>
      <c r="B1252" s="550"/>
      <c r="C1252" s="14"/>
      <c r="D1252" s="338"/>
      <c r="E1252" s="304"/>
      <c r="F1252" s="91">
        <f t="shared" si="31"/>
        <v>0</v>
      </c>
    </row>
    <row r="1253" spans="1:6" ht="12.75">
      <c r="A1253" s="339"/>
      <c r="B1253" s="550" t="s">
        <v>2020</v>
      </c>
      <c r="C1253" s="14"/>
      <c r="D1253" s="338"/>
      <c r="E1253" s="304"/>
      <c r="F1253" s="91">
        <f t="shared" si="31"/>
        <v>0</v>
      </c>
    </row>
    <row r="1254" spans="1:6" ht="12.75">
      <c r="A1254" s="339"/>
      <c r="B1254" s="550" t="s">
        <v>187</v>
      </c>
      <c r="C1254" s="14" t="s">
        <v>637</v>
      </c>
      <c r="D1254" s="340">
        <v>66</v>
      </c>
      <c r="E1254" s="304"/>
      <c r="F1254" s="91">
        <f t="shared" si="31"/>
        <v>0</v>
      </c>
    </row>
    <row r="1255" spans="1:6" ht="12.75">
      <c r="A1255" s="339"/>
      <c r="B1255" s="550" t="s">
        <v>195</v>
      </c>
      <c r="C1255" s="14" t="s">
        <v>637</v>
      </c>
      <c r="D1255" s="340">
        <v>24</v>
      </c>
      <c r="E1255" s="304"/>
      <c r="F1255" s="91">
        <f t="shared" si="31"/>
        <v>0</v>
      </c>
    </row>
    <row r="1256" spans="1:6" ht="12.75">
      <c r="A1256" s="339"/>
      <c r="B1256" s="550" t="s">
        <v>188</v>
      </c>
      <c r="C1256" s="14" t="s">
        <v>637</v>
      </c>
      <c r="D1256" s="340">
        <v>50</v>
      </c>
      <c r="E1256" s="304"/>
      <c r="F1256" s="91">
        <f t="shared" si="31"/>
        <v>0</v>
      </c>
    </row>
    <row r="1257" spans="1:6" ht="12.75">
      <c r="A1257" s="339"/>
      <c r="B1257" s="550"/>
      <c r="C1257" s="14"/>
      <c r="D1257" s="338"/>
      <c r="E1257" s="304"/>
      <c r="F1257" s="91">
        <f t="shared" si="31"/>
        <v>0</v>
      </c>
    </row>
    <row r="1258" spans="1:6" ht="12.75">
      <c r="A1258" s="351" t="s">
        <v>485</v>
      </c>
      <c r="B1258" s="552" t="s">
        <v>112</v>
      </c>
      <c r="C1258" s="343" t="s">
        <v>461</v>
      </c>
      <c r="D1258" s="5">
        <v>0.5</v>
      </c>
      <c r="E1258" s="11"/>
      <c r="F1258" s="91">
        <f t="shared" si="31"/>
        <v>0</v>
      </c>
    </row>
    <row r="1259" spans="1:6" ht="12.75">
      <c r="A1259" s="351"/>
      <c r="B1259" s="552"/>
      <c r="C1259" s="343"/>
      <c r="D1259" s="5"/>
      <c r="E1259" s="11"/>
      <c r="F1259" s="91">
        <f t="shared" si="31"/>
        <v>0</v>
      </c>
    </row>
    <row r="1260" spans="1:6" ht="25.5">
      <c r="A1260" s="351" t="s">
        <v>468</v>
      </c>
      <c r="B1260" s="1021" t="s">
        <v>1630</v>
      </c>
      <c r="C1260" s="343" t="s">
        <v>478</v>
      </c>
      <c r="D1260" s="5">
        <v>4</v>
      </c>
      <c r="E1260" s="11"/>
      <c r="F1260" s="91">
        <f t="shared" si="31"/>
        <v>0</v>
      </c>
    </row>
    <row r="1261" spans="1:6" ht="12.75">
      <c r="A1261" s="351"/>
      <c r="B1261" s="552"/>
      <c r="C1261" s="343"/>
      <c r="D1261" s="5"/>
      <c r="E1261" s="11"/>
      <c r="F1261" s="91">
        <f t="shared" si="31"/>
        <v>0</v>
      </c>
    </row>
    <row r="1262" spans="1:6" ht="25.5">
      <c r="A1262" s="339" t="s">
        <v>486</v>
      </c>
      <c r="B1262" s="515" t="s">
        <v>1631</v>
      </c>
      <c r="C1262" s="14"/>
      <c r="D1262" s="340"/>
      <c r="E1262" s="304"/>
      <c r="F1262" s="91">
        <f t="shared" si="31"/>
        <v>0</v>
      </c>
    </row>
    <row r="1263" spans="1:6" ht="12.75">
      <c r="A1263" s="339"/>
      <c r="B1263" s="549"/>
      <c r="C1263" s="14"/>
      <c r="D1263" s="340"/>
      <c r="E1263" s="304"/>
      <c r="F1263" s="91">
        <f t="shared" si="31"/>
        <v>0</v>
      </c>
    </row>
    <row r="1264" spans="1:6" ht="12.75">
      <c r="A1264" s="339"/>
      <c r="B1264" s="549" t="s">
        <v>647</v>
      </c>
      <c r="C1264" s="14" t="s">
        <v>478</v>
      </c>
      <c r="D1264" s="340">
        <v>8</v>
      </c>
      <c r="E1264" s="304"/>
      <c r="F1264" s="91">
        <f t="shared" si="31"/>
        <v>0</v>
      </c>
    </row>
    <row r="1265" spans="1:6" ht="12.75">
      <c r="A1265" s="339"/>
      <c r="B1265" s="549"/>
      <c r="C1265" s="14"/>
      <c r="D1265" s="340"/>
      <c r="E1265" s="304"/>
      <c r="F1265" s="91">
        <f t="shared" si="31"/>
        <v>0</v>
      </c>
    </row>
    <row r="1266" spans="1:6" ht="38.25">
      <c r="A1266" s="339" t="s">
        <v>487</v>
      </c>
      <c r="B1266" s="515" t="s">
        <v>1632</v>
      </c>
      <c r="C1266" s="14"/>
      <c r="D1266" s="340"/>
      <c r="E1266" s="304"/>
      <c r="F1266" s="91">
        <f t="shared" si="31"/>
        <v>0</v>
      </c>
    </row>
    <row r="1267" spans="1:6" ht="12.75">
      <c r="A1267" s="339"/>
      <c r="B1267" s="549"/>
      <c r="C1267" s="14"/>
      <c r="D1267" s="340"/>
      <c r="E1267" s="304"/>
      <c r="F1267" s="91">
        <f t="shared" si="31"/>
        <v>0</v>
      </c>
    </row>
    <row r="1268" spans="1:6" ht="12.75">
      <c r="A1268" s="339"/>
      <c r="B1268" s="549" t="s">
        <v>647</v>
      </c>
      <c r="C1268" s="14" t="s">
        <v>478</v>
      </c>
      <c r="D1268" s="340">
        <v>8</v>
      </c>
      <c r="E1268" s="304"/>
      <c r="F1268" s="91">
        <f t="shared" si="31"/>
        <v>0</v>
      </c>
    </row>
    <row r="1269" spans="1:6" ht="12.75">
      <c r="A1269" s="351"/>
      <c r="B1269" s="552"/>
      <c r="C1269" s="343"/>
      <c r="D1269" s="5"/>
      <c r="E1269" s="11"/>
      <c r="F1269" s="91">
        <f t="shared" si="31"/>
        <v>0</v>
      </c>
    </row>
    <row r="1270" spans="1:6" ht="25.5">
      <c r="A1270" s="339" t="s">
        <v>469</v>
      </c>
      <c r="B1270" s="515" t="s">
        <v>2021</v>
      </c>
      <c r="C1270" s="14" t="s">
        <v>483</v>
      </c>
      <c r="D1270" s="340">
        <v>1</v>
      </c>
      <c r="E1270" s="304"/>
      <c r="F1270" s="91">
        <f t="shared" si="31"/>
        <v>0</v>
      </c>
    </row>
    <row r="1271" spans="1:6" ht="12.75">
      <c r="A1271" s="339"/>
      <c r="B1271" s="549"/>
      <c r="C1271" s="14"/>
      <c r="D1271" s="340"/>
      <c r="E1271" s="304"/>
      <c r="F1271" s="91">
        <f t="shared" si="31"/>
        <v>0</v>
      </c>
    </row>
    <row r="1272" spans="1:6" ht="25.5">
      <c r="A1272" s="339" t="s">
        <v>470</v>
      </c>
      <c r="B1272" s="515" t="s">
        <v>2010</v>
      </c>
      <c r="C1272" s="14" t="s">
        <v>483</v>
      </c>
      <c r="D1272" s="340">
        <v>1</v>
      </c>
      <c r="E1272" s="304"/>
      <c r="F1272" s="91">
        <f t="shared" si="31"/>
        <v>0</v>
      </c>
    </row>
    <row r="1273" spans="1:6" ht="12.75">
      <c r="A1273" s="339"/>
      <c r="B1273" s="549"/>
      <c r="C1273" s="14"/>
      <c r="D1273" s="340"/>
      <c r="E1273" s="304"/>
      <c r="F1273" s="91">
        <f t="shared" si="31"/>
        <v>0</v>
      </c>
    </row>
    <row r="1274" spans="1:6" ht="12.75">
      <c r="A1274" s="339" t="s">
        <v>476</v>
      </c>
      <c r="B1274" s="549" t="s">
        <v>177</v>
      </c>
      <c r="C1274" s="14" t="s">
        <v>483</v>
      </c>
      <c r="D1274" s="340">
        <v>1</v>
      </c>
      <c r="E1274" s="304"/>
      <c r="F1274" s="91">
        <f t="shared" si="31"/>
        <v>0</v>
      </c>
    </row>
    <row r="1275" spans="1:6" ht="12.75">
      <c r="A1275" s="339"/>
      <c r="B1275" s="549"/>
      <c r="C1275" s="14"/>
      <c r="D1275" s="340"/>
      <c r="E1275" s="304"/>
      <c r="F1275" s="91">
        <f t="shared" si="31"/>
        <v>0</v>
      </c>
    </row>
    <row r="1276" spans="1:6" ht="12.75">
      <c r="A1276" s="351" t="s">
        <v>488</v>
      </c>
      <c r="B1276" s="360" t="s">
        <v>639</v>
      </c>
      <c r="C1276" s="343" t="s">
        <v>483</v>
      </c>
      <c r="D1276" s="5">
        <v>1</v>
      </c>
      <c r="E1276" s="11"/>
      <c r="F1276" s="91">
        <f t="shared" ref="F1276:F1283" si="32">+E1276*$D1276</f>
        <v>0</v>
      </c>
    </row>
    <row r="1277" spans="1:6" ht="12.75">
      <c r="A1277" s="351"/>
      <c r="B1277" s="360"/>
      <c r="C1277" s="343"/>
      <c r="D1277" s="345"/>
      <c r="E1277" s="11"/>
      <c r="F1277" s="91">
        <f t="shared" si="32"/>
        <v>0</v>
      </c>
    </row>
    <row r="1278" spans="1:6" ht="12.75">
      <c r="A1278" s="351" t="s">
        <v>489</v>
      </c>
      <c r="B1278" s="360" t="s">
        <v>113</v>
      </c>
      <c r="C1278" s="343"/>
      <c r="D1278" s="345"/>
      <c r="E1278" s="11"/>
      <c r="F1278" s="91">
        <f t="shared" si="32"/>
        <v>0</v>
      </c>
    </row>
    <row r="1279" spans="1:6" ht="12.75">
      <c r="A1279" s="351"/>
      <c r="B1279" s="561" t="s">
        <v>199</v>
      </c>
      <c r="C1279" s="343"/>
      <c r="D1279" s="345"/>
      <c r="E1279" s="11"/>
      <c r="F1279" s="91">
        <f t="shared" si="32"/>
        <v>0</v>
      </c>
    </row>
    <row r="1280" spans="1:6" ht="12.75">
      <c r="A1280" s="351"/>
      <c r="B1280" s="360" t="s">
        <v>115</v>
      </c>
      <c r="C1280" s="343"/>
      <c r="D1280" s="345"/>
      <c r="E1280" s="11"/>
      <c r="F1280" s="91">
        <f t="shared" si="32"/>
        <v>0</v>
      </c>
    </row>
    <row r="1281" spans="1:6" ht="12.75">
      <c r="A1281" s="351"/>
      <c r="B1281" s="360" t="s">
        <v>196</v>
      </c>
      <c r="C1281" s="343"/>
      <c r="D1281" s="345"/>
      <c r="E1281" s="11"/>
      <c r="F1281" s="91">
        <f t="shared" si="32"/>
        <v>0</v>
      </c>
    </row>
    <row r="1282" spans="1:6" s="368" customFormat="1" ht="15">
      <c r="A1282" s="351"/>
      <c r="B1282" s="552" t="s">
        <v>119</v>
      </c>
      <c r="C1282" s="343"/>
      <c r="D1282" s="345"/>
      <c r="E1282" s="11"/>
      <c r="F1282" s="91">
        <f t="shared" si="32"/>
        <v>0</v>
      </c>
    </row>
    <row r="1283" spans="1:6" s="368" customFormat="1" ht="15">
      <c r="A1283" s="351"/>
      <c r="B1283" s="552" t="s">
        <v>120</v>
      </c>
      <c r="C1283" s="343" t="s">
        <v>483</v>
      </c>
      <c r="D1283" s="345">
        <v>1</v>
      </c>
      <c r="E1283" s="11"/>
      <c r="F1283" s="91">
        <f t="shared" si="32"/>
        <v>0</v>
      </c>
    </row>
    <row r="1284" spans="1:6" s="409" customFormat="1" ht="14.25" customHeight="1">
      <c r="A1284" s="351"/>
      <c r="B1284" s="552"/>
      <c r="C1284" s="343"/>
      <c r="D1284" s="345"/>
      <c r="E1284" s="11"/>
      <c r="F1284" s="11"/>
    </row>
    <row r="1285" spans="1:6" s="409" customFormat="1" ht="21" thickBot="1">
      <c r="A1285" s="365"/>
      <c r="B1285" s="555" t="s">
        <v>198</v>
      </c>
      <c r="C1285" s="246"/>
      <c r="D1285" s="366"/>
      <c r="E1285" s="247"/>
      <c r="F1285" s="367">
        <f>SUM(F1193:F1283)</f>
        <v>0</v>
      </c>
    </row>
    <row r="1286" spans="1:6" s="409" customFormat="1" ht="21" thickTop="1">
      <c r="A1286" s="396"/>
      <c r="B1286" s="562"/>
      <c r="C1286" s="397"/>
      <c r="D1286" s="398"/>
      <c r="E1286" s="379"/>
      <c r="F1286" s="384"/>
    </row>
    <row r="1287" spans="1:6" s="368" customFormat="1" ht="21" thickBot="1">
      <c r="A1287" s="404"/>
      <c r="B1287" s="564" t="s">
        <v>43</v>
      </c>
      <c r="C1287" s="405"/>
      <c r="D1287" s="406"/>
      <c r="E1287" s="407"/>
      <c r="F1287" s="408">
        <f>+F1285+F1188+F1085+F915+F826</f>
        <v>0</v>
      </c>
    </row>
    <row r="1288" spans="1:6" ht="21" thickTop="1">
      <c r="A1288" s="410"/>
      <c r="B1288" s="565"/>
      <c r="C1288" s="411"/>
      <c r="D1288" s="412"/>
      <c r="E1288" s="413"/>
      <c r="F1288" s="237"/>
    </row>
    <row r="1289" spans="1:6" ht="20.25">
      <c r="A1289" s="410"/>
      <c r="B1289" s="565"/>
      <c r="C1289" s="411"/>
      <c r="D1289" s="412"/>
      <c r="E1289" s="413"/>
      <c r="F1289" s="237"/>
    </row>
    <row r="1290" spans="1:6" ht="15.75">
      <c r="A1290" s="396"/>
      <c r="B1290" s="562"/>
      <c r="C1290" s="397"/>
      <c r="D1290" s="398"/>
      <c r="E1290" s="379"/>
      <c r="F1290" s="384"/>
    </row>
    <row r="1291" spans="1:6" ht="20.25">
      <c r="A1291" s="285" t="s">
        <v>458</v>
      </c>
      <c r="B1291" s="235" t="s">
        <v>650</v>
      </c>
      <c r="C1291" s="236"/>
      <c r="D1291" s="224"/>
      <c r="E1291" s="237"/>
      <c r="F1291" s="237"/>
    </row>
    <row r="1293" spans="1:6" ht="12.75">
      <c r="A1293" s="1011" t="s">
        <v>456</v>
      </c>
      <c r="B1293" s="1012" t="s">
        <v>1872</v>
      </c>
      <c r="C1293" s="1013"/>
      <c r="D1293" s="1013"/>
      <c r="E1293" s="1014"/>
      <c r="F1293" s="1015"/>
    </row>
    <row r="1294" spans="1:6" ht="12.75">
      <c r="A1294" s="1016"/>
      <c r="B1294" s="1017" t="s">
        <v>1873</v>
      </c>
      <c r="C1294" s="1013"/>
      <c r="D1294" s="1013"/>
      <c r="E1294" s="1014"/>
      <c r="F1294" s="1015"/>
    </row>
    <row r="1295" spans="1:6" ht="25.5">
      <c r="A1295" s="1016"/>
      <c r="B1295" s="1012" t="s">
        <v>1874</v>
      </c>
      <c r="C1295" s="1013"/>
      <c r="D1295" s="1013"/>
      <c r="E1295" s="1014"/>
      <c r="F1295" s="1015"/>
    </row>
    <row r="1296" spans="1:6" ht="102">
      <c r="A1296" s="1016"/>
      <c r="B1296" s="1012" t="s">
        <v>1875</v>
      </c>
      <c r="C1296" s="1013"/>
      <c r="D1296" s="1013"/>
      <c r="E1296" s="1014"/>
      <c r="F1296" s="1015"/>
    </row>
    <row r="1297" spans="1:6" ht="12.75">
      <c r="A1297" s="1016"/>
      <c r="B1297" s="1012" t="s">
        <v>1876</v>
      </c>
      <c r="C1297" s="1013"/>
      <c r="D1297" s="1013"/>
      <c r="E1297" s="1014"/>
      <c r="F1297" s="1015"/>
    </row>
    <row r="1298" spans="1:6" ht="25.5">
      <c r="A1298" s="1016"/>
      <c r="B1298" s="1017" t="s">
        <v>1877</v>
      </c>
      <c r="C1298" s="1013"/>
      <c r="D1298" s="1013"/>
      <c r="E1298" s="1014"/>
      <c r="F1298" s="1015"/>
    </row>
    <row r="1299" spans="1:6" ht="12.75">
      <c r="A1299" s="1016"/>
      <c r="B1299" s="1012" t="s">
        <v>1878</v>
      </c>
      <c r="C1299" s="1013"/>
      <c r="D1299" s="1013"/>
      <c r="E1299" s="1014"/>
      <c r="F1299" s="1015"/>
    </row>
    <row r="1300" spans="1:6" ht="12.75">
      <c r="A1300" s="1016"/>
      <c r="B1300" s="1012" t="s">
        <v>1879</v>
      </c>
      <c r="C1300" s="1013"/>
      <c r="D1300" s="1013"/>
      <c r="E1300" s="1014"/>
      <c r="F1300" s="1015"/>
    </row>
    <row r="1301" spans="1:6" ht="38.25">
      <c r="A1301" s="1016"/>
      <c r="B1301" s="1012" t="s">
        <v>1880</v>
      </c>
      <c r="C1301" s="1013"/>
      <c r="D1301" s="1013"/>
      <c r="E1301" s="1014"/>
      <c r="F1301" s="1015"/>
    </row>
    <row r="1302" spans="1:6" ht="12.75">
      <c r="A1302" s="1016"/>
      <c r="B1302" s="1012" t="s">
        <v>1881</v>
      </c>
      <c r="C1302" s="1013"/>
      <c r="D1302" s="1013"/>
      <c r="E1302" s="1014"/>
      <c r="F1302" s="1015"/>
    </row>
    <row r="1303" spans="1:6" ht="12.75">
      <c r="A1303" s="1016"/>
      <c r="B1303" s="1012" t="s">
        <v>1882</v>
      </c>
      <c r="C1303" s="1013"/>
      <c r="D1303" s="1013"/>
      <c r="E1303" s="1014"/>
      <c r="F1303" s="1015"/>
    </row>
    <row r="1304" spans="1:6" ht="12.75">
      <c r="A1304" s="1016"/>
      <c r="B1304" s="1012" t="s">
        <v>1883</v>
      </c>
      <c r="C1304" s="1013"/>
      <c r="D1304" s="1013"/>
      <c r="E1304" s="1014"/>
      <c r="F1304" s="1015"/>
    </row>
    <row r="1305" spans="1:6" ht="12.75">
      <c r="A1305" s="1016"/>
      <c r="B1305" s="1012" t="s">
        <v>1884</v>
      </c>
      <c r="C1305" s="1013"/>
      <c r="D1305" s="1013"/>
      <c r="E1305" s="1014"/>
      <c r="F1305" s="1015"/>
    </row>
    <row r="1306" spans="1:6" ht="12.75">
      <c r="A1306" s="1016"/>
      <c r="B1306" s="1012" t="s">
        <v>1885</v>
      </c>
      <c r="C1306" s="1013"/>
      <c r="D1306" s="1013"/>
      <c r="E1306" s="1014"/>
      <c r="F1306" s="1015"/>
    </row>
    <row r="1307" spans="1:6" ht="25.5">
      <c r="A1307" s="1016"/>
      <c r="B1307" s="1012" t="s">
        <v>1886</v>
      </c>
      <c r="C1307" s="1013"/>
      <c r="D1307" s="1013"/>
      <c r="E1307" s="1014"/>
      <c r="F1307" s="1015"/>
    </row>
    <row r="1308" spans="1:6" ht="25.5">
      <c r="A1308" s="1016"/>
      <c r="B1308" s="1012" t="s">
        <v>1887</v>
      </c>
      <c r="C1308" s="1013"/>
      <c r="D1308" s="1013"/>
      <c r="E1308" s="1014"/>
      <c r="F1308" s="1015"/>
    </row>
    <row r="1309" spans="1:6" ht="25.5">
      <c r="A1309" s="1016"/>
      <c r="B1309" s="1012" t="s">
        <v>1888</v>
      </c>
      <c r="C1309" s="1013"/>
      <c r="D1309" s="1013"/>
      <c r="E1309" s="1014"/>
      <c r="F1309" s="1015"/>
    </row>
    <row r="1310" spans="1:6" ht="12.75">
      <c r="A1310" s="1016"/>
      <c r="B1310" s="1012" t="s">
        <v>1883</v>
      </c>
      <c r="C1310" s="1013"/>
      <c r="D1310" s="1013"/>
      <c r="E1310" s="1014"/>
      <c r="F1310" s="1015"/>
    </row>
    <row r="1311" spans="1:6" ht="38.25">
      <c r="A1311" s="1016"/>
      <c r="B1311" s="1012" t="s">
        <v>1889</v>
      </c>
      <c r="C1311" s="1013"/>
      <c r="D1311" s="1013"/>
      <c r="E1311" s="1014"/>
      <c r="F1311" s="1015"/>
    </row>
    <row r="1312" spans="1:6" ht="12.75">
      <c r="A1312" s="1016"/>
      <c r="B1312" s="1012" t="s">
        <v>1890</v>
      </c>
      <c r="C1312" s="1013"/>
      <c r="D1312" s="1013"/>
      <c r="E1312" s="1014"/>
      <c r="F1312" s="1015"/>
    </row>
    <row r="1313" spans="1:6" ht="38.25">
      <c r="A1313" s="1016"/>
      <c r="B1313" s="1012" t="s">
        <v>1891</v>
      </c>
      <c r="C1313" s="1013"/>
      <c r="D1313" s="1013"/>
      <c r="E1313" s="1014"/>
      <c r="F1313" s="1015"/>
    </row>
    <row r="1314" spans="1:6" ht="12.75">
      <c r="A1314" s="1016"/>
      <c r="B1314" s="1012" t="s">
        <v>1892</v>
      </c>
      <c r="C1314" s="1013"/>
      <c r="D1314" s="1013"/>
      <c r="E1314" s="1014"/>
      <c r="F1314" s="1015"/>
    </row>
    <row r="1315" spans="1:6" ht="25.5">
      <c r="A1315" s="1016"/>
      <c r="B1315" s="1012" t="s">
        <v>1887</v>
      </c>
      <c r="C1315" s="1013"/>
      <c r="D1315" s="1013"/>
      <c r="E1315" s="1014"/>
      <c r="F1315" s="1015"/>
    </row>
    <row r="1316" spans="1:6" ht="25.5">
      <c r="A1316" s="1016"/>
      <c r="B1316" s="1012" t="s">
        <v>1888</v>
      </c>
      <c r="C1316" s="1013"/>
      <c r="D1316" s="1013"/>
      <c r="E1316" s="1014"/>
      <c r="F1316" s="1015"/>
    </row>
    <row r="1317" spans="1:6" ht="12.75">
      <c r="A1317" s="1016"/>
      <c r="B1317" s="1012" t="s">
        <v>1883</v>
      </c>
      <c r="C1317" s="1013"/>
      <c r="D1317" s="1013"/>
      <c r="E1317" s="1014"/>
      <c r="F1317" s="1015"/>
    </row>
    <row r="1318" spans="1:6" ht="12.75">
      <c r="A1318" s="1016"/>
      <c r="B1318" s="1012" t="s">
        <v>1893</v>
      </c>
      <c r="C1318" s="1013"/>
      <c r="D1318" s="1013"/>
      <c r="E1318" s="1014"/>
      <c r="F1318" s="1015"/>
    </row>
    <row r="1319" spans="1:6" ht="12.75">
      <c r="A1319" s="1016"/>
      <c r="B1319" s="1012" t="s">
        <v>1881</v>
      </c>
      <c r="C1319" s="1013"/>
      <c r="D1319" s="1013"/>
      <c r="E1319" s="1014"/>
      <c r="F1319" s="1015"/>
    </row>
    <row r="1320" spans="1:6" ht="38.25">
      <c r="A1320" s="1016"/>
      <c r="B1320" s="1012" t="s">
        <v>1894</v>
      </c>
      <c r="C1320" s="1013"/>
      <c r="D1320" s="1013"/>
      <c r="E1320" s="1014"/>
      <c r="F1320" s="1015"/>
    </row>
    <row r="1321" spans="1:6" ht="12.75">
      <c r="A1321" s="1016"/>
      <c r="B1321" s="1018"/>
      <c r="C1321" s="1013"/>
      <c r="D1321" s="1013"/>
      <c r="E1321" s="1014"/>
      <c r="F1321" s="1015"/>
    </row>
    <row r="1322" spans="1:6" ht="12.75">
      <c r="A1322" s="1016"/>
      <c r="B1322" s="1012" t="s">
        <v>1895</v>
      </c>
      <c r="C1322" s="1013"/>
      <c r="D1322" s="1013"/>
      <c r="E1322" s="1014"/>
      <c r="F1322" s="1015"/>
    </row>
    <row r="1323" spans="1:6" ht="12.75">
      <c r="A1323" s="1016"/>
      <c r="B1323" s="1012" t="s">
        <v>1896</v>
      </c>
      <c r="C1323" s="1013"/>
      <c r="D1323" s="1013"/>
      <c r="E1323" s="1014"/>
      <c r="F1323" s="1015"/>
    </row>
    <row r="1324" spans="1:6" ht="12.75">
      <c r="A1324" s="1016"/>
      <c r="B1324" s="1012" t="s">
        <v>1897</v>
      </c>
      <c r="C1324" s="1013"/>
      <c r="D1324" s="1013"/>
      <c r="E1324" s="1014"/>
      <c r="F1324" s="1015"/>
    </row>
    <row r="1325" spans="1:6" ht="12.75">
      <c r="A1325" s="1016"/>
      <c r="B1325" s="1018"/>
      <c r="C1325" s="1013"/>
      <c r="D1325" s="1013"/>
      <c r="E1325" s="1014"/>
      <c r="F1325" s="1015"/>
    </row>
    <row r="1326" spans="1:6" ht="15.75">
      <c r="A1326" s="1016"/>
      <c r="B1326" s="1012" t="s">
        <v>1898</v>
      </c>
      <c r="C1326" s="1013"/>
      <c r="D1326" s="1013"/>
      <c r="E1326" s="1014"/>
      <c r="F1326" s="1015"/>
    </row>
    <row r="1327" spans="1:6" ht="15.75">
      <c r="A1327" s="1016"/>
      <c r="B1327" s="1012" t="s">
        <v>1899</v>
      </c>
      <c r="C1327" s="1013"/>
      <c r="D1327" s="1013"/>
      <c r="E1327" s="1014"/>
      <c r="F1327" s="1015"/>
    </row>
    <row r="1328" spans="1:6" ht="12.75">
      <c r="A1328" s="1016"/>
      <c r="B1328" s="1017" t="s">
        <v>1900</v>
      </c>
      <c r="C1328" s="1013"/>
      <c r="D1328" s="1013"/>
      <c r="E1328" s="1014"/>
      <c r="F1328" s="1015"/>
    </row>
    <row r="1329" spans="1:6" ht="15.75">
      <c r="A1329" s="1016"/>
      <c r="B1329" s="1012" t="s">
        <v>1901</v>
      </c>
      <c r="C1329" s="1013"/>
      <c r="D1329" s="1013"/>
      <c r="E1329" s="1014"/>
      <c r="F1329" s="1015"/>
    </row>
    <row r="1330" spans="1:6" ht="15.75">
      <c r="A1330" s="1016"/>
      <c r="B1330" s="1012" t="s">
        <v>1902</v>
      </c>
      <c r="C1330" s="1013"/>
      <c r="D1330" s="1013"/>
      <c r="E1330" s="1014"/>
      <c r="F1330" s="1015"/>
    </row>
    <row r="1331" spans="1:6" ht="12.75">
      <c r="A1331" s="1016"/>
      <c r="B1331" s="1017" t="s">
        <v>1903</v>
      </c>
      <c r="C1331" s="1013"/>
      <c r="D1331" s="1013"/>
      <c r="E1331" s="1014"/>
      <c r="F1331" s="1015"/>
    </row>
    <row r="1332" spans="1:6" ht="15.75">
      <c r="A1332" s="1016"/>
      <c r="B1332" s="1012" t="s">
        <v>1904</v>
      </c>
      <c r="C1332" s="1013"/>
      <c r="D1332" s="1013"/>
      <c r="E1332" s="1014"/>
      <c r="F1332" s="1015"/>
    </row>
    <row r="1333" spans="1:6" ht="15.75">
      <c r="A1333" s="1016"/>
      <c r="B1333" s="1012" t="s">
        <v>1905</v>
      </c>
      <c r="C1333" s="1013"/>
      <c r="D1333" s="1013"/>
      <c r="E1333" s="1014"/>
      <c r="F1333" s="1015"/>
    </row>
    <row r="1334" spans="1:6" ht="12.75">
      <c r="A1334" s="1016"/>
      <c r="B1334" s="1018"/>
      <c r="C1334" s="1013"/>
      <c r="D1334" s="1013"/>
      <c r="E1334" s="1014"/>
      <c r="F1334" s="1015"/>
    </row>
    <row r="1335" spans="1:6" ht="12.75">
      <c r="A1335" s="1016"/>
      <c r="B1335" s="1012" t="s">
        <v>1906</v>
      </c>
      <c r="C1335" s="1013"/>
      <c r="D1335" s="1013"/>
      <c r="E1335" s="1014"/>
      <c r="F1335" s="1015"/>
    </row>
    <row r="1336" spans="1:6" ht="12.75">
      <c r="A1336" s="1016"/>
      <c r="B1336" s="1012" t="s">
        <v>1907</v>
      </c>
      <c r="C1336" s="1013"/>
      <c r="D1336" s="1013"/>
      <c r="E1336" s="1014"/>
      <c r="F1336" s="1015"/>
    </row>
    <row r="1337" spans="1:6" ht="12.75">
      <c r="A1337" s="1016"/>
      <c r="B1337" s="1018"/>
      <c r="C1337" s="1013"/>
      <c r="D1337" s="1013"/>
      <c r="E1337" s="1014"/>
      <c r="F1337" s="1015"/>
    </row>
    <row r="1338" spans="1:6" ht="51">
      <c r="A1338" s="1016"/>
      <c r="B1338" s="1012" t="s">
        <v>1908</v>
      </c>
      <c r="C1338" s="1013"/>
      <c r="D1338" s="1013"/>
      <c r="E1338" s="1014"/>
      <c r="F1338" s="1015"/>
    </row>
    <row r="1339" spans="1:6" ht="12.75">
      <c r="A1339" s="1016"/>
      <c r="B1339" s="1018"/>
      <c r="C1339" s="1013"/>
      <c r="D1339" s="1013"/>
      <c r="E1339" s="1014"/>
      <c r="F1339" s="1015"/>
    </row>
    <row r="1340" spans="1:6" ht="12.75">
      <c r="A1340" s="1016"/>
      <c r="B1340" s="1017" t="s">
        <v>1909</v>
      </c>
      <c r="C1340" s="1013"/>
      <c r="D1340" s="1013"/>
      <c r="E1340" s="1014"/>
      <c r="F1340" s="1015"/>
    </row>
    <row r="1341" spans="1:6" ht="12.75">
      <c r="A1341" s="1016"/>
      <c r="B1341" s="1012" t="s">
        <v>1910</v>
      </c>
      <c r="C1341" s="1013"/>
      <c r="D1341" s="1013"/>
      <c r="E1341" s="1014"/>
      <c r="F1341" s="1015"/>
    </row>
    <row r="1342" spans="1:6" ht="12.75">
      <c r="A1342" s="1016"/>
      <c r="B1342" s="1012" t="s">
        <v>1911</v>
      </c>
      <c r="C1342" s="1013"/>
      <c r="D1342" s="1013"/>
      <c r="E1342" s="1014"/>
      <c r="F1342" s="1015"/>
    </row>
    <row r="1343" spans="1:6" ht="12.75">
      <c r="A1343" s="1016"/>
      <c r="B1343" s="1012" t="s">
        <v>1912</v>
      </c>
      <c r="C1343" s="1013"/>
      <c r="D1343" s="1013"/>
      <c r="E1343" s="1014"/>
      <c r="F1343" s="1015"/>
    </row>
    <row r="1344" spans="1:6" ht="12.75">
      <c r="A1344" s="1016"/>
      <c r="B1344" s="1012" t="s">
        <v>1913</v>
      </c>
      <c r="C1344" s="1013"/>
      <c r="D1344" s="1013"/>
      <c r="E1344" s="1014"/>
      <c r="F1344" s="1015"/>
    </row>
    <row r="1345" spans="1:6" ht="12.75">
      <c r="A1345" s="1016"/>
      <c r="B1345" s="1012" t="s">
        <v>1914</v>
      </c>
      <c r="C1345" s="1013"/>
      <c r="D1345" s="1013"/>
      <c r="E1345" s="1014"/>
      <c r="F1345" s="1015"/>
    </row>
    <row r="1346" spans="1:6" ht="12.75">
      <c r="A1346" s="1016"/>
      <c r="B1346" s="1018"/>
      <c r="C1346" s="1013"/>
      <c r="D1346" s="1013"/>
      <c r="E1346" s="1014"/>
      <c r="F1346" s="1015"/>
    </row>
    <row r="1347" spans="1:6" ht="12.75">
      <c r="A1347" s="1016"/>
      <c r="B1347" s="1017" t="s">
        <v>1915</v>
      </c>
      <c r="C1347" s="1013"/>
      <c r="D1347" s="1013"/>
      <c r="E1347" s="1014"/>
      <c r="F1347" s="1015"/>
    </row>
    <row r="1348" spans="1:6" ht="12.75">
      <c r="A1348" s="1016"/>
      <c r="B1348" s="1012" t="s">
        <v>1916</v>
      </c>
      <c r="C1348" s="1013"/>
      <c r="D1348" s="1013"/>
      <c r="E1348" s="1014"/>
      <c r="F1348" s="1015"/>
    </row>
    <row r="1349" spans="1:6" ht="12.75">
      <c r="A1349" s="1016"/>
      <c r="B1349" s="1012" t="s">
        <v>1917</v>
      </c>
      <c r="C1349" s="1013"/>
      <c r="D1349" s="1013"/>
      <c r="E1349" s="1014"/>
      <c r="F1349" s="1015"/>
    </row>
    <row r="1350" spans="1:6" ht="12.75">
      <c r="A1350" s="1016"/>
      <c r="B1350" s="1012" t="s">
        <v>1918</v>
      </c>
      <c r="C1350" s="1013"/>
      <c r="D1350" s="1013"/>
      <c r="E1350" s="1014"/>
      <c r="F1350" s="1015"/>
    </row>
    <row r="1351" spans="1:6" ht="12.75">
      <c r="A1351" s="1016"/>
      <c r="B1351" s="1012" t="s">
        <v>1919</v>
      </c>
      <c r="C1351" s="1013"/>
      <c r="D1351" s="1013"/>
      <c r="E1351" s="1014"/>
      <c r="F1351" s="1015"/>
    </row>
    <row r="1352" spans="1:6" ht="12.75">
      <c r="A1352" s="1016"/>
      <c r="B1352" s="1012" t="s">
        <v>1920</v>
      </c>
      <c r="C1352" s="1013"/>
      <c r="D1352" s="1013"/>
      <c r="E1352" s="1014"/>
      <c r="F1352" s="1015"/>
    </row>
    <row r="1353" spans="1:6" ht="12.75">
      <c r="A1353" s="1016"/>
      <c r="B1353" s="1018"/>
      <c r="C1353" s="1013"/>
      <c r="D1353" s="1013"/>
      <c r="E1353" s="1014"/>
      <c r="F1353" s="1015"/>
    </row>
    <row r="1354" spans="1:6" ht="89.25">
      <c r="A1354" s="1016"/>
      <c r="B1354" s="1012" t="s">
        <v>1921</v>
      </c>
      <c r="C1354" s="1013"/>
      <c r="D1354" s="1013"/>
      <c r="E1354" s="1014"/>
      <c r="F1354" s="1015"/>
    </row>
    <row r="1355" spans="1:6" ht="25.5">
      <c r="A1355" s="1016"/>
      <c r="B1355" s="1012" t="s">
        <v>1922</v>
      </c>
      <c r="C1355" s="1013"/>
      <c r="D1355" s="1013"/>
      <c r="E1355" s="1014"/>
      <c r="F1355" s="1015"/>
    </row>
    <row r="1356" spans="1:6" ht="25.5">
      <c r="A1356" s="1016"/>
      <c r="B1356" s="1012" t="s">
        <v>1923</v>
      </c>
      <c r="C1356" s="1013"/>
      <c r="D1356" s="1013"/>
      <c r="E1356" s="1014"/>
      <c r="F1356" s="1015"/>
    </row>
    <row r="1357" spans="1:6" ht="12.75">
      <c r="A1357" s="1016"/>
      <c r="B1357" s="1012" t="s">
        <v>1924</v>
      </c>
      <c r="C1357" s="1013"/>
      <c r="D1357" s="1013"/>
      <c r="E1357" s="1014"/>
      <c r="F1357" s="1015"/>
    </row>
    <row r="1358" spans="1:6" ht="25.5">
      <c r="A1358" s="1016"/>
      <c r="B1358" s="1012" t="s">
        <v>1925</v>
      </c>
      <c r="C1358" s="1013"/>
      <c r="D1358" s="1013"/>
      <c r="E1358" s="1014"/>
      <c r="F1358" s="1015"/>
    </row>
    <row r="1359" spans="1:6" ht="12.75">
      <c r="A1359" s="1016"/>
      <c r="B1359" s="1018"/>
      <c r="C1359" s="1013"/>
      <c r="D1359" s="1013"/>
      <c r="E1359" s="1014"/>
      <c r="F1359" s="1015"/>
    </row>
    <row r="1360" spans="1:6" ht="63.75">
      <c r="A1360" s="1016"/>
      <c r="B1360" s="1012" t="s">
        <v>1926</v>
      </c>
      <c r="C1360" s="1013"/>
      <c r="D1360" s="1013"/>
      <c r="E1360" s="1014"/>
      <c r="F1360" s="1015"/>
    </row>
    <row r="1361" spans="1:6" ht="102">
      <c r="A1361" s="1016"/>
      <c r="B1361" s="1012" t="s">
        <v>1927</v>
      </c>
      <c r="C1361" s="1019" t="s">
        <v>483</v>
      </c>
      <c r="D1361" s="1019">
        <v>1</v>
      </c>
      <c r="E1361" s="1020"/>
      <c r="F1361" s="91">
        <f t="shared" ref="F1361" si="33">+E1361*$D1361</f>
        <v>0</v>
      </c>
    </row>
    <row r="1362" spans="1:6" ht="12.75">
      <c r="A1362" s="1016"/>
      <c r="B1362" s="1012" t="s">
        <v>1928</v>
      </c>
      <c r="C1362" s="1013"/>
      <c r="D1362" s="1013"/>
      <c r="E1362" s="1014"/>
      <c r="F1362" s="1015"/>
    </row>
    <row r="1363" spans="1:6" ht="12.75">
      <c r="A1363" s="1016"/>
      <c r="B1363" s="1012" t="s">
        <v>1929</v>
      </c>
      <c r="C1363" s="1013"/>
      <c r="D1363" s="1013"/>
      <c r="E1363" s="1014"/>
      <c r="F1363" s="1015"/>
    </row>
    <row r="1364" spans="1:6" ht="12.75">
      <c r="A1364" s="1016"/>
      <c r="B1364" s="1017" t="s">
        <v>1930</v>
      </c>
      <c r="C1364" s="1013"/>
      <c r="D1364" s="1013"/>
      <c r="E1364" s="1014"/>
      <c r="F1364" s="1015"/>
    </row>
    <row r="1365" spans="1:6" ht="12.75">
      <c r="A1365" s="1016"/>
      <c r="B1365" s="1012" t="s">
        <v>1931</v>
      </c>
      <c r="C1365" s="1013"/>
      <c r="D1365" s="1013"/>
      <c r="E1365" s="1014"/>
      <c r="F1365" s="1015"/>
    </row>
    <row r="1366" spans="1:6" ht="12.75">
      <c r="A1366" s="1016"/>
      <c r="B1366" s="1012"/>
      <c r="C1366" s="1013"/>
      <c r="D1366" s="1013"/>
      <c r="E1366" s="1014"/>
      <c r="F1366" s="1015"/>
    </row>
    <row r="1367" spans="1:6" ht="51">
      <c r="A1367" s="327" t="s">
        <v>458</v>
      </c>
      <c r="B1367" s="522" t="s">
        <v>2022</v>
      </c>
      <c r="C1367" s="342"/>
      <c r="D1367" s="3"/>
      <c r="E1367" s="391"/>
      <c r="F1367" s="391"/>
    </row>
    <row r="1368" spans="1:6" ht="12.75">
      <c r="A1368" s="364"/>
      <c r="B1368" s="360" t="s">
        <v>651</v>
      </c>
      <c r="C1368" s="342"/>
      <c r="D1368" s="5"/>
      <c r="E1368" s="391"/>
      <c r="F1368" s="391"/>
    </row>
    <row r="1369" spans="1:6" ht="12.75">
      <c r="A1369" s="364"/>
      <c r="B1369" s="561" t="s">
        <v>45</v>
      </c>
      <c r="C1369" s="342"/>
      <c r="D1369" s="5"/>
      <c r="E1369" s="391"/>
      <c r="F1369" s="391"/>
    </row>
    <row r="1370" spans="1:6" ht="12.75">
      <c r="A1370" s="364"/>
      <c r="B1370" s="561" t="s">
        <v>46</v>
      </c>
      <c r="C1370" s="342"/>
      <c r="D1370" s="5"/>
      <c r="E1370" s="391"/>
      <c r="F1370" s="391"/>
    </row>
    <row r="1371" spans="1:6" ht="12.75">
      <c r="A1371" s="364"/>
      <c r="B1371" s="360" t="s">
        <v>47</v>
      </c>
      <c r="C1371" s="342"/>
      <c r="D1371" s="5"/>
      <c r="E1371" s="391"/>
      <c r="F1371" s="391"/>
    </row>
    <row r="1372" spans="1:6" ht="12.75">
      <c r="A1372" s="364"/>
      <c r="B1372" s="360" t="s">
        <v>48</v>
      </c>
      <c r="C1372" s="342"/>
      <c r="D1372" s="5"/>
      <c r="E1372" s="391"/>
      <c r="F1372" s="391"/>
    </row>
    <row r="1373" spans="1:6" ht="12.75">
      <c r="A1373" s="364"/>
      <c r="B1373" s="360" t="s">
        <v>49</v>
      </c>
      <c r="C1373" s="342"/>
      <c r="D1373" s="5"/>
      <c r="E1373" s="391"/>
      <c r="F1373" s="391"/>
    </row>
    <row r="1374" spans="1:6" ht="12.75">
      <c r="A1374" s="364"/>
      <c r="B1374" s="360"/>
      <c r="C1374" s="342"/>
      <c r="D1374" s="5"/>
      <c r="E1374" s="391"/>
      <c r="F1374" s="391"/>
    </row>
    <row r="1375" spans="1:6" ht="17.25" customHeight="1">
      <c r="A1375" s="364"/>
      <c r="B1375" s="360" t="s">
        <v>50</v>
      </c>
      <c r="C1375" s="342" t="s">
        <v>483</v>
      </c>
      <c r="D1375" s="5">
        <v>1</v>
      </c>
      <c r="E1375" s="11"/>
      <c r="F1375" s="91">
        <f t="shared" ref="F1375" si="34">+E1375*$D1375</f>
        <v>0</v>
      </c>
    </row>
    <row r="1376" spans="1:6" ht="12.75">
      <c r="A1376" s="364"/>
      <c r="B1376" s="360"/>
      <c r="C1376" s="342"/>
      <c r="D1376" s="5"/>
      <c r="E1376" s="11"/>
      <c r="F1376" s="11"/>
    </row>
    <row r="1377" spans="1:6" ht="127.5">
      <c r="A1377" s="351" t="s">
        <v>459</v>
      </c>
      <c r="B1377" s="360" t="s">
        <v>51</v>
      </c>
      <c r="C1377" s="342"/>
      <c r="D1377" s="5"/>
      <c r="E1377" s="11"/>
      <c r="F1377" s="11"/>
    </row>
    <row r="1378" spans="1:6" ht="12.75">
      <c r="A1378" s="351"/>
      <c r="B1378" s="360"/>
      <c r="C1378" s="342"/>
      <c r="D1378" s="5"/>
      <c r="E1378" s="11"/>
      <c r="F1378" s="11"/>
    </row>
    <row r="1379" spans="1:6" ht="12.75">
      <c r="A1379" s="351"/>
      <c r="B1379" s="566" t="s">
        <v>52</v>
      </c>
      <c r="C1379" s="347" t="s">
        <v>478</v>
      </c>
      <c r="D1379" s="5">
        <v>4</v>
      </c>
      <c r="E1379" s="11"/>
      <c r="F1379" s="91">
        <f t="shared" ref="F1379:F1380" si="35">+E1379*$D1379</f>
        <v>0</v>
      </c>
    </row>
    <row r="1380" spans="1:6" ht="12.75">
      <c r="A1380" s="351"/>
      <c r="B1380" s="566" t="s">
        <v>53</v>
      </c>
      <c r="C1380" s="347" t="s">
        <v>478</v>
      </c>
      <c r="D1380" s="5">
        <v>1</v>
      </c>
      <c r="E1380" s="11"/>
      <c r="F1380" s="91">
        <f t="shared" si="35"/>
        <v>0</v>
      </c>
    </row>
    <row r="1381" spans="1:6" ht="12.75">
      <c r="A1381" s="351"/>
      <c r="B1381" s="551"/>
      <c r="C1381" s="4"/>
      <c r="D1381" s="5"/>
      <c r="E1381" s="11"/>
      <c r="F1381" s="11"/>
    </row>
    <row r="1382" spans="1:6" ht="89.25">
      <c r="A1382" s="351" t="s">
        <v>460</v>
      </c>
      <c r="B1382" s="360" t="s">
        <v>652</v>
      </c>
      <c r="C1382" s="4"/>
      <c r="D1382" s="345"/>
      <c r="E1382" s="11"/>
      <c r="F1382" s="11"/>
    </row>
    <row r="1383" spans="1:6" ht="12.75">
      <c r="A1383" s="351"/>
      <c r="B1383" s="360"/>
      <c r="C1383" s="4"/>
      <c r="D1383" s="345"/>
      <c r="E1383" s="11"/>
      <c r="F1383" s="11"/>
    </row>
    <row r="1384" spans="1:6" ht="12.75">
      <c r="A1384" s="351"/>
      <c r="B1384" s="566" t="s">
        <v>54</v>
      </c>
      <c r="C1384" s="346" t="s">
        <v>478</v>
      </c>
      <c r="D1384" s="348">
        <v>3</v>
      </c>
      <c r="E1384" s="11"/>
      <c r="F1384" s="91">
        <f t="shared" ref="F1384:F1385" si="36">+E1384*$D1384</f>
        <v>0</v>
      </c>
    </row>
    <row r="1385" spans="1:6" ht="12.75">
      <c r="A1385" s="351"/>
      <c r="B1385" s="566" t="s">
        <v>55</v>
      </c>
      <c r="C1385" s="346" t="s">
        <v>478</v>
      </c>
      <c r="D1385" s="348">
        <v>4</v>
      </c>
      <c r="E1385" s="11"/>
      <c r="F1385" s="91">
        <f t="shared" si="36"/>
        <v>0</v>
      </c>
    </row>
    <row r="1386" spans="1:6" ht="12.75">
      <c r="A1386" s="351"/>
      <c r="B1386" s="552"/>
      <c r="C1386" s="343"/>
      <c r="D1386" s="344"/>
      <c r="E1386" s="11"/>
      <c r="F1386" s="11"/>
    </row>
    <row r="1387" spans="1:6" ht="229.5">
      <c r="A1387" s="351" t="s">
        <v>462</v>
      </c>
      <c r="B1387" s="360" t="s">
        <v>56</v>
      </c>
      <c r="C1387" s="342"/>
      <c r="D1387" s="297"/>
      <c r="E1387" s="11"/>
      <c r="F1387" s="11"/>
    </row>
    <row r="1388" spans="1:6" ht="12.75">
      <c r="A1388" s="351"/>
      <c r="B1388" s="360"/>
      <c r="C1388" s="342"/>
      <c r="D1388" s="297"/>
      <c r="E1388" s="11"/>
      <c r="F1388" s="11"/>
    </row>
    <row r="1389" spans="1:6" ht="12.75">
      <c r="A1389" s="351"/>
      <c r="B1389" s="360" t="s">
        <v>57</v>
      </c>
      <c r="C1389" s="342"/>
      <c r="D1389" s="297"/>
      <c r="E1389" s="11"/>
      <c r="F1389" s="11"/>
    </row>
    <row r="1390" spans="1:6" ht="12.75">
      <c r="A1390" s="351"/>
      <c r="B1390" s="360"/>
      <c r="C1390" s="342"/>
      <c r="D1390" s="297"/>
      <c r="E1390" s="11"/>
      <c r="F1390" s="11"/>
    </row>
    <row r="1391" spans="1:6" ht="12.75">
      <c r="A1391" s="351"/>
      <c r="B1391" s="360" t="s">
        <v>58</v>
      </c>
      <c r="C1391" s="342"/>
      <c r="D1391" s="297"/>
      <c r="E1391" s="11"/>
      <c r="F1391" s="11"/>
    </row>
    <row r="1392" spans="1:6" ht="12.75">
      <c r="A1392" s="351"/>
      <c r="B1392" s="360" t="s">
        <v>59</v>
      </c>
      <c r="C1392" s="342" t="s">
        <v>478</v>
      </c>
      <c r="D1392" s="297">
        <v>4</v>
      </c>
      <c r="E1392" s="11"/>
      <c r="F1392" s="91">
        <f t="shared" ref="F1392:F1405" si="37">+E1392*$D1392</f>
        <v>0</v>
      </c>
    </row>
    <row r="1393" spans="1:6" ht="12.75">
      <c r="A1393" s="351"/>
      <c r="B1393" s="360" t="s">
        <v>60</v>
      </c>
      <c r="C1393" s="342" t="s">
        <v>478</v>
      </c>
      <c r="D1393" s="297">
        <v>2</v>
      </c>
      <c r="E1393" s="11"/>
      <c r="F1393" s="91">
        <f t="shared" si="37"/>
        <v>0</v>
      </c>
    </row>
    <row r="1394" spans="1:6" ht="12.75">
      <c r="A1394" s="351"/>
      <c r="B1394" s="360" t="s">
        <v>61</v>
      </c>
      <c r="C1394" s="342" t="s">
        <v>478</v>
      </c>
      <c r="D1394" s="297">
        <v>2</v>
      </c>
      <c r="E1394" s="11"/>
      <c r="F1394" s="91">
        <f t="shared" si="37"/>
        <v>0</v>
      </c>
    </row>
    <row r="1395" spans="1:6" ht="12.75">
      <c r="A1395" s="351"/>
      <c r="B1395" s="360"/>
      <c r="C1395" s="342"/>
      <c r="D1395" s="297"/>
      <c r="E1395" s="11"/>
      <c r="F1395" s="91">
        <f t="shared" si="37"/>
        <v>0</v>
      </c>
    </row>
    <row r="1396" spans="1:6" ht="12.75">
      <c r="A1396" s="351" t="s">
        <v>463</v>
      </c>
      <c r="B1396" s="360" t="s">
        <v>62</v>
      </c>
      <c r="C1396" s="342"/>
      <c r="D1396" s="297"/>
      <c r="E1396" s="11"/>
      <c r="F1396" s="91">
        <f t="shared" si="37"/>
        <v>0</v>
      </c>
    </row>
    <row r="1397" spans="1:6" ht="12.75">
      <c r="A1397" s="351"/>
      <c r="B1397" s="360"/>
      <c r="C1397" s="342"/>
      <c r="D1397" s="297"/>
      <c r="E1397" s="11"/>
      <c r="F1397" s="91">
        <f t="shared" si="37"/>
        <v>0</v>
      </c>
    </row>
    <row r="1398" spans="1:6" ht="12.75">
      <c r="A1398" s="351"/>
      <c r="B1398" s="360" t="s">
        <v>59</v>
      </c>
      <c r="C1398" s="342" t="s">
        <v>478</v>
      </c>
      <c r="D1398" s="297">
        <v>14</v>
      </c>
      <c r="E1398" s="11"/>
      <c r="F1398" s="91">
        <f t="shared" si="37"/>
        <v>0</v>
      </c>
    </row>
    <row r="1399" spans="1:6" ht="12.75">
      <c r="A1399" s="351"/>
      <c r="B1399" s="360" t="s">
        <v>61</v>
      </c>
      <c r="C1399" s="342" t="s">
        <v>478</v>
      </c>
      <c r="D1399" s="297">
        <v>2</v>
      </c>
      <c r="E1399" s="11"/>
      <c r="F1399" s="91">
        <f t="shared" si="37"/>
        <v>0</v>
      </c>
    </row>
    <row r="1400" spans="1:6" ht="12.75">
      <c r="A1400" s="351"/>
      <c r="B1400" s="360"/>
      <c r="C1400" s="342"/>
      <c r="D1400" s="297"/>
      <c r="E1400" s="11"/>
      <c r="F1400" s="91">
        <f t="shared" si="37"/>
        <v>0</v>
      </c>
    </row>
    <row r="1401" spans="1:6" ht="12.75">
      <c r="A1401" s="351" t="s">
        <v>464</v>
      </c>
      <c r="B1401" s="360" t="s">
        <v>63</v>
      </c>
      <c r="C1401" s="342"/>
      <c r="D1401" s="297"/>
      <c r="E1401" s="11"/>
      <c r="F1401" s="91">
        <f t="shared" si="37"/>
        <v>0</v>
      </c>
    </row>
    <row r="1402" spans="1:6" ht="12.75">
      <c r="A1402" s="351"/>
      <c r="B1402" s="360"/>
      <c r="C1402" s="342"/>
      <c r="D1402" s="297"/>
      <c r="E1402" s="11"/>
      <c r="F1402" s="91">
        <f t="shared" si="37"/>
        <v>0</v>
      </c>
    </row>
    <row r="1403" spans="1:6" ht="12.75">
      <c r="A1403" s="351"/>
      <c r="B1403" s="360" t="s">
        <v>59</v>
      </c>
      <c r="C1403" s="342" t="s">
        <v>478</v>
      </c>
      <c r="D1403" s="297">
        <v>9</v>
      </c>
      <c r="E1403" s="11"/>
      <c r="F1403" s="91">
        <f t="shared" si="37"/>
        <v>0</v>
      </c>
    </row>
    <row r="1404" spans="1:6" ht="12.75">
      <c r="A1404" s="351"/>
      <c r="B1404" s="360" t="s">
        <v>60</v>
      </c>
      <c r="C1404" s="342" t="s">
        <v>478</v>
      </c>
      <c r="D1404" s="297">
        <v>4</v>
      </c>
      <c r="E1404" s="11"/>
      <c r="F1404" s="91">
        <f t="shared" si="37"/>
        <v>0</v>
      </c>
    </row>
    <row r="1405" spans="1:6" ht="12.75">
      <c r="A1405" s="351"/>
      <c r="B1405" s="360" t="s">
        <v>61</v>
      </c>
      <c r="C1405" s="342" t="s">
        <v>478</v>
      </c>
      <c r="D1405" s="297">
        <v>2</v>
      </c>
      <c r="E1405" s="11"/>
      <c r="F1405" s="91">
        <f t="shared" si="37"/>
        <v>0</v>
      </c>
    </row>
    <row r="1406" spans="1:6" ht="12.75">
      <c r="A1406" s="351"/>
      <c r="B1406" s="360"/>
      <c r="C1406" s="342"/>
      <c r="D1406" s="297"/>
      <c r="E1406" s="11"/>
      <c r="F1406" s="11"/>
    </row>
    <row r="1407" spans="1:6" ht="153">
      <c r="A1407" s="351" t="s">
        <v>465</v>
      </c>
      <c r="B1407" s="1052" t="s">
        <v>2023</v>
      </c>
      <c r="C1407" s="342"/>
      <c r="D1407" s="297"/>
      <c r="E1407" s="11"/>
      <c r="F1407" s="11"/>
    </row>
    <row r="1408" spans="1:6" ht="25.5">
      <c r="A1408" s="351"/>
      <c r="B1408" s="360" t="s">
        <v>507</v>
      </c>
      <c r="C1408" s="342"/>
      <c r="D1408" s="297"/>
      <c r="E1408" s="11"/>
      <c r="F1408" s="11"/>
    </row>
    <row r="1409" spans="1:6" ht="12.75">
      <c r="A1409" s="351"/>
      <c r="B1409" s="360"/>
      <c r="C1409" s="342"/>
      <c r="D1409" s="297"/>
      <c r="E1409" s="11"/>
      <c r="F1409" s="11"/>
    </row>
    <row r="1410" spans="1:6" ht="12.75">
      <c r="A1410" s="351"/>
      <c r="B1410" s="360" t="s">
        <v>508</v>
      </c>
      <c r="C1410" s="342"/>
      <c r="D1410" s="297"/>
      <c r="E1410" s="11"/>
      <c r="F1410" s="11"/>
    </row>
    <row r="1411" spans="1:6" ht="12.75">
      <c r="A1411" s="351"/>
      <c r="B1411" s="360"/>
      <c r="C1411" s="342"/>
      <c r="D1411" s="297"/>
      <c r="E1411" s="11"/>
      <c r="F1411" s="11"/>
    </row>
    <row r="1412" spans="1:6" ht="12.75">
      <c r="A1412" s="351"/>
      <c r="B1412" s="360" t="s">
        <v>509</v>
      </c>
      <c r="C1412" s="342"/>
      <c r="D1412" s="297"/>
      <c r="E1412" s="11"/>
      <c r="F1412" s="11"/>
    </row>
    <row r="1413" spans="1:6" ht="12.75">
      <c r="A1413" s="351"/>
      <c r="B1413" s="360" t="s">
        <v>510</v>
      </c>
      <c r="C1413" s="342" t="s">
        <v>478</v>
      </c>
      <c r="D1413" s="297">
        <v>4</v>
      </c>
      <c r="E1413" s="11"/>
      <c r="F1413" s="91">
        <f t="shared" ref="F1413:F1417" si="38">+E1413*$D1413</f>
        <v>0</v>
      </c>
    </row>
    <row r="1414" spans="1:6" ht="12.75">
      <c r="A1414" s="351"/>
      <c r="B1414" s="360"/>
      <c r="C1414" s="342"/>
      <c r="D1414" s="297"/>
      <c r="E1414" s="11"/>
      <c r="F1414" s="91">
        <f t="shared" si="38"/>
        <v>0</v>
      </c>
    </row>
    <row r="1415" spans="1:6" ht="38.25">
      <c r="A1415" s="351" t="s">
        <v>466</v>
      </c>
      <c r="B1415" s="360" t="s">
        <v>2024</v>
      </c>
      <c r="C1415" s="342"/>
      <c r="D1415" s="297"/>
      <c r="E1415" s="11"/>
      <c r="F1415" s="91">
        <f t="shared" si="38"/>
        <v>0</v>
      </c>
    </row>
    <row r="1416" spans="1:6" ht="12.75">
      <c r="A1416" s="351"/>
      <c r="B1416" s="360"/>
      <c r="C1416" s="342"/>
      <c r="D1416" s="297"/>
      <c r="E1416" s="11"/>
      <c r="F1416" s="91">
        <f t="shared" si="38"/>
        <v>0</v>
      </c>
    </row>
    <row r="1417" spans="1:6" ht="12.75">
      <c r="A1417" s="351"/>
      <c r="B1417" s="360" t="s">
        <v>511</v>
      </c>
      <c r="C1417" s="342" t="s">
        <v>478</v>
      </c>
      <c r="D1417" s="297">
        <v>8</v>
      </c>
      <c r="E1417" s="11"/>
      <c r="F1417" s="91">
        <f t="shared" si="38"/>
        <v>0</v>
      </c>
    </row>
    <row r="1418" spans="1:6" ht="12.75">
      <c r="A1418" s="351"/>
      <c r="B1418" s="360"/>
      <c r="C1418" s="342"/>
      <c r="D1418" s="297"/>
      <c r="E1418" s="11"/>
      <c r="F1418" s="11"/>
    </row>
    <row r="1419" spans="1:6" ht="63.75">
      <c r="A1419" s="351" t="s">
        <v>467</v>
      </c>
      <c r="B1419" s="360" t="s">
        <v>512</v>
      </c>
      <c r="C1419" s="342"/>
      <c r="D1419" s="297"/>
      <c r="E1419" s="11"/>
      <c r="F1419" s="11"/>
    </row>
    <row r="1420" spans="1:6" ht="38.25">
      <c r="A1420" s="351"/>
      <c r="B1420" s="561" t="s">
        <v>513</v>
      </c>
      <c r="C1420" s="342"/>
      <c r="D1420" s="297"/>
      <c r="E1420" s="11"/>
      <c r="F1420" s="11"/>
    </row>
    <row r="1421" spans="1:6" ht="51">
      <c r="A1421" s="351"/>
      <c r="B1421" s="561" t="s">
        <v>514</v>
      </c>
      <c r="C1421" s="342"/>
      <c r="D1421" s="297"/>
      <c r="E1421" s="11"/>
      <c r="F1421" s="11"/>
    </row>
    <row r="1422" spans="1:6" ht="12.75">
      <c r="A1422" s="351"/>
      <c r="B1422" s="360" t="s">
        <v>515</v>
      </c>
      <c r="C1422" s="342" t="s">
        <v>483</v>
      </c>
      <c r="D1422" s="297">
        <v>1</v>
      </c>
      <c r="E1422" s="11"/>
      <c r="F1422" s="91">
        <f t="shared" ref="F1422:F1427" si="39">+E1422*$D1422</f>
        <v>0</v>
      </c>
    </row>
    <row r="1423" spans="1:6" ht="12.75">
      <c r="A1423" s="351"/>
      <c r="B1423" s="360"/>
      <c r="C1423" s="342"/>
      <c r="D1423" s="297"/>
      <c r="E1423" s="11"/>
      <c r="F1423" s="91">
        <f t="shared" si="39"/>
        <v>0</v>
      </c>
    </row>
    <row r="1424" spans="1:6" ht="51">
      <c r="A1424" s="351" t="s">
        <v>485</v>
      </c>
      <c r="B1424" s="360" t="s">
        <v>2025</v>
      </c>
      <c r="C1424" s="342"/>
      <c r="D1424" s="297"/>
      <c r="E1424" s="11"/>
      <c r="F1424" s="91">
        <f t="shared" si="39"/>
        <v>0</v>
      </c>
    </row>
    <row r="1425" spans="1:6" ht="12.75">
      <c r="A1425" s="351"/>
      <c r="B1425" s="360"/>
      <c r="C1425" s="342"/>
      <c r="D1425" s="297"/>
      <c r="E1425" s="11"/>
      <c r="F1425" s="91">
        <f t="shared" si="39"/>
        <v>0</v>
      </c>
    </row>
    <row r="1426" spans="1:6" ht="12.75">
      <c r="A1426" s="351"/>
      <c r="B1426" s="561" t="s">
        <v>516</v>
      </c>
      <c r="C1426" s="342" t="s">
        <v>478</v>
      </c>
      <c r="D1426" s="297">
        <v>2</v>
      </c>
      <c r="E1426" s="11"/>
      <c r="F1426" s="91">
        <f t="shared" si="39"/>
        <v>0</v>
      </c>
    </row>
    <row r="1427" spans="1:6" ht="12.75">
      <c r="A1427" s="351"/>
      <c r="B1427" s="561" t="s">
        <v>517</v>
      </c>
      <c r="C1427" s="342" t="s">
        <v>478</v>
      </c>
      <c r="D1427" s="297">
        <v>2</v>
      </c>
      <c r="E1427" s="11"/>
      <c r="F1427" s="91">
        <f t="shared" si="39"/>
        <v>0</v>
      </c>
    </row>
    <row r="1428" spans="1:6" ht="12.75">
      <c r="A1428" s="351"/>
      <c r="B1428" s="360"/>
      <c r="C1428" s="342"/>
      <c r="D1428" s="297"/>
      <c r="E1428" s="11"/>
      <c r="F1428" s="11"/>
    </row>
    <row r="1429" spans="1:6" ht="51">
      <c r="A1429" s="351" t="s">
        <v>468</v>
      </c>
      <c r="B1429" s="360" t="s">
        <v>518</v>
      </c>
      <c r="C1429" s="342"/>
      <c r="D1429" s="297"/>
      <c r="E1429" s="11"/>
      <c r="F1429" s="11"/>
    </row>
    <row r="1430" spans="1:6" ht="12.75">
      <c r="A1430" s="351"/>
      <c r="B1430" s="360"/>
      <c r="C1430" s="342"/>
      <c r="D1430" s="297"/>
      <c r="E1430" s="11"/>
      <c r="F1430" s="11"/>
    </row>
    <row r="1431" spans="1:6" ht="12.75">
      <c r="A1431" s="351"/>
      <c r="B1431" s="360" t="s">
        <v>519</v>
      </c>
      <c r="C1431" s="342" t="s">
        <v>483</v>
      </c>
      <c r="D1431" s="297">
        <v>2</v>
      </c>
      <c r="E1431" s="11"/>
      <c r="F1431" s="91">
        <f t="shared" ref="F1431:F1436" si="40">+E1431*$D1431</f>
        <v>0</v>
      </c>
    </row>
    <row r="1432" spans="1:6" ht="12.75">
      <c r="A1432" s="351"/>
      <c r="B1432" s="360"/>
      <c r="C1432" s="342"/>
      <c r="D1432" s="297"/>
      <c r="E1432" s="11"/>
      <c r="F1432" s="91">
        <f t="shared" si="40"/>
        <v>0</v>
      </c>
    </row>
    <row r="1433" spans="1:6" ht="76.5">
      <c r="A1433" s="351" t="s">
        <v>486</v>
      </c>
      <c r="B1433" s="360" t="s">
        <v>520</v>
      </c>
      <c r="C1433" s="342"/>
      <c r="D1433" s="297"/>
      <c r="E1433" s="11"/>
      <c r="F1433" s="91">
        <f t="shared" si="40"/>
        <v>0</v>
      </c>
    </row>
    <row r="1434" spans="1:6" ht="12.75">
      <c r="A1434" s="351"/>
      <c r="B1434" s="360" t="s">
        <v>521</v>
      </c>
      <c r="C1434" s="342" t="s">
        <v>483</v>
      </c>
      <c r="D1434" s="297">
        <v>2</v>
      </c>
      <c r="E1434" s="11"/>
      <c r="F1434" s="91">
        <f t="shared" si="40"/>
        <v>0</v>
      </c>
    </row>
    <row r="1435" spans="1:6" ht="12.75">
      <c r="A1435" s="351"/>
      <c r="B1435" s="360"/>
      <c r="C1435" s="342"/>
      <c r="D1435" s="297"/>
      <c r="E1435" s="11"/>
      <c r="F1435" s="91">
        <f t="shared" si="40"/>
        <v>0</v>
      </c>
    </row>
    <row r="1436" spans="1:6" ht="51">
      <c r="A1436" s="351" t="s">
        <v>487</v>
      </c>
      <c r="B1436" s="360" t="s">
        <v>522</v>
      </c>
      <c r="C1436" s="342" t="s">
        <v>483</v>
      </c>
      <c r="D1436" s="297">
        <v>1</v>
      </c>
      <c r="E1436" s="11"/>
      <c r="F1436" s="91">
        <f t="shared" si="40"/>
        <v>0</v>
      </c>
    </row>
    <row r="1437" spans="1:6" ht="12.75">
      <c r="A1437" s="351"/>
      <c r="B1437" s="360"/>
      <c r="C1437" s="342"/>
      <c r="D1437" s="297"/>
      <c r="E1437" s="11"/>
      <c r="F1437" s="11"/>
    </row>
    <row r="1438" spans="1:6" ht="51">
      <c r="A1438" s="351" t="s">
        <v>469</v>
      </c>
      <c r="B1438" s="360" t="s">
        <v>653</v>
      </c>
      <c r="C1438" s="346" t="s">
        <v>484</v>
      </c>
      <c r="D1438" s="348">
        <v>320</v>
      </c>
      <c r="E1438" s="11"/>
      <c r="F1438" s="91">
        <f t="shared" ref="F1438:F1470" si="41">+E1438*$D1438</f>
        <v>0</v>
      </c>
    </row>
    <row r="1439" spans="1:6" ht="12.75">
      <c r="A1439" s="351"/>
      <c r="B1439" s="360"/>
      <c r="C1439" s="4"/>
      <c r="D1439" s="345"/>
      <c r="E1439" s="11"/>
      <c r="F1439" s="91">
        <f t="shared" si="41"/>
        <v>0</v>
      </c>
    </row>
    <row r="1440" spans="1:6" ht="63.75">
      <c r="A1440" s="351" t="s">
        <v>470</v>
      </c>
      <c r="B1440" s="360" t="s">
        <v>523</v>
      </c>
      <c r="C1440" s="346" t="s">
        <v>484</v>
      </c>
      <c r="D1440" s="348">
        <v>1950</v>
      </c>
      <c r="E1440" s="11"/>
      <c r="F1440" s="91">
        <f t="shared" si="41"/>
        <v>0</v>
      </c>
    </row>
    <row r="1441" spans="1:6" ht="12.75">
      <c r="A1441" s="351"/>
      <c r="B1441" s="566"/>
      <c r="C1441" s="346"/>
      <c r="D1441" s="348"/>
      <c r="E1441" s="11"/>
      <c r="F1441" s="91">
        <f t="shared" si="41"/>
        <v>0</v>
      </c>
    </row>
    <row r="1442" spans="1:6" ht="89.25">
      <c r="A1442" s="351" t="s">
        <v>476</v>
      </c>
      <c r="B1442" s="566" t="s">
        <v>524</v>
      </c>
      <c r="C1442" s="346"/>
      <c r="D1442" s="348"/>
      <c r="E1442" s="11"/>
      <c r="F1442" s="91">
        <f t="shared" si="41"/>
        <v>0</v>
      </c>
    </row>
    <row r="1443" spans="1:6" ht="12.75">
      <c r="A1443" s="351"/>
      <c r="B1443" s="566"/>
      <c r="C1443" s="346"/>
      <c r="D1443" s="348"/>
      <c r="E1443" s="11"/>
      <c r="F1443" s="91">
        <f t="shared" si="41"/>
        <v>0</v>
      </c>
    </row>
    <row r="1444" spans="1:6" ht="25.5">
      <c r="A1444" s="351"/>
      <c r="B1444" s="566" t="s">
        <v>525</v>
      </c>
      <c r="C1444" s="346"/>
      <c r="D1444" s="348"/>
      <c r="E1444" s="11"/>
      <c r="F1444" s="91">
        <f t="shared" si="41"/>
        <v>0</v>
      </c>
    </row>
    <row r="1445" spans="1:6" ht="12.75">
      <c r="A1445" s="351"/>
      <c r="B1445" s="566"/>
      <c r="C1445" s="346"/>
      <c r="D1445" s="348"/>
      <c r="E1445" s="11"/>
      <c r="F1445" s="91">
        <f t="shared" si="41"/>
        <v>0</v>
      </c>
    </row>
    <row r="1446" spans="1:6" ht="12.75">
      <c r="A1446" s="351"/>
      <c r="B1446" s="566" t="s">
        <v>526</v>
      </c>
      <c r="C1446" s="346" t="s">
        <v>637</v>
      </c>
      <c r="D1446" s="348">
        <v>98</v>
      </c>
      <c r="E1446" s="11"/>
      <c r="F1446" s="91">
        <f t="shared" si="41"/>
        <v>0</v>
      </c>
    </row>
    <row r="1447" spans="1:6" ht="12.75">
      <c r="A1447" s="351"/>
      <c r="B1447" s="566" t="s">
        <v>657</v>
      </c>
      <c r="C1447" s="346" t="s">
        <v>637</v>
      </c>
      <c r="D1447" s="348">
        <v>55</v>
      </c>
      <c r="E1447" s="11"/>
      <c r="F1447" s="91">
        <f t="shared" si="41"/>
        <v>0</v>
      </c>
    </row>
    <row r="1448" spans="1:6" ht="12.75">
      <c r="A1448" s="351"/>
      <c r="B1448" s="566" t="s">
        <v>527</v>
      </c>
      <c r="C1448" s="346" t="s">
        <v>637</v>
      </c>
      <c r="D1448" s="348">
        <v>63</v>
      </c>
      <c r="E1448" s="11"/>
      <c r="F1448" s="91">
        <f t="shared" si="41"/>
        <v>0</v>
      </c>
    </row>
    <row r="1449" spans="1:6" ht="12.75">
      <c r="A1449" s="351"/>
      <c r="B1449" s="566"/>
      <c r="C1449" s="346"/>
      <c r="D1449" s="348"/>
      <c r="E1449" s="11"/>
      <c r="F1449" s="91">
        <f t="shared" si="41"/>
        <v>0</v>
      </c>
    </row>
    <row r="1450" spans="1:6" ht="38.25">
      <c r="A1450" s="351" t="s">
        <v>488</v>
      </c>
      <c r="B1450" s="566" t="s">
        <v>2026</v>
      </c>
      <c r="C1450" s="346"/>
      <c r="D1450" s="348"/>
      <c r="E1450" s="11"/>
      <c r="F1450" s="91">
        <f t="shared" si="41"/>
        <v>0</v>
      </c>
    </row>
    <row r="1451" spans="1:6" ht="12.75">
      <c r="A1451" s="351"/>
      <c r="B1451" s="566"/>
      <c r="C1451" s="346"/>
      <c r="D1451" s="348"/>
      <c r="E1451" s="11"/>
      <c r="F1451" s="91">
        <f t="shared" si="41"/>
        <v>0</v>
      </c>
    </row>
    <row r="1452" spans="1:6" ht="12.75">
      <c r="A1452" s="351"/>
      <c r="B1452" s="566" t="s">
        <v>528</v>
      </c>
      <c r="C1452" s="346"/>
      <c r="D1452" s="348"/>
      <c r="E1452" s="11"/>
      <c r="F1452" s="91">
        <f t="shared" si="41"/>
        <v>0</v>
      </c>
    </row>
    <row r="1453" spans="1:6" ht="12.75">
      <c r="A1453" s="351"/>
      <c r="B1453" s="566"/>
      <c r="C1453" s="346"/>
      <c r="D1453" s="348"/>
      <c r="E1453" s="11"/>
      <c r="F1453" s="91">
        <f t="shared" si="41"/>
        <v>0</v>
      </c>
    </row>
    <row r="1454" spans="1:6" ht="12.75">
      <c r="A1454" s="351"/>
      <c r="B1454" s="566" t="s">
        <v>529</v>
      </c>
      <c r="C1454" s="346" t="s">
        <v>637</v>
      </c>
      <c r="D1454" s="348">
        <v>6</v>
      </c>
      <c r="E1454" s="11"/>
      <c r="F1454" s="91">
        <f t="shared" si="41"/>
        <v>0</v>
      </c>
    </row>
    <row r="1455" spans="1:6" ht="12.75">
      <c r="A1455" s="351"/>
      <c r="B1455" s="566"/>
      <c r="C1455" s="346"/>
      <c r="D1455" s="348"/>
      <c r="E1455" s="11"/>
      <c r="F1455" s="91">
        <f t="shared" si="41"/>
        <v>0</v>
      </c>
    </row>
    <row r="1456" spans="1:6" ht="63.75">
      <c r="A1456" s="351" t="s">
        <v>489</v>
      </c>
      <c r="B1456" s="567" t="s">
        <v>530</v>
      </c>
      <c r="C1456" s="346"/>
      <c r="D1456" s="348"/>
      <c r="E1456" s="11"/>
      <c r="F1456" s="91">
        <f t="shared" si="41"/>
        <v>0</v>
      </c>
    </row>
    <row r="1457" spans="1:6" ht="12.75">
      <c r="A1457" s="351"/>
      <c r="B1457" s="566"/>
      <c r="C1457" s="346"/>
      <c r="D1457" s="348"/>
      <c r="E1457" s="11"/>
      <c r="F1457" s="91">
        <f t="shared" si="41"/>
        <v>0</v>
      </c>
    </row>
    <row r="1458" spans="1:6" ht="12.75">
      <c r="A1458" s="351"/>
      <c r="B1458" s="567" t="s">
        <v>531</v>
      </c>
      <c r="C1458" s="346" t="s">
        <v>478</v>
      </c>
      <c r="D1458" s="348">
        <v>1</v>
      </c>
      <c r="E1458" s="11"/>
      <c r="F1458" s="91">
        <f t="shared" si="41"/>
        <v>0</v>
      </c>
    </row>
    <row r="1459" spans="1:6" ht="12.75">
      <c r="A1459" s="351"/>
      <c r="B1459" s="567" t="s">
        <v>532</v>
      </c>
      <c r="C1459" s="346" t="s">
        <v>478</v>
      </c>
      <c r="D1459" s="348">
        <v>3</v>
      </c>
      <c r="E1459" s="11"/>
      <c r="F1459" s="91">
        <f t="shared" si="41"/>
        <v>0</v>
      </c>
    </row>
    <row r="1460" spans="1:6" ht="12.75">
      <c r="A1460" s="351"/>
      <c r="B1460" s="567" t="s">
        <v>533</v>
      </c>
      <c r="C1460" s="346" t="s">
        <v>478</v>
      </c>
      <c r="D1460" s="348">
        <v>2</v>
      </c>
      <c r="E1460" s="11"/>
      <c r="F1460" s="91">
        <f t="shared" si="41"/>
        <v>0</v>
      </c>
    </row>
    <row r="1461" spans="1:6" ht="12.75">
      <c r="A1461" s="351"/>
      <c r="B1461" s="567" t="s">
        <v>534</v>
      </c>
      <c r="C1461" s="346" t="s">
        <v>478</v>
      </c>
      <c r="D1461" s="348">
        <v>2</v>
      </c>
      <c r="E1461" s="11"/>
      <c r="F1461" s="91">
        <f t="shared" si="41"/>
        <v>0</v>
      </c>
    </row>
    <row r="1462" spans="1:6" ht="12.75">
      <c r="A1462" s="351"/>
      <c r="B1462" s="567" t="s">
        <v>535</v>
      </c>
      <c r="C1462" s="346" t="s">
        <v>478</v>
      </c>
      <c r="D1462" s="348">
        <v>2</v>
      </c>
      <c r="E1462" s="11"/>
      <c r="F1462" s="91">
        <f t="shared" si="41"/>
        <v>0</v>
      </c>
    </row>
    <row r="1463" spans="1:6" ht="12.75">
      <c r="A1463" s="351"/>
      <c r="B1463" s="567" t="s">
        <v>536</v>
      </c>
      <c r="C1463" s="346" t="s">
        <v>478</v>
      </c>
      <c r="D1463" s="348">
        <v>1</v>
      </c>
      <c r="E1463" s="11"/>
      <c r="F1463" s="91">
        <f t="shared" si="41"/>
        <v>0</v>
      </c>
    </row>
    <row r="1464" spans="1:6" ht="12.75">
      <c r="A1464" s="351"/>
      <c r="B1464" s="566"/>
      <c r="C1464" s="346"/>
      <c r="D1464" s="348"/>
      <c r="E1464" s="11"/>
      <c r="F1464" s="91">
        <f t="shared" si="41"/>
        <v>0</v>
      </c>
    </row>
    <row r="1465" spans="1:6" ht="38.25">
      <c r="A1465" s="351" t="s">
        <v>490</v>
      </c>
      <c r="B1465" s="310" t="s">
        <v>654</v>
      </c>
      <c r="C1465" s="342"/>
      <c r="D1465" s="5"/>
      <c r="E1465" s="11"/>
      <c r="F1465" s="91">
        <f t="shared" si="41"/>
        <v>0</v>
      </c>
    </row>
    <row r="1466" spans="1:6" ht="12.75">
      <c r="A1466" s="351"/>
      <c r="B1466" s="310"/>
      <c r="C1466" s="342"/>
      <c r="D1466" s="5"/>
      <c r="E1466" s="11"/>
      <c r="F1466" s="91">
        <f t="shared" si="41"/>
        <v>0</v>
      </c>
    </row>
    <row r="1467" spans="1:6" ht="12.75">
      <c r="A1467" s="351"/>
      <c r="B1467" s="566" t="s">
        <v>655</v>
      </c>
      <c r="C1467" s="346" t="s">
        <v>461</v>
      </c>
      <c r="D1467" s="348">
        <v>180</v>
      </c>
      <c r="E1467" s="11"/>
      <c r="F1467" s="91">
        <f t="shared" si="41"/>
        <v>0</v>
      </c>
    </row>
    <row r="1468" spans="1:6" ht="12.75">
      <c r="A1468" s="351"/>
      <c r="B1468" s="566" t="s">
        <v>656</v>
      </c>
      <c r="C1468" s="346" t="s">
        <v>461</v>
      </c>
      <c r="D1468" s="348">
        <v>19</v>
      </c>
      <c r="E1468" s="11"/>
      <c r="F1468" s="91">
        <f t="shared" si="41"/>
        <v>0</v>
      </c>
    </row>
    <row r="1469" spans="1:6" ht="12.75">
      <c r="A1469" s="351"/>
      <c r="B1469" s="566"/>
      <c r="C1469" s="346"/>
      <c r="D1469" s="348"/>
      <c r="E1469" s="11"/>
      <c r="F1469" s="91">
        <f t="shared" si="41"/>
        <v>0</v>
      </c>
    </row>
    <row r="1470" spans="1:6" ht="51">
      <c r="A1470" s="351" t="s">
        <v>491</v>
      </c>
      <c r="B1470" s="566" t="s">
        <v>537</v>
      </c>
      <c r="C1470" s="346" t="s">
        <v>484</v>
      </c>
      <c r="D1470" s="348">
        <v>1220</v>
      </c>
      <c r="E1470" s="11"/>
      <c r="F1470" s="91">
        <f t="shared" si="41"/>
        <v>0</v>
      </c>
    </row>
    <row r="1471" spans="1:6" ht="12.75">
      <c r="A1471" s="351"/>
      <c r="B1471" s="566"/>
      <c r="C1471" s="346"/>
      <c r="D1471" s="348"/>
      <c r="E1471" s="11"/>
      <c r="F1471" s="11"/>
    </row>
    <row r="1472" spans="1:6" ht="51">
      <c r="A1472" s="351" t="s">
        <v>492</v>
      </c>
      <c r="B1472" s="566" t="s">
        <v>538</v>
      </c>
      <c r="C1472" s="346" t="s">
        <v>483</v>
      </c>
      <c r="D1472" s="348">
        <v>1</v>
      </c>
      <c r="E1472" s="11"/>
      <c r="F1472" s="91">
        <f t="shared" ref="F1472:F1476" si="42">+E1472*$D1472</f>
        <v>0</v>
      </c>
    </row>
    <row r="1473" spans="1:6" ht="12.75">
      <c r="A1473" s="351"/>
      <c r="B1473" s="566"/>
      <c r="C1473" s="346"/>
      <c r="D1473" s="348"/>
      <c r="E1473" s="11"/>
      <c r="F1473" s="91">
        <f t="shared" si="42"/>
        <v>0</v>
      </c>
    </row>
    <row r="1474" spans="1:6" ht="51">
      <c r="A1474" s="351" t="s">
        <v>617</v>
      </c>
      <c r="B1474" s="566" t="s">
        <v>539</v>
      </c>
      <c r="C1474" s="346" t="s">
        <v>483</v>
      </c>
      <c r="D1474" s="348">
        <v>4</v>
      </c>
      <c r="E1474" s="11"/>
      <c r="F1474" s="91">
        <f t="shared" si="42"/>
        <v>0</v>
      </c>
    </row>
    <row r="1475" spans="1:6" ht="12.75">
      <c r="A1475" s="351"/>
      <c r="B1475" s="566"/>
      <c r="C1475" s="346"/>
      <c r="D1475" s="348"/>
      <c r="E1475" s="11"/>
      <c r="F1475" s="91">
        <f t="shared" si="42"/>
        <v>0</v>
      </c>
    </row>
    <row r="1476" spans="1:6" ht="25.5">
      <c r="A1476" s="351" t="s">
        <v>618</v>
      </c>
      <c r="B1476" s="360" t="s">
        <v>2027</v>
      </c>
      <c r="C1476" s="4" t="s">
        <v>483</v>
      </c>
      <c r="D1476" s="345">
        <v>1</v>
      </c>
      <c r="E1476" s="11"/>
      <c r="F1476" s="91">
        <f t="shared" si="42"/>
        <v>0</v>
      </c>
    </row>
    <row r="1477" spans="1:6" ht="12.75">
      <c r="A1477" s="351"/>
      <c r="B1477" s="360"/>
      <c r="C1477" s="4"/>
      <c r="D1477" s="345"/>
      <c r="E1477" s="11"/>
      <c r="F1477" s="11"/>
    </row>
    <row r="1478" spans="1:6" ht="38.25">
      <c r="A1478" s="351" t="s">
        <v>619</v>
      </c>
      <c r="B1478" s="360" t="s">
        <v>2028</v>
      </c>
      <c r="C1478" s="4" t="s">
        <v>483</v>
      </c>
      <c r="D1478" s="345">
        <v>1</v>
      </c>
      <c r="E1478" s="11"/>
      <c r="F1478" s="91">
        <f t="shared" ref="F1478:F1490" si="43">+E1478*$D1478</f>
        <v>0</v>
      </c>
    </row>
    <row r="1479" spans="1:6" ht="12.75">
      <c r="A1479" s="351"/>
      <c r="B1479" s="360"/>
      <c r="C1479" s="4"/>
      <c r="D1479" s="345"/>
      <c r="E1479" s="11"/>
      <c r="F1479" s="91">
        <f t="shared" si="43"/>
        <v>0</v>
      </c>
    </row>
    <row r="1480" spans="1:6" ht="38.25">
      <c r="A1480" s="351" t="s">
        <v>620</v>
      </c>
      <c r="B1480" s="360" t="s">
        <v>540</v>
      </c>
      <c r="C1480" s="346" t="s">
        <v>483</v>
      </c>
      <c r="D1480" s="348">
        <v>1</v>
      </c>
      <c r="E1480" s="11"/>
      <c r="F1480" s="91">
        <f t="shared" si="43"/>
        <v>0</v>
      </c>
    </row>
    <row r="1481" spans="1:6" ht="12.75">
      <c r="A1481" s="351"/>
      <c r="B1481" s="360"/>
      <c r="C1481" s="4"/>
      <c r="D1481" s="345"/>
      <c r="E1481" s="11"/>
      <c r="F1481" s="91">
        <f t="shared" si="43"/>
        <v>0</v>
      </c>
    </row>
    <row r="1482" spans="1:6" ht="25.5">
      <c r="A1482" s="351" t="s">
        <v>621</v>
      </c>
      <c r="B1482" s="1021" t="s">
        <v>2029</v>
      </c>
      <c r="C1482" s="343" t="s">
        <v>478</v>
      </c>
      <c r="D1482" s="5">
        <v>1</v>
      </c>
      <c r="E1482" s="11"/>
      <c r="F1482" s="91">
        <f t="shared" si="43"/>
        <v>0</v>
      </c>
    </row>
    <row r="1483" spans="1:6" ht="12.75">
      <c r="A1483" s="351"/>
      <c r="B1483" s="552"/>
      <c r="C1483" s="343"/>
      <c r="D1483" s="5"/>
      <c r="E1483" s="11"/>
      <c r="F1483" s="91">
        <f t="shared" si="43"/>
        <v>0</v>
      </c>
    </row>
    <row r="1484" spans="1:6" ht="25.5">
      <c r="A1484" s="351" t="s">
        <v>622</v>
      </c>
      <c r="B1484" s="1021" t="s">
        <v>2030</v>
      </c>
      <c r="C1484" s="343" t="s">
        <v>461</v>
      </c>
      <c r="D1484" s="5">
        <v>1</v>
      </c>
      <c r="E1484" s="11"/>
      <c r="F1484" s="91">
        <f t="shared" si="43"/>
        <v>0</v>
      </c>
    </row>
    <row r="1485" spans="1:6" ht="12.75">
      <c r="A1485" s="351"/>
      <c r="B1485" s="552"/>
      <c r="C1485" s="343"/>
      <c r="D1485" s="5"/>
      <c r="E1485" s="11"/>
      <c r="F1485" s="91">
        <f t="shared" si="43"/>
        <v>0</v>
      </c>
    </row>
    <row r="1486" spans="1:6" ht="25.5">
      <c r="A1486" s="351" t="s">
        <v>623</v>
      </c>
      <c r="B1486" s="1021" t="s">
        <v>2031</v>
      </c>
      <c r="C1486" s="343" t="s">
        <v>478</v>
      </c>
      <c r="D1486" s="5">
        <v>10</v>
      </c>
      <c r="E1486" s="11"/>
      <c r="F1486" s="91">
        <f t="shared" si="43"/>
        <v>0</v>
      </c>
    </row>
    <row r="1487" spans="1:6" ht="12.75">
      <c r="A1487" s="351"/>
      <c r="B1487" s="552"/>
      <c r="C1487" s="343"/>
      <c r="D1487" s="5"/>
      <c r="E1487" s="11"/>
      <c r="F1487" s="91">
        <f t="shared" si="43"/>
        <v>0</v>
      </c>
    </row>
    <row r="1488" spans="1:6" ht="63.75">
      <c r="A1488" s="351" t="s">
        <v>624</v>
      </c>
      <c r="B1488" s="1021" t="s">
        <v>1932</v>
      </c>
      <c r="C1488" s="343" t="s">
        <v>483</v>
      </c>
      <c r="D1488" s="5">
        <v>1</v>
      </c>
      <c r="E1488" s="11"/>
      <c r="F1488" s="91">
        <f t="shared" si="43"/>
        <v>0</v>
      </c>
    </row>
    <row r="1489" spans="1:6" ht="12.75">
      <c r="A1489" s="351"/>
      <c r="B1489" s="552"/>
      <c r="C1489" s="343"/>
      <c r="D1489" s="5"/>
      <c r="E1489" s="11"/>
      <c r="F1489" s="91">
        <f t="shared" si="43"/>
        <v>0</v>
      </c>
    </row>
    <row r="1490" spans="1:6" ht="38.25">
      <c r="A1490" s="351" t="s">
        <v>668</v>
      </c>
      <c r="B1490" s="1021" t="s">
        <v>1933</v>
      </c>
      <c r="C1490" s="343" t="s">
        <v>483</v>
      </c>
      <c r="D1490" s="5">
        <v>1</v>
      </c>
      <c r="E1490" s="11"/>
      <c r="F1490" s="91">
        <f t="shared" si="43"/>
        <v>0</v>
      </c>
    </row>
    <row r="1491" spans="1:6" ht="12.75">
      <c r="A1491" s="351"/>
      <c r="B1491" s="552"/>
      <c r="C1491" s="343"/>
      <c r="D1491" s="5"/>
      <c r="E1491" s="11"/>
      <c r="F1491" s="11"/>
    </row>
    <row r="1492" spans="1:6" ht="24" thickBot="1">
      <c r="A1492" s="286"/>
      <c r="B1492" s="568" t="s">
        <v>658</v>
      </c>
      <c r="C1492" s="240"/>
      <c r="D1492" s="241"/>
      <c r="E1492" s="1038"/>
      <c r="F1492" s="217">
        <f>SUM(F1361:F1491)</f>
        <v>0</v>
      </c>
    </row>
    <row r="1493" spans="1:6" ht="15" thickTop="1">
      <c r="A1493" s="284"/>
      <c r="B1493" s="569"/>
      <c r="C1493" s="231"/>
      <c r="D1493" s="232"/>
    </row>
    <row r="1494" spans="1:6">
      <c r="A1494" s="283"/>
      <c r="B1494" s="554"/>
      <c r="C1494" s="177"/>
      <c r="D1494" s="238"/>
      <c r="E1494" s="174"/>
    </row>
    <row r="1496" spans="1:6" ht="20.25">
      <c r="A1496" s="285" t="s">
        <v>460</v>
      </c>
      <c r="B1496" s="242" t="s">
        <v>570</v>
      </c>
      <c r="C1496" s="236"/>
      <c r="D1496" s="224"/>
      <c r="E1496" s="237"/>
      <c r="F1496" s="237"/>
    </row>
    <row r="1498" spans="1:6" ht="127.5">
      <c r="A1498" s="349" t="s">
        <v>456</v>
      </c>
      <c r="B1498" s="570" t="s">
        <v>541</v>
      </c>
      <c r="C1498" s="4"/>
      <c r="D1498" s="4"/>
      <c r="E1498" s="11"/>
      <c r="F1498" s="11"/>
    </row>
    <row r="1499" spans="1:6" ht="12.75">
      <c r="A1499" s="327"/>
      <c r="B1499" s="523"/>
      <c r="C1499" s="4"/>
      <c r="D1499" s="350"/>
      <c r="E1499" s="304"/>
      <c r="F1499" s="91">
        <f t="shared" ref="F1499:F1551" si="44">+E1499*$D1499</f>
        <v>0</v>
      </c>
    </row>
    <row r="1500" spans="1:6" ht="12.75">
      <c r="A1500" s="327"/>
      <c r="B1500" s="523" t="s">
        <v>542</v>
      </c>
      <c r="C1500" s="4" t="s">
        <v>483</v>
      </c>
      <c r="D1500" s="350">
        <v>1</v>
      </c>
      <c r="E1500" s="304"/>
      <c r="F1500" s="91">
        <f t="shared" si="44"/>
        <v>0</v>
      </c>
    </row>
    <row r="1501" spans="1:6" ht="12.75">
      <c r="A1501" s="327"/>
      <c r="B1501" s="523"/>
      <c r="C1501" s="4"/>
      <c r="D1501" s="350"/>
      <c r="E1501" s="304"/>
      <c r="F1501" s="91">
        <f t="shared" si="44"/>
        <v>0</v>
      </c>
    </row>
    <row r="1502" spans="1:6" ht="114.75">
      <c r="A1502" s="351" t="s">
        <v>458</v>
      </c>
      <c r="B1502" s="571" t="s">
        <v>543</v>
      </c>
      <c r="C1502" s="3"/>
      <c r="D1502" s="352"/>
      <c r="E1502" s="11"/>
      <c r="F1502" s="91">
        <f t="shared" si="44"/>
        <v>0</v>
      </c>
    </row>
    <row r="1503" spans="1:6" ht="12.75">
      <c r="A1503" s="351"/>
      <c r="B1503" s="571"/>
      <c r="C1503" s="3"/>
      <c r="D1503" s="352"/>
      <c r="E1503" s="11"/>
      <c r="F1503" s="91">
        <f t="shared" si="44"/>
        <v>0</v>
      </c>
    </row>
    <row r="1504" spans="1:6" ht="12.75">
      <c r="A1504" s="353"/>
      <c r="B1504" s="571" t="s">
        <v>544</v>
      </c>
      <c r="C1504" s="4" t="s">
        <v>483</v>
      </c>
      <c r="D1504" s="350">
        <v>2</v>
      </c>
      <c r="E1504" s="11"/>
      <c r="F1504" s="91">
        <f t="shared" si="44"/>
        <v>0</v>
      </c>
    </row>
    <row r="1505" spans="1:6" ht="12.75">
      <c r="A1505" s="353"/>
      <c r="B1505" s="571"/>
      <c r="C1505" s="4"/>
      <c r="D1505" s="350"/>
      <c r="E1505" s="11"/>
      <c r="F1505" s="91">
        <f t="shared" si="44"/>
        <v>0</v>
      </c>
    </row>
    <row r="1506" spans="1:6" ht="89.25">
      <c r="A1506" s="351" t="s">
        <v>459</v>
      </c>
      <c r="B1506" s="523" t="s">
        <v>545</v>
      </c>
      <c r="C1506" s="4"/>
      <c r="D1506" s="350"/>
      <c r="E1506" s="11"/>
      <c r="F1506" s="91">
        <f t="shared" si="44"/>
        <v>0</v>
      </c>
    </row>
    <row r="1507" spans="1:6" ht="12.75">
      <c r="A1507" s="353"/>
      <c r="B1507" s="523"/>
      <c r="C1507" s="4" t="s">
        <v>483</v>
      </c>
      <c r="D1507" s="350">
        <v>1</v>
      </c>
      <c r="E1507" s="11"/>
      <c r="F1507" s="91">
        <f t="shared" si="44"/>
        <v>0</v>
      </c>
    </row>
    <row r="1508" spans="1:6" ht="12.75">
      <c r="A1508" s="353"/>
      <c r="B1508" s="523"/>
      <c r="C1508" s="4"/>
      <c r="D1508" s="350"/>
      <c r="E1508" s="11"/>
      <c r="F1508" s="91">
        <f t="shared" si="44"/>
        <v>0</v>
      </c>
    </row>
    <row r="1509" spans="1:6" ht="25.5">
      <c r="A1509" s="351" t="s">
        <v>460</v>
      </c>
      <c r="B1509" s="523" t="s">
        <v>546</v>
      </c>
      <c r="C1509" s="4" t="s">
        <v>478</v>
      </c>
      <c r="D1509" s="350">
        <v>3</v>
      </c>
      <c r="E1509" s="11"/>
      <c r="F1509" s="91">
        <f t="shared" si="44"/>
        <v>0</v>
      </c>
    </row>
    <row r="1510" spans="1:6" ht="12.75">
      <c r="A1510" s="353"/>
      <c r="B1510" s="523"/>
      <c r="C1510" s="4"/>
      <c r="D1510" s="350"/>
      <c r="E1510" s="11"/>
      <c r="F1510" s="91">
        <f t="shared" si="44"/>
        <v>0</v>
      </c>
    </row>
    <row r="1511" spans="1:6" ht="25.5">
      <c r="A1511" s="351" t="s">
        <v>462</v>
      </c>
      <c r="B1511" s="523" t="s">
        <v>547</v>
      </c>
      <c r="C1511" s="4" t="s">
        <v>478</v>
      </c>
      <c r="D1511" s="350">
        <v>3</v>
      </c>
      <c r="E1511" s="11"/>
      <c r="F1511" s="91">
        <f t="shared" si="44"/>
        <v>0</v>
      </c>
    </row>
    <row r="1512" spans="1:6" ht="12.75">
      <c r="A1512" s="351"/>
      <c r="B1512" s="523"/>
      <c r="C1512" s="4"/>
      <c r="D1512" s="350"/>
      <c r="E1512" s="11"/>
      <c r="F1512" s="91">
        <f t="shared" si="44"/>
        <v>0</v>
      </c>
    </row>
    <row r="1513" spans="1:6" ht="25.5">
      <c r="A1513" s="351" t="s">
        <v>463</v>
      </c>
      <c r="B1513" s="523" t="s">
        <v>548</v>
      </c>
      <c r="C1513" s="4"/>
      <c r="D1513" s="350"/>
      <c r="E1513" s="11"/>
      <c r="F1513" s="91">
        <f t="shared" si="44"/>
        <v>0</v>
      </c>
    </row>
    <row r="1514" spans="1:6" ht="12.75">
      <c r="A1514" s="351"/>
      <c r="B1514" s="523"/>
      <c r="C1514" s="4"/>
      <c r="D1514" s="350"/>
      <c r="E1514" s="11"/>
      <c r="F1514" s="91">
        <f t="shared" si="44"/>
        <v>0</v>
      </c>
    </row>
    <row r="1515" spans="1:6" ht="12.75">
      <c r="A1515" s="351"/>
      <c r="B1515" s="523" t="s">
        <v>549</v>
      </c>
      <c r="C1515" s="4" t="s">
        <v>478</v>
      </c>
      <c r="D1515" s="350">
        <v>2</v>
      </c>
      <c r="E1515" s="11"/>
      <c r="F1515" s="91">
        <f t="shared" si="44"/>
        <v>0</v>
      </c>
    </row>
    <row r="1516" spans="1:6" ht="12.75">
      <c r="A1516" s="351"/>
      <c r="B1516" s="523"/>
      <c r="C1516" s="4"/>
      <c r="D1516" s="350"/>
      <c r="E1516" s="11"/>
      <c r="F1516" s="91">
        <f t="shared" si="44"/>
        <v>0</v>
      </c>
    </row>
    <row r="1517" spans="1:6" ht="25.5">
      <c r="A1517" s="351" t="s">
        <v>464</v>
      </c>
      <c r="B1517" s="523" t="s">
        <v>550</v>
      </c>
      <c r="C1517" s="4" t="s">
        <v>478</v>
      </c>
      <c r="D1517" s="350">
        <v>2</v>
      </c>
      <c r="E1517" s="11"/>
      <c r="F1517" s="91">
        <f t="shared" si="44"/>
        <v>0</v>
      </c>
    </row>
    <row r="1518" spans="1:6" ht="12.75">
      <c r="A1518" s="351"/>
      <c r="B1518" s="523"/>
      <c r="C1518" s="4"/>
      <c r="D1518" s="350"/>
      <c r="E1518" s="11"/>
      <c r="F1518" s="91">
        <f t="shared" si="44"/>
        <v>0</v>
      </c>
    </row>
    <row r="1519" spans="1:6" ht="25.5">
      <c r="A1519" s="351" t="s">
        <v>465</v>
      </c>
      <c r="B1519" s="523" t="s">
        <v>2032</v>
      </c>
      <c r="C1519" s="4" t="s">
        <v>478</v>
      </c>
      <c r="D1519" s="350">
        <v>1</v>
      </c>
      <c r="E1519" s="11"/>
      <c r="F1519" s="91">
        <f t="shared" si="44"/>
        <v>0</v>
      </c>
    </row>
    <row r="1520" spans="1:6" ht="12.75">
      <c r="A1520" s="351"/>
      <c r="B1520" s="523"/>
      <c r="C1520" s="4"/>
      <c r="D1520" s="350"/>
      <c r="E1520" s="11"/>
      <c r="F1520" s="91">
        <f t="shared" si="44"/>
        <v>0</v>
      </c>
    </row>
    <row r="1521" spans="1:6" ht="12.75">
      <c r="A1521" s="351" t="s">
        <v>466</v>
      </c>
      <c r="B1521" s="523" t="s">
        <v>551</v>
      </c>
      <c r="C1521" s="4" t="s">
        <v>478</v>
      </c>
      <c r="D1521" s="350">
        <v>1</v>
      </c>
      <c r="E1521" s="11"/>
      <c r="F1521" s="91">
        <f t="shared" si="44"/>
        <v>0</v>
      </c>
    </row>
    <row r="1522" spans="1:6" ht="12.75">
      <c r="A1522" s="351"/>
      <c r="B1522" s="523"/>
      <c r="C1522" s="4"/>
      <c r="D1522" s="350"/>
      <c r="E1522" s="11"/>
      <c r="F1522" s="91">
        <f t="shared" si="44"/>
        <v>0</v>
      </c>
    </row>
    <row r="1523" spans="1:6" ht="38.25">
      <c r="A1523" s="351" t="s">
        <v>467</v>
      </c>
      <c r="B1523" s="523" t="s">
        <v>552</v>
      </c>
      <c r="C1523" s="4" t="s">
        <v>478</v>
      </c>
      <c r="D1523" s="350">
        <v>1</v>
      </c>
      <c r="E1523" s="11"/>
      <c r="F1523" s="91">
        <f t="shared" si="44"/>
        <v>0</v>
      </c>
    </row>
    <row r="1524" spans="1:6" ht="12.75">
      <c r="A1524" s="351"/>
      <c r="B1524" s="523"/>
      <c r="C1524" s="4"/>
      <c r="D1524" s="350"/>
      <c r="E1524" s="11"/>
      <c r="F1524" s="91">
        <f t="shared" si="44"/>
        <v>0</v>
      </c>
    </row>
    <row r="1525" spans="1:6" ht="25.5">
      <c r="A1525" s="351" t="s">
        <v>485</v>
      </c>
      <c r="B1525" s="523" t="s">
        <v>660</v>
      </c>
      <c r="C1525" s="4"/>
      <c r="D1525" s="350"/>
      <c r="E1525" s="304"/>
      <c r="F1525" s="91">
        <f t="shared" si="44"/>
        <v>0</v>
      </c>
    </row>
    <row r="1526" spans="1:6" ht="12.75">
      <c r="A1526" s="327"/>
      <c r="B1526" s="523"/>
      <c r="C1526" s="4"/>
      <c r="D1526" s="350"/>
      <c r="E1526" s="304"/>
      <c r="F1526" s="91">
        <f t="shared" si="44"/>
        <v>0</v>
      </c>
    </row>
    <row r="1527" spans="1:6" ht="12.75">
      <c r="A1527" s="327"/>
      <c r="B1527" s="523" t="s">
        <v>647</v>
      </c>
      <c r="C1527" s="4" t="s">
        <v>478</v>
      </c>
      <c r="D1527" s="350">
        <v>1</v>
      </c>
      <c r="E1527" s="304"/>
      <c r="F1527" s="91">
        <f t="shared" si="44"/>
        <v>0</v>
      </c>
    </row>
    <row r="1528" spans="1:6" ht="12.75">
      <c r="A1528" s="327"/>
      <c r="B1528" s="523"/>
      <c r="C1528" s="4"/>
      <c r="D1528" s="350"/>
      <c r="E1528" s="304"/>
      <c r="F1528" s="91">
        <f t="shared" si="44"/>
        <v>0</v>
      </c>
    </row>
    <row r="1529" spans="1:6" ht="38.25">
      <c r="A1529" s="327" t="s">
        <v>468</v>
      </c>
      <c r="B1529" s="523" t="s">
        <v>553</v>
      </c>
      <c r="C1529" s="4"/>
      <c r="D1529" s="350"/>
      <c r="E1529" s="304"/>
      <c r="F1529" s="91">
        <f t="shared" si="44"/>
        <v>0</v>
      </c>
    </row>
    <row r="1530" spans="1:6" ht="12.75">
      <c r="A1530" s="327"/>
      <c r="B1530" s="523"/>
      <c r="C1530" s="4"/>
      <c r="D1530" s="350"/>
      <c r="E1530" s="304"/>
      <c r="F1530" s="91">
        <f t="shared" si="44"/>
        <v>0</v>
      </c>
    </row>
    <row r="1531" spans="1:6" ht="12.75">
      <c r="A1531" s="327"/>
      <c r="B1531" s="523" t="s">
        <v>647</v>
      </c>
      <c r="C1531" s="4" t="s">
        <v>478</v>
      </c>
      <c r="D1531" s="350">
        <v>2</v>
      </c>
      <c r="E1531" s="304"/>
      <c r="F1531" s="91">
        <f t="shared" si="44"/>
        <v>0</v>
      </c>
    </row>
    <row r="1532" spans="1:6" ht="12.75">
      <c r="A1532" s="327"/>
      <c r="B1532" s="523"/>
      <c r="C1532" s="4"/>
      <c r="D1532" s="350"/>
      <c r="E1532" s="304"/>
      <c r="F1532" s="91">
        <f t="shared" si="44"/>
        <v>0</v>
      </c>
    </row>
    <row r="1533" spans="1:6" ht="51">
      <c r="A1533" s="327" t="s">
        <v>486</v>
      </c>
      <c r="B1533" s="523" t="s">
        <v>554</v>
      </c>
      <c r="C1533" s="4"/>
      <c r="D1533" s="350"/>
      <c r="E1533" s="304"/>
      <c r="F1533" s="91">
        <f t="shared" si="44"/>
        <v>0</v>
      </c>
    </row>
    <row r="1534" spans="1:6" ht="12.75">
      <c r="A1534" s="327"/>
      <c r="B1534" s="523"/>
      <c r="C1534" s="4"/>
      <c r="D1534" s="350"/>
      <c r="E1534" s="304"/>
      <c r="F1534" s="91">
        <f t="shared" si="44"/>
        <v>0</v>
      </c>
    </row>
    <row r="1535" spans="1:6" ht="12.75">
      <c r="A1535" s="327"/>
      <c r="B1535" s="523" t="s">
        <v>647</v>
      </c>
      <c r="C1535" s="4" t="s">
        <v>478</v>
      </c>
      <c r="D1535" s="350">
        <v>1</v>
      </c>
      <c r="E1535" s="304"/>
      <c r="F1535" s="91">
        <f t="shared" si="44"/>
        <v>0</v>
      </c>
    </row>
    <row r="1536" spans="1:6" ht="12.75">
      <c r="A1536" s="327"/>
      <c r="B1536" s="523"/>
      <c r="C1536" s="4"/>
      <c r="D1536" s="350"/>
      <c r="E1536" s="304"/>
      <c r="F1536" s="91">
        <f t="shared" si="44"/>
        <v>0</v>
      </c>
    </row>
    <row r="1537" spans="1:6" ht="89.25">
      <c r="A1537" s="327" t="s">
        <v>487</v>
      </c>
      <c r="B1537" s="523" t="s">
        <v>555</v>
      </c>
      <c r="C1537" s="4"/>
      <c r="D1537" s="350"/>
      <c r="E1537" s="304"/>
      <c r="F1537" s="91">
        <f t="shared" si="44"/>
        <v>0</v>
      </c>
    </row>
    <row r="1538" spans="1:6" ht="12.75">
      <c r="A1538" s="327"/>
      <c r="B1538" s="523"/>
      <c r="C1538" s="4"/>
      <c r="D1538" s="350"/>
      <c r="E1538" s="304"/>
      <c r="F1538" s="91">
        <f t="shared" si="44"/>
        <v>0</v>
      </c>
    </row>
    <row r="1539" spans="1:6" ht="12.75">
      <c r="A1539" s="327"/>
      <c r="B1539" s="523" t="s">
        <v>649</v>
      </c>
      <c r="C1539" s="4" t="s">
        <v>637</v>
      </c>
      <c r="D1539" s="350">
        <v>18</v>
      </c>
      <c r="E1539" s="304"/>
      <c r="F1539" s="91">
        <f t="shared" si="44"/>
        <v>0</v>
      </c>
    </row>
    <row r="1540" spans="1:6" ht="12.75">
      <c r="A1540" s="327"/>
      <c r="B1540" s="523" t="s">
        <v>630</v>
      </c>
      <c r="C1540" s="4" t="s">
        <v>637</v>
      </c>
      <c r="D1540" s="350">
        <v>20</v>
      </c>
      <c r="E1540" s="304"/>
      <c r="F1540" s="91">
        <f t="shared" si="44"/>
        <v>0</v>
      </c>
    </row>
    <row r="1541" spans="1:6" ht="12.75">
      <c r="A1541" s="327"/>
      <c r="B1541" s="523"/>
      <c r="C1541" s="4"/>
      <c r="D1541" s="350"/>
      <c r="E1541" s="304"/>
      <c r="F1541" s="91">
        <f t="shared" si="44"/>
        <v>0</v>
      </c>
    </row>
    <row r="1542" spans="1:6" ht="51">
      <c r="A1542" s="327" t="s">
        <v>469</v>
      </c>
      <c r="B1542" s="523" t="s">
        <v>556</v>
      </c>
      <c r="C1542" s="4"/>
      <c r="D1542" s="350"/>
      <c r="E1542" s="304"/>
      <c r="F1542" s="91">
        <f t="shared" si="44"/>
        <v>0</v>
      </c>
    </row>
    <row r="1543" spans="1:6" ht="12.75">
      <c r="A1543" s="327"/>
      <c r="B1543" s="523"/>
      <c r="C1543" s="4"/>
      <c r="D1543" s="350"/>
      <c r="E1543" s="304"/>
      <c r="F1543" s="91">
        <f t="shared" si="44"/>
        <v>0</v>
      </c>
    </row>
    <row r="1544" spans="1:6" ht="12.75">
      <c r="A1544" s="327"/>
      <c r="B1544" s="523" t="s">
        <v>649</v>
      </c>
      <c r="C1544" s="4" t="s">
        <v>637</v>
      </c>
      <c r="D1544" s="350">
        <v>18</v>
      </c>
      <c r="E1544" s="304"/>
      <c r="F1544" s="91">
        <f t="shared" si="44"/>
        <v>0</v>
      </c>
    </row>
    <row r="1545" spans="1:6" ht="12.75">
      <c r="A1545" s="327"/>
      <c r="B1545" s="523" t="s">
        <v>647</v>
      </c>
      <c r="C1545" s="4" t="s">
        <v>637</v>
      </c>
      <c r="D1545" s="350">
        <v>20</v>
      </c>
      <c r="E1545" s="304"/>
      <c r="F1545" s="91">
        <f t="shared" si="44"/>
        <v>0</v>
      </c>
    </row>
    <row r="1546" spans="1:6" ht="12.75">
      <c r="A1546" s="327"/>
      <c r="B1546" s="523"/>
      <c r="C1546" s="4"/>
      <c r="D1546" s="350"/>
      <c r="E1546" s="304"/>
      <c r="F1546" s="91">
        <f t="shared" si="44"/>
        <v>0</v>
      </c>
    </row>
    <row r="1547" spans="1:6" ht="25.5">
      <c r="A1547" s="326" t="s">
        <v>468</v>
      </c>
      <c r="B1547" s="523" t="s">
        <v>557</v>
      </c>
      <c r="C1547" s="4" t="s">
        <v>484</v>
      </c>
      <c r="D1547" s="350">
        <v>8</v>
      </c>
      <c r="E1547" s="304"/>
      <c r="F1547" s="91">
        <f t="shared" si="44"/>
        <v>0</v>
      </c>
    </row>
    <row r="1548" spans="1:6" ht="12.75">
      <c r="A1548" s="327"/>
      <c r="B1548" s="523"/>
      <c r="C1548" s="4"/>
      <c r="D1548" s="350"/>
      <c r="E1548" s="304"/>
      <c r="F1548" s="91">
        <f t="shared" si="44"/>
        <v>0</v>
      </c>
    </row>
    <row r="1549" spans="1:6" ht="38.25">
      <c r="A1549" s="327" t="s">
        <v>470</v>
      </c>
      <c r="B1549" s="523" t="s">
        <v>661</v>
      </c>
      <c r="C1549" s="4"/>
      <c r="D1549" s="350"/>
      <c r="E1549" s="304"/>
      <c r="F1549" s="91">
        <f t="shared" si="44"/>
        <v>0</v>
      </c>
    </row>
    <row r="1550" spans="1:6" ht="12.75">
      <c r="A1550" s="327"/>
      <c r="B1550" s="523"/>
      <c r="C1550" s="4"/>
      <c r="D1550" s="350"/>
      <c r="E1550" s="304"/>
      <c r="F1550" s="91">
        <f t="shared" si="44"/>
        <v>0</v>
      </c>
    </row>
    <row r="1551" spans="1:6" ht="12.75">
      <c r="A1551" s="327"/>
      <c r="B1551" s="74" t="s">
        <v>558</v>
      </c>
      <c r="C1551" s="4" t="s">
        <v>637</v>
      </c>
      <c r="D1551" s="350">
        <v>3</v>
      </c>
      <c r="E1551" s="304"/>
      <c r="F1551" s="91">
        <f t="shared" si="44"/>
        <v>0</v>
      </c>
    </row>
    <row r="1552" spans="1:6" ht="12.75">
      <c r="A1552" s="327"/>
      <c r="B1552" s="523" t="s">
        <v>559</v>
      </c>
      <c r="C1552" s="4" t="s">
        <v>637</v>
      </c>
      <c r="D1552" s="350">
        <v>14</v>
      </c>
      <c r="E1552" s="304"/>
      <c r="F1552" s="91">
        <f t="shared" ref="F1552:F1609" si="45">+E1552*$D1552</f>
        <v>0</v>
      </c>
    </row>
    <row r="1553" spans="1:6" ht="12.75">
      <c r="A1553" s="327"/>
      <c r="B1553" s="523"/>
      <c r="C1553" s="4"/>
      <c r="D1553" s="350"/>
      <c r="E1553" s="304"/>
      <c r="F1553" s="91">
        <f t="shared" si="45"/>
        <v>0</v>
      </c>
    </row>
    <row r="1554" spans="1:6" ht="51">
      <c r="A1554" s="327" t="s">
        <v>476</v>
      </c>
      <c r="B1554" s="523" t="s">
        <v>2033</v>
      </c>
      <c r="C1554" s="4"/>
      <c r="D1554" s="350"/>
      <c r="E1554" s="304"/>
      <c r="F1554" s="91">
        <f t="shared" si="45"/>
        <v>0</v>
      </c>
    </row>
    <row r="1555" spans="1:6" ht="12.75">
      <c r="A1555" s="327"/>
      <c r="B1555" s="523"/>
      <c r="C1555" s="4"/>
      <c r="D1555" s="350"/>
      <c r="E1555" s="304"/>
      <c r="F1555" s="91">
        <f t="shared" si="45"/>
        <v>0</v>
      </c>
    </row>
    <row r="1556" spans="1:6" ht="25.5">
      <c r="A1556" s="327"/>
      <c r="B1556" s="523" t="s">
        <v>75</v>
      </c>
      <c r="C1556" s="4"/>
      <c r="D1556" s="350"/>
      <c r="E1556" s="304"/>
      <c r="F1556" s="91">
        <f t="shared" si="45"/>
        <v>0</v>
      </c>
    </row>
    <row r="1557" spans="1:6" ht="12.75">
      <c r="A1557" s="327"/>
      <c r="B1557" s="523"/>
      <c r="C1557" s="4"/>
      <c r="D1557" s="350"/>
      <c r="E1557" s="304"/>
      <c r="F1557" s="91">
        <f t="shared" si="45"/>
        <v>0</v>
      </c>
    </row>
    <row r="1558" spans="1:6" ht="12.75">
      <c r="A1558" s="327"/>
      <c r="B1558" s="523" t="s">
        <v>76</v>
      </c>
      <c r="C1558" s="4" t="s">
        <v>478</v>
      </c>
      <c r="D1558" s="350">
        <v>3</v>
      </c>
      <c r="E1558" s="304"/>
      <c r="F1558" s="91">
        <f t="shared" si="45"/>
        <v>0</v>
      </c>
    </row>
    <row r="1559" spans="1:6" ht="12.75">
      <c r="A1559" s="327"/>
      <c r="B1559" s="523"/>
      <c r="C1559" s="4"/>
      <c r="D1559" s="350"/>
      <c r="E1559" s="304"/>
      <c r="F1559" s="91">
        <f t="shared" si="45"/>
        <v>0</v>
      </c>
    </row>
    <row r="1560" spans="1:6" ht="38.25">
      <c r="A1560" s="327" t="s">
        <v>488</v>
      </c>
      <c r="B1560" s="523" t="s">
        <v>77</v>
      </c>
      <c r="C1560" s="4"/>
      <c r="D1560" s="350"/>
      <c r="E1560" s="304"/>
      <c r="F1560" s="91">
        <f t="shared" si="45"/>
        <v>0</v>
      </c>
    </row>
    <row r="1561" spans="1:6" ht="12.75">
      <c r="A1561" s="327"/>
      <c r="B1561" s="74" t="s">
        <v>78</v>
      </c>
      <c r="C1561" s="4"/>
      <c r="D1561" s="350"/>
      <c r="E1561" s="304"/>
      <c r="F1561" s="91">
        <f t="shared" si="45"/>
        <v>0</v>
      </c>
    </row>
    <row r="1562" spans="1:6" ht="12.75">
      <c r="A1562" s="327"/>
      <c r="B1562" s="523" t="s">
        <v>79</v>
      </c>
      <c r="C1562" s="4"/>
      <c r="D1562" s="350"/>
      <c r="E1562" s="304"/>
      <c r="F1562" s="91">
        <f t="shared" si="45"/>
        <v>0</v>
      </c>
    </row>
    <row r="1563" spans="1:6" ht="12.75">
      <c r="A1563" s="327"/>
      <c r="B1563" s="523" t="s">
        <v>80</v>
      </c>
      <c r="C1563" s="4"/>
      <c r="D1563" s="350"/>
      <c r="E1563" s="304"/>
      <c r="F1563" s="91">
        <f t="shared" si="45"/>
        <v>0</v>
      </c>
    </row>
    <row r="1564" spans="1:6" ht="12.75">
      <c r="A1564" s="327"/>
      <c r="B1564" s="523" t="s">
        <v>81</v>
      </c>
      <c r="C1564" s="4"/>
      <c r="D1564" s="350"/>
      <c r="E1564" s="304"/>
      <c r="F1564" s="91">
        <f t="shared" si="45"/>
        <v>0</v>
      </c>
    </row>
    <row r="1565" spans="1:6" ht="12.75">
      <c r="A1565" s="327"/>
      <c r="B1565" s="523" t="s">
        <v>82</v>
      </c>
      <c r="C1565" s="4"/>
      <c r="D1565" s="350"/>
      <c r="E1565" s="304"/>
      <c r="F1565" s="91">
        <f t="shared" si="45"/>
        <v>0</v>
      </c>
    </row>
    <row r="1566" spans="1:6" ht="12.75">
      <c r="A1566" s="327"/>
      <c r="B1566" s="523"/>
      <c r="C1566" s="4"/>
      <c r="D1566" s="350"/>
      <c r="E1566" s="304"/>
      <c r="F1566" s="91">
        <f t="shared" si="45"/>
        <v>0</v>
      </c>
    </row>
    <row r="1567" spans="1:6" ht="12.75">
      <c r="A1567" s="327"/>
      <c r="B1567" s="523" t="s">
        <v>83</v>
      </c>
      <c r="C1567" s="4" t="s">
        <v>483</v>
      </c>
      <c r="D1567" s="350">
        <v>3</v>
      </c>
      <c r="E1567" s="304"/>
      <c r="F1567" s="91">
        <f t="shared" si="45"/>
        <v>0</v>
      </c>
    </row>
    <row r="1568" spans="1:6" ht="12.75">
      <c r="A1568" s="327"/>
      <c r="B1568" s="523"/>
      <c r="C1568" s="4"/>
      <c r="D1568" s="350"/>
      <c r="E1568" s="304"/>
      <c r="F1568" s="91">
        <f t="shared" si="45"/>
        <v>0</v>
      </c>
    </row>
    <row r="1569" spans="1:6" ht="38.25">
      <c r="A1569" s="327" t="s">
        <v>489</v>
      </c>
      <c r="B1569" s="523" t="s">
        <v>84</v>
      </c>
      <c r="C1569" s="4"/>
      <c r="D1569" s="350"/>
      <c r="E1569" s="304"/>
      <c r="F1569" s="91">
        <f t="shared" si="45"/>
        <v>0</v>
      </c>
    </row>
    <row r="1570" spans="1:6" ht="12.75">
      <c r="A1570" s="327"/>
      <c r="B1570" s="523"/>
      <c r="C1570" s="4"/>
      <c r="D1570" s="350"/>
      <c r="E1570" s="304"/>
      <c r="F1570" s="91">
        <f t="shared" si="45"/>
        <v>0</v>
      </c>
    </row>
    <row r="1571" spans="1:6" ht="12.75">
      <c r="A1571" s="327"/>
      <c r="B1571" s="523" t="s">
        <v>649</v>
      </c>
      <c r="C1571" s="4" t="s">
        <v>478</v>
      </c>
      <c r="D1571" s="350">
        <v>2</v>
      </c>
      <c r="E1571" s="304"/>
      <c r="F1571" s="91">
        <f t="shared" si="45"/>
        <v>0</v>
      </c>
    </row>
    <row r="1572" spans="1:6" ht="12.75">
      <c r="A1572" s="327"/>
      <c r="B1572" s="523" t="s">
        <v>647</v>
      </c>
      <c r="C1572" s="4" t="s">
        <v>478</v>
      </c>
      <c r="D1572" s="350">
        <v>1</v>
      </c>
      <c r="E1572" s="304"/>
      <c r="F1572" s="91">
        <f t="shared" si="45"/>
        <v>0</v>
      </c>
    </row>
    <row r="1573" spans="1:6" ht="12.75">
      <c r="A1573" s="327"/>
      <c r="B1573" s="523"/>
      <c r="C1573" s="4"/>
      <c r="D1573" s="350"/>
      <c r="E1573" s="304"/>
      <c r="F1573" s="91">
        <f t="shared" si="45"/>
        <v>0</v>
      </c>
    </row>
    <row r="1574" spans="1:6" ht="51">
      <c r="A1574" s="327" t="s">
        <v>490</v>
      </c>
      <c r="B1574" s="523" t="s">
        <v>85</v>
      </c>
      <c r="C1574" s="4"/>
      <c r="D1574" s="350"/>
      <c r="E1574" s="304"/>
      <c r="F1574" s="91">
        <f t="shared" si="45"/>
        <v>0</v>
      </c>
    </row>
    <row r="1575" spans="1:6" ht="12.75">
      <c r="A1575" s="327"/>
      <c r="B1575" s="523"/>
      <c r="C1575" s="4"/>
      <c r="D1575" s="350"/>
      <c r="E1575" s="304"/>
      <c r="F1575" s="91">
        <f t="shared" si="45"/>
        <v>0</v>
      </c>
    </row>
    <row r="1576" spans="1:6" ht="12.75">
      <c r="A1576" s="327"/>
      <c r="B1576" s="523" t="s">
        <v>86</v>
      </c>
      <c r="C1576" s="4" t="s">
        <v>636</v>
      </c>
      <c r="D1576" s="350">
        <v>1</v>
      </c>
      <c r="E1576" s="304"/>
      <c r="F1576" s="91">
        <f t="shared" si="45"/>
        <v>0</v>
      </c>
    </row>
    <row r="1577" spans="1:6" ht="12.75">
      <c r="A1577" s="327"/>
      <c r="B1577" s="523"/>
      <c r="C1577" s="4"/>
      <c r="D1577" s="350"/>
      <c r="E1577" s="304"/>
      <c r="F1577" s="91">
        <f t="shared" si="45"/>
        <v>0</v>
      </c>
    </row>
    <row r="1578" spans="1:6" ht="63.75">
      <c r="A1578" s="327" t="s">
        <v>491</v>
      </c>
      <c r="B1578" s="74" t="s">
        <v>87</v>
      </c>
      <c r="C1578" s="4"/>
      <c r="D1578" s="350"/>
      <c r="E1578" s="304"/>
      <c r="F1578" s="91">
        <f t="shared" si="45"/>
        <v>0</v>
      </c>
    </row>
    <row r="1579" spans="1:6" ht="12.75">
      <c r="A1579" s="327"/>
      <c r="B1579" s="74"/>
      <c r="C1579" s="4"/>
      <c r="D1579" s="350"/>
      <c r="E1579" s="304"/>
      <c r="F1579" s="91">
        <f t="shared" si="45"/>
        <v>0</v>
      </c>
    </row>
    <row r="1580" spans="1:6" ht="12.75">
      <c r="A1580" s="327"/>
      <c r="B1580" s="74" t="s">
        <v>662</v>
      </c>
      <c r="C1580" s="4" t="s">
        <v>483</v>
      </c>
      <c r="D1580" s="350">
        <v>3</v>
      </c>
      <c r="E1580" s="304"/>
      <c r="F1580" s="91">
        <f t="shared" si="45"/>
        <v>0</v>
      </c>
    </row>
    <row r="1581" spans="1:6" ht="12.75">
      <c r="A1581" s="327"/>
      <c r="B1581" s="74"/>
      <c r="C1581" s="4"/>
      <c r="D1581" s="350"/>
      <c r="E1581" s="304"/>
      <c r="F1581" s="91">
        <f t="shared" si="45"/>
        <v>0</v>
      </c>
    </row>
    <row r="1582" spans="1:6" ht="63.75">
      <c r="A1582" s="327" t="s">
        <v>492</v>
      </c>
      <c r="B1582" s="563" t="s">
        <v>2034</v>
      </c>
      <c r="C1582" s="4" t="s">
        <v>483</v>
      </c>
      <c r="D1582" s="350">
        <v>1</v>
      </c>
      <c r="E1582" s="304"/>
      <c r="F1582" s="91">
        <f t="shared" si="45"/>
        <v>0</v>
      </c>
    </row>
    <row r="1583" spans="1:6" ht="12.75">
      <c r="A1583" s="327"/>
      <c r="B1583" s="74"/>
      <c r="C1583" s="4"/>
      <c r="D1583" s="350"/>
      <c r="E1583" s="304"/>
      <c r="F1583" s="91">
        <f t="shared" si="45"/>
        <v>0</v>
      </c>
    </row>
    <row r="1584" spans="1:6" ht="63.75">
      <c r="A1584" s="327" t="s">
        <v>617</v>
      </c>
      <c r="B1584" s="563" t="s">
        <v>2035</v>
      </c>
      <c r="C1584" s="4"/>
      <c r="D1584" s="350"/>
      <c r="E1584" s="304"/>
      <c r="F1584" s="91">
        <f t="shared" si="45"/>
        <v>0</v>
      </c>
    </row>
    <row r="1585" spans="1:6" ht="12.75">
      <c r="A1585" s="327"/>
      <c r="B1585" s="74"/>
      <c r="C1585" s="4"/>
      <c r="D1585" s="350"/>
      <c r="E1585" s="304"/>
      <c r="F1585" s="91">
        <f t="shared" si="45"/>
        <v>0</v>
      </c>
    </row>
    <row r="1586" spans="1:6" ht="12.75">
      <c r="A1586" s="327"/>
      <c r="B1586" s="74" t="s">
        <v>662</v>
      </c>
      <c r="C1586" s="4" t="s">
        <v>637</v>
      </c>
      <c r="D1586" s="350">
        <v>27</v>
      </c>
      <c r="E1586" s="304"/>
      <c r="F1586" s="91">
        <f t="shared" si="45"/>
        <v>0</v>
      </c>
    </row>
    <row r="1587" spans="1:6" ht="12.75">
      <c r="A1587" s="327"/>
      <c r="B1587" s="74"/>
      <c r="C1587" s="4"/>
      <c r="D1587" s="350"/>
      <c r="E1587" s="304"/>
      <c r="F1587" s="91">
        <f t="shared" si="45"/>
        <v>0</v>
      </c>
    </row>
    <row r="1588" spans="1:6" ht="25.5">
      <c r="A1588" s="327" t="s">
        <v>618</v>
      </c>
      <c r="B1588" s="74" t="s">
        <v>88</v>
      </c>
      <c r="C1588" s="4" t="s">
        <v>484</v>
      </c>
      <c r="D1588" s="350">
        <v>6</v>
      </c>
      <c r="E1588" s="304"/>
      <c r="F1588" s="91">
        <f t="shared" si="45"/>
        <v>0</v>
      </c>
    </row>
    <row r="1589" spans="1:6" ht="12.75">
      <c r="A1589" s="327"/>
      <c r="B1589" s="74"/>
      <c r="C1589" s="4"/>
      <c r="D1589" s="350"/>
      <c r="E1589" s="304"/>
      <c r="F1589" s="91">
        <f t="shared" si="45"/>
        <v>0</v>
      </c>
    </row>
    <row r="1590" spans="1:6" ht="38.25">
      <c r="A1590" s="327" t="s">
        <v>619</v>
      </c>
      <c r="B1590" s="74" t="s">
        <v>89</v>
      </c>
      <c r="C1590" s="4"/>
      <c r="D1590" s="350"/>
      <c r="E1590" s="304"/>
      <c r="F1590" s="91">
        <f t="shared" si="45"/>
        <v>0</v>
      </c>
    </row>
    <row r="1591" spans="1:6" ht="12.75">
      <c r="A1591" s="327"/>
      <c r="B1591" s="74"/>
      <c r="C1591" s="4"/>
      <c r="D1591" s="350"/>
      <c r="E1591" s="304"/>
      <c r="F1591" s="91">
        <f t="shared" si="45"/>
        <v>0</v>
      </c>
    </row>
    <row r="1592" spans="1:6" ht="12.75">
      <c r="A1592" s="327"/>
      <c r="B1592" s="74" t="s">
        <v>662</v>
      </c>
      <c r="C1592" s="4" t="s">
        <v>637</v>
      </c>
      <c r="D1592" s="350">
        <v>4</v>
      </c>
      <c r="E1592" s="304"/>
      <c r="F1592" s="91">
        <f t="shared" si="45"/>
        <v>0</v>
      </c>
    </row>
    <row r="1593" spans="1:6" ht="12.75">
      <c r="A1593" s="327"/>
      <c r="B1593" s="74" t="s">
        <v>90</v>
      </c>
      <c r="C1593" s="4" t="s">
        <v>637</v>
      </c>
      <c r="D1593" s="350">
        <v>6</v>
      </c>
      <c r="E1593" s="304"/>
      <c r="F1593" s="91">
        <f t="shared" si="45"/>
        <v>0</v>
      </c>
    </row>
    <row r="1594" spans="1:6" ht="12.75">
      <c r="A1594" s="327"/>
      <c r="B1594" s="74" t="s">
        <v>91</v>
      </c>
      <c r="C1594" s="4" t="s">
        <v>637</v>
      </c>
      <c r="D1594" s="350">
        <v>16</v>
      </c>
      <c r="E1594" s="304"/>
      <c r="F1594" s="91">
        <f t="shared" si="45"/>
        <v>0</v>
      </c>
    </row>
    <row r="1595" spans="1:6" ht="12.75">
      <c r="A1595" s="327"/>
      <c r="B1595" s="74"/>
      <c r="C1595" s="4"/>
      <c r="D1595" s="350"/>
      <c r="E1595" s="304"/>
      <c r="F1595" s="91">
        <f t="shared" si="45"/>
        <v>0</v>
      </c>
    </row>
    <row r="1596" spans="1:6" ht="51">
      <c r="A1596" s="327" t="s">
        <v>620</v>
      </c>
      <c r="B1596" s="563" t="s">
        <v>2036</v>
      </c>
      <c r="C1596" s="4" t="s">
        <v>483</v>
      </c>
      <c r="D1596" s="350">
        <v>1</v>
      </c>
      <c r="E1596" s="304"/>
      <c r="F1596" s="91">
        <f t="shared" si="45"/>
        <v>0</v>
      </c>
    </row>
    <row r="1597" spans="1:6" ht="12.75">
      <c r="A1597" s="327"/>
      <c r="B1597" s="74"/>
      <c r="C1597" s="4"/>
      <c r="D1597" s="350"/>
      <c r="E1597" s="304"/>
      <c r="F1597" s="91">
        <f t="shared" si="45"/>
        <v>0</v>
      </c>
    </row>
    <row r="1598" spans="1:6" ht="76.5">
      <c r="A1598" s="327" t="s">
        <v>621</v>
      </c>
      <c r="B1598" s="74" t="s">
        <v>2049</v>
      </c>
      <c r="C1598" s="4" t="s">
        <v>483</v>
      </c>
      <c r="D1598" s="350">
        <v>1</v>
      </c>
      <c r="E1598" s="304"/>
      <c r="F1598" s="91">
        <f t="shared" si="45"/>
        <v>0</v>
      </c>
    </row>
    <row r="1599" spans="1:6" ht="12.75">
      <c r="A1599" s="327"/>
      <c r="B1599" s="74"/>
      <c r="C1599" s="4"/>
      <c r="D1599" s="350"/>
      <c r="E1599" s="304"/>
      <c r="F1599" s="91">
        <f t="shared" si="45"/>
        <v>0</v>
      </c>
    </row>
    <row r="1600" spans="1:6" ht="76.5">
      <c r="A1600" s="327" t="s">
        <v>92</v>
      </c>
      <c r="B1600" s="74" t="s">
        <v>93</v>
      </c>
      <c r="C1600" s="4"/>
      <c r="D1600" s="350"/>
      <c r="E1600" s="304"/>
      <c r="F1600" s="91">
        <f t="shared" si="45"/>
        <v>0</v>
      </c>
    </row>
    <row r="1601" spans="1:6" ht="12.75">
      <c r="A1601" s="327"/>
      <c r="B1601" s="74"/>
      <c r="C1601" s="4"/>
      <c r="D1601" s="350"/>
      <c r="E1601" s="304"/>
      <c r="F1601" s="91">
        <f t="shared" si="45"/>
        <v>0</v>
      </c>
    </row>
    <row r="1602" spans="1:6" ht="12.75">
      <c r="A1602" s="327"/>
      <c r="B1602" s="74" t="s">
        <v>94</v>
      </c>
      <c r="C1602" s="4"/>
      <c r="D1602" s="350"/>
      <c r="E1602" s="304"/>
      <c r="F1602" s="91">
        <f t="shared" si="45"/>
        <v>0</v>
      </c>
    </row>
    <row r="1603" spans="1:6" ht="12.75">
      <c r="A1603" s="327"/>
      <c r="B1603" s="74"/>
      <c r="C1603" s="4"/>
      <c r="D1603" s="350"/>
      <c r="E1603" s="304"/>
      <c r="F1603" s="91">
        <f t="shared" si="45"/>
        <v>0</v>
      </c>
    </row>
    <row r="1604" spans="1:6" ht="12.75">
      <c r="A1604" s="327"/>
      <c r="B1604" s="74" t="s">
        <v>649</v>
      </c>
      <c r="C1604" s="4" t="s">
        <v>637</v>
      </c>
      <c r="D1604" s="350">
        <v>6</v>
      </c>
      <c r="E1604" s="304"/>
      <c r="F1604" s="91">
        <f t="shared" si="45"/>
        <v>0</v>
      </c>
    </row>
    <row r="1605" spans="1:6" ht="12.75">
      <c r="A1605" s="327"/>
      <c r="B1605" s="74"/>
      <c r="C1605" s="4"/>
      <c r="D1605" s="350"/>
      <c r="E1605" s="304"/>
      <c r="F1605" s="91">
        <f t="shared" si="45"/>
        <v>0</v>
      </c>
    </row>
    <row r="1606" spans="1:6" ht="38.25">
      <c r="A1606" s="327" t="s">
        <v>623</v>
      </c>
      <c r="B1606" s="74" t="s">
        <v>95</v>
      </c>
      <c r="C1606" s="4"/>
      <c r="D1606" s="350"/>
      <c r="E1606" s="304"/>
      <c r="F1606" s="91">
        <f t="shared" si="45"/>
        <v>0</v>
      </c>
    </row>
    <row r="1607" spans="1:6" ht="12.75">
      <c r="A1607" s="327"/>
      <c r="B1607" s="74"/>
      <c r="C1607" s="4"/>
      <c r="D1607" s="350"/>
      <c r="E1607" s="304"/>
      <c r="F1607" s="91">
        <f t="shared" si="45"/>
        <v>0</v>
      </c>
    </row>
    <row r="1608" spans="1:6" ht="12.75">
      <c r="A1608" s="327"/>
      <c r="B1608" s="74" t="s">
        <v>662</v>
      </c>
      <c r="C1608" s="4" t="s">
        <v>461</v>
      </c>
      <c r="D1608" s="350">
        <v>12</v>
      </c>
      <c r="E1608" s="304"/>
      <c r="F1608" s="91">
        <f t="shared" si="45"/>
        <v>0</v>
      </c>
    </row>
    <row r="1609" spans="1:6" ht="12.75">
      <c r="A1609" s="327"/>
      <c r="B1609" s="74"/>
      <c r="C1609" s="4"/>
      <c r="D1609" s="350"/>
      <c r="E1609" s="304"/>
      <c r="F1609" s="91">
        <f t="shared" si="45"/>
        <v>0</v>
      </c>
    </row>
    <row r="1610" spans="1:6" ht="12.75">
      <c r="A1610" s="327">
        <v>30</v>
      </c>
      <c r="B1610" s="523" t="s">
        <v>2037</v>
      </c>
      <c r="C1610" s="4" t="s">
        <v>483</v>
      </c>
      <c r="D1610" s="350">
        <v>1</v>
      </c>
      <c r="E1610" s="304"/>
      <c r="F1610" s="91">
        <f t="shared" ref="F1610:F1628" si="46">+E1610*$D1610</f>
        <v>0</v>
      </c>
    </row>
    <row r="1611" spans="1:6" ht="12.75">
      <c r="A1611" s="327"/>
      <c r="B1611" s="523"/>
      <c r="C1611" s="4"/>
      <c r="D1611" s="350"/>
      <c r="E1611" s="304"/>
      <c r="F1611" s="91">
        <f t="shared" si="46"/>
        <v>0</v>
      </c>
    </row>
    <row r="1612" spans="1:6" ht="25.5">
      <c r="A1612" s="327" t="s">
        <v>668</v>
      </c>
      <c r="B1612" s="523" t="s">
        <v>2038</v>
      </c>
      <c r="C1612" s="4" t="s">
        <v>483</v>
      </c>
      <c r="D1612" s="350">
        <v>1</v>
      </c>
      <c r="E1612" s="304"/>
      <c r="F1612" s="91">
        <f t="shared" si="46"/>
        <v>0</v>
      </c>
    </row>
    <row r="1613" spans="1:6" ht="12.75">
      <c r="A1613" s="327"/>
      <c r="B1613" s="523"/>
      <c r="C1613" s="4"/>
      <c r="D1613" s="350"/>
      <c r="E1613" s="304"/>
      <c r="F1613" s="91">
        <f t="shared" si="46"/>
        <v>0</v>
      </c>
    </row>
    <row r="1614" spans="1:6" ht="12.75">
      <c r="A1614" s="327" t="s">
        <v>669</v>
      </c>
      <c r="B1614" s="523" t="s">
        <v>663</v>
      </c>
      <c r="C1614" s="4" t="s">
        <v>483</v>
      </c>
      <c r="D1614" s="350">
        <v>1</v>
      </c>
      <c r="E1614" s="304"/>
      <c r="F1614" s="91">
        <f t="shared" si="46"/>
        <v>0</v>
      </c>
    </row>
    <row r="1615" spans="1:6" ht="12.75">
      <c r="A1615" s="327"/>
      <c r="B1615" s="523"/>
      <c r="C1615" s="4"/>
      <c r="D1615" s="350"/>
      <c r="E1615" s="304"/>
      <c r="F1615" s="91">
        <f t="shared" si="46"/>
        <v>0</v>
      </c>
    </row>
    <row r="1616" spans="1:6" ht="25.5">
      <c r="A1616" s="327" t="s">
        <v>670</v>
      </c>
      <c r="B1616" s="523" t="s">
        <v>2039</v>
      </c>
      <c r="C1616" s="4" t="s">
        <v>483</v>
      </c>
      <c r="D1616" s="350">
        <v>1</v>
      </c>
      <c r="E1616" s="304"/>
      <c r="F1616" s="91">
        <f t="shared" si="46"/>
        <v>0</v>
      </c>
    </row>
    <row r="1617" spans="1:6" ht="12.75">
      <c r="A1617" s="327"/>
      <c r="B1617" s="523"/>
      <c r="C1617" s="4"/>
      <c r="D1617" s="350"/>
      <c r="E1617" s="304"/>
      <c r="F1617" s="91">
        <f t="shared" si="46"/>
        <v>0</v>
      </c>
    </row>
    <row r="1618" spans="1:6" ht="12.75">
      <c r="A1618" s="327" t="s">
        <v>671</v>
      </c>
      <c r="B1618" s="523" t="s">
        <v>2050</v>
      </c>
      <c r="C1618" s="4" t="s">
        <v>483</v>
      </c>
      <c r="D1618" s="350">
        <v>1</v>
      </c>
      <c r="E1618" s="304"/>
      <c r="F1618" s="91">
        <f t="shared" si="46"/>
        <v>0</v>
      </c>
    </row>
    <row r="1619" spans="1:6" ht="12.75">
      <c r="A1619" s="327"/>
      <c r="B1619" s="523"/>
      <c r="C1619" s="4"/>
      <c r="D1619" s="350"/>
      <c r="E1619" s="304"/>
      <c r="F1619" s="91">
        <f t="shared" si="46"/>
        <v>0</v>
      </c>
    </row>
    <row r="1620" spans="1:6" ht="12.75">
      <c r="A1620" s="327" t="s">
        <v>672</v>
      </c>
      <c r="B1620" s="523" t="s">
        <v>664</v>
      </c>
      <c r="C1620" s="4"/>
      <c r="D1620" s="350"/>
      <c r="E1620" s="304"/>
      <c r="F1620" s="91">
        <f t="shared" si="46"/>
        <v>0</v>
      </c>
    </row>
    <row r="1621" spans="1:6" ht="12.75">
      <c r="A1621" s="327"/>
      <c r="B1621" s="74" t="s">
        <v>97</v>
      </c>
      <c r="C1621" s="4"/>
      <c r="D1621" s="350"/>
      <c r="E1621" s="304"/>
      <c r="F1621" s="91">
        <f t="shared" si="46"/>
        <v>0</v>
      </c>
    </row>
    <row r="1622" spans="1:6" ht="12.75">
      <c r="A1622" s="327"/>
      <c r="B1622" s="523" t="s">
        <v>665</v>
      </c>
      <c r="C1622" s="4"/>
      <c r="D1622" s="350"/>
      <c r="E1622" s="304"/>
      <c r="F1622" s="91">
        <f t="shared" si="46"/>
        <v>0</v>
      </c>
    </row>
    <row r="1623" spans="1:6" ht="12.75">
      <c r="A1623" s="327"/>
      <c r="B1623" s="74" t="s">
        <v>98</v>
      </c>
      <c r="C1623" s="4"/>
      <c r="D1623" s="350"/>
      <c r="E1623" s="304"/>
      <c r="F1623" s="91">
        <f t="shared" si="46"/>
        <v>0</v>
      </c>
    </row>
    <row r="1624" spans="1:6" ht="12.75">
      <c r="A1624" s="327"/>
      <c r="B1624" s="523" t="s">
        <v>666</v>
      </c>
      <c r="C1624" s="4"/>
      <c r="D1624" s="350"/>
      <c r="E1624" s="304"/>
      <c r="F1624" s="91">
        <f t="shared" si="46"/>
        <v>0</v>
      </c>
    </row>
    <row r="1625" spans="1:6" ht="12.75">
      <c r="A1625" s="327"/>
      <c r="B1625" s="523" t="s">
        <v>659</v>
      </c>
      <c r="C1625" s="4"/>
      <c r="D1625" s="350"/>
      <c r="E1625" s="304"/>
      <c r="F1625" s="91">
        <f t="shared" si="46"/>
        <v>0</v>
      </c>
    </row>
    <row r="1626" spans="1:6" ht="12.75">
      <c r="A1626" s="327"/>
      <c r="B1626" s="523" t="s">
        <v>667</v>
      </c>
      <c r="C1626" s="4" t="s">
        <v>483</v>
      </c>
      <c r="D1626" s="350">
        <v>1</v>
      </c>
      <c r="E1626" s="304"/>
      <c r="F1626" s="91">
        <f t="shared" ref="F1626" si="47">+E1626*$D1626</f>
        <v>0</v>
      </c>
    </row>
    <row r="1627" spans="1:6" ht="12.75">
      <c r="A1627" s="327"/>
      <c r="B1627" s="523"/>
      <c r="C1627" s="4"/>
      <c r="D1627" s="350"/>
      <c r="E1627" s="304"/>
      <c r="F1627" s="91"/>
    </row>
    <row r="1628" spans="1:6" ht="51">
      <c r="A1628" s="327" t="s">
        <v>2051</v>
      </c>
      <c r="B1628" s="523" t="s">
        <v>2052</v>
      </c>
      <c r="C1628" s="4" t="s">
        <v>483</v>
      </c>
      <c r="D1628" s="350">
        <v>5</v>
      </c>
      <c r="E1628" s="304"/>
      <c r="F1628" s="91">
        <f t="shared" si="46"/>
        <v>0</v>
      </c>
    </row>
    <row r="1629" spans="1:6" ht="12.75">
      <c r="A1629" s="327"/>
      <c r="B1629" s="523"/>
      <c r="C1629" s="4"/>
      <c r="D1629" s="350"/>
      <c r="E1629" s="304"/>
      <c r="F1629" s="91"/>
    </row>
    <row r="1630" spans="1:6" ht="15.75" thickBot="1">
      <c r="A1630" s="287"/>
      <c r="B1630" s="573" t="s">
        <v>570</v>
      </c>
      <c r="C1630" s="239"/>
      <c r="D1630" s="243"/>
      <c r="E1630" s="217"/>
      <c r="F1630" s="217">
        <f>SUM(F1498:F1629)</f>
        <v>0</v>
      </c>
    </row>
    <row r="1631" spans="1:6" ht="15" thickTop="1">
      <c r="A1631" s="272"/>
      <c r="B1631" s="572"/>
      <c r="C1631" s="231"/>
    </row>
    <row r="1632" spans="1:6">
      <c r="A1632" s="284"/>
      <c r="B1632" s="569"/>
      <c r="C1632" s="231"/>
      <c r="D1632" s="232"/>
    </row>
    <row r="1633" spans="1:6">
      <c r="A1633" s="284"/>
      <c r="B1633" s="569"/>
      <c r="C1633" s="231"/>
      <c r="D1633" s="232"/>
    </row>
    <row r="1634" spans="1:6" ht="20.25">
      <c r="A1634" s="288" t="s">
        <v>463</v>
      </c>
      <c r="B1634" s="574" t="s">
        <v>588</v>
      </c>
      <c r="C1634" s="244"/>
      <c r="D1634" s="233"/>
      <c r="E1634" s="237"/>
      <c r="F1634" s="237"/>
    </row>
    <row r="1635" spans="1:6">
      <c r="A1635" s="284"/>
      <c r="B1635" s="569"/>
      <c r="C1635" s="231"/>
      <c r="D1635" s="232"/>
    </row>
    <row r="1636" spans="1:6">
      <c r="A1636" s="284" t="s">
        <v>456</v>
      </c>
      <c r="B1636" s="569" t="s">
        <v>673</v>
      </c>
      <c r="C1636" s="231" t="s">
        <v>626</v>
      </c>
      <c r="D1636" s="245">
        <v>0.1</v>
      </c>
      <c r="F1636" s="164">
        <f>+(F1630+F1492+F1287)*D1636</f>
        <v>0</v>
      </c>
    </row>
    <row r="1637" spans="1:6">
      <c r="A1637" s="284"/>
      <c r="B1637" s="569"/>
      <c r="C1637" s="231"/>
      <c r="D1637" s="232"/>
    </row>
    <row r="1638" spans="1:6" ht="15.75" thickBot="1">
      <c r="A1638" s="289"/>
      <c r="B1638" s="575"/>
      <c r="C1638" s="246"/>
      <c r="D1638" s="241"/>
      <c r="E1638" s="247"/>
      <c r="F1638" s="247">
        <f>SUM(F1636:F1637)</f>
        <v>0</v>
      </c>
    </row>
    <row r="1639" spans="1:6" ht="15" thickTop="1"/>
    <row r="1640" spans="1:6" ht="27" thickBot="1">
      <c r="A1640" s="290"/>
      <c r="B1640" s="248" t="s">
        <v>674</v>
      </c>
      <c r="C1640" s="249"/>
      <c r="D1640" s="243"/>
      <c r="E1640" s="250"/>
      <c r="F1640" s="251">
        <f>F1630+F1492+F1287+F1638</f>
        <v>0</v>
      </c>
    </row>
    <row r="1641" spans="1:6" ht="15" thickTop="1"/>
    <row r="1645" spans="1:6" ht="26.25">
      <c r="A1645" s="267" t="s">
        <v>675</v>
      </c>
      <c r="B1645" s="222" t="s">
        <v>979</v>
      </c>
      <c r="C1645" s="223"/>
      <c r="D1645" s="224"/>
      <c r="E1645" s="225"/>
      <c r="F1645" s="225"/>
    </row>
    <row r="1648" spans="1:6" ht="20.25">
      <c r="A1648" s="288" t="s">
        <v>456</v>
      </c>
      <c r="B1648" s="574" t="s">
        <v>582</v>
      </c>
      <c r="C1648" s="244"/>
      <c r="D1648" s="233"/>
      <c r="E1648" s="237"/>
      <c r="F1648" s="237"/>
    </row>
    <row r="1649" spans="1:6" ht="15">
      <c r="A1649" s="466"/>
      <c r="B1649" s="576"/>
      <c r="C1649" s="414"/>
      <c r="D1649" s="415"/>
      <c r="E1649" s="470"/>
      <c r="F1649" s="417"/>
    </row>
    <row r="1650" spans="1:6" ht="15">
      <c r="A1650" s="448" t="s">
        <v>456</v>
      </c>
      <c r="B1650" s="576" t="s">
        <v>676</v>
      </c>
      <c r="C1650" s="414"/>
      <c r="D1650" s="415"/>
      <c r="E1650" s="470"/>
      <c r="F1650" s="417"/>
    </row>
    <row r="1651" spans="1:6" ht="12.75">
      <c r="A1651" s="448"/>
      <c r="B1651" s="577" t="s">
        <v>200</v>
      </c>
      <c r="C1651" s="347"/>
      <c r="D1651" s="418"/>
      <c r="E1651" s="470"/>
      <c r="F1651" s="416"/>
    </row>
    <row r="1652" spans="1:6" ht="12.75">
      <c r="A1652" s="448"/>
      <c r="B1652" s="577" t="s">
        <v>201</v>
      </c>
      <c r="C1652" s="347"/>
      <c r="D1652" s="418"/>
      <c r="E1652" s="470"/>
      <c r="F1652" s="416"/>
    </row>
    <row r="1653" spans="1:6" ht="12.75">
      <c r="A1653" s="448"/>
      <c r="B1653" s="577" t="s">
        <v>202</v>
      </c>
      <c r="C1653" s="347"/>
      <c r="D1653" s="418"/>
      <c r="E1653" s="470"/>
      <c r="F1653" s="416"/>
    </row>
    <row r="1654" spans="1:6" ht="12.75">
      <c r="A1654" s="448"/>
      <c r="B1654" s="577" t="s">
        <v>203</v>
      </c>
      <c r="C1654" s="347"/>
      <c r="D1654" s="418"/>
      <c r="E1654" s="470"/>
      <c r="F1654" s="91">
        <f t="shared" ref="F1654:F1717" si="48">+E1654*$D1654</f>
        <v>0</v>
      </c>
    </row>
    <row r="1655" spans="1:6" ht="12.75">
      <c r="A1655" s="448"/>
      <c r="B1655" s="577" t="s">
        <v>204</v>
      </c>
      <c r="C1655" s="347" t="s">
        <v>478</v>
      </c>
      <c r="D1655" s="418">
        <v>88</v>
      </c>
      <c r="E1655" s="470"/>
      <c r="F1655" s="91">
        <f t="shared" si="48"/>
        <v>0</v>
      </c>
    </row>
    <row r="1656" spans="1:6" ht="12.75">
      <c r="A1656" s="448"/>
      <c r="B1656" s="577"/>
      <c r="C1656" s="347"/>
      <c r="D1656" s="418"/>
      <c r="E1656" s="470"/>
      <c r="F1656" s="91">
        <f t="shared" si="48"/>
        <v>0</v>
      </c>
    </row>
    <row r="1657" spans="1:6" ht="15">
      <c r="A1657" s="448" t="s">
        <v>458</v>
      </c>
      <c r="B1657" s="576" t="s">
        <v>205</v>
      </c>
      <c r="C1657" s="414"/>
      <c r="D1657" s="415"/>
      <c r="E1657" s="470"/>
      <c r="F1657" s="91">
        <f t="shared" si="48"/>
        <v>0</v>
      </c>
    </row>
    <row r="1658" spans="1:6" ht="12.75">
      <c r="A1658" s="448"/>
      <c r="B1658" s="577" t="s">
        <v>200</v>
      </c>
      <c r="C1658" s="347"/>
      <c r="D1658" s="418"/>
      <c r="E1658" s="470"/>
      <c r="F1658" s="91">
        <f t="shared" si="48"/>
        <v>0</v>
      </c>
    </row>
    <row r="1659" spans="1:6" ht="12.75">
      <c r="A1659" s="448"/>
      <c r="B1659" s="577" t="s">
        <v>206</v>
      </c>
      <c r="C1659" s="347"/>
      <c r="D1659" s="418"/>
      <c r="E1659" s="470"/>
      <c r="F1659" s="91">
        <f t="shared" si="48"/>
        <v>0</v>
      </c>
    </row>
    <row r="1660" spans="1:6" ht="12.75">
      <c r="A1660" s="448"/>
      <c r="B1660" s="577" t="s">
        <v>202</v>
      </c>
      <c r="C1660" s="347"/>
      <c r="D1660" s="418"/>
      <c r="E1660" s="470"/>
      <c r="F1660" s="91">
        <f t="shared" si="48"/>
        <v>0</v>
      </c>
    </row>
    <row r="1661" spans="1:6" ht="12.75">
      <c r="A1661" s="448"/>
      <c r="B1661" s="577" t="s">
        <v>203</v>
      </c>
      <c r="C1661" s="347"/>
      <c r="D1661" s="418"/>
      <c r="E1661" s="470"/>
      <c r="F1661" s="91">
        <f t="shared" si="48"/>
        <v>0</v>
      </c>
    </row>
    <row r="1662" spans="1:6" ht="12.75">
      <c r="A1662" s="448"/>
      <c r="B1662" s="577" t="s">
        <v>204</v>
      </c>
      <c r="C1662" s="347" t="s">
        <v>478</v>
      </c>
      <c r="D1662" s="418">
        <v>18</v>
      </c>
      <c r="E1662" s="470"/>
      <c r="F1662" s="91">
        <f t="shared" si="48"/>
        <v>0</v>
      </c>
    </row>
    <row r="1663" spans="1:6" ht="12.75">
      <c r="A1663" s="448"/>
      <c r="B1663" s="577"/>
      <c r="C1663" s="347"/>
      <c r="D1663" s="418"/>
      <c r="E1663" s="470"/>
      <c r="F1663" s="91">
        <f t="shared" si="48"/>
        <v>0</v>
      </c>
    </row>
    <row r="1664" spans="1:6" ht="15">
      <c r="A1664" s="448" t="s">
        <v>459</v>
      </c>
      <c r="B1664" s="576" t="s">
        <v>207</v>
      </c>
      <c r="C1664" s="414"/>
      <c r="D1664" s="415"/>
      <c r="E1664" s="470"/>
      <c r="F1664" s="91">
        <f t="shared" si="48"/>
        <v>0</v>
      </c>
    </row>
    <row r="1665" spans="1:6" ht="12.75">
      <c r="A1665" s="448"/>
      <c r="B1665" s="577" t="s">
        <v>208</v>
      </c>
      <c r="C1665" s="347"/>
      <c r="D1665" s="418"/>
      <c r="E1665" s="470"/>
      <c r="F1665" s="91">
        <f t="shared" si="48"/>
        <v>0</v>
      </c>
    </row>
    <row r="1666" spans="1:6" ht="12.75">
      <c r="A1666" s="448"/>
      <c r="B1666" s="577" t="s">
        <v>209</v>
      </c>
      <c r="C1666" s="347"/>
      <c r="D1666" s="418"/>
      <c r="E1666" s="470"/>
      <c r="F1666" s="91">
        <f t="shared" si="48"/>
        <v>0</v>
      </c>
    </row>
    <row r="1667" spans="1:6" ht="12.75">
      <c r="A1667" s="448"/>
      <c r="B1667" s="577" t="s">
        <v>210</v>
      </c>
      <c r="C1667" s="347" t="s">
        <v>478</v>
      </c>
      <c r="D1667" s="418">
        <v>9</v>
      </c>
      <c r="E1667" s="470"/>
      <c r="F1667" s="91">
        <f t="shared" si="48"/>
        <v>0</v>
      </c>
    </row>
    <row r="1668" spans="1:6" ht="12.75">
      <c r="A1668" s="448"/>
      <c r="B1668" s="577" t="s">
        <v>211</v>
      </c>
      <c r="C1668" s="347" t="s">
        <v>478</v>
      </c>
      <c r="D1668" s="418">
        <v>2</v>
      </c>
      <c r="E1668" s="470"/>
      <c r="F1668" s="91">
        <f t="shared" si="48"/>
        <v>0</v>
      </c>
    </row>
    <row r="1669" spans="1:6" ht="12.75">
      <c r="A1669" s="448"/>
      <c r="B1669" s="577" t="s">
        <v>212</v>
      </c>
      <c r="C1669" s="347" t="s">
        <v>478</v>
      </c>
      <c r="D1669" s="418">
        <v>2</v>
      </c>
      <c r="E1669" s="470"/>
      <c r="F1669" s="91">
        <f t="shared" si="48"/>
        <v>0</v>
      </c>
    </row>
    <row r="1670" spans="1:6" ht="12.75">
      <c r="A1670" s="448"/>
      <c r="B1670" s="577" t="s">
        <v>213</v>
      </c>
      <c r="C1670" s="347" t="s">
        <v>478</v>
      </c>
      <c r="D1670" s="418">
        <v>2</v>
      </c>
      <c r="E1670" s="470"/>
      <c r="F1670" s="91">
        <f t="shared" si="48"/>
        <v>0</v>
      </c>
    </row>
    <row r="1671" spans="1:6" ht="12.75">
      <c r="A1671" s="448"/>
      <c r="B1671" s="577" t="s">
        <v>214</v>
      </c>
      <c r="C1671" s="347" t="s">
        <v>478</v>
      </c>
      <c r="D1671" s="418">
        <v>8</v>
      </c>
      <c r="E1671" s="470"/>
      <c r="F1671" s="91">
        <f t="shared" si="48"/>
        <v>0</v>
      </c>
    </row>
    <row r="1672" spans="1:6" ht="12.75">
      <c r="A1672" s="448"/>
      <c r="B1672" s="577" t="s">
        <v>215</v>
      </c>
      <c r="C1672" s="347" t="s">
        <v>478</v>
      </c>
      <c r="D1672" s="418">
        <v>4</v>
      </c>
      <c r="E1672" s="470"/>
      <c r="F1672" s="91">
        <f t="shared" si="48"/>
        <v>0</v>
      </c>
    </row>
    <row r="1673" spans="1:6" ht="12.75">
      <c r="A1673" s="448"/>
      <c r="B1673" s="577" t="s">
        <v>216</v>
      </c>
      <c r="C1673" s="347" t="s">
        <v>478</v>
      </c>
      <c r="D1673" s="418">
        <v>9</v>
      </c>
      <c r="E1673" s="470"/>
      <c r="F1673" s="91">
        <f t="shared" si="48"/>
        <v>0</v>
      </c>
    </row>
    <row r="1674" spans="1:6" ht="12.75">
      <c r="A1674" s="448"/>
      <c r="B1674" s="577" t="s">
        <v>217</v>
      </c>
      <c r="C1674" s="347" t="s">
        <v>478</v>
      </c>
      <c r="D1674" s="418">
        <v>2</v>
      </c>
      <c r="E1674" s="470"/>
      <c r="F1674" s="91">
        <f t="shared" si="48"/>
        <v>0</v>
      </c>
    </row>
    <row r="1675" spans="1:6" ht="12.75">
      <c r="A1675" s="448"/>
      <c r="B1675" s="577" t="s">
        <v>218</v>
      </c>
      <c r="C1675" s="347" t="s">
        <v>483</v>
      </c>
      <c r="D1675" s="418">
        <v>1</v>
      </c>
      <c r="E1675" s="470"/>
      <c r="F1675" s="91">
        <f t="shared" si="48"/>
        <v>0</v>
      </c>
    </row>
    <row r="1676" spans="1:6" ht="12.75">
      <c r="A1676" s="448"/>
      <c r="B1676" s="577"/>
      <c r="C1676" s="347"/>
      <c r="D1676" s="418"/>
      <c r="E1676" s="470"/>
      <c r="F1676" s="91">
        <f t="shared" si="48"/>
        <v>0</v>
      </c>
    </row>
    <row r="1677" spans="1:6" ht="15">
      <c r="A1677" s="448" t="s">
        <v>460</v>
      </c>
      <c r="B1677" s="576" t="s">
        <v>677</v>
      </c>
      <c r="C1677" s="414"/>
      <c r="D1677" s="415"/>
      <c r="E1677" s="470"/>
      <c r="F1677" s="91">
        <f t="shared" si="48"/>
        <v>0</v>
      </c>
    </row>
    <row r="1678" spans="1:6" ht="12.75">
      <c r="A1678" s="448"/>
      <c r="B1678" s="577" t="s">
        <v>219</v>
      </c>
      <c r="C1678" s="347"/>
      <c r="D1678" s="418"/>
      <c r="E1678" s="470"/>
      <c r="F1678" s="91">
        <f t="shared" si="48"/>
        <v>0</v>
      </c>
    </row>
    <row r="1679" spans="1:6" ht="12.75">
      <c r="A1679" s="448"/>
      <c r="B1679" s="577" t="s">
        <v>220</v>
      </c>
      <c r="C1679" s="347" t="s">
        <v>478</v>
      </c>
      <c r="D1679" s="418">
        <v>6</v>
      </c>
      <c r="E1679" s="470"/>
      <c r="F1679" s="91">
        <f t="shared" si="48"/>
        <v>0</v>
      </c>
    </row>
    <row r="1680" spans="1:6" ht="12.75">
      <c r="A1680" s="448"/>
      <c r="B1680" s="577"/>
      <c r="C1680" s="347"/>
      <c r="D1680" s="418"/>
      <c r="E1680" s="470"/>
      <c r="F1680" s="91">
        <f t="shared" si="48"/>
        <v>0</v>
      </c>
    </row>
    <row r="1681" spans="1:6" ht="15">
      <c r="A1681" s="448" t="s">
        <v>462</v>
      </c>
      <c r="B1681" s="576" t="s">
        <v>678</v>
      </c>
      <c r="C1681" s="414"/>
      <c r="D1681" s="415"/>
      <c r="E1681" s="470"/>
      <c r="F1681" s="91">
        <f t="shared" si="48"/>
        <v>0</v>
      </c>
    </row>
    <row r="1682" spans="1:6" ht="12.75">
      <c r="A1682" s="448"/>
      <c r="B1682" s="577" t="s">
        <v>221</v>
      </c>
      <c r="C1682" s="347"/>
      <c r="D1682" s="418"/>
      <c r="E1682" s="470"/>
      <c r="F1682" s="91">
        <f t="shared" si="48"/>
        <v>0</v>
      </c>
    </row>
    <row r="1683" spans="1:6" ht="12.75">
      <c r="A1683" s="448"/>
      <c r="B1683" s="577" t="s">
        <v>222</v>
      </c>
      <c r="C1683" s="347" t="s">
        <v>478</v>
      </c>
      <c r="D1683" s="418">
        <v>2</v>
      </c>
      <c r="E1683" s="470"/>
      <c r="F1683" s="91">
        <f t="shared" si="48"/>
        <v>0</v>
      </c>
    </row>
    <row r="1684" spans="1:6" ht="12.75">
      <c r="A1684" s="448"/>
      <c r="B1684" s="577"/>
      <c r="C1684" s="347"/>
      <c r="D1684" s="418"/>
      <c r="E1684" s="470"/>
      <c r="F1684" s="91">
        <f t="shared" si="48"/>
        <v>0</v>
      </c>
    </row>
    <row r="1685" spans="1:6" ht="15">
      <c r="A1685" s="448" t="s">
        <v>463</v>
      </c>
      <c r="B1685" s="576" t="s">
        <v>679</v>
      </c>
      <c r="C1685" s="414"/>
      <c r="D1685" s="415"/>
      <c r="E1685" s="470"/>
      <c r="F1685" s="91">
        <f t="shared" si="48"/>
        <v>0</v>
      </c>
    </row>
    <row r="1686" spans="1:6" ht="12.75">
      <c r="A1686" s="448"/>
      <c r="B1686" s="577" t="s">
        <v>223</v>
      </c>
      <c r="C1686" s="347"/>
      <c r="D1686" s="418"/>
      <c r="E1686" s="470"/>
      <c r="F1686" s="91">
        <f t="shared" si="48"/>
        <v>0</v>
      </c>
    </row>
    <row r="1687" spans="1:6" ht="12.75">
      <c r="A1687" s="448"/>
      <c r="B1687" s="577" t="s">
        <v>224</v>
      </c>
      <c r="C1687" s="347" t="s">
        <v>478</v>
      </c>
      <c r="D1687" s="418">
        <v>2</v>
      </c>
      <c r="E1687" s="470"/>
      <c r="F1687" s="91">
        <f t="shared" si="48"/>
        <v>0</v>
      </c>
    </row>
    <row r="1688" spans="1:6" ht="12.75">
      <c r="A1688" s="448"/>
      <c r="B1688" s="577"/>
      <c r="C1688" s="347"/>
      <c r="D1688" s="418"/>
      <c r="E1688" s="470"/>
      <c r="F1688" s="91">
        <f t="shared" si="48"/>
        <v>0</v>
      </c>
    </row>
    <row r="1689" spans="1:6" ht="15">
      <c r="A1689" s="448" t="s">
        <v>464</v>
      </c>
      <c r="B1689" s="576" t="s">
        <v>680</v>
      </c>
      <c r="C1689" s="414"/>
      <c r="D1689" s="415"/>
      <c r="E1689" s="470"/>
      <c r="F1689" s="91">
        <f t="shared" si="48"/>
        <v>0</v>
      </c>
    </row>
    <row r="1690" spans="1:6" ht="12.75">
      <c r="A1690" s="448"/>
      <c r="B1690" s="577" t="s">
        <v>225</v>
      </c>
      <c r="C1690" s="347"/>
      <c r="D1690" s="418"/>
      <c r="E1690" s="470"/>
      <c r="F1690" s="91">
        <f t="shared" si="48"/>
        <v>0</v>
      </c>
    </row>
    <row r="1691" spans="1:6" ht="12.75">
      <c r="A1691" s="448"/>
      <c r="B1691" s="577" t="s">
        <v>226</v>
      </c>
      <c r="C1691" s="347" t="s">
        <v>478</v>
      </c>
      <c r="D1691" s="418">
        <v>3</v>
      </c>
      <c r="E1691" s="470"/>
      <c r="F1691" s="91">
        <f t="shared" si="48"/>
        <v>0</v>
      </c>
    </row>
    <row r="1692" spans="1:6" ht="12.75">
      <c r="A1692" s="448"/>
      <c r="B1692" s="577"/>
      <c r="C1692" s="347"/>
      <c r="D1692" s="418"/>
      <c r="E1692" s="470"/>
      <c r="F1692" s="91">
        <f t="shared" si="48"/>
        <v>0</v>
      </c>
    </row>
    <row r="1693" spans="1:6" ht="15">
      <c r="A1693" s="448" t="s">
        <v>465</v>
      </c>
      <c r="B1693" s="576" t="s">
        <v>681</v>
      </c>
      <c r="C1693" s="414"/>
      <c r="D1693" s="415"/>
      <c r="E1693" s="470"/>
      <c r="F1693" s="91">
        <f t="shared" si="48"/>
        <v>0</v>
      </c>
    </row>
    <row r="1694" spans="1:6" ht="12.75">
      <c r="A1694" s="448"/>
      <c r="B1694" s="577" t="s">
        <v>227</v>
      </c>
      <c r="C1694" s="347" t="s">
        <v>478</v>
      </c>
      <c r="D1694" s="418">
        <v>6</v>
      </c>
      <c r="E1694" s="470"/>
      <c r="F1694" s="91">
        <f t="shared" si="48"/>
        <v>0</v>
      </c>
    </row>
    <row r="1695" spans="1:6" ht="12.75">
      <c r="A1695" s="448"/>
      <c r="B1695" s="577"/>
      <c r="C1695" s="347"/>
      <c r="D1695" s="418"/>
      <c r="E1695" s="470"/>
      <c r="F1695" s="91">
        <f t="shared" si="48"/>
        <v>0</v>
      </c>
    </row>
    <row r="1696" spans="1:6" ht="15">
      <c r="A1696" s="448" t="s">
        <v>466</v>
      </c>
      <c r="B1696" s="576" t="s">
        <v>682</v>
      </c>
      <c r="C1696" s="414"/>
      <c r="D1696" s="415"/>
      <c r="E1696" s="470"/>
      <c r="F1696" s="91">
        <f t="shared" si="48"/>
        <v>0</v>
      </c>
    </row>
    <row r="1697" spans="1:6" ht="12.75">
      <c r="A1697" s="448"/>
      <c r="B1697" s="577" t="s">
        <v>228</v>
      </c>
      <c r="C1697" s="347" t="s">
        <v>478</v>
      </c>
      <c r="D1697" s="418">
        <v>3</v>
      </c>
      <c r="E1697" s="470"/>
      <c r="F1697" s="91">
        <f t="shared" si="48"/>
        <v>0</v>
      </c>
    </row>
    <row r="1698" spans="1:6" ht="12.75">
      <c r="A1698" s="448"/>
      <c r="B1698" s="577"/>
      <c r="C1698" s="347"/>
      <c r="D1698" s="418"/>
      <c r="E1698" s="470"/>
      <c r="F1698" s="91">
        <f t="shared" si="48"/>
        <v>0</v>
      </c>
    </row>
    <row r="1699" spans="1:6" ht="15">
      <c r="A1699" s="448" t="s">
        <v>467</v>
      </c>
      <c r="B1699" s="576" t="s">
        <v>683</v>
      </c>
      <c r="C1699" s="414"/>
      <c r="D1699" s="415"/>
      <c r="E1699" s="470"/>
      <c r="F1699" s="91">
        <f t="shared" si="48"/>
        <v>0</v>
      </c>
    </row>
    <row r="1700" spans="1:6" ht="12.75">
      <c r="A1700" s="448"/>
      <c r="B1700" s="577" t="s">
        <v>229</v>
      </c>
      <c r="C1700" s="347"/>
      <c r="D1700" s="418"/>
      <c r="E1700" s="470"/>
      <c r="F1700" s="91">
        <f t="shared" si="48"/>
        <v>0</v>
      </c>
    </row>
    <row r="1701" spans="1:6" ht="12.75">
      <c r="A1701" s="448"/>
      <c r="B1701" s="577" t="s">
        <v>230</v>
      </c>
      <c r="C1701" s="347" t="s">
        <v>478</v>
      </c>
      <c r="D1701" s="418">
        <v>2</v>
      </c>
      <c r="E1701" s="470"/>
      <c r="F1701" s="91">
        <f t="shared" si="48"/>
        <v>0</v>
      </c>
    </row>
    <row r="1702" spans="1:6" ht="12.75">
      <c r="A1702" s="448"/>
      <c r="B1702" s="577"/>
      <c r="C1702" s="347"/>
      <c r="D1702" s="418"/>
      <c r="E1702" s="470"/>
      <c r="F1702" s="91">
        <f t="shared" si="48"/>
        <v>0</v>
      </c>
    </row>
    <row r="1703" spans="1:6" ht="15">
      <c r="A1703" s="448" t="s">
        <v>485</v>
      </c>
      <c r="B1703" s="576" t="s">
        <v>684</v>
      </c>
      <c r="C1703" s="414"/>
      <c r="D1703" s="415"/>
      <c r="E1703" s="470"/>
      <c r="F1703" s="91">
        <f t="shared" si="48"/>
        <v>0</v>
      </c>
    </row>
    <row r="1704" spans="1:6" ht="12.75">
      <c r="A1704" s="448"/>
      <c r="B1704" s="577" t="s">
        <v>231</v>
      </c>
      <c r="C1704" s="347"/>
      <c r="D1704" s="418"/>
      <c r="E1704" s="470"/>
      <c r="F1704" s="91">
        <f t="shared" si="48"/>
        <v>0</v>
      </c>
    </row>
    <row r="1705" spans="1:6" ht="12.75">
      <c r="A1705" s="448"/>
      <c r="B1705" s="577" t="s">
        <v>230</v>
      </c>
      <c r="C1705" s="347" t="s">
        <v>478</v>
      </c>
      <c r="D1705" s="418">
        <v>2</v>
      </c>
      <c r="E1705" s="470"/>
      <c r="F1705" s="91">
        <f t="shared" si="48"/>
        <v>0</v>
      </c>
    </row>
    <row r="1706" spans="1:6" ht="12.75">
      <c r="A1706" s="448"/>
      <c r="B1706" s="577"/>
      <c r="C1706" s="347"/>
      <c r="D1706" s="418"/>
      <c r="E1706" s="470"/>
      <c r="F1706" s="91">
        <f t="shared" si="48"/>
        <v>0</v>
      </c>
    </row>
    <row r="1707" spans="1:6" ht="15">
      <c r="A1707" s="448" t="s">
        <v>468</v>
      </c>
      <c r="B1707" s="576" t="s">
        <v>685</v>
      </c>
      <c r="C1707" s="414"/>
      <c r="D1707" s="415"/>
      <c r="E1707" s="470"/>
      <c r="F1707" s="91">
        <f t="shared" si="48"/>
        <v>0</v>
      </c>
    </row>
    <row r="1708" spans="1:6" ht="12.75">
      <c r="A1708" s="448"/>
      <c r="B1708" s="577" t="s">
        <v>232</v>
      </c>
      <c r="C1708" s="347"/>
      <c r="D1708" s="418"/>
      <c r="E1708" s="470"/>
      <c r="F1708" s="91">
        <f t="shared" si="48"/>
        <v>0</v>
      </c>
    </row>
    <row r="1709" spans="1:6" ht="12.75">
      <c r="A1709" s="448"/>
      <c r="B1709" s="577" t="s">
        <v>230</v>
      </c>
      <c r="C1709" s="347" t="s">
        <v>478</v>
      </c>
      <c r="D1709" s="418">
        <v>2</v>
      </c>
      <c r="E1709" s="470"/>
      <c r="F1709" s="91">
        <f t="shared" si="48"/>
        <v>0</v>
      </c>
    </row>
    <row r="1710" spans="1:6" ht="12.75">
      <c r="A1710" s="448"/>
      <c r="B1710" s="577"/>
      <c r="C1710" s="347"/>
      <c r="D1710" s="418"/>
      <c r="E1710" s="470"/>
      <c r="F1710" s="91">
        <f t="shared" si="48"/>
        <v>0</v>
      </c>
    </row>
    <row r="1711" spans="1:6" ht="15">
      <c r="A1711" s="448" t="s">
        <v>486</v>
      </c>
      <c r="B1711" s="576" t="s">
        <v>233</v>
      </c>
      <c r="C1711" s="414"/>
      <c r="D1711" s="415"/>
      <c r="E1711" s="470"/>
      <c r="F1711" s="91">
        <f t="shared" si="48"/>
        <v>0</v>
      </c>
    </row>
    <row r="1712" spans="1:6" ht="12.75">
      <c r="A1712" s="448"/>
      <c r="B1712" s="577" t="s">
        <v>234</v>
      </c>
      <c r="C1712" s="347"/>
      <c r="D1712" s="418"/>
      <c r="E1712" s="470"/>
      <c r="F1712" s="91">
        <f t="shared" si="48"/>
        <v>0</v>
      </c>
    </row>
    <row r="1713" spans="1:6" ht="12.75">
      <c r="A1713" s="448"/>
      <c r="B1713" s="577" t="s">
        <v>230</v>
      </c>
      <c r="C1713" s="347" t="s">
        <v>478</v>
      </c>
      <c r="D1713" s="418">
        <v>4</v>
      </c>
      <c r="E1713" s="470"/>
      <c r="F1713" s="91">
        <f t="shared" si="48"/>
        <v>0</v>
      </c>
    </row>
    <row r="1714" spans="1:6" ht="12.75">
      <c r="A1714" s="448"/>
      <c r="B1714" s="577"/>
      <c r="C1714" s="347"/>
      <c r="D1714" s="418"/>
      <c r="E1714" s="470"/>
      <c r="F1714" s="91">
        <f t="shared" si="48"/>
        <v>0</v>
      </c>
    </row>
    <row r="1715" spans="1:6" ht="15">
      <c r="A1715" s="448" t="s">
        <v>487</v>
      </c>
      <c r="B1715" s="576" t="s">
        <v>686</v>
      </c>
      <c r="C1715" s="414"/>
      <c r="D1715" s="415"/>
      <c r="E1715" s="470"/>
      <c r="F1715" s="91">
        <f t="shared" si="48"/>
        <v>0</v>
      </c>
    </row>
    <row r="1716" spans="1:6" ht="12.75">
      <c r="A1716" s="448"/>
      <c r="B1716" s="577" t="s">
        <v>229</v>
      </c>
      <c r="C1716" s="347"/>
      <c r="D1716" s="418"/>
      <c r="E1716" s="470"/>
      <c r="F1716" s="91">
        <f t="shared" si="48"/>
        <v>0</v>
      </c>
    </row>
    <row r="1717" spans="1:6" ht="12.75">
      <c r="A1717" s="448"/>
      <c r="B1717" s="577" t="s">
        <v>230</v>
      </c>
      <c r="C1717" s="347" t="s">
        <v>478</v>
      </c>
      <c r="D1717" s="418">
        <v>1</v>
      </c>
      <c r="E1717" s="470"/>
      <c r="F1717" s="91">
        <f t="shared" si="48"/>
        <v>0</v>
      </c>
    </row>
    <row r="1718" spans="1:6" ht="12.75">
      <c r="A1718" s="448"/>
      <c r="B1718" s="577"/>
      <c r="C1718" s="347"/>
      <c r="D1718" s="418"/>
      <c r="E1718" s="470"/>
      <c r="F1718" s="91">
        <f t="shared" ref="F1718:F1763" si="49">+E1718*$D1718</f>
        <v>0</v>
      </c>
    </row>
    <row r="1719" spans="1:6" ht="15">
      <c r="A1719" s="448" t="s">
        <v>469</v>
      </c>
      <c r="B1719" s="576" t="s">
        <v>687</v>
      </c>
      <c r="C1719" s="414"/>
      <c r="D1719" s="415"/>
      <c r="E1719" s="470"/>
      <c r="F1719" s="91">
        <f t="shared" si="49"/>
        <v>0</v>
      </c>
    </row>
    <row r="1720" spans="1:6" ht="12.75">
      <c r="A1720" s="448"/>
      <c r="B1720" s="577" t="s">
        <v>229</v>
      </c>
      <c r="C1720" s="347"/>
      <c r="D1720" s="418"/>
      <c r="E1720" s="470"/>
      <c r="F1720" s="91">
        <f t="shared" si="49"/>
        <v>0</v>
      </c>
    </row>
    <row r="1721" spans="1:6" ht="12.75">
      <c r="A1721" s="448"/>
      <c r="B1721" s="577" t="s">
        <v>230</v>
      </c>
      <c r="C1721" s="347" t="s">
        <v>478</v>
      </c>
      <c r="D1721" s="418">
        <v>1</v>
      </c>
      <c r="E1721" s="470"/>
      <c r="F1721" s="91">
        <f t="shared" si="49"/>
        <v>0</v>
      </c>
    </row>
    <row r="1722" spans="1:6" ht="12.75">
      <c r="A1722" s="448"/>
      <c r="B1722" s="577"/>
      <c r="C1722" s="347"/>
      <c r="D1722" s="418"/>
      <c r="E1722" s="470"/>
      <c r="F1722" s="91">
        <f t="shared" si="49"/>
        <v>0</v>
      </c>
    </row>
    <row r="1723" spans="1:6" ht="15">
      <c r="A1723" s="448" t="s">
        <v>470</v>
      </c>
      <c r="B1723" s="576" t="s">
        <v>688</v>
      </c>
      <c r="C1723" s="414"/>
      <c r="D1723" s="415"/>
      <c r="E1723" s="470"/>
      <c r="F1723" s="91">
        <f t="shared" si="49"/>
        <v>0</v>
      </c>
    </row>
    <row r="1724" spans="1:6" ht="12.75">
      <c r="A1724" s="448"/>
      <c r="B1724" s="577" t="s">
        <v>235</v>
      </c>
      <c r="C1724" s="347"/>
      <c r="D1724" s="418"/>
      <c r="E1724" s="470"/>
      <c r="F1724" s="91">
        <f t="shared" si="49"/>
        <v>0</v>
      </c>
    </row>
    <row r="1725" spans="1:6" ht="12.75">
      <c r="A1725" s="448"/>
      <c r="B1725" s="577" t="s">
        <v>236</v>
      </c>
      <c r="C1725" s="347"/>
      <c r="D1725" s="418"/>
      <c r="E1725" s="470"/>
      <c r="F1725" s="91">
        <f t="shared" si="49"/>
        <v>0</v>
      </c>
    </row>
    <row r="1726" spans="1:6" ht="12.75">
      <c r="A1726" s="448"/>
      <c r="B1726" s="577" t="s">
        <v>237</v>
      </c>
      <c r="C1726" s="347" t="s">
        <v>478</v>
      </c>
      <c r="D1726" s="418">
        <v>2</v>
      </c>
      <c r="E1726" s="470"/>
      <c r="F1726" s="91">
        <f t="shared" si="49"/>
        <v>0</v>
      </c>
    </row>
    <row r="1727" spans="1:6" ht="12.75">
      <c r="A1727" s="448"/>
      <c r="B1727" s="577"/>
      <c r="C1727" s="347"/>
      <c r="D1727" s="418"/>
      <c r="E1727" s="470"/>
      <c r="F1727" s="91">
        <f t="shared" si="49"/>
        <v>0</v>
      </c>
    </row>
    <row r="1728" spans="1:6" ht="15">
      <c r="A1728" s="448" t="s">
        <v>476</v>
      </c>
      <c r="B1728" s="576" t="s">
        <v>238</v>
      </c>
      <c r="C1728" s="414"/>
      <c r="D1728" s="415"/>
      <c r="E1728" s="470"/>
      <c r="F1728" s="91">
        <f t="shared" si="49"/>
        <v>0</v>
      </c>
    </row>
    <row r="1729" spans="1:6" ht="12.75">
      <c r="A1729" s="448"/>
      <c r="B1729" s="577" t="s">
        <v>235</v>
      </c>
      <c r="C1729" s="347"/>
      <c r="D1729" s="418"/>
      <c r="E1729" s="470"/>
      <c r="F1729" s="91">
        <f t="shared" si="49"/>
        <v>0</v>
      </c>
    </row>
    <row r="1730" spans="1:6" ht="12.75">
      <c r="A1730" s="448"/>
      <c r="B1730" s="577" t="s">
        <v>239</v>
      </c>
      <c r="C1730" s="347"/>
      <c r="D1730" s="418"/>
      <c r="E1730" s="470"/>
      <c r="F1730" s="91">
        <f t="shared" si="49"/>
        <v>0</v>
      </c>
    </row>
    <row r="1731" spans="1:6" ht="12.75">
      <c r="A1731" s="448"/>
      <c r="B1731" s="577" t="s">
        <v>237</v>
      </c>
      <c r="C1731" s="347" t="s">
        <v>478</v>
      </c>
      <c r="D1731" s="418">
        <v>3</v>
      </c>
      <c r="E1731" s="470"/>
      <c r="F1731" s="91">
        <f t="shared" si="49"/>
        <v>0</v>
      </c>
    </row>
    <row r="1732" spans="1:6" ht="12.75">
      <c r="A1732" s="448"/>
      <c r="B1732" s="577"/>
      <c r="C1732" s="347"/>
      <c r="D1732" s="418"/>
      <c r="E1732" s="470"/>
      <c r="F1732" s="91">
        <f t="shared" si="49"/>
        <v>0</v>
      </c>
    </row>
    <row r="1733" spans="1:6" ht="15">
      <c r="A1733" s="448" t="s">
        <v>488</v>
      </c>
      <c r="B1733" s="576" t="s">
        <v>689</v>
      </c>
      <c r="C1733" s="414"/>
      <c r="D1733" s="415"/>
      <c r="E1733" s="470"/>
      <c r="F1733" s="91">
        <f t="shared" si="49"/>
        <v>0</v>
      </c>
    </row>
    <row r="1734" spans="1:6" ht="25.5">
      <c r="A1734" s="448"/>
      <c r="B1734" s="577" t="s">
        <v>72</v>
      </c>
      <c r="C1734" s="347"/>
      <c r="D1734" s="418"/>
      <c r="E1734" s="470"/>
      <c r="F1734" s="91">
        <f t="shared" si="49"/>
        <v>0</v>
      </c>
    </row>
    <row r="1735" spans="1:6" ht="89.25">
      <c r="A1735" s="448"/>
      <c r="B1735" s="577" t="s">
        <v>73</v>
      </c>
      <c r="C1735" s="347"/>
      <c r="D1735" s="418"/>
      <c r="E1735" s="470"/>
      <c r="F1735" s="91">
        <f t="shared" si="49"/>
        <v>0</v>
      </c>
    </row>
    <row r="1736" spans="1:6" ht="38.25">
      <c r="A1736" s="448"/>
      <c r="B1736" s="577" t="s">
        <v>74</v>
      </c>
      <c r="C1736" s="347"/>
      <c r="D1736" s="418"/>
      <c r="E1736" s="470"/>
      <c r="F1736" s="91">
        <f t="shared" si="49"/>
        <v>0</v>
      </c>
    </row>
    <row r="1737" spans="1:6" ht="38.25">
      <c r="A1737" s="448"/>
      <c r="B1737" s="577" t="s">
        <v>71</v>
      </c>
      <c r="C1737" s="347" t="s">
        <v>483</v>
      </c>
      <c r="D1737" s="418">
        <v>5</v>
      </c>
      <c r="E1737" s="470"/>
      <c r="F1737" s="91">
        <f t="shared" si="49"/>
        <v>0</v>
      </c>
    </row>
    <row r="1738" spans="1:6" ht="12.75">
      <c r="A1738" s="448"/>
      <c r="B1738" s="577"/>
      <c r="C1738" s="347"/>
      <c r="D1738" s="418"/>
      <c r="E1738" s="470"/>
      <c r="F1738" s="91">
        <f t="shared" si="49"/>
        <v>0</v>
      </c>
    </row>
    <row r="1739" spans="1:6" ht="12.75">
      <c r="A1739" s="449" t="s">
        <v>489</v>
      </c>
      <c r="B1739" s="578" t="s">
        <v>240</v>
      </c>
      <c r="C1739" s="347"/>
      <c r="D1739" s="418"/>
      <c r="E1739" s="470"/>
      <c r="F1739" s="91">
        <f t="shared" si="49"/>
        <v>0</v>
      </c>
    </row>
    <row r="1740" spans="1:6" ht="12.75">
      <c r="A1740" s="467"/>
      <c r="B1740" s="577" t="s">
        <v>241</v>
      </c>
      <c r="C1740" s="347"/>
      <c r="D1740" s="418"/>
      <c r="E1740" s="470"/>
      <c r="F1740" s="91">
        <f t="shared" si="49"/>
        <v>0</v>
      </c>
    </row>
    <row r="1741" spans="1:6" ht="12.75">
      <c r="A1741" s="467"/>
      <c r="B1741" s="577" t="s">
        <v>242</v>
      </c>
      <c r="C1741" s="347"/>
      <c r="D1741" s="418"/>
      <c r="E1741" s="470"/>
      <c r="F1741" s="91">
        <f t="shared" si="49"/>
        <v>0</v>
      </c>
    </row>
    <row r="1742" spans="1:6" ht="12.75">
      <c r="A1742" s="467"/>
      <c r="B1742" s="577" t="s">
        <v>243</v>
      </c>
      <c r="C1742" s="347"/>
      <c r="D1742" s="418"/>
      <c r="E1742" s="470"/>
      <c r="F1742" s="91">
        <f t="shared" si="49"/>
        <v>0</v>
      </c>
    </row>
    <row r="1743" spans="1:6" ht="12.75">
      <c r="A1743" s="467"/>
      <c r="B1743" s="577" t="s">
        <v>244</v>
      </c>
      <c r="C1743" s="347" t="s">
        <v>478</v>
      </c>
      <c r="D1743" s="418">
        <v>6</v>
      </c>
      <c r="E1743" s="470"/>
      <c r="F1743" s="91">
        <f t="shared" si="49"/>
        <v>0</v>
      </c>
    </row>
    <row r="1744" spans="1:6" ht="12.75">
      <c r="A1744" s="448"/>
      <c r="B1744" s="577"/>
      <c r="C1744" s="347"/>
      <c r="D1744" s="418"/>
      <c r="E1744" s="470"/>
      <c r="F1744" s="91">
        <f t="shared" si="49"/>
        <v>0</v>
      </c>
    </row>
    <row r="1745" spans="1:6" ht="12.75">
      <c r="A1745" s="449" t="s">
        <v>490</v>
      </c>
      <c r="B1745" s="578" t="s">
        <v>690</v>
      </c>
      <c r="C1745" s="347"/>
      <c r="D1745" s="418"/>
      <c r="E1745" s="470"/>
      <c r="F1745" s="91">
        <f t="shared" si="49"/>
        <v>0</v>
      </c>
    </row>
    <row r="1746" spans="1:6" ht="12.75">
      <c r="A1746" s="467"/>
      <c r="B1746" s="577" t="s">
        <v>691</v>
      </c>
      <c r="C1746" s="347"/>
      <c r="D1746" s="418"/>
      <c r="E1746" s="470"/>
      <c r="F1746" s="91">
        <f t="shared" si="49"/>
        <v>0</v>
      </c>
    </row>
    <row r="1747" spans="1:6" ht="12.75">
      <c r="A1747" s="467"/>
      <c r="B1747" s="577" t="s">
        <v>245</v>
      </c>
      <c r="C1747" s="347"/>
      <c r="D1747" s="418"/>
      <c r="E1747" s="470"/>
      <c r="F1747" s="91">
        <f t="shared" si="49"/>
        <v>0</v>
      </c>
    </row>
    <row r="1748" spans="1:6" ht="12.75">
      <c r="A1748" s="467"/>
      <c r="B1748" s="577" t="s">
        <v>246</v>
      </c>
      <c r="C1748" s="347"/>
      <c r="D1748" s="418"/>
      <c r="E1748" s="470"/>
      <c r="F1748" s="91">
        <f t="shared" si="49"/>
        <v>0</v>
      </c>
    </row>
    <row r="1749" spans="1:6" ht="12.75">
      <c r="A1749" s="467"/>
      <c r="B1749" s="577" t="s">
        <v>247</v>
      </c>
      <c r="C1749" s="347" t="s">
        <v>478</v>
      </c>
      <c r="D1749" s="418">
        <v>2</v>
      </c>
      <c r="E1749" s="470"/>
      <c r="F1749" s="91">
        <f t="shared" si="49"/>
        <v>0</v>
      </c>
    </row>
    <row r="1750" spans="1:6" ht="12.75">
      <c r="A1750" s="467"/>
      <c r="B1750" s="577"/>
      <c r="C1750" s="347"/>
      <c r="D1750" s="418"/>
      <c r="E1750" s="470"/>
      <c r="F1750" s="91">
        <f t="shared" si="49"/>
        <v>0</v>
      </c>
    </row>
    <row r="1751" spans="1:6" ht="12.75">
      <c r="A1751" s="449" t="s">
        <v>491</v>
      </c>
      <c r="B1751" s="578" t="s">
        <v>248</v>
      </c>
      <c r="C1751" s="347"/>
      <c r="D1751" s="418"/>
      <c r="E1751" s="470"/>
      <c r="F1751" s="91">
        <f t="shared" si="49"/>
        <v>0</v>
      </c>
    </row>
    <row r="1752" spans="1:6" ht="12.75">
      <c r="A1752" s="467"/>
      <c r="B1752" s="577" t="s">
        <v>691</v>
      </c>
      <c r="C1752" s="347"/>
      <c r="D1752" s="418"/>
      <c r="E1752" s="470"/>
      <c r="F1752" s="91">
        <f t="shared" si="49"/>
        <v>0</v>
      </c>
    </row>
    <row r="1753" spans="1:6" ht="12.75">
      <c r="A1753" s="467"/>
      <c r="B1753" s="577" t="s">
        <v>245</v>
      </c>
      <c r="C1753" s="347"/>
      <c r="D1753" s="418"/>
      <c r="E1753" s="470"/>
      <c r="F1753" s="91">
        <f t="shared" si="49"/>
        <v>0</v>
      </c>
    </row>
    <row r="1754" spans="1:6" ht="12.75">
      <c r="A1754" s="467"/>
      <c r="B1754" s="577" t="s">
        <v>249</v>
      </c>
      <c r="C1754" s="347"/>
      <c r="D1754" s="418"/>
      <c r="E1754" s="470"/>
      <c r="F1754" s="91">
        <f t="shared" si="49"/>
        <v>0</v>
      </c>
    </row>
    <row r="1755" spans="1:6" ht="12.75">
      <c r="A1755" s="467"/>
      <c r="B1755" s="577" t="s">
        <v>250</v>
      </c>
      <c r="C1755" s="347" t="s">
        <v>478</v>
      </c>
      <c r="D1755" s="418">
        <v>1</v>
      </c>
      <c r="E1755" s="470"/>
      <c r="F1755" s="91">
        <f t="shared" si="49"/>
        <v>0</v>
      </c>
    </row>
    <row r="1756" spans="1:6" ht="12.75">
      <c r="A1756" s="467"/>
      <c r="B1756" s="577"/>
      <c r="C1756" s="347"/>
      <c r="D1756" s="418"/>
      <c r="E1756" s="470"/>
      <c r="F1756" s="91">
        <f t="shared" si="49"/>
        <v>0</v>
      </c>
    </row>
    <row r="1757" spans="1:6" ht="12.75">
      <c r="A1757" s="449" t="s">
        <v>492</v>
      </c>
      <c r="B1757" s="578" t="s">
        <v>692</v>
      </c>
      <c r="C1757" s="347"/>
      <c r="D1757" s="418"/>
      <c r="E1757" s="470"/>
      <c r="F1757" s="91">
        <f t="shared" si="49"/>
        <v>0</v>
      </c>
    </row>
    <row r="1758" spans="1:6" ht="12.75">
      <c r="A1758" s="467"/>
      <c r="B1758" s="577" t="s">
        <v>241</v>
      </c>
      <c r="C1758" s="347"/>
      <c r="D1758" s="418"/>
      <c r="E1758" s="470"/>
      <c r="F1758" s="91">
        <f t="shared" si="49"/>
        <v>0</v>
      </c>
    </row>
    <row r="1759" spans="1:6" ht="12.75">
      <c r="A1759" s="467"/>
      <c r="B1759" s="577" t="s">
        <v>251</v>
      </c>
      <c r="C1759" s="347"/>
      <c r="D1759" s="418"/>
      <c r="E1759" s="470"/>
      <c r="F1759" s="91">
        <f t="shared" si="49"/>
        <v>0</v>
      </c>
    </row>
    <row r="1760" spans="1:6" ht="12.75">
      <c r="A1760" s="467"/>
      <c r="B1760" s="577" t="s">
        <v>243</v>
      </c>
      <c r="C1760" s="347"/>
      <c r="D1760" s="418"/>
      <c r="E1760" s="470"/>
      <c r="F1760" s="91">
        <f t="shared" si="49"/>
        <v>0</v>
      </c>
    </row>
    <row r="1761" spans="1:6" ht="12.75">
      <c r="A1761" s="467"/>
      <c r="B1761" s="577" t="s">
        <v>252</v>
      </c>
      <c r="C1761" s="347" t="s">
        <v>478</v>
      </c>
      <c r="D1761" s="418">
        <v>3</v>
      </c>
      <c r="E1761" s="470"/>
      <c r="F1761" s="91">
        <f t="shared" si="49"/>
        <v>0</v>
      </c>
    </row>
    <row r="1762" spans="1:6" ht="12.75">
      <c r="A1762" s="467"/>
      <c r="B1762" s="577"/>
      <c r="C1762" s="347"/>
      <c r="D1762" s="418"/>
      <c r="E1762" s="470"/>
      <c r="F1762" s="91">
        <f t="shared" si="49"/>
        <v>0</v>
      </c>
    </row>
    <row r="1763" spans="1:6" ht="12.75">
      <c r="A1763" s="467" t="s">
        <v>617</v>
      </c>
      <c r="B1763" s="577" t="s">
        <v>693</v>
      </c>
      <c r="C1763" s="347" t="s">
        <v>483</v>
      </c>
      <c r="D1763" s="347">
        <v>1</v>
      </c>
      <c r="E1763" s="470"/>
      <c r="F1763" s="91">
        <f t="shared" si="49"/>
        <v>0</v>
      </c>
    </row>
    <row r="1764" spans="1:6" ht="12.75">
      <c r="A1764" s="467"/>
      <c r="B1764" s="577"/>
      <c r="C1764" s="347"/>
      <c r="D1764" s="418"/>
      <c r="E1764" s="470"/>
      <c r="F1764" s="419"/>
    </row>
    <row r="1765" spans="1:6" ht="16.5" thickBot="1">
      <c r="A1765" s="468"/>
      <c r="B1765" s="579"/>
      <c r="C1765" s="457"/>
      <c r="D1765" s="456"/>
      <c r="E1765" s="1039"/>
      <c r="F1765" s="458">
        <f>SUM(F1650:F1763)</f>
        <v>0</v>
      </c>
    </row>
    <row r="1766" spans="1:6" ht="13.5" thickTop="1">
      <c r="A1766" s="467"/>
      <c r="B1766" s="577"/>
      <c r="C1766" s="347"/>
      <c r="D1766" s="418"/>
      <c r="E1766" s="470"/>
      <c r="F1766" s="420"/>
    </row>
    <row r="1767" spans="1:6" ht="12.75">
      <c r="A1767" s="467"/>
      <c r="B1767" s="577"/>
      <c r="C1767" s="347"/>
      <c r="D1767" s="418"/>
      <c r="E1767" s="470"/>
      <c r="F1767" s="420"/>
    </row>
    <row r="1768" spans="1:6" ht="12.75">
      <c r="A1768" s="467"/>
      <c r="B1768" s="577"/>
      <c r="C1768" s="347"/>
      <c r="D1768" s="418"/>
      <c r="E1768" s="470"/>
      <c r="F1768" s="420"/>
    </row>
    <row r="1769" spans="1:6" ht="20.25">
      <c r="A1769" s="288" t="s">
        <v>458</v>
      </c>
      <c r="B1769" s="574" t="s">
        <v>583</v>
      </c>
      <c r="C1769" s="244"/>
      <c r="D1769" s="233"/>
      <c r="E1769" s="237"/>
      <c r="F1769" s="237"/>
    </row>
    <row r="1770" spans="1:6" ht="12.75">
      <c r="A1770" s="451"/>
      <c r="B1770" s="580" t="s">
        <v>694</v>
      </c>
      <c r="C1770" s="422"/>
      <c r="D1770" s="422"/>
      <c r="E1770" s="439"/>
      <c r="F1770" s="423"/>
    </row>
    <row r="1771" spans="1:6" ht="12.75">
      <c r="A1771" s="449" t="s">
        <v>456</v>
      </c>
      <c r="B1771" s="580" t="s">
        <v>695</v>
      </c>
      <c r="C1771" s="422" t="s">
        <v>637</v>
      </c>
      <c r="D1771" s="422">
        <v>350</v>
      </c>
      <c r="E1771" s="439"/>
      <c r="F1771" s="91">
        <f t="shared" ref="F1771:F1833" si="50">+E1771*$D1771</f>
        <v>0</v>
      </c>
    </row>
    <row r="1772" spans="1:6" ht="12.75">
      <c r="A1772" s="451"/>
      <c r="B1772" s="580" t="s">
        <v>694</v>
      </c>
      <c r="C1772" s="422"/>
      <c r="D1772" s="422"/>
      <c r="E1772" s="439"/>
      <c r="F1772" s="91">
        <f t="shared" si="50"/>
        <v>0</v>
      </c>
    </row>
    <row r="1773" spans="1:6" ht="12.75">
      <c r="A1773" s="449" t="s">
        <v>458</v>
      </c>
      <c r="B1773" s="580" t="s">
        <v>696</v>
      </c>
      <c r="C1773" s="422"/>
      <c r="D1773" s="422"/>
      <c r="E1773" s="439"/>
      <c r="F1773" s="91">
        <f t="shared" si="50"/>
        <v>0</v>
      </c>
    </row>
    <row r="1774" spans="1:6" ht="12.75">
      <c r="A1774" s="451"/>
      <c r="B1774" s="580" t="s">
        <v>697</v>
      </c>
      <c r="C1774" s="422" t="s">
        <v>637</v>
      </c>
      <c r="D1774" s="422">
        <v>100</v>
      </c>
      <c r="E1774" s="439"/>
      <c r="F1774" s="91">
        <f t="shared" si="50"/>
        <v>0</v>
      </c>
    </row>
    <row r="1775" spans="1:6" ht="12.75">
      <c r="A1775" s="451"/>
      <c r="B1775" s="580"/>
      <c r="C1775" s="422"/>
      <c r="D1775" s="422"/>
      <c r="E1775" s="439"/>
      <c r="F1775" s="91">
        <f t="shared" si="50"/>
        <v>0</v>
      </c>
    </row>
    <row r="1776" spans="1:6" ht="12.75">
      <c r="A1776" s="449" t="s">
        <v>459</v>
      </c>
      <c r="B1776" s="580" t="s">
        <v>698</v>
      </c>
      <c r="C1776" s="422"/>
      <c r="D1776" s="422"/>
      <c r="E1776" s="439"/>
      <c r="F1776" s="91">
        <f t="shared" si="50"/>
        <v>0</v>
      </c>
    </row>
    <row r="1777" spans="1:6" ht="12.75">
      <c r="A1777" s="451"/>
      <c r="B1777" s="580" t="s">
        <v>699</v>
      </c>
      <c r="C1777" s="422" t="s">
        <v>637</v>
      </c>
      <c r="D1777" s="422">
        <v>250</v>
      </c>
      <c r="E1777" s="439"/>
      <c r="F1777" s="91">
        <f t="shared" si="50"/>
        <v>0</v>
      </c>
    </row>
    <row r="1778" spans="1:6" ht="12.75">
      <c r="A1778" s="451"/>
      <c r="B1778" s="580" t="s">
        <v>700</v>
      </c>
      <c r="C1778" s="422" t="s">
        <v>637</v>
      </c>
      <c r="D1778" s="422">
        <v>250</v>
      </c>
      <c r="E1778" s="439"/>
      <c r="F1778" s="91">
        <f t="shared" si="50"/>
        <v>0</v>
      </c>
    </row>
    <row r="1779" spans="1:6" ht="12.75">
      <c r="A1779" s="451"/>
      <c r="B1779" s="580"/>
      <c r="C1779" s="422"/>
      <c r="D1779" s="422"/>
      <c r="E1779" s="439"/>
      <c r="F1779" s="91">
        <f t="shared" si="50"/>
        <v>0</v>
      </c>
    </row>
    <row r="1780" spans="1:6" ht="12.75">
      <c r="A1780" s="449" t="s">
        <v>460</v>
      </c>
      <c r="B1780" s="580" t="s">
        <v>701</v>
      </c>
      <c r="C1780" s="422"/>
      <c r="D1780" s="422"/>
      <c r="E1780" s="439"/>
      <c r="F1780" s="91">
        <f t="shared" si="50"/>
        <v>0</v>
      </c>
    </row>
    <row r="1781" spans="1:6" ht="12.75">
      <c r="A1781" s="451"/>
      <c r="B1781" s="580" t="s">
        <v>702</v>
      </c>
      <c r="C1781" s="422" t="s">
        <v>637</v>
      </c>
      <c r="D1781" s="422">
        <v>1500</v>
      </c>
      <c r="E1781" s="439"/>
      <c r="F1781" s="91">
        <f t="shared" si="50"/>
        <v>0</v>
      </c>
    </row>
    <row r="1782" spans="1:6" ht="12.75">
      <c r="A1782" s="451"/>
      <c r="B1782" s="580" t="s">
        <v>703</v>
      </c>
      <c r="C1782" s="422" t="s">
        <v>637</v>
      </c>
      <c r="D1782" s="422">
        <v>250</v>
      </c>
      <c r="E1782" s="439"/>
      <c r="F1782" s="91">
        <f t="shared" si="50"/>
        <v>0</v>
      </c>
    </row>
    <row r="1783" spans="1:6" ht="12.75">
      <c r="A1783" s="451"/>
      <c r="B1783" s="580" t="s">
        <v>704</v>
      </c>
      <c r="C1783" s="422" t="s">
        <v>637</v>
      </c>
      <c r="D1783" s="422">
        <v>200</v>
      </c>
      <c r="E1783" s="439"/>
      <c r="F1783" s="91">
        <f t="shared" si="50"/>
        <v>0</v>
      </c>
    </row>
    <row r="1784" spans="1:6" ht="12.75">
      <c r="A1784" s="451"/>
      <c r="B1784" s="580" t="s">
        <v>705</v>
      </c>
      <c r="C1784" s="422" t="s">
        <v>637</v>
      </c>
      <c r="D1784" s="422">
        <v>350</v>
      </c>
      <c r="E1784" s="439"/>
      <c r="F1784" s="91">
        <f t="shared" si="50"/>
        <v>0</v>
      </c>
    </row>
    <row r="1785" spans="1:6" ht="12.75">
      <c r="A1785" s="451"/>
      <c r="B1785" s="580" t="s">
        <v>706</v>
      </c>
      <c r="C1785" s="422" t="s">
        <v>637</v>
      </c>
      <c r="D1785" s="422">
        <v>850</v>
      </c>
      <c r="E1785" s="439"/>
      <c r="F1785" s="91">
        <f t="shared" si="50"/>
        <v>0</v>
      </c>
    </row>
    <row r="1786" spans="1:6" ht="12.75">
      <c r="A1786" s="467"/>
      <c r="B1786" s="577"/>
      <c r="C1786" s="347"/>
      <c r="D1786" s="418"/>
      <c r="E1786" s="470"/>
      <c r="F1786" s="91">
        <f t="shared" si="50"/>
        <v>0</v>
      </c>
    </row>
    <row r="1787" spans="1:6" ht="12.75">
      <c r="A1787" s="448" t="s">
        <v>462</v>
      </c>
      <c r="B1787" s="577" t="s">
        <v>253</v>
      </c>
      <c r="C1787" s="347"/>
      <c r="D1787" s="418"/>
      <c r="E1787" s="470"/>
      <c r="F1787" s="91">
        <f t="shared" si="50"/>
        <v>0</v>
      </c>
    </row>
    <row r="1788" spans="1:6" ht="12.75">
      <c r="A1788" s="467"/>
      <c r="B1788" s="577" t="s">
        <v>254</v>
      </c>
      <c r="C1788" s="347" t="s">
        <v>637</v>
      </c>
      <c r="D1788" s="418">
        <v>250</v>
      </c>
      <c r="E1788" s="470"/>
      <c r="F1788" s="91">
        <f t="shared" si="50"/>
        <v>0</v>
      </c>
    </row>
    <row r="1789" spans="1:6" ht="12.75">
      <c r="A1789" s="467"/>
      <c r="B1789" s="577" t="s">
        <v>255</v>
      </c>
      <c r="C1789" s="347" t="s">
        <v>637</v>
      </c>
      <c r="D1789" s="418">
        <v>100</v>
      </c>
      <c r="E1789" s="470"/>
      <c r="F1789" s="91">
        <f t="shared" si="50"/>
        <v>0</v>
      </c>
    </row>
    <row r="1790" spans="1:6" ht="12.75">
      <c r="A1790" s="467"/>
      <c r="B1790" s="577"/>
      <c r="C1790" s="347"/>
      <c r="D1790" s="418"/>
      <c r="E1790" s="470"/>
      <c r="F1790" s="91">
        <f t="shared" si="50"/>
        <v>0</v>
      </c>
    </row>
    <row r="1791" spans="1:6" ht="25.5">
      <c r="A1791" s="449" t="s">
        <v>463</v>
      </c>
      <c r="B1791" s="581" t="s">
        <v>405</v>
      </c>
      <c r="C1791" s="422"/>
      <c r="D1791" s="422"/>
      <c r="E1791" s="439"/>
      <c r="F1791" s="91">
        <f t="shared" si="50"/>
        <v>0</v>
      </c>
    </row>
    <row r="1792" spans="1:6" ht="12.75">
      <c r="A1792" s="451"/>
      <c r="B1792" s="580" t="s">
        <v>708</v>
      </c>
      <c r="C1792" s="422" t="s">
        <v>637</v>
      </c>
      <c r="D1792" s="422">
        <v>50</v>
      </c>
      <c r="E1792" s="439"/>
      <c r="F1792" s="91">
        <f t="shared" si="50"/>
        <v>0</v>
      </c>
    </row>
    <row r="1793" spans="1:6" ht="12.75">
      <c r="A1793" s="451"/>
      <c r="B1793" s="580" t="s">
        <v>256</v>
      </c>
      <c r="C1793" s="422" t="s">
        <v>637</v>
      </c>
      <c r="D1793" s="422">
        <v>100</v>
      </c>
      <c r="E1793" s="439"/>
      <c r="F1793" s="91">
        <f t="shared" si="50"/>
        <v>0</v>
      </c>
    </row>
    <row r="1794" spans="1:6" ht="12.75">
      <c r="A1794" s="451"/>
      <c r="B1794" s="580" t="s">
        <v>257</v>
      </c>
      <c r="C1794" s="422" t="s">
        <v>637</v>
      </c>
      <c r="D1794" s="422">
        <v>50</v>
      </c>
      <c r="E1794" s="439"/>
      <c r="F1794" s="91">
        <f t="shared" si="50"/>
        <v>0</v>
      </c>
    </row>
    <row r="1795" spans="1:6" ht="12.75">
      <c r="A1795" s="451"/>
      <c r="B1795" s="580"/>
      <c r="C1795" s="422"/>
      <c r="D1795" s="422"/>
      <c r="E1795" s="439"/>
      <c r="F1795" s="91">
        <f t="shared" si="50"/>
        <v>0</v>
      </c>
    </row>
    <row r="1796" spans="1:6" ht="25.5">
      <c r="A1796" s="449" t="s">
        <v>464</v>
      </c>
      <c r="B1796" s="580" t="s">
        <v>709</v>
      </c>
      <c r="C1796" s="422"/>
      <c r="D1796" s="422"/>
      <c r="E1796" s="439"/>
      <c r="F1796" s="91">
        <f t="shared" si="50"/>
        <v>0</v>
      </c>
    </row>
    <row r="1797" spans="1:6" ht="12.75">
      <c r="A1797" s="451"/>
      <c r="B1797" s="580" t="s">
        <v>710</v>
      </c>
      <c r="C1797" s="422" t="s">
        <v>637</v>
      </c>
      <c r="D1797" s="422">
        <v>150</v>
      </c>
      <c r="E1797" s="439"/>
      <c r="F1797" s="91">
        <f t="shared" si="50"/>
        <v>0</v>
      </c>
    </row>
    <row r="1798" spans="1:6" ht="12.75">
      <c r="A1798" s="451"/>
      <c r="B1798" s="580" t="s">
        <v>711</v>
      </c>
      <c r="C1798" s="422" t="s">
        <v>637</v>
      </c>
      <c r="D1798" s="422">
        <v>150</v>
      </c>
      <c r="E1798" s="439"/>
      <c r="F1798" s="91">
        <f t="shared" si="50"/>
        <v>0</v>
      </c>
    </row>
    <row r="1799" spans="1:6" ht="12.75">
      <c r="A1799" s="451"/>
      <c r="B1799" s="580"/>
      <c r="C1799" s="422"/>
      <c r="D1799" s="422"/>
      <c r="E1799" s="439"/>
      <c r="F1799" s="91">
        <f t="shared" si="50"/>
        <v>0</v>
      </c>
    </row>
    <row r="1800" spans="1:6" ht="12.75">
      <c r="A1800" s="451" t="s">
        <v>465</v>
      </c>
      <c r="B1800" s="580" t="s">
        <v>712</v>
      </c>
      <c r="C1800" s="422"/>
      <c r="D1800" s="422"/>
      <c r="E1800" s="439"/>
      <c r="F1800" s="91">
        <f t="shared" si="50"/>
        <v>0</v>
      </c>
    </row>
    <row r="1801" spans="1:6" ht="12.75">
      <c r="A1801" s="451"/>
      <c r="B1801" s="580" t="s">
        <v>713</v>
      </c>
      <c r="C1801" s="422" t="s">
        <v>637</v>
      </c>
      <c r="D1801" s="422">
        <v>50</v>
      </c>
      <c r="E1801" s="439"/>
      <c r="F1801" s="91">
        <f t="shared" si="50"/>
        <v>0</v>
      </c>
    </row>
    <row r="1802" spans="1:6" ht="12.75">
      <c r="A1802" s="451"/>
      <c r="B1802" s="580"/>
      <c r="C1802" s="422"/>
      <c r="D1802" s="422"/>
      <c r="E1802" s="439"/>
      <c r="F1802" s="91">
        <f t="shared" si="50"/>
        <v>0</v>
      </c>
    </row>
    <row r="1803" spans="1:6" ht="12.75">
      <c r="A1803" s="448" t="s">
        <v>466</v>
      </c>
      <c r="B1803" s="577" t="s">
        <v>714</v>
      </c>
      <c r="C1803" s="347"/>
      <c r="D1803" s="418"/>
      <c r="E1803" s="470"/>
      <c r="F1803" s="91">
        <f t="shared" si="50"/>
        <v>0</v>
      </c>
    </row>
    <row r="1804" spans="1:6" ht="12.75">
      <c r="A1804" s="467"/>
      <c r="B1804" s="577" t="s">
        <v>258</v>
      </c>
      <c r="C1804" s="347" t="s">
        <v>637</v>
      </c>
      <c r="D1804" s="418">
        <v>1200</v>
      </c>
      <c r="E1804" s="470"/>
      <c r="F1804" s="91">
        <f t="shared" si="50"/>
        <v>0</v>
      </c>
    </row>
    <row r="1805" spans="1:6" ht="12.75">
      <c r="A1805" s="467"/>
      <c r="B1805" s="577" t="s">
        <v>259</v>
      </c>
      <c r="C1805" s="347" t="s">
        <v>637</v>
      </c>
      <c r="D1805" s="418">
        <v>250</v>
      </c>
      <c r="E1805" s="470"/>
      <c r="F1805" s="91">
        <f t="shared" si="50"/>
        <v>0</v>
      </c>
    </row>
    <row r="1806" spans="1:6" ht="12.75">
      <c r="A1806" s="467"/>
      <c r="B1806" s="577" t="s">
        <v>260</v>
      </c>
      <c r="C1806" s="347" t="s">
        <v>637</v>
      </c>
      <c r="D1806" s="418">
        <v>250</v>
      </c>
      <c r="E1806" s="470"/>
      <c r="F1806" s="91">
        <f t="shared" si="50"/>
        <v>0</v>
      </c>
    </row>
    <row r="1807" spans="1:6" ht="12.75">
      <c r="A1807" s="451"/>
      <c r="B1807" s="580"/>
      <c r="C1807" s="422"/>
      <c r="D1807" s="422"/>
      <c r="E1807" s="439"/>
      <c r="F1807" s="91">
        <f t="shared" si="50"/>
        <v>0</v>
      </c>
    </row>
    <row r="1808" spans="1:6" ht="12.75">
      <c r="A1808" s="449" t="s">
        <v>467</v>
      </c>
      <c r="B1808" s="580" t="s">
        <v>715</v>
      </c>
      <c r="C1808" s="422"/>
      <c r="D1808" s="422"/>
      <c r="E1808" s="439"/>
      <c r="F1808" s="91">
        <f t="shared" si="50"/>
        <v>0</v>
      </c>
    </row>
    <row r="1809" spans="1:6" ht="12.75">
      <c r="A1809" s="449"/>
      <c r="B1809" s="580" t="s">
        <v>716</v>
      </c>
      <c r="C1809" s="422" t="s">
        <v>478</v>
      </c>
      <c r="D1809" s="422">
        <v>1</v>
      </c>
      <c r="E1809" s="439"/>
      <c r="F1809" s="91">
        <f t="shared" si="50"/>
        <v>0</v>
      </c>
    </row>
    <row r="1810" spans="1:6" ht="12.75">
      <c r="A1810" s="449"/>
      <c r="B1810" s="580" t="s">
        <v>261</v>
      </c>
      <c r="C1810" s="422" t="s">
        <v>478</v>
      </c>
      <c r="D1810" s="422">
        <v>1</v>
      </c>
      <c r="E1810" s="439"/>
      <c r="F1810" s="91">
        <f t="shared" si="50"/>
        <v>0</v>
      </c>
    </row>
    <row r="1811" spans="1:6" ht="12.75">
      <c r="A1811" s="449"/>
      <c r="B1811" s="580" t="s">
        <v>262</v>
      </c>
      <c r="C1811" s="422" t="s">
        <v>478</v>
      </c>
      <c r="D1811" s="422">
        <v>1</v>
      </c>
      <c r="E1811" s="439"/>
      <c r="F1811" s="91">
        <f t="shared" si="50"/>
        <v>0</v>
      </c>
    </row>
    <row r="1812" spans="1:6" ht="12.75">
      <c r="A1812" s="449"/>
      <c r="B1812" s="580" t="s">
        <v>263</v>
      </c>
      <c r="C1812" s="422" t="s">
        <v>478</v>
      </c>
      <c r="D1812" s="422">
        <v>1</v>
      </c>
      <c r="E1812" s="439"/>
      <c r="F1812" s="91">
        <f t="shared" si="50"/>
        <v>0</v>
      </c>
    </row>
    <row r="1813" spans="1:6" ht="12.75">
      <c r="A1813" s="449"/>
      <c r="B1813" s="580" t="s">
        <v>264</v>
      </c>
      <c r="C1813" s="422" t="s">
        <v>478</v>
      </c>
      <c r="D1813" s="422">
        <v>5</v>
      </c>
      <c r="E1813" s="439"/>
      <c r="F1813" s="91">
        <f t="shared" si="50"/>
        <v>0</v>
      </c>
    </row>
    <row r="1814" spans="1:6" ht="12.75">
      <c r="A1814" s="449"/>
      <c r="B1814" s="580" t="s">
        <v>265</v>
      </c>
      <c r="C1814" s="422" t="s">
        <v>478</v>
      </c>
      <c r="D1814" s="422">
        <v>5</v>
      </c>
      <c r="E1814" s="439"/>
      <c r="F1814" s="91">
        <f t="shared" si="50"/>
        <v>0</v>
      </c>
    </row>
    <row r="1815" spans="1:6" ht="12.75">
      <c r="A1815" s="449"/>
      <c r="B1815" s="580" t="s">
        <v>266</v>
      </c>
      <c r="C1815" s="422" t="s">
        <v>478</v>
      </c>
      <c r="D1815" s="422">
        <v>10</v>
      </c>
      <c r="E1815" s="439"/>
      <c r="F1815" s="91">
        <f t="shared" si="50"/>
        <v>0</v>
      </c>
    </row>
    <row r="1816" spans="1:6" ht="12.75">
      <c r="A1816" s="449"/>
      <c r="B1816" s="580" t="s">
        <v>267</v>
      </c>
      <c r="C1816" s="422" t="s">
        <v>478</v>
      </c>
      <c r="D1816" s="422">
        <v>3</v>
      </c>
      <c r="E1816" s="439"/>
      <c r="F1816" s="91">
        <f t="shared" si="50"/>
        <v>0</v>
      </c>
    </row>
    <row r="1817" spans="1:6" ht="12.75">
      <c r="A1817" s="449"/>
      <c r="B1817" s="580" t="s">
        <v>268</v>
      </c>
      <c r="C1817" s="422" t="s">
        <v>478</v>
      </c>
      <c r="D1817" s="422">
        <v>1</v>
      </c>
      <c r="E1817" s="439"/>
      <c r="F1817" s="91">
        <f t="shared" si="50"/>
        <v>0</v>
      </c>
    </row>
    <row r="1818" spans="1:6" ht="12.75">
      <c r="A1818" s="449"/>
      <c r="B1818" s="580"/>
      <c r="C1818" s="422"/>
      <c r="D1818" s="422"/>
      <c r="E1818" s="439"/>
      <c r="F1818" s="91">
        <f t="shared" si="50"/>
        <v>0</v>
      </c>
    </row>
    <row r="1819" spans="1:6" ht="12.75">
      <c r="A1819" s="449" t="s">
        <v>485</v>
      </c>
      <c r="B1819" s="580" t="s">
        <v>269</v>
      </c>
      <c r="C1819" s="422" t="s">
        <v>478</v>
      </c>
      <c r="D1819" s="422">
        <v>8</v>
      </c>
      <c r="E1819" s="439"/>
      <c r="F1819" s="91">
        <f t="shared" si="50"/>
        <v>0</v>
      </c>
    </row>
    <row r="1820" spans="1:6" ht="12.75">
      <c r="A1820" s="449"/>
      <c r="B1820" s="580"/>
      <c r="C1820" s="422"/>
      <c r="D1820" s="422"/>
      <c r="E1820" s="439"/>
      <c r="F1820" s="91">
        <f t="shared" si="50"/>
        <v>0</v>
      </c>
    </row>
    <row r="1821" spans="1:6" ht="12.75">
      <c r="A1821" s="449" t="s">
        <v>468</v>
      </c>
      <c r="B1821" s="580" t="s">
        <v>406</v>
      </c>
      <c r="C1821" s="422" t="s">
        <v>483</v>
      </c>
      <c r="D1821" s="422">
        <v>1</v>
      </c>
      <c r="E1821" s="439"/>
      <c r="F1821" s="91">
        <f t="shared" ref="F1821" si="51">+E1821*$D1821</f>
        <v>0</v>
      </c>
    </row>
    <row r="1822" spans="1:6" s="475" customFormat="1" ht="18">
      <c r="A1822" s="449"/>
      <c r="B1822" s="580"/>
      <c r="C1822" s="422"/>
      <c r="D1822" s="422"/>
      <c r="E1822" s="439"/>
      <c r="F1822" s="91">
        <f t="shared" si="50"/>
        <v>0</v>
      </c>
    </row>
    <row r="1823" spans="1:6" ht="12.75">
      <c r="A1823" s="449" t="s">
        <v>486</v>
      </c>
      <c r="B1823" s="580" t="s">
        <v>717</v>
      </c>
      <c r="C1823" s="422" t="s">
        <v>478</v>
      </c>
      <c r="D1823" s="422">
        <v>50</v>
      </c>
      <c r="E1823" s="439"/>
      <c r="F1823" s="91">
        <f t="shared" si="50"/>
        <v>0</v>
      </c>
    </row>
    <row r="1824" spans="1:6" ht="12.75">
      <c r="A1824" s="449"/>
      <c r="B1824" s="580"/>
      <c r="C1824" s="422"/>
      <c r="D1824" s="422"/>
      <c r="E1824" s="439"/>
      <c r="F1824" s="91">
        <f t="shared" si="50"/>
        <v>0</v>
      </c>
    </row>
    <row r="1825" spans="1:6" ht="12.75">
      <c r="A1825" s="449" t="s">
        <v>487</v>
      </c>
      <c r="B1825" s="580" t="s">
        <v>718</v>
      </c>
      <c r="C1825" s="422" t="s">
        <v>478</v>
      </c>
      <c r="D1825" s="422">
        <v>2</v>
      </c>
      <c r="E1825" s="439"/>
      <c r="F1825" s="91">
        <f t="shared" si="50"/>
        <v>0</v>
      </c>
    </row>
    <row r="1826" spans="1:6" ht="12.75">
      <c r="A1826" s="451"/>
      <c r="B1826" s="580"/>
      <c r="C1826" s="422"/>
      <c r="D1826" s="422"/>
      <c r="E1826" s="439"/>
      <c r="F1826" s="91">
        <f t="shared" si="50"/>
        <v>0</v>
      </c>
    </row>
    <row r="1827" spans="1:6" ht="31.5" customHeight="1">
      <c r="A1827" s="449" t="s">
        <v>469</v>
      </c>
      <c r="B1827" s="580" t="s">
        <v>2044</v>
      </c>
      <c r="C1827" s="422" t="s">
        <v>483</v>
      </c>
      <c r="D1827" s="422">
        <v>3</v>
      </c>
      <c r="E1827" s="439"/>
      <c r="F1827" s="91">
        <f t="shared" si="50"/>
        <v>0</v>
      </c>
    </row>
    <row r="1828" spans="1:6" ht="12.75">
      <c r="A1828" s="449"/>
      <c r="B1828" s="580" t="s">
        <v>719</v>
      </c>
      <c r="C1828" s="422"/>
      <c r="D1828" s="422"/>
      <c r="E1828" s="439"/>
      <c r="F1828" s="91">
        <f t="shared" si="50"/>
        <v>0</v>
      </c>
    </row>
    <row r="1829" spans="1:6" ht="12.75">
      <c r="A1829" s="451"/>
      <c r="B1829" s="580" t="s">
        <v>270</v>
      </c>
      <c r="C1829" s="422"/>
      <c r="D1829" s="422"/>
      <c r="E1829" s="439"/>
      <c r="F1829" s="91">
        <f t="shared" si="50"/>
        <v>0</v>
      </c>
    </row>
    <row r="1830" spans="1:6" ht="12.75">
      <c r="A1830" s="451"/>
      <c r="B1830" s="580" t="s">
        <v>271</v>
      </c>
      <c r="C1830" s="422"/>
      <c r="D1830" s="422"/>
      <c r="E1830" s="439"/>
      <c r="F1830" s="91">
        <f t="shared" si="50"/>
        <v>0</v>
      </c>
    </row>
    <row r="1831" spans="1:6" ht="12.75">
      <c r="A1831" s="451"/>
      <c r="B1831" s="580"/>
      <c r="C1831" s="422"/>
      <c r="D1831" s="422"/>
      <c r="E1831" s="439"/>
      <c r="F1831" s="91">
        <f t="shared" si="50"/>
        <v>0</v>
      </c>
    </row>
    <row r="1832" spans="1:6" ht="25.5">
      <c r="A1832" s="449" t="s">
        <v>470</v>
      </c>
      <c r="B1832" s="580" t="s">
        <v>2045</v>
      </c>
      <c r="C1832" s="422"/>
      <c r="D1832" s="422"/>
      <c r="E1832" s="439"/>
      <c r="F1832" s="91">
        <f t="shared" si="50"/>
        <v>0</v>
      </c>
    </row>
    <row r="1833" spans="1:6" ht="12.75">
      <c r="A1833" s="451"/>
      <c r="B1833" s="580" t="s">
        <v>720</v>
      </c>
      <c r="C1833" s="422" t="s">
        <v>478</v>
      </c>
      <c r="D1833" s="422">
        <v>5</v>
      </c>
      <c r="E1833" s="439"/>
      <c r="F1833" s="91">
        <f t="shared" si="50"/>
        <v>0</v>
      </c>
    </row>
    <row r="1834" spans="1:6" ht="12.75">
      <c r="A1834" s="451"/>
      <c r="B1834" s="580"/>
      <c r="C1834" s="422"/>
      <c r="D1834" s="422"/>
      <c r="E1834" s="439"/>
      <c r="F1834" s="91">
        <f t="shared" ref="F1834:F1846" si="52">+E1834*$D1834</f>
        <v>0</v>
      </c>
    </row>
    <row r="1835" spans="1:6" ht="25.5">
      <c r="A1835" s="449" t="s">
        <v>476</v>
      </c>
      <c r="B1835" s="580" t="s">
        <v>721</v>
      </c>
      <c r="C1835" s="422"/>
      <c r="D1835" s="422"/>
      <c r="E1835" s="439"/>
      <c r="F1835" s="91">
        <f t="shared" si="52"/>
        <v>0</v>
      </c>
    </row>
    <row r="1836" spans="1:6" ht="12.75">
      <c r="A1836" s="451"/>
      <c r="B1836" s="580" t="s">
        <v>722</v>
      </c>
      <c r="C1836" s="422" t="s">
        <v>478</v>
      </c>
      <c r="D1836" s="422">
        <v>3</v>
      </c>
      <c r="E1836" s="439"/>
      <c r="F1836" s="91">
        <f t="shared" si="52"/>
        <v>0</v>
      </c>
    </row>
    <row r="1837" spans="1:6" ht="12.75">
      <c r="A1837" s="451"/>
      <c r="B1837" s="580" t="s">
        <v>723</v>
      </c>
      <c r="C1837" s="422" t="s">
        <v>478</v>
      </c>
      <c r="D1837" s="422">
        <v>2</v>
      </c>
      <c r="E1837" s="439"/>
      <c r="F1837" s="91">
        <f t="shared" si="52"/>
        <v>0</v>
      </c>
    </row>
    <row r="1838" spans="1:6" ht="12.75">
      <c r="A1838" s="451"/>
      <c r="B1838" s="580"/>
      <c r="C1838" s="422"/>
      <c r="D1838" s="422"/>
      <c r="E1838" s="439"/>
      <c r="F1838" s="91">
        <f t="shared" si="52"/>
        <v>0</v>
      </c>
    </row>
    <row r="1839" spans="1:6" ht="12.75">
      <c r="A1839" s="451" t="s">
        <v>488</v>
      </c>
      <c r="B1839" s="580" t="s">
        <v>724</v>
      </c>
      <c r="C1839" s="422"/>
      <c r="D1839" s="422"/>
      <c r="E1839" s="439"/>
      <c r="F1839" s="91">
        <f t="shared" si="52"/>
        <v>0</v>
      </c>
    </row>
    <row r="1840" spans="1:6" ht="12.75">
      <c r="A1840" s="451"/>
      <c r="B1840" s="580" t="s">
        <v>272</v>
      </c>
      <c r="C1840" s="422" t="s">
        <v>478</v>
      </c>
      <c r="D1840" s="422">
        <v>50</v>
      </c>
      <c r="E1840" s="439"/>
      <c r="F1840" s="91">
        <f t="shared" si="52"/>
        <v>0</v>
      </c>
    </row>
    <row r="1841" spans="1:6" ht="12.75">
      <c r="A1841" s="451"/>
      <c r="B1841" s="580"/>
      <c r="C1841" s="422"/>
      <c r="D1841" s="422"/>
      <c r="E1841" s="439"/>
      <c r="F1841" s="91">
        <f t="shared" si="52"/>
        <v>0</v>
      </c>
    </row>
    <row r="1842" spans="1:6" ht="25.5">
      <c r="A1842" s="449" t="s">
        <v>489</v>
      </c>
      <c r="B1842" s="580" t="s">
        <v>273</v>
      </c>
      <c r="C1842" s="422" t="s">
        <v>478</v>
      </c>
      <c r="D1842" s="422">
        <v>1</v>
      </c>
      <c r="E1842" s="439"/>
      <c r="F1842" s="91">
        <f t="shared" si="52"/>
        <v>0</v>
      </c>
    </row>
    <row r="1843" spans="1:6" ht="12.75">
      <c r="A1843" s="449"/>
      <c r="B1843" s="580"/>
      <c r="C1843" s="422"/>
      <c r="D1843" s="422"/>
      <c r="E1843" s="439"/>
      <c r="F1843" s="91">
        <f t="shared" si="52"/>
        <v>0</v>
      </c>
    </row>
    <row r="1844" spans="1:6" ht="12.75">
      <c r="A1844" s="449" t="s">
        <v>490</v>
      </c>
      <c r="B1844" s="580" t="s">
        <v>725</v>
      </c>
      <c r="C1844" s="422" t="s">
        <v>484</v>
      </c>
      <c r="D1844" s="422">
        <v>20</v>
      </c>
      <c r="E1844" s="439"/>
      <c r="F1844" s="91">
        <f t="shared" si="52"/>
        <v>0</v>
      </c>
    </row>
    <row r="1845" spans="1:6" ht="12.75">
      <c r="A1845" s="449"/>
      <c r="B1845" s="580"/>
      <c r="C1845" s="422"/>
      <c r="D1845" s="422"/>
      <c r="E1845" s="439"/>
      <c r="F1845" s="91">
        <f t="shared" si="52"/>
        <v>0</v>
      </c>
    </row>
    <row r="1846" spans="1:6" ht="12.75">
      <c r="A1846" s="449" t="s">
        <v>491</v>
      </c>
      <c r="B1846" s="580" t="s">
        <v>726</v>
      </c>
      <c r="C1846" s="422" t="s">
        <v>483</v>
      </c>
      <c r="D1846" s="422">
        <v>1</v>
      </c>
      <c r="E1846" s="439"/>
      <c r="F1846" s="91">
        <f t="shared" si="52"/>
        <v>0</v>
      </c>
    </row>
    <row r="1847" spans="1:6" ht="12.75">
      <c r="A1847" s="451"/>
      <c r="B1847" s="580"/>
      <c r="C1847" s="422"/>
      <c r="D1847" s="422"/>
      <c r="E1847" s="439"/>
      <c r="F1847" s="423"/>
    </row>
    <row r="1848" spans="1:6" ht="16.5" thickBot="1">
      <c r="A1848" s="459"/>
      <c r="B1848" s="582" t="s">
        <v>407</v>
      </c>
      <c r="C1848" s="460"/>
      <c r="D1848" s="460"/>
      <c r="E1848" s="1040"/>
      <c r="F1848" s="461">
        <f>SUM(F1770:F1846)</f>
        <v>0</v>
      </c>
    </row>
    <row r="1849" spans="1:6" ht="16.5" thickTop="1">
      <c r="A1849" s="462"/>
      <c r="B1849" s="583"/>
      <c r="C1849" s="463"/>
      <c r="D1849" s="463"/>
      <c r="E1849" s="1041"/>
      <c r="F1849" s="464"/>
    </row>
    <row r="1850" spans="1:6" ht="15.75">
      <c r="A1850" s="462"/>
      <c r="B1850" s="583"/>
      <c r="C1850" s="463"/>
      <c r="D1850" s="463"/>
      <c r="E1850" s="1041"/>
      <c r="F1850" s="464"/>
    </row>
    <row r="1851" spans="1:6" ht="12.75">
      <c r="A1851" s="452"/>
      <c r="B1851" s="584"/>
      <c r="C1851" s="424"/>
      <c r="D1851" s="424"/>
      <c r="E1851" s="439"/>
      <c r="F1851" s="425"/>
    </row>
    <row r="1852" spans="1:6" ht="15">
      <c r="A1852" s="453" t="s">
        <v>459</v>
      </c>
      <c r="B1852" s="585" t="s">
        <v>584</v>
      </c>
      <c r="C1852" s="426"/>
      <c r="D1852" s="426"/>
      <c r="E1852" s="439"/>
      <c r="F1852" s="427"/>
    </row>
    <row r="1853" spans="1:6" ht="15">
      <c r="A1853" s="453"/>
      <c r="B1853" s="585"/>
      <c r="C1853" s="426"/>
      <c r="D1853" s="426"/>
      <c r="E1853" s="439"/>
      <c r="F1853" s="427"/>
    </row>
    <row r="1854" spans="1:6" ht="12.75">
      <c r="A1854" s="467" t="s">
        <v>456</v>
      </c>
      <c r="B1854" s="577" t="s">
        <v>728</v>
      </c>
      <c r="C1854" s="347"/>
      <c r="D1854" s="418"/>
      <c r="E1854" s="470"/>
      <c r="F1854" s="419"/>
    </row>
    <row r="1855" spans="1:6" ht="12.75">
      <c r="A1855" s="467"/>
      <c r="B1855" s="577" t="s">
        <v>729</v>
      </c>
      <c r="C1855" s="347" t="s">
        <v>478</v>
      </c>
      <c r="D1855" s="418">
        <v>1</v>
      </c>
      <c r="E1855" s="470"/>
      <c r="F1855" s="91">
        <f t="shared" ref="F1855:F1891" si="53">+E1855*$D1855</f>
        <v>0</v>
      </c>
    </row>
    <row r="1856" spans="1:6" ht="12.75">
      <c r="A1856" s="467"/>
      <c r="B1856" s="577"/>
      <c r="C1856" s="347"/>
      <c r="D1856" s="418"/>
      <c r="E1856" s="470"/>
      <c r="F1856" s="91">
        <f t="shared" si="53"/>
        <v>0</v>
      </c>
    </row>
    <row r="1857" spans="1:6" ht="12.75">
      <c r="A1857" s="467" t="s">
        <v>458</v>
      </c>
      <c r="B1857" s="577" t="s">
        <v>730</v>
      </c>
      <c r="C1857" s="347" t="s">
        <v>478</v>
      </c>
      <c r="D1857" s="418">
        <v>1</v>
      </c>
      <c r="E1857" s="470"/>
      <c r="F1857" s="91">
        <f t="shared" si="53"/>
        <v>0</v>
      </c>
    </row>
    <row r="1858" spans="1:6" ht="12.75">
      <c r="A1858" s="467"/>
      <c r="B1858" s="577"/>
      <c r="C1858" s="347"/>
      <c r="D1858" s="418"/>
      <c r="E1858" s="470"/>
      <c r="F1858" s="91">
        <f t="shared" si="53"/>
        <v>0</v>
      </c>
    </row>
    <row r="1859" spans="1:6" ht="12.75">
      <c r="A1859" s="467" t="s">
        <v>459</v>
      </c>
      <c r="B1859" s="577" t="s">
        <v>731</v>
      </c>
      <c r="C1859" s="347"/>
      <c r="D1859" s="418"/>
      <c r="E1859" s="470"/>
      <c r="F1859" s="91">
        <f t="shared" si="53"/>
        <v>0</v>
      </c>
    </row>
    <row r="1860" spans="1:6" ht="12.75">
      <c r="A1860" s="467"/>
      <c r="B1860" s="577" t="s">
        <v>732</v>
      </c>
      <c r="C1860" s="347" t="s">
        <v>478</v>
      </c>
      <c r="D1860" s="418">
        <v>1</v>
      </c>
      <c r="E1860" s="470"/>
      <c r="F1860" s="91">
        <f t="shared" si="53"/>
        <v>0</v>
      </c>
    </row>
    <row r="1861" spans="1:6" ht="12.75">
      <c r="A1861" s="467"/>
      <c r="B1861" s="577"/>
      <c r="C1861" s="347"/>
      <c r="D1861" s="418"/>
      <c r="E1861" s="470"/>
      <c r="F1861" s="91">
        <f t="shared" si="53"/>
        <v>0</v>
      </c>
    </row>
    <row r="1862" spans="1:6" ht="25.5">
      <c r="A1862" s="467" t="s">
        <v>460</v>
      </c>
      <c r="B1862" s="577" t="s">
        <v>733</v>
      </c>
      <c r="C1862" s="347" t="s">
        <v>478</v>
      </c>
      <c r="D1862" s="418">
        <v>4</v>
      </c>
      <c r="E1862" s="470"/>
      <c r="F1862" s="91">
        <f t="shared" si="53"/>
        <v>0</v>
      </c>
    </row>
    <row r="1863" spans="1:6" ht="12.75">
      <c r="A1863" s="467"/>
      <c r="B1863" s="577"/>
      <c r="C1863" s="347"/>
      <c r="D1863" s="418"/>
      <c r="E1863" s="470"/>
      <c r="F1863" s="91">
        <f t="shared" si="53"/>
        <v>0</v>
      </c>
    </row>
    <row r="1864" spans="1:6" ht="12.75">
      <c r="A1864" s="467" t="s">
        <v>462</v>
      </c>
      <c r="B1864" s="577" t="s">
        <v>735</v>
      </c>
      <c r="C1864" s="347"/>
      <c r="D1864" s="418"/>
      <c r="E1864" s="470"/>
      <c r="F1864" s="91">
        <f t="shared" si="53"/>
        <v>0</v>
      </c>
    </row>
    <row r="1865" spans="1:6" ht="12.75">
      <c r="A1865" s="467"/>
      <c r="B1865" s="577" t="s">
        <v>274</v>
      </c>
      <c r="C1865" s="347"/>
      <c r="D1865" s="418"/>
      <c r="E1865" s="470"/>
      <c r="F1865" s="91">
        <f t="shared" si="53"/>
        <v>0</v>
      </c>
    </row>
    <row r="1866" spans="1:6" ht="12.75">
      <c r="A1866" s="467"/>
      <c r="B1866" s="577" t="s">
        <v>734</v>
      </c>
      <c r="C1866" s="347" t="s">
        <v>478</v>
      </c>
      <c r="D1866" s="418">
        <v>2</v>
      </c>
      <c r="E1866" s="470"/>
      <c r="F1866" s="91">
        <f t="shared" si="53"/>
        <v>0</v>
      </c>
    </row>
    <row r="1867" spans="1:6" ht="12.75">
      <c r="A1867" s="467"/>
      <c r="B1867" s="577"/>
      <c r="C1867" s="347"/>
      <c r="D1867" s="418"/>
      <c r="E1867" s="470"/>
      <c r="F1867" s="91">
        <f t="shared" si="53"/>
        <v>0</v>
      </c>
    </row>
    <row r="1868" spans="1:6" ht="12.75">
      <c r="A1868" s="467" t="s">
        <v>463</v>
      </c>
      <c r="B1868" s="577" t="s">
        <v>736</v>
      </c>
      <c r="C1868" s="347"/>
      <c r="D1868" s="418"/>
      <c r="E1868" s="470"/>
      <c r="F1868" s="91">
        <f t="shared" si="53"/>
        <v>0</v>
      </c>
    </row>
    <row r="1869" spans="1:6" ht="12.75">
      <c r="A1869" s="467"/>
      <c r="B1869" s="577" t="s">
        <v>734</v>
      </c>
      <c r="C1869" s="347" t="s">
        <v>478</v>
      </c>
      <c r="D1869" s="418">
        <v>2</v>
      </c>
      <c r="E1869" s="470"/>
      <c r="F1869" s="91">
        <f t="shared" si="53"/>
        <v>0</v>
      </c>
    </row>
    <row r="1870" spans="1:6" ht="12.75">
      <c r="A1870" s="467"/>
      <c r="B1870" s="577"/>
      <c r="C1870" s="347"/>
      <c r="D1870" s="418"/>
      <c r="E1870" s="470"/>
      <c r="F1870" s="91">
        <f t="shared" si="53"/>
        <v>0</v>
      </c>
    </row>
    <row r="1871" spans="1:6" ht="12.75">
      <c r="A1871" s="467" t="s">
        <v>464</v>
      </c>
      <c r="B1871" s="577" t="s">
        <v>275</v>
      </c>
      <c r="C1871" s="347"/>
      <c r="D1871" s="418"/>
      <c r="E1871" s="470"/>
      <c r="F1871" s="91">
        <f t="shared" si="53"/>
        <v>0</v>
      </c>
    </row>
    <row r="1872" spans="1:6" ht="12.75">
      <c r="A1872" s="467"/>
      <c r="B1872" s="577" t="s">
        <v>734</v>
      </c>
      <c r="C1872" s="347" t="s">
        <v>478</v>
      </c>
      <c r="D1872" s="418">
        <v>3</v>
      </c>
      <c r="E1872" s="470"/>
      <c r="F1872" s="91">
        <f t="shared" si="53"/>
        <v>0</v>
      </c>
    </row>
    <row r="1873" spans="1:6" ht="12.75">
      <c r="A1873" s="467"/>
      <c r="B1873" s="577"/>
      <c r="C1873" s="347"/>
      <c r="D1873" s="418"/>
      <c r="E1873" s="470"/>
      <c r="F1873" s="91">
        <f t="shared" si="53"/>
        <v>0</v>
      </c>
    </row>
    <row r="1874" spans="1:6" ht="12.75">
      <c r="A1874" s="467" t="s">
        <v>465</v>
      </c>
      <c r="B1874" s="577" t="s">
        <v>737</v>
      </c>
      <c r="C1874" s="347" t="s">
        <v>478</v>
      </c>
      <c r="D1874" s="418">
        <v>4</v>
      </c>
      <c r="E1874" s="470"/>
      <c r="F1874" s="91">
        <f t="shared" si="53"/>
        <v>0</v>
      </c>
    </row>
    <row r="1875" spans="1:6" ht="12.75">
      <c r="A1875" s="467"/>
      <c r="B1875" s="577"/>
      <c r="C1875" s="347"/>
      <c r="D1875" s="418"/>
      <c r="E1875" s="470"/>
      <c r="F1875" s="91">
        <f t="shared" si="53"/>
        <v>0</v>
      </c>
    </row>
    <row r="1876" spans="1:6" ht="12.75">
      <c r="A1876" s="467" t="s">
        <v>466</v>
      </c>
      <c r="B1876" s="577" t="s">
        <v>738</v>
      </c>
      <c r="C1876" s="347"/>
      <c r="D1876" s="418"/>
      <c r="E1876" s="470"/>
      <c r="F1876" s="91">
        <f t="shared" si="53"/>
        <v>0</v>
      </c>
    </row>
    <row r="1877" spans="1:6" ht="12.75">
      <c r="A1877" s="467"/>
      <c r="B1877" s="577" t="s">
        <v>739</v>
      </c>
      <c r="C1877" s="347" t="s">
        <v>478</v>
      </c>
      <c r="D1877" s="418">
        <v>11</v>
      </c>
      <c r="E1877" s="470"/>
      <c r="F1877" s="91">
        <f t="shared" si="53"/>
        <v>0</v>
      </c>
    </row>
    <row r="1878" spans="1:6" ht="12.75">
      <c r="A1878" s="467"/>
      <c r="B1878" s="577"/>
      <c r="C1878" s="347"/>
      <c r="D1878" s="418"/>
      <c r="E1878" s="470"/>
      <c r="F1878" s="91">
        <f t="shared" si="53"/>
        <v>0</v>
      </c>
    </row>
    <row r="1879" spans="1:6" ht="12.75">
      <c r="A1879" s="467" t="s">
        <v>467</v>
      </c>
      <c r="B1879" s="577" t="s">
        <v>740</v>
      </c>
      <c r="C1879" s="347"/>
      <c r="D1879" s="418"/>
      <c r="E1879" s="470"/>
      <c r="F1879" s="91">
        <f t="shared" si="53"/>
        <v>0</v>
      </c>
    </row>
    <row r="1880" spans="1:6" ht="12.75">
      <c r="A1880" s="467"/>
      <c r="B1880" s="577" t="s">
        <v>2046</v>
      </c>
      <c r="C1880" s="347"/>
      <c r="D1880" s="418"/>
      <c r="E1880" s="470"/>
      <c r="F1880" s="91">
        <f t="shared" si="53"/>
        <v>0</v>
      </c>
    </row>
    <row r="1881" spans="1:6" ht="12.75">
      <c r="A1881" s="467"/>
      <c r="B1881" s="577" t="s">
        <v>741</v>
      </c>
      <c r="C1881" s="347" t="s">
        <v>478</v>
      </c>
      <c r="D1881" s="418">
        <v>3</v>
      </c>
      <c r="E1881" s="470"/>
      <c r="F1881" s="91">
        <f t="shared" si="53"/>
        <v>0</v>
      </c>
    </row>
    <row r="1882" spans="1:6" ht="12.75">
      <c r="A1882" s="467"/>
      <c r="B1882" s="577"/>
      <c r="C1882" s="347"/>
      <c r="D1882" s="418"/>
      <c r="E1882" s="470"/>
      <c r="F1882" s="91">
        <f t="shared" si="53"/>
        <v>0</v>
      </c>
    </row>
    <row r="1883" spans="1:6" ht="12.75">
      <c r="A1883" s="451" t="s">
        <v>485</v>
      </c>
      <c r="B1883" s="580" t="s">
        <v>742</v>
      </c>
      <c r="C1883" s="422" t="s">
        <v>637</v>
      </c>
      <c r="D1883" s="422">
        <v>580</v>
      </c>
      <c r="E1883" s="439"/>
      <c r="F1883" s="91">
        <f t="shared" si="53"/>
        <v>0</v>
      </c>
    </row>
    <row r="1884" spans="1:6" ht="12.75">
      <c r="A1884" s="451"/>
      <c r="B1884" s="580"/>
      <c r="C1884" s="422"/>
      <c r="D1884" s="422"/>
      <c r="E1884" s="439"/>
      <c r="F1884" s="91">
        <f t="shared" si="53"/>
        <v>0</v>
      </c>
    </row>
    <row r="1885" spans="1:6" ht="12.75">
      <c r="A1885" s="467" t="s">
        <v>468</v>
      </c>
      <c r="B1885" s="577" t="s">
        <v>743</v>
      </c>
      <c r="C1885" s="347" t="s">
        <v>482</v>
      </c>
      <c r="D1885" s="418">
        <v>30</v>
      </c>
      <c r="E1885" s="470"/>
      <c r="F1885" s="91">
        <f t="shared" si="53"/>
        <v>0</v>
      </c>
    </row>
    <row r="1886" spans="1:6" ht="12.75">
      <c r="A1886" s="467"/>
      <c r="B1886" s="577"/>
      <c r="C1886" s="347"/>
      <c r="D1886" s="418"/>
      <c r="E1886" s="470"/>
      <c r="F1886" s="91">
        <f t="shared" si="53"/>
        <v>0</v>
      </c>
    </row>
    <row r="1887" spans="1:6" ht="12.75">
      <c r="A1887" s="467" t="s">
        <v>486</v>
      </c>
      <c r="B1887" s="577" t="s">
        <v>276</v>
      </c>
      <c r="C1887" s="347" t="s">
        <v>483</v>
      </c>
      <c r="D1887" s="418">
        <v>1</v>
      </c>
      <c r="E1887" s="470"/>
      <c r="F1887" s="91">
        <f t="shared" si="53"/>
        <v>0</v>
      </c>
    </row>
    <row r="1888" spans="1:6" ht="12.75">
      <c r="A1888" s="451"/>
      <c r="B1888" s="586"/>
      <c r="C1888" s="422"/>
      <c r="D1888" s="422"/>
      <c r="E1888" s="1042"/>
      <c r="F1888" s="91">
        <f t="shared" si="53"/>
        <v>0</v>
      </c>
    </row>
    <row r="1889" spans="1:6" ht="12.75">
      <c r="A1889" s="454" t="s">
        <v>487</v>
      </c>
      <c r="B1889" s="570" t="s">
        <v>2047</v>
      </c>
      <c r="C1889" s="342"/>
      <c r="D1889" s="428"/>
      <c r="E1889" s="76"/>
      <c r="F1889" s="91">
        <f t="shared" si="53"/>
        <v>0</v>
      </c>
    </row>
    <row r="1890" spans="1:6" ht="12.75">
      <c r="A1890" s="454"/>
      <c r="B1890" s="570" t="s">
        <v>744</v>
      </c>
      <c r="C1890" s="342"/>
      <c r="D1890" s="428"/>
      <c r="E1890" s="76"/>
      <c r="F1890" s="91">
        <f t="shared" si="53"/>
        <v>0</v>
      </c>
    </row>
    <row r="1891" spans="1:6" ht="12.75">
      <c r="A1891" s="454"/>
      <c r="B1891" s="570" t="s">
        <v>745</v>
      </c>
      <c r="C1891" s="347" t="s">
        <v>483</v>
      </c>
      <c r="D1891" s="418">
        <v>1</v>
      </c>
      <c r="E1891" s="470"/>
      <c r="F1891" s="91">
        <f t="shared" si="53"/>
        <v>0</v>
      </c>
    </row>
    <row r="1892" spans="1:6" ht="12.75">
      <c r="A1892" s="454"/>
      <c r="B1892" s="570"/>
      <c r="C1892" s="342"/>
      <c r="D1892" s="428"/>
      <c r="E1892" s="76"/>
      <c r="F1892" s="429"/>
    </row>
    <row r="1893" spans="1:6" ht="16.5" thickBot="1">
      <c r="A1893" s="459"/>
      <c r="B1893" s="582" t="s">
        <v>2048</v>
      </c>
      <c r="C1893" s="460"/>
      <c r="D1893" s="460"/>
      <c r="E1893" s="1040"/>
      <c r="F1893" s="461">
        <f>SUM(F1854:F1891)</f>
        <v>0</v>
      </c>
    </row>
    <row r="1894" spans="1:6" ht="16.5" thickTop="1">
      <c r="A1894" s="462"/>
      <c r="B1894" s="583"/>
      <c r="C1894" s="463"/>
      <c r="D1894" s="463"/>
      <c r="E1894" s="1041"/>
      <c r="F1894" s="464"/>
    </row>
    <row r="1895" spans="1:6" ht="15.75">
      <c r="A1895" s="462"/>
      <c r="B1895" s="583"/>
      <c r="C1895" s="463"/>
      <c r="D1895" s="463"/>
      <c r="E1895" s="1041"/>
      <c r="F1895" s="464"/>
    </row>
    <row r="1896" spans="1:6" ht="12.75">
      <c r="A1896" s="451"/>
      <c r="B1896" s="580"/>
      <c r="C1896" s="422"/>
      <c r="D1896" s="422"/>
      <c r="E1896" s="439"/>
      <c r="F1896" s="425"/>
    </row>
    <row r="1897" spans="1:6" ht="18">
      <c r="A1897" s="471" t="s">
        <v>460</v>
      </c>
      <c r="B1897" s="587" t="s">
        <v>585</v>
      </c>
      <c r="C1897" s="472"/>
      <c r="D1897" s="473"/>
      <c r="E1897" s="1043"/>
      <c r="F1897" s="474"/>
    </row>
    <row r="1898" spans="1:6" ht="12.75">
      <c r="A1898" s="467"/>
      <c r="B1898" s="577"/>
      <c r="C1898" s="347"/>
      <c r="D1898" s="418"/>
      <c r="E1898" s="470"/>
      <c r="F1898" s="419"/>
    </row>
    <row r="1899" spans="1:6" ht="12.75">
      <c r="A1899" s="467"/>
      <c r="B1899" s="577"/>
      <c r="C1899" s="347"/>
      <c r="D1899" s="418"/>
      <c r="E1899" s="470"/>
      <c r="F1899" s="419"/>
    </row>
    <row r="1900" spans="1:6" ht="12.75">
      <c r="A1900" s="469" t="s">
        <v>456</v>
      </c>
      <c r="B1900" s="588" t="s">
        <v>277</v>
      </c>
      <c r="C1900" s="430"/>
      <c r="D1900" s="431"/>
      <c r="E1900" s="1037"/>
      <c r="F1900" s="432"/>
    </row>
    <row r="1901" spans="1:6" ht="12.75">
      <c r="A1901" s="448"/>
      <c r="B1901" s="577" t="s">
        <v>278</v>
      </c>
      <c r="C1901" s="347"/>
      <c r="D1901" s="418"/>
      <c r="E1901" s="470"/>
      <c r="F1901" s="419"/>
    </row>
    <row r="1902" spans="1:6" ht="12.75">
      <c r="A1902" s="467"/>
      <c r="B1902" s="577" t="s">
        <v>747</v>
      </c>
      <c r="C1902" s="347"/>
      <c r="D1902" s="418"/>
      <c r="E1902" s="470"/>
      <c r="F1902" s="91">
        <f t="shared" ref="F1902:F1944" si="54">+E1902*$D1902</f>
        <v>0</v>
      </c>
    </row>
    <row r="1903" spans="1:6" ht="12.75">
      <c r="A1903" s="467"/>
      <c r="B1903" s="577" t="s">
        <v>279</v>
      </c>
      <c r="C1903" s="347"/>
      <c r="D1903" s="418"/>
      <c r="E1903" s="470"/>
      <c r="F1903" s="91">
        <f t="shared" si="54"/>
        <v>0</v>
      </c>
    </row>
    <row r="1904" spans="1:6" ht="12.75">
      <c r="A1904" s="467"/>
      <c r="B1904" s="577" t="s">
        <v>280</v>
      </c>
      <c r="C1904" s="347"/>
      <c r="D1904" s="418"/>
      <c r="E1904" s="470"/>
      <c r="F1904" s="91">
        <f t="shared" si="54"/>
        <v>0</v>
      </c>
    </row>
    <row r="1905" spans="1:6" ht="12.75">
      <c r="A1905" s="467"/>
      <c r="B1905" s="577" t="s">
        <v>748</v>
      </c>
      <c r="C1905" s="347"/>
      <c r="D1905" s="418"/>
      <c r="E1905" s="470"/>
      <c r="F1905" s="91">
        <f t="shared" si="54"/>
        <v>0</v>
      </c>
    </row>
    <row r="1906" spans="1:6" ht="12.75">
      <c r="A1906" s="467"/>
      <c r="B1906" s="577" t="s">
        <v>281</v>
      </c>
      <c r="C1906" s="347" t="s">
        <v>483</v>
      </c>
      <c r="D1906" s="418">
        <v>1</v>
      </c>
      <c r="E1906" s="470"/>
      <c r="F1906" s="91">
        <f t="shared" si="54"/>
        <v>0</v>
      </c>
    </row>
    <row r="1907" spans="1:6" ht="12.75">
      <c r="A1907" s="467"/>
      <c r="B1907" s="577" t="s">
        <v>749</v>
      </c>
      <c r="C1907" s="347"/>
      <c r="D1907" s="418"/>
      <c r="E1907" s="470"/>
      <c r="F1907" s="91">
        <f t="shared" si="54"/>
        <v>0</v>
      </c>
    </row>
    <row r="1908" spans="1:6" ht="12.75">
      <c r="A1908" s="467"/>
      <c r="B1908" s="577"/>
      <c r="C1908" s="347"/>
      <c r="D1908" s="418"/>
      <c r="E1908" s="470"/>
      <c r="F1908" s="91">
        <f t="shared" si="54"/>
        <v>0</v>
      </c>
    </row>
    <row r="1909" spans="1:6" ht="12.75">
      <c r="A1909" s="448" t="s">
        <v>458</v>
      </c>
      <c r="B1909" s="577" t="s">
        <v>750</v>
      </c>
      <c r="C1909" s="347"/>
      <c r="D1909" s="418"/>
      <c r="E1909" s="470"/>
      <c r="F1909" s="91">
        <f t="shared" si="54"/>
        <v>0</v>
      </c>
    </row>
    <row r="1910" spans="1:6" ht="12.75">
      <c r="A1910" s="467"/>
      <c r="B1910" s="577" t="s">
        <v>282</v>
      </c>
      <c r="C1910" s="347" t="s">
        <v>478</v>
      </c>
      <c r="D1910" s="418">
        <v>1</v>
      </c>
      <c r="E1910" s="470"/>
      <c r="F1910" s="91">
        <f t="shared" si="54"/>
        <v>0</v>
      </c>
    </row>
    <row r="1911" spans="1:6" ht="12.75">
      <c r="A1911" s="467"/>
      <c r="B1911" s="577"/>
      <c r="C1911" s="347"/>
      <c r="D1911" s="418"/>
      <c r="E1911" s="470"/>
      <c r="F1911" s="91">
        <f t="shared" si="54"/>
        <v>0</v>
      </c>
    </row>
    <row r="1912" spans="1:6" ht="12.75">
      <c r="A1912" s="448" t="s">
        <v>459</v>
      </c>
      <c r="B1912" s="577" t="s">
        <v>751</v>
      </c>
      <c r="C1912" s="347"/>
      <c r="D1912" s="418"/>
      <c r="E1912" s="470"/>
      <c r="F1912" s="91">
        <f t="shared" si="54"/>
        <v>0</v>
      </c>
    </row>
    <row r="1913" spans="1:6" ht="12.75">
      <c r="A1913" s="467"/>
      <c r="B1913" s="577" t="s">
        <v>283</v>
      </c>
      <c r="C1913" s="347" t="s">
        <v>478</v>
      </c>
      <c r="D1913" s="418">
        <v>15</v>
      </c>
      <c r="E1913" s="470"/>
      <c r="F1913" s="91">
        <f t="shared" si="54"/>
        <v>0</v>
      </c>
    </row>
    <row r="1914" spans="1:6" ht="12.75">
      <c r="A1914" s="467"/>
      <c r="B1914" s="577" t="s">
        <v>284</v>
      </c>
      <c r="C1914" s="347" t="s">
        <v>478</v>
      </c>
      <c r="D1914" s="418">
        <v>14</v>
      </c>
      <c r="E1914" s="470"/>
      <c r="F1914" s="91">
        <f t="shared" si="54"/>
        <v>0</v>
      </c>
    </row>
    <row r="1915" spans="1:6" ht="12.75">
      <c r="A1915" s="467"/>
      <c r="B1915" s="577"/>
      <c r="C1915" s="347"/>
      <c r="D1915" s="418"/>
      <c r="E1915" s="470"/>
      <c r="F1915" s="91">
        <f t="shared" si="54"/>
        <v>0</v>
      </c>
    </row>
    <row r="1916" spans="1:6" ht="12.75">
      <c r="A1916" s="448" t="s">
        <v>460</v>
      </c>
      <c r="B1916" s="577" t="s">
        <v>768</v>
      </c>
      <c r="C1916" s="347"/>
      <c r="D1916" s="418"/>
      <c r="E1916" s="470"/>
      <c r="F1916" s="91">
        <f t="shared" si="54"/>
        <v>0</v>
      </c>
    </row>
    <row r="1917" spans="1:6" ht="12.75">
      <c r="A1917" s="467"/>
      <c r="B1917" s="577" t="s">
        <v>752</v>
      </c>
      <c r="C1917" s="347" t="s">
        <v>478</v>
      </c>
      <c r="D1917" s="418">
        <v>3</v>
      </c>
      <c r="E1917" s="470"/>
      <c r="F1917" s="91">
        <f t="shared" si="54"/>
        <v>0</v>
      </c>
    </row>
    <row r="1918" spans="1:6" ht="12.75">
      <c r="A1918" s="467"/>
      <c r="B1918" s="577"/>
      <c r="C1918" s="347"/>
      <c r="D1918" s="418"/>
      <c r="E1918" s="470"/>
      <c r="F1918" s="91">
        <f t="shared" si="54"/>
        <v>0</v>
      </c>
    </row>
    <row r="1919" spans="1:6" ht="12.75">
      <c r="A1919" s="448" t="s">
        <v>462</v>
      </c>
      <c r="B1919" s="577" t="s">
        <v>754</v>
      </c>
      <c r="C1919" s="347"/>
      <c r="D1919" s="418"/>
      <c r="E1919" s="470"/>
      <c r="F1919" s="91">
        <f t="shared" si="54"/>
        <v>0</v>
      </c>
    </row>
    <row r="1920" spans="1:6" ht="12.75">
      <c r="A1920" s="448"/>
      <c r="B1920" s="577" t="s">
        <v>755</v>
      </c>
      <c r="C1920" s="347"/>
      <c r="D1920" s="418"/>
      <c r="E1920" s="470"/>
      <c r="F1920" s="91">
        <f t="shared" si="54"/>
        <v>0</v>
      </c>
    </row>
    <row r="1921" spans="1:6" ht="12.75">
      <c r="A1921" s="467"/>
      <c r="B1921" s="577" t="s">
        <v>756</v>
      </c>
      <c r="C1921" s="347" t="s">
        <v>478</v>
      </c>
      <c r="D1921" s="418">
        <v>3</v>
      </c>
      <c r="E1921" s="470"/>
      <c r="F1921" s="91">
        <f t="shared" si="54"/>
        <v>0</v>
      </c>
    </row>
    <row r="1922" spans="1:6" ht="12.75">
      <c r="A1922" s="467"/>
      <c r="B1922" s="577"/>
      <c r="C1922" s="347"/>
      <c r="D1922" s="418"/>
      <c r="E1922" s="470"/>
      <c r="F1922" s="91">
        <f t="shared" si="54"/>
        <v>0</v>
      </c>
    </row>
    <row r="1923" spans="1:6" ht="12.75">
      <c r="A1923" s="448" t="s">
        <v>463</v>
      </c>
      <c r="B1923" s="577" t="s">
        <v>757</v>
      </c>
      <c r="C1923" s="347"/>
      <c r="D1923" s="418"/>
      <c r="E1923" s="470"/>
      <c r="F1923" s="91">
        <f t="shared" si="54"/>
        <v>0</v>
      </c>
    </row>
    <row r="1924" spans="1:6" ht="12.75">
      <c r="A1924" s="467"/>
      <c r="B1924" s="577" t="s">
        <v>758</v>
      </c>
      <c r="C1924" s="347" t="s">
        <v>478</v>
      </c>
      <c r="D1924" s="418">
        <v>4</v>
      </c>
      <c r="E1924" s="470"/>
      <c r="F1924" s="91">
        <f t="shared" si="54"/>
        <v>0</v>
      </c>
    </row>
    <row r="1925" spans="1:6" ht="12.75">
      <c r="A1925" s="467"/>
      <c r="B1925" s="577"/>
      <c r="C1925" s="347"/>
      <c r="D1925" s="418"/>
      <c r="E1925" s="470"/>
      <c r="F1925" s="91">
        <f t="shared" si="54"/>
        <v>0</v>
      </c>
    </row>
    <row r="1926" spans="1:6" ht="12.75">
      <c r="A1926" s="448" t="s">
        <v>464</v>
      </c>
      <c r="B1926" s="577" t="s">
        <v>285</v>
      </c>
      <c r="C1926" s="347"/>
      <c r="D1926" s="418"/>
      <c r="E1926" s="470"/>
      <c r="F1926" s="91">
        <f t="shared" si="54"/>
        <v>0</v>
      </c>
    </row>
    <row r="1927" spans="1:6" ht="12.75">
      <c r="A1927" s="467"/>
      <c r="B1927" s="577" t="s">
        <v>286</v>
      </c>
      <c r="C1927" s="347" t="s">
        <v>478</v>
      </c>
      <c r="D1927" s="418">
        <v>1</v>
      </c>
      <c r="E1927" s="470"/>
      <c r="F1927" s="91">
        <f t="shared" si="54"/>
        <v>0</v>
      </c>
    </row>
    <row r="1928" spans="1:6" ht="12.75">
      <c r="A1928" s="467"/>
      <c r="B1928" s="577"/>
      <c r="C1928" s="347"/>
      <c r="D1928" s="418"/>
      <c r="E1928" s="470"/>
      <c r="F1928" s="91">
        <f t="shared" si="54"/>
        <v>0</v>
      </c>
    </row>
    <row r="1929" spans="1:6" ht="12.75">
      <c r="A1929" s="448" t="s">
        <v>465</v>
      </c>
      <c r="B1929" s="577" t="s">
        <v>287</v>
      </c>
      <c r="C1929" s="347"/>
      <c r="D1929" s="418"/>
      <c r="E1929" s="470"/>
      <c r="F1929" s="91">
        <f t="shared" si="54"/>
        <v>0</v>
      </c>
    </row>
    <row r="1930" spans="1:6" ht="12.75">
      <c r="A1930" s="467"/>
      <c r="B1930" s="577" t="s">
        <v>288</v>
      </c>
      <c r="C1930" s="347" t="s">
        <v>478</v>
      </c>
      <c r="D1930" s="418">
        <v>3</v>
      </c>
      <c r="E1930" s="470"/>
      <c r="F1930" s="91">
        <f t="shared" si="54"/>
        <v>0</v>
      </c>
    </row>
    <row r="1931" spans="1:6" ht="12.75">
      <c r="A1931" s="467"/>
      <c r="B1931" s="577"/>
      <c r="C1931" s="347"/>
      <c r="D1931" s="418"/>
      <c r="E1931" s="470"/>
      <c r="F1931" s="91">
        <f t="shared" si="54"/>
        <v>0</v>
      </c>
    </row>
    <row r="1932" spans="1:6" ht="12.75">
      <c r="A1932" s="448" t="s">
        <v>466</v>
      </c>
      <c r="B1932" s="577" t="s">
        <v>760</v>
      </c>
      <c r="C1932" s="347" t="s">
        <v>637</v>
      </c>
      <c r="D1932" s="418">
        <v>2</v>
      </c>
      <c r="E1932" s="470"/>
      <c r="F1932" s="91">
        <f t="shared" si="54"/>
        <v>0</v>
      </c>
    </row>
    <row r="1933" spans="1:6" ht="12.75">
      <c r="A1933" s="467"/>
      <c r="B1933" s="577"/>
      <c r="C1933" s="347"/>
      <c r="D1933" s="418"/>
      <c r="E1933" s="470"/>
      <c r="F1933" s="91">
        <f t="shared" si="54"/>
        <v>0</v>
      </c>
    </row>
    <row r="1934" spans="1:6" ht="12.75">
      <c r="A1934" s="448" t="s">
        <v>467</v>
      </c>
      <c r="B1934" s="577" t="s">
        <v>761</v>
      </c>
      <c r="C1934" s="347" t="s">
        <v>478</v>
      </c>
      <c r="D1934" s="418">
        <v>12</v>
      </c>
      <c r="E1934" s="470"/>
      <c r="F1934" s="91">
        <f t="shared" si="54"/>
        <v>0</v>
      </c>
    </row>
    <row r="1935" spans="1:6" s="489" customFormat="1" ht="18">
      <c r="A1935" s="467"/>
      <c r="B1935" s="577"/>
      <c r="C1935" s="347"/>
      <c r="D1935" s="418"/>
      <c r="E1935" s="470"/>
      <c r="F1935" s="91">
        <f t="shared" si="54"/>
        <v>0</v>
      </c>
    </row>
    <row r="1936" spans="1:6" ht="12.75">
      <c r="A1936" s="448" t="s">
        <v>485</v>
      </c>
      <c r="B1936" s="577" t="s">
        <v>762</v>
      </c>
      <c r="C1936" s="347" t="s">
        <v>478</v>
      </c>
      <c r="D1936" s="418">
        <v>1</v>
      </c>
      <c r="E1936" s="470"/>
      <c r="F1936" s="91">
        <f t="shared" si="54"/>
        <v>0</v>
      </c>
    </row>
    <row r="1937" spans="1:6" ht="12.75">
      <c r="A1937" s="448"/>
      <c r="B1937" s="577"/>
      <c r="C1937" s="347"/>
      <c r="D1937" s="418"/>
      <c r="E1937" s="470"/>
      <c r="F1937" s="91">
        <f t="shared" si="54"/>
        <v>0</v>
      </c>
    </row>
    <row r="1938" spans="1:6" ht="12.75">
      <c r="A1938" s="448" t="s">
        <v>468</v>
      </c>
      <c r="B1938" s="577" t="s">
        <v>763</v>
      </c>
      <c r="C1938" s="347" t="s">
        <v>478</v>
      </c>
      <c r="D1938" s="418">
        <v>1</v>
      </c>
      <c r="E1938" s="470"/>
      <c r="F1938" s="91">
        <f t="shared" si="54"/>
        <v>0</v>
      </c>
    </row>
    <row r="1939" spans="1:6" ht="12.75">
      <c r="A1939" s="448"/>
      <c r="B1939" s="577"/>
      <c r="C1939" s="347"/>
      <c r="D1939" s="418"/>
      <c r="E1939" s="470"/>
      <c r="F1939" s="91">
        <f t="shared" si="54"/>
        <v>0</v>
      </c>
    </row>
    <row r="1940" spans="1:6" ht="12.75">
      <c r="A1940" s="448" t="s">
        <v>486</v>
      </c>
      <c r="B1940" s="577" t="s">
        <v>764</v>
      </c>
      <c r="C1940" s="347" t="s">
        <v>478</v>
      </c>
      <c r="D1940" s="418">
        <v>100</v>
      </c>
      <c r="E1940" s="470"/>
      <c r="F1940" s="91">
        <f t="shared" si="54"/>
        <v>0</v>
      </c>
    </row>
    <row r="1941" spans="1:6" ht="12.75">
      <c r="A1941" s="467"/>
      <c r="B1941" s="577"/>
      <c r="C1941" s="347"/>
      <c r="D1941" s="418"/>
      <c r="E1941" s="470"/>
      <c r="F1941" s="91">
        <f t="shared" si="54"/>
        <v>0</v>
      </c>
    </row>
    <row r="1942" spans="1:6" ht="12.75">
      <c r="A1942" s="448" t="s">
        <v>487</v>
      </c>
      <c r="B1942" s="577" t="s">
        <v>765</v>
      </c>
      <c r="C1942" s="347" t="s">
        <v>483</v>
      </c>
      <c r="D1942" s="418">
        <v>1</v>
      </c>
      <c r="E1942" s="470"/>
      <c r="F1942" s="91">
        <f t="shared" si="54"/>
        <v>0</v>
      </c>
    </row>
    <row r="1943" spans="1:6" ht="12.75">
      <c r="A1943" s="448"/>
      <c r="B1943" s="577"/>
      <c r="C1943" s="347"/>
      <c r="D1943" s="418"/>
      <c r="E1943" s="470"/>
      <c r="F1943" s="91">
        <f t="shared" si="54"/>
        <v>0</v>
      </c>
    </row>
    <row r="1944" spans="1:6" ht="12.75">
      <c r="A1944" s="448" t="s">
        <v>469</v>
      </c>
      <c r="B1944" s="577" t="s">
        <v>766</v>
      </c>
      <c r="C1944" s="347" t="s">
        <v>483</v>
      </c>
      <c r="D1944" s="418">
        <v>1</v>
      </c>
      <c r="E1944" s="470"/>
      <c r="F1944" s="91">
        <f t="shared" si="54"/>
        <v>0</v>
      </c>
    </row>
    <row r="1945" spans="1:6" ht="12.75">
      <c r="A1945" s="467"/>
      <c r="B1945" s="577"/>
      <c r="C1945" s="347"/>
      <c r="D1945" s="418"/>
      <c r="E1945" s="470"/>
      <c r="F1945" s="419"/>
    </row>
    <row r="1946" spans="1:6" ht="16.5" thickBot="1">
      <c r="A1946" s="468"/>
      <c r="B1946" s="579"/>
      <c r="C1946" s="457"/>
      <c r="D1946" s="456"/>
      <c r="E1946" s="1039"/>
      <c r="F1946" s="458">
        <f>SUM(F1901:F1944)</f>
        <v>0</v>
      </c>
    </row>
    <row r="1947" spans="1:6" ht="13.5" thickTop="1">
      <c r="A1947" s="467"/>
      <c r="B1947" s="577"/>
      <c r="C1947" s="347"/>
      <c r="D1947" s="418"/>
      <c r="E1947" s="470"/>
      <c r="F1947" s="432"/>
    </row>
    <row r="1948" spans="1:6" ht="12.75">
      <c r="A1948" s="467"/>
      <c r="B1948" s="577"/>
      <c r="C1948" s="347"/>
      <c r="D1948" s="418"/>
      <c r="E1948" s="470"/>
      <c r="F1948" s="420"/>
    </row>
    <row r="1949" spans="1:6" ht="12.75">
      <c r="A1949" s="467"/>
      <c r="B1949" s="577"/>
      <c r="C1949" s="347"/>
      <c r="D1949" s="418"/>
      <c r="E1949" s="470"/>
      <c r="F1949" s="420"/>
    </row>
    <row r="1950" spans="1:6" ht="12.75">
      <c r="A1950" s="467" t="s">
        <v>456</v>
      </c>
      <c r="B1950" s="588" t="s">
        <v>289</v>
      </c>
      <c r="C1950" s="347"/>
      <c r="D1950" s="418"/>
      <c r="E1950" s="470"/>
      <c r="F1950" s="420"/>
    </row>
    <row r="1951" spans="1:6" ht="12.75">
      <c r="A1951" s="448"/>
      <c r="B1951" s="577" t="s">
        <v>746</v>
      </c>
      <c r="C1951" s="347"/>
      <c r="D1951" s="418"/>
      <c r="E1951" s="470"/>
      <c r="F1951" s="419"/>
    </row>
    <row r="1952" spans="1:6" ht="12.75">
      <c r="A1952" s="467"/>
      <c r="B1952" s="577" t="s">
        <v>747</v>
      </c>
      <c r="C1952" s="347"/>
      <c r="D1952" s="418"/>
      <c r="E1952" s="470"/>
      <c r="F1952" s="419"/>
    </row>
    <row r="1953" spans="1:6" ht="12.75">
      <c r="A1953" s="467"/>
      <c r="B1953" s="577" t="s">
        <v>279</v>
      </c>
      <c r="C1953" s="347"/>
      <c r="D1953" s="418"/>
      <c r="E1953" s="470"/>
      <c r="F1953" s="419"/>
    </row>
    <row r="1954" spans="1:6" ht="12.75">
      <c r="A1954" s="467"/>
      <c r="B1954" s="577" t="s">
        <v>290</v>
      </c>
      <c r="C1954" s="347"/>
      <c r="D1954" s="418"/>
      <c r="E1954" s="470"/>
      <c r="F1954" s="91">
        <f t="shared" ref="F1954:F1988" si="55">+E1954*$D1954</f>
        <v>0</v>
      </c>
    </row>
    <row r="1955" spans="1:6" ht="12.75">
      <c r="A1955" s="467"/>
      <c r="B1955" s="577" t="s">
        <v>748</v>
      </c>
      <c r="C1955" s="347"/>
      <c r="D1955" s="418"/>
      <c r="E1955" s="470"/>
      <c r="F1955" s="91">
        <f t="shared" si="55"/>
        <v>0</v>
      </c>
    </row>
    <row r="1956" spans="1:6" ht="12.75">
      <c r="A1956" s="467"/>
      <c r="B1956" s="577" t="s">
        <v>291</v>
      </c>
      <c r="C1956" s="347" t="s">
        <v>483</v>
      </c>
      <c r="D1956" s="418">
        <v>1</v>
      </c>
      <c r="E1956" s="470"/>
      <c r="F1956" s="91">
        <f t="shared" si="55"/>
        <v>0</v>
      </c>
    </row>
    <row r="1957" spans="1:6" ht="12.75">
      <c r="A1957" s="467"/>
      <c r="B1957" s="577" t="s">
        <v>749</v>
      </c>
      <c r="C1957" s="347"/>
      <c r="D1957" s="418"/>
      <c r="E1957" s="470"/>
      <c r="F1957" s="91">
        <f t="shared" si="55"/>
        <v>0</v>
      </c>
    </row>
    <row r="1958" spans="1:6" ht="12.75">
      <c r="A1958" s="467"/>
      <c r="B1958" s="577"/>
      <c r="C1958" s="347"/>
      <c r="D1958" s="418"/>
      <c r="E1958" s="470"/>
      <c r="F1958" s="91">
        <f t="shared" si="55"/>
        <v>0</v>
      </c>
    </row>
    <row r="1959" spans="1:6" ht="12.75">
      <c r="A1959" s="448" t="s">
        <v>458</v>
      </c>
      <c r="B1959" s="577" t="s">
        <v>750</v>
      </c>
      <c r="C1959" s="347"/>
      <c r="D1959" s="418"/>
      <c r="E1959" s="470"/>
      <c r="F1959" s="91">
        <f t="shared" si="55"/>
        <v>0</v>
      </c>
    </row>
    <row r="1960" spans="1:6" ht="12.75">
      <c r="A1960" s="467"/>
      <c r="B1960" s="577" t="s">
        <v>292</v>
      </c>
      <c r="C1960" s="347" t="s">
        <v>478</v>
      </c>
      <c r="D1960" s="418">
        <v>1</v>
      </c>
      <c r="E1960" s="470"/>
      <c r="F1960" s="91">
        <f t="shared" si="55"/>
        <v>0</v>
      </c>
    </row>
    <row r="1961" spans="1:6" ht="12.75">
      <c r="A1961" s="467"/>
      <c r="B1961" s="577"/>
      <c r="C1961" s="347"/>
      <c r="D1961" s="418"/>
      <c r="E1961" s="470"/>
      <c r="F1961" s="91">
        <f t="shared" si="55"/>
        <v>0</v>
      </c>
    </row>
    <row r="1962" spans="1:6" ht="12.75">
      <c r="A1962" s="448" t="s">
        <v>459</v>
      </c>
      <c r="B1962" s="577" t="s">
        <v>751</v>
      </c>
      <c r="C1962" s="347"/>
      <c r="D1962" s="418"/>
      <c r="E1962" s="470"/>
      <c r="F1962" s="91">
        <f t="shared" si="55"/>
        <v>0</v>
      </c>
    </row>
    <row r="1963" spans="1:6" ht="12.75">
      <c r="A1963" s="467"/>
      <c r="B1963" s="577" t="s">
        <v>752</v>
      </c>
      <c r="C1963" s="347" t="s">
        <v>478</v>
      </c>
      <c r="D1963" s="418">
        <v>6</v>
      </c>
      <c r="E1963" s="470"/>
      <c r="F1963" s="91">
        <f t="shared" si="55"/>
        <v>0</v>
      </c>
    </row>
    <row r="1964" spans="1:6" ht="12.75">
      <c r="A1964" s="467"/>
      <c r="B1964" s="577" t="s">
        <v>753</v>
      </c>
      <c r="C1964" s="347" t="s">
        <v>478</v>
      </c>
      <c r="D1964" s="418">
        <v>6</v>
      </c>
      <c r="E1964" s="470"/>
      <c r="F1964" s="91">
        <f t="shared" si="55"/>
        <v>0</v>
      </c>
    </row>
    <row r="1965" spans="1:6" ht="12.75">
      <c r="A1965" s="467"/>
      <c r="B1965" s="577"/>
      <c r="C1965" s="347"/>
      <c r="D1965" s="418"/>
      <c r="E1965" s="470"/>
      <c r="F1965" s="91">
        <f t="shared" si="55"/>
        <v>0</v>
      </c>
    </row>
    <row r="1966" spans="1:6" ht="12.75">
      <c r="A1966" s="448" t="s">
        <v>460</v>
      </c>
      <c r="B1966" s="577" t="s">
        <v>768</v>
      </c>
      <c r="C1966" s="347"/>
      <c r="D1966" s="418"/>
      <c r="E1966" s="470"/>
      <c r="F1966" s="91">
        <f t="shared" si="55"/>
        <v>0</v>
      </c>
    </row>
    <row r="1967" spans="1:6" ht="12.75">
      <c r="A1967" s="467"/>
      <c r="B1967" s="577" t="s">
        <v>752</v>
      </c>
      <c r="C1967" s="347" t="s">
        <v>478</v>
      </c>
      <c r="D1967" s="418">
        <v>1</v>
      </c>
      <c r="E1967" s="470"/>
      <c r="F1967" s="91">
        <f t="shared" si="55"/>
        <v>0</v>
      </c>
    </row>
    <row r="1968" spans="1:6" ht="12.75">
      <c r="A1968" s="467"/>
      <c r="B1968" s="577" t="s">
        <v>293</v>
      </c>
      <c r="C1968" s="347" t="s">
        <v>478</v>
      </c>
      <c r="D1968" s="418">
        <v>1</v>
      </c>
      <c r="E1968" s="470"/>
      <c r="F1968" s="91">
        <f t="shared" si="55"/>
        <v>0</v>
      </c>
    </row>
    <row r="1969" spans="1:6" ht="12.75">
      <c r="A1969" s="467"/>
      <c r="B1969" s="577" t="s">
        <v>294</v>
      </c>
      <c r="C1969" s="347" t="s">
        <v>478</v>
      </c>
      <c r="D1969" s="418">
        <v>1</v>
      </c>
      <c r="E1969" s="470"/>
      <c r="F1969" s="91">
        <f t="shared" si="55"/>
        <v>0</v>
      </c>
    </row>
    <row r="1970" spans="1:6" ht="12.75">
      <c r="A1970" s="467"/>
      <c r="B1970" s="577"/>
      <c r="C1970" s="347"/>
      <c r="D1970" s="418"/>
      <c r="E1970" s="470"/>
      <c r="F1970" s="91">
        <f t="shared" si="55"/>
        <v>0</v>
      </c>
    </row>
    <row r="1971" spans="1:6" ht="12.75">
      <c r="A1971" s="448" t="s">
        <v>462</v>
      </c>
      <c r="B1971" s="577" t="s">
        <v>759</v>
      </c>
      <c r="C1971" s="347"/>
      <c r="D1971" s="418"/>
      <c r="E1971" s="470"/>
      <c r="F1971" s="91">
        <f t="shared" si="55"/>
        <v>0</v>
      </c>
    </row>
    <row r="1972" spans="1:6" ht="12.75">
      <c r="A1972" s="467"/>
      <c r="B1972" s="577" t="s">
        <v>295</v>
      </c>
      <c r="C1972" s="347" t="s">
        <v>478</v>
      </c>
      <c r="D1972" s="418">
        <v>5</v>
      </c>
      <c r="E1972" s="470"/>
      <c r="F1972" s="91">
        <f t="shared" si="55"/>
        <v>0</v>
      </c>
    </row>
    <row r="1973" spans="1:6" ht="12.75">
      <c r="A1973" s="467"/>
      <c r="B1973" s="577"/>
      <c r="C1973" s="347"/>
      <c r="D1973" s="418"/>
      <c r="E1973" s="470"/>
      <c r="F1973" s="91">
        <f t="shared" si="55"/>
        <v>0</v>
      </c>
    </row>
    <row r="1974" spans="1:6" ht="12.75">
      <c r="A1974" s="467" t="s">
        <v>463</v>
      </c>
      <c r="B1974" s="577" t="s">
        <v>296</v>
      </c>
      <c r="C1974" s="347" t="s">
        <v>478</v>
      </c>
      <c r="D1974" s="418">
        <v>1</v>
      </c>
      <c r="E1974" s="470"/>
      <c r="F1974" s="91">
        <f t="shared" si="55"/>
        <v>0</v>
      </c>
    </row>
    <row r="1975" spans="1:6" ht="12.75">
      <c r="A1975" s="448"/>
      <c r="B1975" s="577"/>
      <c r="C1975" s="347"/>
      <c r="D1975" s="418"/>
      <c r="E1975" s="470"/>
      <c r="F1975" s="91">
        <f t="shared" si="55"/>
        <v>0</v>
      </c>
    </row>
    <row r="1976" spans="1:6" ht="12.75">
      <c r="A1976" s="448" t="s">
        <v>464</v>
      </c>
      <c r="B1976" s="577" t="s">
        <v>760</v>
      </c>
      <c r="C1976" s="347" t="s">
        <v>637</v>
      </c>
      <c r="D1976" s="418">
        <v>2</v>
      </c>
      <c r="E1976" s="470"/>
      <c r="F1976" s="91">
        <f t="shared" si="55"/>
        <v>0</v>
      </c>
    </row>
    <row r="1977" spans="1:6" ht="12.75">
      <c r="A1977" s="467"/>
      <c r="B1977" s="577"/>
      <c r="C1977" s="347"/>
      <c r="D1977" s="418"/>
      <c r="E1977" s="470"/>
      <c r="F1977" s="91">
        <f t="shared" si="55"/>
        <v>0</v>
      </c>
    </row>
    <row r="1978" spans="1:6" ht="12.75">
      <c r="A1978" s="448" t="s">
        <v>465</v>
      </c>
      <c r="B1978" s="577" t="s">
        <v>761</v>
      </c>
      <c r="C1978" s="347" t="s">
        <v>478</v>
      </c>
      <c r="D1978" s="418">
        <v>12</v>
      </c>
      <c r="E1978" s="470"/>
      <c r="F1978" s="91">
        <f t="shared" si="55"/>
        <v>0</v>
      </c>
    </row>
    <row r="1979" spans="1:6" ht="12.75">
      <c r="A1979" s="467"/>
      <c r="B1979" s="577"/>
      <c r="C1979" s="347"/>
      <c r="D1979" s="418"/>
      <c r="E1979" s="470"/>
      <c r="F1979" s="91">
        <f t="shared" si="55"/>
        <v>0</v>
      </c>
    </row>
    <row r="1980" spans="1:6" ht="12.75">
      <c r="A1980" s="448" t="s">
        <v>466</v>
      </c>
      <c r="B1980" s="577" t="s">
        <v>762</v>
      </c>
      <c r="C1980" s="347" t="s">
        <v>478</v>
      </c>
      <c r="D1980" s="418">
        <v>1</v>
      </c>
      <c r="E1980" s="470"/>
      <c r="F1980" s="91">
        <f t="shared" si="55"/>
        <v>0</v>
      </c>
    </row>
    <row r="1981" spans="1:6" s="475" customFormat="1" ht="18">
      <c r="A1981" s="448"/>
      <c r="B1981" s="577"/>
      <c r="C1981" s="347"/>
      <c r="D1981" s="418"/>
      <c r="E1981" s="470"/>
      <c r="F1981" s="91">
        <f t="shared" si="55"/>
        <v>0</v>
      </c>
    </row>
    <row r="1982" spans="1:6" ht="12.75">
      <c r="A1982" s="448" t="s">
        <v>467</v>
      </c>
      <c r="B1982" s="577" t="s">
        <v>763</v>
      </c>
      <c r="C1982" s="347" t="s">
        <v>478</v>
      </c>
      <c r="D1982" s="418">
        <v>1</v>
      </c>
      <c r="E1982" s="470"/>
      <c r="F1982" s="91">
        <f t="shared" si="55"/>
        <v>0</v>
      </c>
    </row>
    <row r="1983" spans="1:6" ht="12.75">
      <c r="A1983" s="448"/>
      <c r="B1983" s="577"/>
      <c r="C1983" s="347"/>
      <c r="D1983" s="418"/>
      <c r="E1983" s="470"/>
      <c r="F1983" s="91">
        <f t="shared" si="55"/>
        <v>0</v>
      </c>
    </row>
    <row r="1984" spans="1:6" ht="12.75">
      <c r="A1984" s="448" t="s">
        <v>485</v>
      </c>
      <c r="B1984" s="577" t="s">
        <v>764</v>
      </c>
      <c r="C1984" s="347" t="s">
        <v>478</v>
      </c>
      <c r="D1984" s="418">
        <v>60</v>
      </c>
      <c r="E1984" s="470"/>
      <c r="F1984" s="91">
        <f t="shared" si="55"/>
        <v>0</v>
      </c>
    </row>
    <row r="1985" spans="1:6" ht="12.75">
      <c r="A1985" s="467"/>
      <c r="B1985" s="577"/>
      <c r="C1985" s="347"/>
      <c r="D1985" s="418"/>
      <c r="E1985" s="470"/>
      <c r="F1985" s="91">
        <f t="shared" si="55"/>
        <v>0</v>
      </c>
    </row>
    <row r="1986" spans="1:6" ht="12.75">
      <c r="A1986" s="448" t="s">
        <v>468</v>
      </c>
      <c r="B1986" s="577" t="s">
        <v>765</v>
      </c>
      <c r="C1986" s="347" t="s">
        <v>483</v>
      </c>
      <c r="D1986" s="418">
        <v>1</v>
      </c>
      <c r="E1986" s="470"/>
      <c r="F1986" s="91">
        <f t="shared" si="55"/>
        <v>0</v>
      </c>
    </row>
    <row r="1987" spans="1:6" ht="12.75">
      <c r="A1987" s="448"/>
      <c r="B1987" s="577"/>
      <c r="C1987" s="347"/>
      <c r="D1987" s="418"/>
      <c r="E1987" s="470"/>
      <c r="F1987" s="91">
        <f t="shared" si="55"/>
        <v>0</v>
      </c>
    </row>
    <row r="1988" spans="1:6" ht="12.75">
      <c r="A1988" s="448" t="s">
        <v>486</v>
      </c>
      <c r="B1988" s="577" t="s">
        <v>766</v>
      </c>
      <c r="C1988" s="347" t="s">
        <v>483</v>
      </c>
      <c r="D1988" s="418">
        <v>1</v>
      </c>
      <c r="E1988" s="470"/>
      <c r="F1988" s="91">
        <f t="shared" si="55"/>
        <v>0</v>
      </c>
    </row>
    <row r="1989" spans="1:6" ht="12.75">
      <c r="A1989" s="467"/>
      <c r="B1989" s="577"/>
      <c r="C1989" s="347"/>
      <c r="D1989" s="418"/>
      <c r="E1989" s="470"/>
      <c r="F1989" s="419"/>
    </row>
    <row r="1990" spans="1:6" ht="16.5" thickBot="1">
      <c r="A1990" s="476"/>
      <c r="B1990" s="589"/>
      <c r="C1990" s="477"/>
      <c r="D1990" s="478"/>
      <c r="E1990" s="1044"/>
      <c r="F1990" s="479">
        <f>SUM(F1951:F1988)</f>
        <v>0</v>
      </c>
    </row>
    <row r="1991" spans="1:6" ht="13.5" thickTop="1">
      <c r="A1991" s="467"/>
      <c r="B1991" s="577"/>
      <c r="C1991" s="347"/>
      <c r="D1991" s="418"/>
      <c r="E1991" s="470"/>
      <c r="F1991" s="420"/>
    </row>
    <row r="1992" spans="1:6" ht="12.75">
      <c r="A1992" s="467"/>
      <c r="B1992" s="577"/>
      <c r="C1992" s="347"/>
      <c r="D1992" s="418"/>
      <c r="E1992" s="470"/>
      <c r="F1992" s="420"/>
    </row>
    <row r="1993" spans="1:6" ht="12.75">
      <c r="A1993" s="467" t="s">
        <v>456</v>
      </c>
      <c r="B1993" s="588" t="s">
        <v>297</v>
      </c>
      <c r="C1993" s="347"/>
      <c r="D1993" s="418"/>
      <c r="E1993" s="470"/>
      <c r="F1993" s="420"/>
    </row>
    <row r="1994" spans="1:6" ht="12.75">
      <c r="A1994" s="448"/>
      <c r="B1994" s="577" t="s">
        <v>298</v>
      </c>
      <c r="C1994" s="347"/>
      <c r="D1994" s="418"/>
      <c r="E1994" s="470"/>
      <c r="F1994" s="419"/>
    </row>
    <row r="1995" spans="1:6" ht="12.75">
      <c r="A1995" s="467"/>
      <c r="B1995" s="577"/>
      <c r="C1995" s="347"/>
      <c r="D1995" s="418"/>
      <c r="E1995" s="470"/>
      <c r="F1995" s="419"/>
    </row>
    <row r="1996" spans="1:6" ht="12.75">
      <c r="A1996" s="448" t="s">
        <v>458</v>
      </c>
      <c r="B1996" s="577" t="s">
        <v>768</v>
      </c>
      <c r="C1996" s="347"/>
      <c r="D1996" s="418"/>
      <c r="E1996" s="470"/>
      <c r="F1996" s="419"/>
    </row>
    <row r="1997" spans="1:6" ht="12.75">
      <c r="A1997" s="467"/>
      <c r="B1997" s="577" t="s">
        <v>299</v>
      </c>
      <c r="C1997" s="347" t="s">
        <v>478</v>
      </c>
      <c r="D1997" s="418">
        <v>2</v>
      </c>
      <c r="E1997" s="470"/>
      <c r="F1997" s="91">
        <f t="shared" ref="F1997:F2000" si="56">+E1997*$D1997</f>
        <v>0</v>
      </c>
    </row>
    <row r="1998" spans="1:6" ht="12.75">
      <c r="A1998" s="467"/>
      <c r="B1998" s="577" t="s">
        <v>300</v>
      </c>
      <c r="C1998" s="347" t="s">
        <v>478</v>
      </c>
      <c r="D1998" s="418">
        <v>1</v>
      </c>
      <c r="E1998" s="470"/>
      <c r="F1998" s="91">
        <f t="shared" si="56"/>
        <v>0</v>
      </c>
    </row>
    <row r="1999" spans="1:6" ht="12.75">
      <c r="A1999" s="467"/>
      <c r="B1999" s="577" t="s">
        <v>301</v>
      </c>
      <c r="C1999" s="347" t="s">
        <v>478</v>
      </c>
      <c r="D1999" s="418">
        <v>1</v>
      </c>
      <c r="E1999" s="470"/>
      <c r="F1999" s="91">
        <f t="shared" si="56"/>
        <v>0</v>
      </c>
    </row>
    <row r="2000" spans="1:6" ht="12.75">
      <c r="A2000" s="467"/>
      <c r="B2000" s="577"/>
      <c r="C2000" s="347"/>
      <c r="D2000" s="418"/>
      <c r="E2000" s="470"/>
      <c r="F2000" s="91">
        <f t="shared" si="56"/>
        <v>0</v>
      </c>
    </row>
    <row r="2001" spans="1:6" ht="12.75">
      <c r="A2001" s="448" t="s">
        <v>459</v>
      </c>
      <c r="B2001" s="577" t="s">
        <v>302</v>
      </c>
      <c r="C2001" s="347" t="s">
        <v>483</v>
      </c>
      <c r="D2001" s="418">
        <v>1</v>
      </c>
      <c r="E2001" s="470"/>
      <c r="F2001" s="91">
        <f t="shared" ref="F2001" si="57">+E2001*$D2001</f>
        <v>0</v>
      </c>
    </row>
    <row r="2002" spans="1:6" ht="12.75">
      <c r="A2002" s="448"/>
      <c r="B2002" s="577"/>
      <c r="C2002" s="347"/>
      <c r="D2002" s="418"/>
      <c r="E2002" s="470"/>
      <c r="F2002" s="91"/>
    </row>
    <row r="2003" spans="1:6" ht="16.5" thickBot="1">
      <c r="A2003" s="476"/>
      <c r="B2003" s="589"/>
      <c r="C2003" s="477"/>
      <c r="D2003" s="478"/>
      <c r="E2003" s="1044"/>
      <c r="F2003" s="479">
        <f>SUM(F1994:F2002)</f>
        <v>0</v>
      </c>
    </row>
    <row r="2004" spans="1:6" ht="16.5" thickTop="1">
      <c r="A2004" s="480"/>
      <c r="B2004" s="590"/>
      <c r="C2004" s="481"/>
      <c r="D2004" s="482"/>
      <c r="E2004" s="1045"/>
      <c r="F2004" s="483"/>
    </row>
    <row r="2005" spans="1:6" ht="16.5" thickBot="1">
      <c r="A2005" s="476"/>
      <c r="B2005" s="579" t="s">
        <v>408</v>
      </c>
      <c r="C2005" s="477"/>
      <c r="D2005" s="478"/>
      <c r="E2005" s="1044"/>
      <c r="F2005" s="479">
        <f>+F2003+F1990+F1946</f>
        <v>0</v>
      </c>
    </row>
    <row r="2006" spans="1:6" ht="16.5" thickTop="1">
      <c r="A2006" s="480"/>
      <c r="B2006" s="590"/>
      <c r="C2006" s="481"/>
      <c r="D2006" s="482"/>
      <c r="E2006" s="1045"/>
      <c r="F2006" s="483"/>
    </row>
    <row r="2007" spans="1:6" ht="15.75">
      <c r="A2007" s="480"/>
      <c r="B2007" s="590"/>
      <c r="C2007" s="481"/>
      <c r="D2007" s="482"/>
      <c r="E2007" s="1045"/>
      <c r="F2007" s="483"/>
    </row>
    <row r="2008" spans="1:6" ht="12.75">
      <c r="A2008" s="467"/>
      <c r="B2008" s="577"/>
      <c r="C2008" s="347"/>
      <c r="D2008" s="418"/>
      <c r="E2008" s="470"/>
      <c r="F2008" s="420"/>
    </row>
    <row r="2009" spans="1:6" ht="18">
      <c r="A2009" s="485" t="s">
        <v>462</v>
      </c>
      <c r="B2009" s="591" t="s">
        <v>770</v>
      </c>
      <c r="C2009" s="486"/>
      <c r="D2009" s="486"/>
      <c r="E2009" s="487"/>
      <c r="F2009" s="488"/>
    </row>
    <row r="2010" spans="1:6" ht="12.75">
      <c r="A2010" s="451"/>
      <c r="B2010" s="584"/>
      <c r="C2010" s="422"/>
      <c r="D2010" s="422"/>
      <c r="E2010" s="433"/>
      <c r="F2010" s="423"/>
    </row>
    <row r="2011" spans="1:6" ht="12.75">
      <c r="A2011" s="451"/>
      <c r="B2011" s="584" t="s">
        <v>303</v>
      </c>
      <c r="C2011" s="422"/>
      <c r="D2011" s="422"/>
      <c r="E2011" s="433"/>
      <c r="F2011" s="423"/>
    </row>
    <row r="2012" spans="1:6" ht="12.75">
      <c r="A2012" s="451"/>
      <c r="B2012" s="584"/>
      <c r="C2012" s="422"/>
      <c r="D2012" s="422"/>
      <c r="E2012" s="433"/>
      <c r="F2012" s="423"/>
    </row>
    <row r="2013" spans="1:6" ht="12.75">
      <c r="A2013" s="455" t="s">
        <v>456</v>
      </c>
      <c r="B2013" s="592" t="s">
        <v>771</v>
      </c>
      <c r="C2013" s="434"/>
      <c r="D2013" s="435"/>
      <c r="E2013" s="433"/>
      <c r="F2013" s="436"/>
    </row>
    <row r="2014" spans="1:6" ht="12.75">
      <c r="A2014" s="455"/>
      <c r="B2014" s="592" t="s">
        <v>772</v>
      </c>
      <c r="C2014" s="434" t="s">
        <v>478</v>
      </c>
      <c r="D2014" s="435">
        <v>15</v>
      </c>
      <c r="E2014" s="433"/>
      <c r="F2014" s="91">
        <f t="shared" ref="F2014:F2050" si="58">+E2014*$D2014</f>
        <v>0</v>
      </c>
    </row>
    <row r="2015" spans="1:6" ht="12.75">
      <c r="A2015" s="455"/>
      <c r="B2015" s="592" t="s">
        <v>773</v>
      </c>
      <c r="C2015" s="434" t="s">
        <v>478</v>
      </c>
      <c r="D2015" s="435">
        <v>3</v>
      </c>
      <c r="E2015" s="433"/>
      <c r="F2015" s="91">
        <f t="shared" si="58"/>
        <v>0</v>
      </c>
    </row>
    <row r="2016" spans="1:6" ht="12.75">
      <c r="A2016" s="455"/>
      <c r="B2016" s="592" t="s">
        <v>304</v>
      </c>
      <c r="C2016" s="434" t="s">
        <v>478</v>
      </c>
      <c r="D2016" s="435">
        <v>3</v>
      </c>
      <c r="E2016" s="433"/>
      <c r="F2016" s="91">
        <f t="shared" si="58"/>
        <v>0</v>
      </c>
    </row>
    <row r="2017" spans="1:6" ht="12.75">
      <c r="A2017" s="454"/>
      <c r="B2017" s="570" t="s">
        <v>774</v>
      </c>
      <c r="C2017" s="342" t="s">
        <v>478</v>
      </c>
      <c r="D2017" s="428">
        <v>3</v>
      </c>
      <c r="E2017" s="76"/>
      <c r="F2017" s="91">
        <f t="shared" si="58"/>
        <v>0</v>
      </c>
    </row>
    <row r="2018" spans="1:6" s="489" customFormat="1" ht="18">
      <c r="A2018" s="454"/>
      <c r="B2018" s="570" t="s">
        <v>305</v>
      </c>
      <c r="C2018" s="342" t="s">
        <v>478</v>
      </c>
      <c r="D2018" s="428">
        <v>4</v>
      </c>
      <c r="E2018" s="76"/>
      <c r="F2018" s="91">
        <f t="shared" si="58"/>
        <v>0</v>
      </c>
    </row>
    <row r="2019" spans="1:6" ht="12.75">
      <c r="A2019" s="454"/>
      <c r="B2019" s="570"/>
      <c r="C2019" s="342"/>
      <c r="D2019" s="428"/>
      <c r="E2019" s="76"/>
      <c r="F2019" s="91">
        <f t="shared" si="58"/>
        <v>0</v>
      </c>
    </row>
    <row r="2020" spans="1:6" ht="12.75">
      <c r="A2020" s="455" t="s">
        <v>458</v>
      </c>
      <c r="B2020" s="592" t="s">
        <v>775</v>
      </c>
      <c r="C2020" s="434" t="s">
        <v>483</v>
      </c>
      <c r="D2020" s="435">
        <v>2</v>
      </c>
      <c r="E2020" s="433"/>
      <c r="F2020" s="91">
        <f t="shared" si="58"/>
        <v>0</v>
      </c>
    </row>
    <row r="2021" spans="1:6" ht="12.75">
      <c r="A2021" s="454"/>
      <c r="B2021" s="570"/>
      <c r="C2021" s="342"/>
      <c r="D2021" s="428"/>
      <c r="E2021" s="76"/>
      <c r="F2021" s="91">
        <f t="shared" si="58"/>
        <v>0</v>
      </c>
    </row>
    <row r="2022" spans="1:6" ht="12.75">
      <c r="A2022" s="455" t="s">
        <v>459</v>
      </c>
      <c r="B2022" s="592" t="s">
        <v>306</v>
      </c>
      <c r="C2022" s="434"/>
      <c r="D2022" s="435"/>
      <c r="E2022" s="433"/>
      <c r="F2022" s="91">
        <f t="shared" si="58"/>
        <v>0</v>
      </c>
    </row>
    <row r="2023" spans="1:6" ht="12.75">
      <c r="A2023" s="455"/>
      <c r="B2023" s="592" t="s">
        <v>307</v>
      </c>
      <c r="C2023" s="434" t="s">
        <v>478</v>
      </c>
      <c r="D2023" s="435">
        <v>1</v>
      </c>
      <c r="E2023" s="433"/>
      <c r="F2023" s="91">
        <f t="shared" si="58"/>
        <v>0</v>
      </c>
    </row>
    <row r="2024" spans="1:6" ht="12.75">
      <c r="A2024" s="455"/>
      <c r="B2024" s="592"/>
      <c r="C2024" s="434"/>
      <c r="D2024" s="435"/>
      <c r="E2024" s="433"/>
      <c r="F2024" s="91">
        <f t="shared" si="58"/>
        <v>0</v>
      </c>
    </row>
    <row r="2025" spans="1:6" ht="12.75">
      <c r="A2025" s="455" t="s">
        <v>460</v>
      </c>
      <c r="B2025" s="592" t="s">
        <v>308</v>
      </c>
      <c r="C2025" s="434"/>
      <c r="D2025" s="435"/>
      <c r="E2025" s="433"/>
      <c r="F2025" s="91">
        <f t="shared" si="58"/>
        <v>0</v>
      </c>
    </row>
    <row r="2026" spans="1:6" ht="12.75">
      <c r="A2026" s="455"/>
      <c r="B2026" s="592" t="s">
        <v>309</v>
      </c>
      <c r="C2026" s="434" t="s">
        <v>478</v>
      </c>
      <c r="D2026" s="435">
        <v>1</v>
      </c>
      <c r="E2026" s="433"/>
      <c r="F2026" s="91">
        <f t="shared" si="58"/>
        <v>0</v>
      </c>
    </row>
    <row r="2027" spans="1:6" ht="12.75">
      <c r="A2027" s="455"/>
      <c r="B2027" s="592"/>
      <c r="C2027" s="434"/>
      <c r="D2027" s="435"/>
      <c r="E2027" s="433"/>
      <c r="F2027" s="91">
        <f t="shared" si="58"/>
        <v>0</v>
      </c>
    </row>
    <row r="2028" spans="1:6" ht="12.75">
      <c r="A2028" s="455" t="s">
        <v>462</v>
      </c>
      <c r="B2028" s="592" t="s">
        <v>776</v>
      </c>
      <c r="C2028" s="434"/>
      <c r="D2028" s="435"/>
      <c r="E2028" s="433"/>
      <c r="F2028" s="91">
        <f t="shared" si="58"/>
        <v>0</v>
      </c>
    </row>
    <row r="2029" spans="1:6" ht="12.75">
      <c r="A2029" s="455"/>
      <c r="B2029" s="592" t="s">
        <v>777</v>
      </c>
      <c r="C2029" s="434" t="s">
        <v>478</v>
      </c>
      <c r="D2029" s="435">
        <v>1</v>
      </c>
      <c r="E2029" s="433"/>
      <c r="F2029" s="91">
        <f t="shared" si="58"/>
        <v>0</v>
      </c>
    </row>
    <row r="2030" spans="1:6" ht="12.75">
      <c r="A2030" s="455"/>
      <c r="B2030" s="592"/>
      <c r="C2030" s="434"/>
      <c r="D2030" s="435"/>
      <c r="E2030" s="433"/>
      <c r="F2030" s="91">
        <f t="shared" si="58"/>
        <v>0</v>
      </c>
    </row>
    <row r="2031" spans="1:6" ht="12.75">
      <c r="A2031" s="455" t="s">
        <v>463</v>
      </c>
      <c r="B2031" s="592" t="s">
        <v>778</v>
      </c>
      <c r="C2031" s="434" t="s">
        <v>478</v>
      </c>
      <c r="D2031" s="435">
        <v>2</v>
      </c>
      <c r="E2031" s="433"/>
      <c r="F2031" s="91">
        <f t="shared" si="58"/>
        <v>0</v>
      </c>
    </row>
    <row r="2032" spans="1:6" ht="12.75">
      <c r="A2032" s="455"/>
      <c r="B2032" s="592"/>
      <c r="C2032" s="434"/>
      <c r="D2032" s="435"/>
      <c r="E2032" s="433"/>
      <c r="F2032" s="91">
        <f t="shared" si="58"/>
        <v>0</v>
      </c>
    </row>
    <row r="2033" spans="1:6" ht="12.75">
      <c r="A2033" s="455" t="s">
        <v>464</v>
      </c>
      <c r="B2033" s="592" t="s">
        <v>779</v>
      </c>
      <c r="C2033" s="434" t="s">
        <v>483</v>
      </c>
      <c r="D2033" s="437">
        <v>30</v>
      </c>
      <c r="E2033" s="433"/>
      <c r="F2033" s="91">
        <f t="shared" si="58"/>
        <v>0</v>
      </c>
    </row>
    <row r="2034" spans="1:6" ht="12.75">
      <c r="A2034" s="455"/>
      <c r="B2034" s="592"/>
      <c r="C2034" s="434"/>
      <c r="D2034" s="437"/>
      <c r="E2034" s="433"/>
      <c r="F2034" s="91">
        <f t="shared" si="58"/>
        <v>0</v>
      </c>
    </row>
    <row r="2035" spans="1:6" ht="12.75">
      <c r="A2035" s="454" t="s">
        <v>465</v>
      </c>
      <c r="B2035" s="570" t="s">
        <v>780</v>
      </c>
      <c r="C2035" s="434"/>
      <c r="D2035" s="437"/>
      <c r="E2035" s="433"/>
      <c r="F2035" s="91">
        <f t="shared" si="58"/>
        <v>0</v>
      </c>
    </row>
    <row r="2036" spans="1:6" ht="12.75">
      <c r="A2036" s="454"/>
      <c r="B2036" s="570" t="s">
        <v>1183</v>
      </c>
      <c r="C2036" s="342" t="s">
        <v>637</v>
      </c>
      <c r="D2036" s="428">
        <v>1300</v>
      </c>
      <c r="E2036" s="76"/>
      <c r="F2036" s="91">
        <f t="shared" si="58"/>
        <v>0</v>
      </c>
    </row>
    <row r="2037" spans="1:6" ht="12.75">
      <c r="A2037" s="454"/>
      <c r="B2037" s="570"/>
      <c r="C2037" s="342"/>
      <c r="D2037" s="428"/>
      <c r="E2037" s="76"/>
      <c r="F2037" s="91">
        <f t="shared" si="58"/>
        <v>0</v>
      </c>
    </row>
    <row r="2038" spans="1:6" ht="12.75">
      <c r="A2038" s="455" t="s">
        <v>466</v>
      </c>
      <c r="B2038" s="592" t="s">
        <v>310</v>
      </c>
      <c r="C2038" s="434" t="s">
        <v>637</v>
      </c>
      <c r="D2038" s="437">
        <v>350</v>
      </c>
      <c r="E2038" s="433"/>
      <c r="F2038" s="91">
        <f t="shared" si="58"/>
        <v>0</v>
      </c>
    </row>
    <row r="2039" spans="1:6" ht="12.75">
      <c r="A2039" s="455"/>
      <c r="B2039" s="592"/>
      <c r="C2039" s="434"/>
      <c r="D2039" s="437"/>
      <c r="E2039" s="433"/>
      <c r="F2039" s="91">
        <f t="shared" si="58"/>
        <v>0</v>
      </c>
    </row>
    <row r="2040" spans="1:6" ht="12.75">
      <c r="A2040" s="455" t="s">
        <v>467</v>
      </c>
      <c r="B2040" s="592" t="s">
        <v>707</v>
      </c>
      <c r="C2040" s="434" t="s">
        <v>478</v>
      </c>
      <c r="D2040" s="437">
        <v>250</v>
      </c>
      <c r="E2040" s="433"/>
      <c r="F2040" s="91">
        <f t="shared" si="58"/>
        <v>0</v>
      </c>
    </row>
    <row r="2041" spans="1:6" ht="12.75">
      <c r="A2041" s="454"/>
      <c r="B2041" s="570"/>
      <c r="C2041" s="342"/>
      <c r="D2041" s="428"/>
      <c r="E2041" s="76"/>
      <c r="F2041" s="91">
        <f t="shared" si="58"/>
        <v>0</v>
      </c>
    </row>
    <row r="2042" spans="1:6" ht="12.75">
      <c r="A2042" s="451" t="s">
        <v>485</v>
      </c>
      <c r="B2042" s="580" t="s">
        <v>1184</v>
      </c>
      <c r="C2042" s="422"/>
      <c r="D2042" s="422"/>
      <c r="E2042" s="433"/>
      <c r="F2042" s="91">
        <f t="shared" si="58"/>
        <v>0</v>
      </c>
    </row>
    <row r="2043" spans="1:6" ht="12.75">
      <c r="A2043" s="451"/>
      <c r="B2043" s="580" t="s">
        <v>311</v>
      </c>
      <c r="C2043" s="422" t="s">
        <v>637</v>
      </c>
      <c r="D2043" s="422">
        <v>1500</v>
      </c>
      <c r="E2043" s="433"/>
      <c r="F2043" s="91">
        <f t="shared" si="58"/>
        <v>0</v>
      </c>
    </row>
    <row r="2044" spans="1:6" ht="12.75">
      <c r="A2044" s="451"/>
      <c r="B2044" s="580"/>
      <c r="C2044" s="422"/>
      <c r="D2044" s="422"/>
      <c r="E2044" s="433"/>
      <c r="F2044" s="91">
        <f t="shared" si="58"/>
        <v>0</v>
      </c>
    </row>
    <row r="2045" spans="1:6" ht="12.75">
      <c r="A2045" s="448" t="s">
        <v>468</v>
      </c>
      <c r="B2045" s="577" t="s">
        <v>312</v>
      </c>
      <c r="C2045" s="347"/>
      <c r="D2045" s="347"/>
      <c r="E2045" s="76"/>
      <c r="F2045" s="91">
        <f t="shared" si="58"/>
        <v>0</v>
      </c>
    </row>
    <row r="2046" spans="1:6" ht="12.75">
      <c r="A2046" s="448"/>
      <c r="B2046" s="577" t="s">
        <v>313</v>
      </c>
      <c r="C2046" s="347" t="s">
        <v>483</v>
      </c>
      <c r="D2046" s="347">
        <v>1</v>
      </c>
      <c r="E2046" s="76"/>
      <c r="F2046" s="91">
        <f t="shared" si="58"/>
        <v>0</v>
      </c>
    </row>
    <row r="2047" spans="1:6" ht="12.75">
      <c r="A2047" s="451"/>
      <c r="B2047" s="580"/>
      <c r="C2047" s="422"/>
      <c r="D2047" s="422"/>
      <c r="E2047" s="433"/>
      <c r="F2047" s="91">
        <f t="shared" si="58"/>
        <v>0</v>
      </c>
    </row>
    <row r="2048" spans="1:6" ht="12.75">
      <c r="A2048" s="449" t="s">
        <v>486</v>
      </c>
      <c r="B2048" s="580" t="s">
        <v>1185</v>
      </c>
      <c r="C2048" s="422" t="s">
        <v>483</v>
      </c>
      <c r="D2048" s="422">
        <v>1</v>
      </c>
      <c r="E2048" s="433"/>
      <c r="F2048" s="91">
        <f t="shared" si="58"/>
        <v>0</v>
      </c>
    </row>
    <row r="2049" spans="1:6" ht="12.75">
      <c r="A2049" s="454"/>
      <c r="B2049" s="570"/>
      <c r="C2049" s="342"/>
      <c r="D2049" s="428"/>
      <c r="E2049" s="76"/>
      <c r="F2049" s="91">
        <f t="shared" si="58"/>
        <v>0</v>
      </c>
    </row>
    <row r="2050" spans="1:6" ht="12.75">
      <c r="A2050" s="455" t="s">
        <v>487</v>
      </c>
      <c r="B2050" s="592" t="s">
        <v>1186</v>
      </c>
      <c r="C2050" s="422" t="s">
        <v>484</v>
      </c>
      <c r="D2050" s="438">
        <v>5</v>
      </c>
      <c r="E2050" s="439"/>
      <c r="F2050" s="91">
        <f t="shared" si="58"/>
        <v>0</v>
      </c>
    </row>
    <row r="2051" spans="1:6" ht="12.75">
      <c r="A2051" s="448"/>
      <c r="B2051" s="577"/>
      <c r="C2051" s="422"/>
      <c r="D2051" s="438"/>
      <c r="E2051" s="439"/>
      <c r="F2051" s="423"/>
    </row>
    <row r="2052" spans="1:6" ht="16.5" thickBot="1">
      <c r="A2052" s="484"/>
      <c r="B2052" s="579"/>
      <c r="C2052" s="457"/>
      <c r="D2052" s="456"/>
      <c r="E2052" s="1039"/>
      <c r="F2052" s="458">
        <f>SUM(F2013:F2050)</f>
        <v>0</v>
      </c>
    </row>
    <row r="2053" spans="1:6" ht="13.5" thickTop="1">
      <c r="A2053" s="448"/>
      <c r="B2053" s="577"/>
      <c r="C2053" s="347"/>
      <c r="D2053" s="418"/>
      <c r="E2053" s="470"/>
      <c r="F2053" s="419"/>
    </row>
    <row r="2054" spans="1:6" ht="12.75">
      <c r="A2054" s="448"/>
      <c r="B2054" s="577"/>
      <c r="C2054" s="347"/>
      <c r="D2054" s="418"/>
      <c r="E2054" s="470"/>
      <c r="F2054" s="419"/>
    </row>
    <row r="2055" spans="1:6" ht="12.75">
      <c r="A2055" s="448"/>
      <c r="B2055" s="577"/>
      <c r="C2055" s="347"/>
      <c r="D2055" s="418"/>
      <c r="E2055" s="470"/>
      <c r="F2055" s="419"/>
    </row>
    <row r="2056" spans="1:6" ht="18">
      <c r="A2056" s="490" t="s">
        <v>463</v>
      </c>
      <c r="B2056" s="593" t="s">
        <v>1187</v>
      </c>
      <c r="C2056" s="491"/>
      <c r="D2056" s="491"/>
      <c r="E2056" s="1046"/>
      <c r="F2056" s="492"/>
    </row>
    <row r="2057" spans="1:6" ht="15">
      <c r="A2057" s="453"/>
      <c r="B2057" s="584"/>
      <c r="C2057" s="426"/>
      <c r="D2057" s="426"/>
      <c r="E2057" s="1047"/>
      <c r="F2057" s="440"/>
    </row>
    <row r="2058" spans="1:6" ht="25.5">
      <c r="A2058" s="453"/>
      <c r="B2058" s="584" t="s">
        <v>314</v>
      </c>
      <c r="C2058" s="426"/>
      <c r="D2058" s="426"/>
      <c r="E2058" s="1047"/>
      <c r="F2058" s="440"/>
    </row>
    <row r="2059" spans="1:6" ht="15">
      <c r="A2059" s="453"/>
      <c r="B2059" s="584"/>
      <c r="C2059" s="426"/>
      <c r="D2059" s="426"/>
      <c r="E2059" s="1047"/>
      <c r="F2059" s="440"/>
    </row>
    <row r="2060" spans="1:6" ht="12.75">
      <c r="A2060" s="454" t="s">
        <v>456</v>
      </c>
      <c r="B2060" s="570" t="s">
        <v>315</v>
      </c>
      <c r="C2060" s="342"/>
      <c r="D2060" s="428"/>
      <c r="E2060" s="76"/>
      <c r="F2060" s="91">
        <f t="shared" ref="F2060:F2089" si="59">+E2060*$D2060</f>
        <v>0</v>
      </c>
    </row>
    <row r="2061" spans="1:6" ht="12.75">
      <c r="A2061" s="454"/>
      <c r="B2061" s="570" t="s">
        <v>316</v>
      </c>
      <c r="C2061" s="342" t="s">
        <v>478</v>
      </c>
      <c r="D2061" s="428">
        <v>1</v>
      </c>
      <c r="E2061" s="76"/>
      <c r="F2061" s="91">
        <f t="shared" si="59"/>
        <v>0</v>
      </c>
    </row>
    <row r="2062" spans="1:6" ht="12.75">
      <c r="A2062" s="454"/>
      <c r="B2062" s="570"/>
      <c r="C2062" s="342"/>
      <c r="D2062" s="428"/>
      <c r="E2062" s="76"/>
      <c r="F2062" s="91">
        <f t="shared" si="59"/>
        <v>0</v>
      </c>
    </row>
    <row r="2063" spans="1:6" ht="12.75">
      <c r="A2063" s="454" t="s">
        <v>458</v>
      </c>
      <c r="B2063" s="570" t="s">
        <v>1188</v>
      </c>
      <c r="C2063" s="342"/>
      <c r="D2063" s="428"/>
      <c r="E2063" s="76"/>
      <c r="F2063" s="91">
        <f t="shared" si="59"/>
        <v>0</v>
      </c>
    </row>
    <row r="2064" spans="1:6" ht="12.75">
      <c r="A2064" s="455"/>
      <c r="B2064" s="592" t="s">
        <v>317</v>
      </c>
      <c r="C2064" s="434" t="s">
        <v>478</v>
      </c>
      <c r="D2064" s="435">
        <v>10</v>
      </c>
      <c r="E2064" s="433"/>
      <c r="F2064" s="91">
        <f t="shared" si="59"/>
        <v>0</v>
      </c>
    </row>
    <row r="2065" spans="1:6" ht="12.75">
      <c r="A2065" s="449"/>
      <c r="B2065" s="580"/>
      <c r="C2065" s="422"/>
      <c r="D2065" s="422"/>
      <c r="E2065" s="433"/>
      <c r="F2065" s="91">
        <f t="shared" si="59"/>
        <v>0</v>
      </c>
    </row>
    <row r="2066" spans="1:6" ht="12.75">
      <c r="A2066" s="451" t="s">
        <v>459</v>
      </c>
      <c r="B2066" s="580" t="s">
        <v>318</v>
      </c>
      <c r="C2066" s="422"/>
      <c r="D2066" s="422"/>
      <c r="E2066" s="433"/>
      <c r="F2066" s="91">
        <f t="shared" si="59"/>
        <v>0</v>
      </c>
    </row>
    <row r="2067" spans="1:6" ht="12.75">
      <c r="A2067" s="451"/>
      <c r="B2067" s="580" t="s">
        <v>319</v>
      </c>
      <c r="C2067" s="422" t="s">
        <v>478</v>
      </c>
      <c r="D2067" s="422">
        <v>2</v>
      </c>
      <c r="E2067" s="433"/>
      <c r="F2067" s="91">
        <f t="shared" si="59"/>
        <v>0</v>
      </c>
    </row>
    <row r="2068" spans="1:6" ht="12.75">
      <c r="A2068" s="451"/>
      <c r="B2068" s="580"/>
      <c r="C2068" s="422"/>
      <c r="D2068" s="422"/>
      <c r="E2068" s="433"/>
      <c r="F2068" s="91">
        <f t="shared" si="59"/>
        <v>0</v>
      </c>
    </row>
    <row r="2069" spans="1:6" ht="12.75">
      <c r="A2069" s="451" t="s">
        <v>460</v>
      </c>
      <c r="B2069" s="580" t="s">
        <v>1189</v>
      </c>
      <c r="C2069" s="422" t="s">
        <v>478</v>
      </c>
      <c r="D2069" s="422">
        <v>10</v>
      </c>
      <c r="E2069" s="433"/>
      <c r="F2069" s="91">
        <f t="shared" si="59"/>
        <v>0</v>
      </c>
    </row>
    <row r="2070" spans="1:6" ht="12.75">
      <c r="A2070" s="451"/>
      <c r="B2070" s="580"/>
      <c r="C2070" s="422"/>
      <c r="D2070" s="422"/>
      <c r="E2070" s="433"/>
      <c r="F2070" s="91">
        <f t="shared" si="59"/>
        <v>0</v>
      </c>
    </row>
    <row r="2071" spans="1:6" ht="12.75">
      <c r="A2071" s="467"/>
      <c r="B2071" s="594" t="s">
        <v>1190</v>
      </c>
      <c r="C2071" s="347"/>
      <c r="D2071" s="347"/>
      <c r="E2071" s="76"/>
      <c r="F2071" s="91">
        <f t="shared" si="59"/>
        <v>0</v>
      </c>
    </row>
    <row r="2072" spans="1:6" ht="12.75">
      <c r="A2072" s="467"/>
      <c r="B2072" s="594"/>
      <c r="C2072" s="347"/>
      <c r="D2072" s="347"/>
      <c r="E2072" s="76"/>
      <c r="F2072" s="91">
        <f t="shared" si="59"/>
        <v>0</v>
      </c>
    </row>
    <row r="2073" spans="1:6" ht="12.75">
      <c r="A2073" s="449" t="s">
        <v>462</v>
      </c>
      <c r="B2073" s="580" t="s">
        <v>727</v>
      </c>
      <c r="C2073" s="422"/>
      <c r="D2073" s="422"/>
      <c r="E2073" s="433"/>
      <c r="F2073" s="91">
        <f t="shared" si="59"/>
        <v>0</v>
      </c>
    </row>
    <row r="2074" spans="1:6" ht="12.75">
      <c r="A2074" s="467"/>
      <c r="B2074" s="577" t="s">
        <v>320</v>
      </c>
      <c r="C2074" s="347" t="s">
        <v>637</v>
      </c>
      <c r="D2074" s="347">
        <v>640</v>
      </c>
      <c r="E2074" s="76"/>
      <c r="F2074" s="91">
        <f t="shared" si="59"/>
        <v>0</v>
      </c>
    </row>
    <row r="2075" spans="1:6" ht="12.75">
      <c r="A2075" s="467"/>
      <c r="B2075" s="577"/>
      <c r="C2075" s="347"/>
      <c r="D2075" s="347"/>
      <c r="E2075" s="76"/>
      <c r="F2075" s="91">
        <f t="shared" si="59"/>
        <v>0</v>
      </c>
    </row>
    <row r="2076" spans="1:6" ht="12.75">
      <c r="A2076" s="448" t="s">
        <v>463</v>
      </c>
      <c r="B2076" s="577" t="s">
        <v>321</v>
      </c>
      <c r="C2076" s="347"/>
      <c r="D2076" s="347"/>
      <c r="E2076" s="76"/>
      <c r="F2076" s="91">
        <f t="shared" si="59"/>
        <v>0</v>
      </c>
    </row>
    <row r="2077" spans="1:6" ht="12.75">
      <c r="A2077" s="467"/>
      <c r="B2077" s="577" t="s">
        <v>322</v>
      </c>
      <c r="C2077" s="347" t="s">
        <v>637</v>
      </c>
      <c r="D2077" s="347">
        <v>80</v>
      </c>
      <c r="E2077" s="76"/>
      <c r="F2077" s="91">
        <f t="shared" si="59"/>
        <v>0</v>
      </c>
    </row>
    <row r="2078" spans="1:6" ht="12.75">
      <c r="A2078" s="467"/>
      <c r="B2078" s="577"/>
      <c r="C2078" s="347"/>
      <c r="D2078" s="347"/>
      <c r="E2078" s="76"/>
      <c r="F2078" s="91">
        <f t="shared" si="59"/>
        <v>0</v>
      </c>
    </row>
    <row r="2079" spans="1:6" ht="12.75">
      <c r="A2079" s="449" t="s">
        <v>464</v>
      </c>
      <c r="B2079" s="580" t="s">
        <v>769</v>
      </c>
      <c r="C2079" s="422"/>
      <c r="D2079" s="422"/>
      <c r="E2079" s="439"/>
      <c r="F2079" s="91">
        <f t="shared" si="59"/>
        <v>0</v>
      </c>
    </row>
    <row r="2080" spans="1:6" ht="12.75">
      <c r="A2080" s="451"/>
      <c r="B2080" s="580" t="s">
        <v>323</v>
      </c>
      <c r="C2080" s="422" t="s">
        <v>637</v>
      </c>
      <c r="D2080" s="422">
        <v>80</v>
      </c>
      <c r="E2080" s="439"/>
      <c r="F2080" s="91">
        <f t="shared" si="59"/>
        <v>0</v>
      </c>
    </row>
    <row r="2081" spans="1:6" ht="12.75">
      <c r="A2081" s="451"/>
      <c r="B2081" s="580"/>
      <c r="C2081" s="422"/>
      <c r="D2081" s="422"/>
      <c r="E2081" s="439"/>
      <c r="F2081" s="91">
        <f t="shared" si="59"/>
        <v>0</v>
      </c>
    </row>
    <row r="2082" spans="1:6" ht="12.75">
      <c r="A2082" s="449" t="s">
        <v>465</v>
      </c>
      <c r="B2082" s="580" t="s">
        <v>1191</v>
      </c>
      <c r="C2082" s="422"/>
      <c r="D2082" s="422"/>
      <c r="E2082" s="439"/>
      <c r="F2082" s="91">
        <f t="shared" si="59"/>
        <v>0</v>
      </c>
    </row>
    <row r="2083" spans="1:6" ht="12.75">
      <c r="A2083" s="451"/>
      <c r="B2083" s="580" t="s">
        <v>311</v>
      </c>
      <c r="C2083" s="422" t="s">
        <v>637</v>
      </c>
      <c r="D2083" s="422">
        <v>240</v>
      </c>
      <c r="E2083" s="439"/>
      <c r="F2083" s="91">
        <f t="shared" si="59"/>
        <v>0</v>
      </c>
    </row>
    <row r="2084" spans="1:6" ht="12.75">
      <c r="A2084" s="467"/>
      <c r="B2084" s="577"/>
      <c r="C2084" s="347"/>
      <c r="D2084" s="347"/>
      <c r="E2084" s="76"/>
      <c r="F2084" s="91">
        <f t="shared" si="59"/>
        <v>0</v>
      </c>
    </row>
    <row r="2085" spans="1:6" ht="12.75">
      <c r="A2085" s="449" t="s">
        <v>466</v>
      </c>
      <c r="B2085" s="580" t="s">
        <v>1192</v>
      </c>
      <c r="C2085" s="422"/>
      <c r="D2085" s="422"/>
      <c r="E2085" s="433"/>
      <c r="F2085" s="91">
        <f t="shared" si="59"/>
        <v>0</v>
      </c>
    </row>
    <row r="2086" spans="1:6" ht="12.75">
      <c r="A2086" s="449"/>
      <c r="B2086" s="580" t="s">
        <v>324</v>
      </c>
      <c r="C2086" s="422" t="s">
        <v>478</v>
      </c>
      <c r="D2086" s="422">
        <v>5</v>
      </c>
      <c r="E2086" s="433"/>
      <c r="F2086" s="91">
        <f t="shared" si="59"/>
        <v>0</v>
      </c>
    </row>
    <row r="2087" spans="1:6" ht="12.75">
      <c r="A2087" s="449"/>
      <c r="B2087" s="580"/>
      <c r="C2087" s="422"/>
      <c r="D2087" s="422"/>
      <c r="E2087" s="433"/>
      <c r="F2087" s="91">
        <f t="shared" si="59"/>
        <v>0</v>
      </c>
    </row>
    <row r="2088" spans="1:6" ht="12.75">
      <c r="A2088" s="455" t="s">
        <v>467</v>
      </c>
      <c r="B2088" s="592" t="s">
        <v>1186</v>
      </c>
      <c r="C2088" s="434" t="s">
        <v>484</v>
      </c>
      <c r="D2088" s="435">
        <v>5</v>
      </c>
      <c r="E2088" s="433"/>
      <c r="F2088" s="91">
        <f t="shared" si="59"/>
        <v>0</v>
      </c>
    </row>
    <row r="2089" spans="1:6" ht="15">
      <c r="A2089" s="453"/>
      <c r="B2089" s="595"/>
      <c r="C2089" s="426"/>
      <c r="D2089" s="426"/>
      <c r="E2089" s="1047"/>
      <c r="F2089" s="91">
        <f t="shared" si="59"/>
        <v>0</v>
      </c>
    </row>
    <row r="2090" spans="1:6" ht="15.75" thickBot="1">
      <c r="A2090" s="493"/>
      <c r="B2090" s="596"/>
      <c r="C2090" s="494"/>
      <c r="D2090" s="494"/>
      <c r="E2090" s="1048"/>
      <c r="F2090" s="495">
        <f>SUM(F2058:F2088)</f>
        <v>0</v>
      </c>
    </row>
    <row r="2091" spans="1:6" ht="13.5" thickTop="1">
      <c r="A2091" s="455"/>
      <c r="B2091" s="592"/>
      <c r="C2091" s="434"/>
      <c r="D2091" s="435"/>
      <c r="E2091" s="433"/>
      <c r="F2091" s="441"/>
    </row>
    <row r="2092" spans="1:6" ht="12.75">
      <c r="A2092" s="455"/>
      <c r="B2092" s="592"/>
      <c r="C2092" s="434"/>
      <c r="D2092" s="435"/>
      <c r="E2092" s="433"/>
      <c r="F2092" s="441"/>
    </row>
    <row r="2093" spans="1:6" ht="12.75">
      <c r="A2093" s="455"/>
      <c r="B2093" s="592"/>
      <c r="C2093" s="434"/>
      <c r="D2093" s="435"/>
      <c r="E2093" s="433"/>
      <c r="F2093" s="441"/>
    </row>
    <row r="2094" spans="1:6" ht="18">
      <c r="A2094" s="485" t="s">
        <v>464</v>
      </c>
      <c r="B2094" s="591" t="s">
        <v>587</v>
      </c>
      <c r="C2094" s="486"/>
      <c r="D2094" s="486"/>
      <c r="E2094" s="1049"/>
      <c r="F2094" s="496"/>
    </row>
    <row r="2095" spans="1:6" ht="15">
      <c r="A2095" s="450"/>
      <c r="B2095" s="595"/>
      <c r="C2095" s="421"/>
      <c r="D2095" s="421"/>
      <c r="E2095" s="1050"/>
      <c r="F2095" s="442"/>
    </row>
    <row r="2096" spans="1:6">
      <c r="A2096" s="450"/>
      <c r="B2096" s="597" t="s">
        <v>325</v>
      </c>
      <c r="C2096" s="421"/>
      <c r="D2096" s="421"/>
      <c r="E2096" s="1050"/>
      <c r="F2096" s="442"/>
    </row>
    <row r="2097" spans="1:6">
      <c r="A2097" s="450"/>
      <c r="B2097" s="597"/>
      <c r="C2097" s="421"/>
      <c r="D2097" s="421"/>
      <c r="E2097" s="1050"/>
      <c r="F2097" s="442"/>
    </row>
    <row r="2098" spans="1:6" ht="12.75">
      <c r="A2098" s="455" t="s">
        <v>456</v>
      </c>
      <c r="B2098" s="592" t="s">
        <v>326</v>
      </c>
      <c r="C2098" s="434"/>
      <c r="D2098" s="435"/>
      <c r="E2098" s="433"/>
      <c r="F2098" s="91">
        <f t="shared" ref="F2098:F2150" si="60">+E2098*$D2098</f>
        <v>0</v>
      </c>
    </row>
    <row r="2099" spans="1:6" ht="12.75">
      <c r="A2099" s="467"/>
      <c r="B2099" s="577" t="s">
        <v>327</v>
      </c>
      <c r="C2099" s="347"/>
      <c r="D2099" s="418"/>
      <c r="E2099" s="470"/>
      <c r="F2099" s="91">
        <f t="shared" si="60"/>
        <v>0</v>
      </c>
    </row>
    <row r="2100" spans="1:6">
      <c r="A2100" s="450"/>
      <c r="B2100" s="592" t="s">
        <v>328</v>
      </c>
      <c r="C2100" s="434"/>
      <c r="D2100" s="435"/>
      <c r="E2100" s="1050"/>
      <c r="F2100" s="91">
        <f t="shared" si="60"/>
        <v>0</v>
      </c>
    </row>
    <row r="2101" spans="1:6">
      <c r="A2101" s="450"/>
      <c r="B2101" s="592" t="s">
        <v>329</v>
      </c>
      <c r="C2101" s="434"/>
      <c r="D2101" s="435"/>
      <c r="E2101" s="1050"/>
      <c r="F2101" s="91">
        <f t="shared" si="60"/>
        <v>0</v>
      </c>
    </row>
    <row r="2102" spans="1:6">
      <c r="A2102" s="450"/>
      <c r="B2102" s="592" t="s">
        <v>330</v>
      </c>
      <c r="C2102" s="434" t="s">
        <v>478</v>
      </c>
      <c r="D2102" s="435">
        <v>1</v>
      </c>
      <c r="E2102" s="433"/>
      <c r="F2102" s="91">
        <f t="shared" si="60"/>
        <v>0</v>
      </c>
    </row>
    <row r="2103" spans="1:6">
      <c r="A2103" s="450"/>
      <c r="B2103" s="597"/>
      <c r="C2103" s="421"/>
      <c r="D2103" s="421"/>
      <c r="E2103" s="1050"/>
      <c r="F2103" s="91">
        <f t="shared" si="60"/>
        <v>0</v>
      </c>
    </row>
    <row r="2104" spans="1:6" ht="12.75">
      <c r="A2104" s="455" t="s">
        <v>458</v>
      </c>
      <c r="B2104" s="592" t="s">
        <v>331</v>
      </c>
      <c r="C2104" s="434"/>
      <c r="D2104" s="435"/>
      <c r="E2104" s="433"/>
      <c r="F2104" s="91">
        <f t="shared" si="60"/>
        <v>0</v>
      </c>
    </row>
    <row r="2105" spans="1:6" ht="12.75">
      <c r="A2105" s="467"/>
      <c r="B2105" s="577" t="s">
        <v>332</v>
      </c>
      <c r="C2105" s="347"/>
      <c r="D2105" s="418"/>
      <c r="E2105" s="470"/>
      <c r="F2105" s="91">
        <f t="shared" si="60"/>
        <v>0</v>
      </c>
    </row>
    <row r="2106" spans="1:6">
      <c r="A2106" s="450"/>
      <c r="B2106" s="592" t="s">
        <v>333</v>
      </c>
      <c r="C2106" s="434"/>
      <c r="D2106" s="435"/>
      <c r="E2106" s="1050"/>
      <c r="F2106" s="91">
        <f t="shared" si="60"/>
        <v>0</v>
      </c>
    </row>
    <row r="2107" spans="1:6">
      <c r="A2107" s="450"/>
      <c r="B2107" s="592" t="s">
        <v>380</v>
      </c>
      <c r="C2107" s="434" t="s">
        <v>478</v>
      </c>
      <c r="D2107" s="435">
        <v>2</v>
      </c>
      <c r="E2107" s="433"/>
      <c r="F2107" s="91">
        <f t="shared" si="60"/>
        <v>0</v>
      </c>
    </row>
    <row r="2108" spans="1:6">
      <c r="A2108" s="450"/>
      <c r="B2108" s="592"/>
      <c r="C2108" s="434"/>
      <c r="D2108" s="435"/>
      <c r="E2108" s="1050"/>
      <c r="F2108" s="91">
        <f t="shared" si="60"/>
        <v>0</v>
      </c>
    </row>
    <row r="2109" spans="1:6" ht="12.75">
      <c r="A2109" s="455" t="s">
        <v>459</v>
      </c>
      <c r="B2109" s="592" t="s">
        <v>381</v>
      </c>
      <c r="C2109" s="434"/>
      <c r="D2109" s="435"/>
      <c r="E2109" s="433"/>
      <c r="F2109" s="91">
        <f t="shared" si="60"/>
        <v>0</v>
      </c>
    </row>
    <row r="2110" spans="1:6" ht="12.75">
      <c r="A2110" s="467"/>
      <c r="B2110" s="577" t="s">
        <v>382</v>
      </c>
      <c r="C2110" s="347"/>
      <c r="D2110" s="418"/>
      <c r="E2110" s="470"/>
      <c r="F2110" s="91">
        <f t="shared" si="60"/>
        <v>0</v>
      </c>
    </row>
    <row r="2111" spans="1:6">
      <c r="A2111" s="450"/>
      <c r="B2111" s="592" t="s">
        <v>383</v>
      </c>
      <c r="C2111" s="434" t="s">
        <v>478</v>
      </c>
      <c r="D2111" s="435">
        <v>3</v>
      </c>
      <c r="E2111" s="433"/>
      <c r="F2111" s="91">
        <f t="shared" si="60"/>
        <v>0</v>
      </c>
    </row>
    <row r="2112" spans="1:6">
      <c r="A2112" s="450"/>
      <c r="B2112" s="592"/>
      <c r="C2112" s="434"/>
      <c r="D2112" s="435"/>
      <c r="E2112" s="1050"/>
      <c r="F2112" s="91">
        <f t="shared" si="60"/>
        <v>0</v>
      </c>
    </row>
    <row r="2113" spans="1:6" ht="12.75">
      <c r="A2113" s="455" t="s">
        <v>460</v>
      </c>
      <c r="B2113" s="592" t="s">
        <v>384</v>
      </c>
      <c r="C2113" s="434"/>
      <c r="D2113" s="435"/>
      <c r="E2113" s="433"/>
      <c r="F2113" s="91">
        <f t="shared" si="60"/>
        <v>0</v>
      </c>
    </row>
    <row r="2114" spans="1:6" ht="12.75">
      <c r="A2114" s="467"/>
      <c r="B2114" s="577" t="s">
        <v>385</v>
      </c>
      <c r="C2114" s="347"/>
      <c r="D2114" s="418"/>
      <c r="E2114" s="470"/>
      <c r="F2114" s="91">
        <f t="shared" si="60"/>
        <v>0</v>
      </c>
    </row>
    <row r="2115" spans="1:6">
      <c r="A2115" s="450"/>
      <c r="B2115" s="592" t="s">
        <v>383</v>
      </c>
      <c r="C2115" s="434" t="s">
        <v>478</v>
      </c>
      <c r="D2115" s="435">
        <v>2</v>
      </c>
      <c r="E2115" s="433"/>
      <c r="F2115" s="91">
        <f t="shared" si="60"/>
        <v>0</v>
      </c>
    </row>
    <row r="2116" spans="1:6">
      <c r="A2116" s="450"/>
      <c r="B2116" s="592"/>
      <c r="C2116" s="434"/>
      <c r="D2116" s="435"/>
      <c r="E2116" s="1050"/>
      <c r="F2116" s="91">
        <f t="shared" si="60"/>
        <v>0</v>
      </c>
    </row>
    <row r="2117" spans="1:6" ht="12.75">
      <c r="A2117" s="455" t="s">
        <v>462</v>
      </c>
      <c r="B2117" s="592" t="s">
        <v>386</v>
      </c>
      <c r="C2117" s="434"/>
      <c r="D2117" s="435"/>
      <c r="E2117" s="433"/>
      <c r="F2117" s="91">
        <f t="shared" si="60"/>
        <v>0</v>
      </c>
    </row>
    <row r="2118" spans="1:6" ht="12.75">
      <c r="A2118" s="467"/>
      <c r="B2118" s="577" t="s">
        <v>387</v>
      </c>
      <c r="C2118" s="347"/>
      <c r="D2118" s="418"/>
      <c r="E2118" s="470"/>
      <c r="F2118" s="91">
        <f t="shared" si="60"/>
        <v>0</v>
      </c>
    </row>
    <row r="2119" spans="1:6">
      <c r="A2119" s="450"/>
      <c r="B2119" s="592" t="s">
        <v>383</v>
      </c>
      <c r="C2119" s="434" t="s">
        <v>478</v>
      </c>
      <c r="D2119" s="435">
        <v>1</v>
      </c>
      <c r="E2119" s="433"/>
      <c r="F2119" s="91">
        <f t="shared" si="60"/>
        <v>0</v>
      </c>
    </row>
    <row r="2120" spans="1:6">
      <c r="A2120" s="450"/>
      <c r="B2120" s="592"/>
      <c r="C2120" s="434"/>
      <c r="D2120" s="435"/>
      <c r="E2120" s="1050"/>
      <c r="F2120" s="91">
        <f t="shared" si="60"/>
        <v>0</v>
      </c>
    </row>
    <row r="2121" spans="1:6" ht="12.75">
      <c r="A2121" s="455" t="s">
        <v>463</v>
      </c>
      <c r="B2121" s="592" t="s">
        <v>388</v>
      </c>
      <c r="C2121" s="434"/>
      <c r="D2121" s="435"/>
      <c r="E2121" s="433"/>
      <c r="F2121" s="91">
        <f t="shared" si="60"/>
        <v>0</v>
      </c>
    </row>
    <row r="2122" spans="1:6" ht="12.75">
      <c r="A2122" s="467"/>
      <c r="B2122" s="577" t="s">
        <v>389</v>
      </c>
      <c r="C2122" s="347"/>
      <c r="D2122" s="418"/>
      <c r="E2122" s="470"/>
      <c r="F2122" s="91">
        <f t="shared" si="60"/>
        <v>0</v>
      </c>
    </row>
    <row r="2123" spans="1:6" ht="12.75">
      <c r="A2123" s="467"/>
      <c r="B2123" s="577" t="s">
        <v>390</v>
      </c>
      <c r="C2123" s="347"/>
      <c r="D2123" s="418"/>
      <c r="E2123" s="470"/>
      <c r="F2123" s="91">
        <f t="shared" si="60"/>
        <v>0</v>
      </c>
    </row>
    <row r="2124" spans="1:6" ht="12.75">
      <c r="A2124" s="467"/>
      <c r="B2124" s="577" t="s">
        <v>391</v>
      </c>
      <c r="C2124" s="347"/>
      <c r="D2124" s="418"/>
      <c r="E2124" s="470"/>
      <c r="F2124" s="91">
        <f t="shared" si="60"/>
        <v>0</v>
      </c>
    </row>
    <row r="2125" spans="1:6">
      <c r="A2125" s="450"/>
      <c r="B2125" s="592" t="s">
        <v>392</v>
      </c>
      <c r="C2125" s="434" t="s">
        <v>478</v>
      </c>
      <c r="D2125" s="435">
        <v>2</v>
      </c>
      <c r="E2125" s="433"/>
      <c r="F2125" s="91">
        <f t="shared" si="60"/>
        <v>0</v>
      </c>
    </row>
    <row r="2126" spans="1:6">
      <c r="A2126" s="450"/>
      <c r="B2126" s="592"/>
      <c r="C2126" s="434"/>
      <c r="D2126" s="435"/>
      <c r="E2126" s="1050"/>
      <c r="F2126" s="91">
        <f t="shared" si="60"/>
        <v>0</v>
      </c>
    </row>
    <row r="2127" spans="1:6" ht="12.75">
      <c r="A2127" s="455" t="s">
        <v>464</v>
      </c>
      <c r="B2127" s="592" t="s">
        <v>393</v>
      </c>
      <c r="C2127" s="434"/>
      <c r="D2127" s="435"/>
      <c r="E2127" s="433"/>
      <c r="F2127" s="91">
        <f t="shared" si="60"/>
        <v>0</v>
      </c>
    </row>
    <row r="2128" spans="1:6">
      <c r="A2128" s="450"/>
      <c r="B2128" s="592" t="s">
        <v>394</v>
      </c>
      <c r="C2128" s="434" t="s">
        <v>478</v>
      </c>
      <c r="D2128" s="435">
        <v>2</v>
      </c>
      <c r="E2128" s="433"/>
      <c r="F2128" s="91">
        <f t="shared" si="60"/>
        <v>0</v>
      </c>
    </row>
    <row r="2129" spans="1:6">
      <c r="A2129" s="450"/>
      <c r="B2129" s="592"/>
      <c r="C2129" s="434"/>
      <c r="D2129" s="435"/>
      <c r="E2129" s="1050"/>
      <c r="F2129" s="91">
        <f t="shared" si="60"/>
        <v>0</v>
      </c>
    </row>
    <row r="2130" spans="1:6" ht="12.75">
      <c r="A2130" s="455" t="s">
        <v>465</v>
      </c>
      <c r="B2130" s="592" t="s">
        <v>395</v>
      </c>
      <c r="C2130" s="434"/>
      <c r="D2130" s="435"/>
      <c r="E2130" s="433"/>
      <c r="F2130" s="91">
        <f t="shared" si="60"/>
        <v>0</v>
      </c>
    </row>
    <row r="2131" spans="1:6">
      <c r="A2131" s="450"/>
      <c r="B2131" s="592" t="s">
        <v>394</v>
      </c>
      <c r="C2131" s="434" t="s">
        <v>478</v>
      </c>
      <c r="D2131" s="435">
        <v>2</v>
      </c>
      <c r="E2131" s="433"/>
      <c r="F2131" s="91">
        <f t="shared" si="60"/>
        <v>0</v>
      </c>
    </row>
    <row r="2132" spans="1:6">
      <c r="A2132" s="450"/>
      <c r="B2132" s="592"/>
      <c r="C2132" s="434"/>
      <c r="D2132" s="435"/>
      <c r="E2132" s="433"/>
      <c r="F2132" s="91">
        <f t="shared" si="60"/>
        <v>0</v>
      </c>
    </row>
    <row r="2133" spans="1:6" ht="12.75">
      <c r="A2133" s="455" t="s">
        <v>466</v>
      </c>
      <c r="B2133" s="592" t="s">
        <v>396</v>
      </c>
      <c r="C2133" s="434" t="s">
        <v>478</v>
      </c>
      <c r="D2133" s="435">
        <v>1</v>
      </c>
      <c r="E2133" s="433"/>
      <c r="F2133" s="91">
        <f t="shared" si="60"/>
        <v>0</v>
      </c>
    </row>
    <row r="2134" spans="1:6" ht="15">
      <c r="A2134" s="450"/>
      <c r="B2134" s="598"/>
      <c r="C2134" s="421"/>
      <c r="D2134" s="421"/>
      <c r="E2134" s="1050"/>
      <c r="F2134" s="91">
        <f t="shared" si="60"/>
        <v>0</v>
      </c>
    </row>
    <row r="2135" spans="1:6" ht="12.75">
      <c r="A2135" s="455" t="s">
        <v>467</v>
      </c>
      <c r="B2135" s="592" t="s">
        <v>397</v>
      </c>
      <c r="C2135" s="434"/>
      <c r="D2135" s="435"/>
      <c r="E2135" s="433"/>
      <c r="F2135" s="91">
        <f t="shared" si="60"/>
        <v>0</v>
      </c>
    </row>
    <row r="2136" spans="1:6" ht="12.75">
      <c r="A2136" s="455"/>
      <c r="B2136" s="592" t="s">
        <v>398</v>
      </c>
      <c r="C2136" s="434" t="s">
        <v>478</v>
      </c>
      <c r="D2136" s="435">
        <v>6</v>
      </c>
      <c r="E2136" s="433"/>
      <c r="F2136" s="91">
        <f t="shared" si="60"/>
        <v>0</v>
      </c>
    </row>
    <row r="2137" spans="1:6" ht="12.75">
      <c r="A2137" s="448"/>
      <c r="B2137" s="577"/>
      <c r="C2137" s="347"/>
      <c r="D2137" s="418"/>
      <c r="E2137" s="470"/>
      <c r="F2137" s="91">
        <f t="shared" si="60"/>
        <v>0</v>
      </c>
    </row>
    <row r="2138" spans="1:6" ht="12.75">
      <c r="A2138" s="455" t="s">
        <v>485</v>
      </c>
      <c r="B2138" s="592" t="s">
        <v>399</v>
      </c>
      <c r="C2138" s="434"/>
      <c r="D2138" s="435"/>
      <c r="E2138" s="433"/>
      <c r="F2138" s="91">
        <f t="shared" si="60"/>
        <v>0</v>
      </c>
    </row>
    <row r="2139" spans="1:6" ht="25.5">
      <c r="A2139" s="455"/>
      <c r="B2139" s="592" t="s">
        <v>400</v>
      </c>
      <c r="C2139" s="434" t="s">
        <v>478</v>
      </c>
      <c r="D2139" s="435">
        <v>6</v>
      </c>
      <c r="E2139" s="433"/>
      <c r="F2139" s="91">
        <f t="shared" si="60"/>
        <v>0</v>
      </c>
    </row>
    <row r="2140" spans="1:6" ht="12.75">
      <c r="A2140" s="448"/>
      <c r="B2140" s="577"/>
      <c r="C2140" s="347"/>
      <c r="D2140" s="418"/>
      <c r="E2140" s="470"/>
      <c r="F2140" s="91">
        <f t="shared" si="60"/>
        <v>0</v>
      </c>
    </row>
    <row r="2141" spans="1:6" ht="12.75">
      <c r="A2141" s="455" t="s">
        <v>468</v>
      </c>
      <c r="B2141" s="592" t="s">
        <v>401</v>
      </c>
      <c r="C2141" s="434" t="s">
        <v>478</v>
      </c>
      <c r="D2141" s="435">
        <v>1</v>
      </c>
      <c r="E2141" s="433"/>
      <c r="F2141" s="91">
        <f t="shared" si="60"/>
        <v>0</v>
      </c>
    </row>
    <row r="2142" spans="1:6" ht="12.75">
      <c r="A2142" s="448"/>
      <c r="B2142" s="577"/>
      <c r="C2142" s="347"/>
      <c r="D2142" s="418"/>
      <c r="E2142" s="470"/>
      <c r="F2142" s="91">
        <f t="shared" si="60"/>
        <v>0</v>
      </c>
    </row>
    <row r="2143" spans="1:6" ht="12.75">
      <c r="A2143" s="455" t="s">
        <v>486</v>
      </c>
      <c r="B2143" s="592" t="s">
        <v>402</v>
      </c>
      <c r="C2143" s="434" t="s">
        <v>637</v>
      </c>
      <c r="D2143" s="435">
        <v>50</v>
      </c>
      <c r="E2143" s="433"/>
      <c r="F2143" s="91">
        <f t="shared" si="60"/>
        <v>0</v>
      </c>
    </row>
    <row r="2144" spans="1:6" ht="12.75">
      <c r="A2144" s="448"/>
      <c r="B2144" s="577"/>
      <c r="C2144" s="347"/>
      <c r="D2144" s="418"/>
      <c r="E2144" s="470"/>
      <c r="F2144" s="91">
        <f t="shared" si="60"/>
        <v>0</v>
      </c>
    </row>
    <row r="2145" spans="1:6" ht="12.75">
      <c r="A2145" s="455" t="s">
        <v>487</v>
      </c>
      <c r="B2145" s="592" t="s">
        <v>403</v>
      </c>
      <c r="C2145" s="434" t="s">
        <v>637</v>
      </c>
      <c r="D2145" s="435">
        <v>280</v>
      </c>
      <c r="E2145" s="433"/>
      <c r="F2145" s="91">
        <f t="shared" si="60"/>
        <v>0</v>
      </c>
    </row>
    <row r="2146" spans="1:6" ht="12.75">
      <c r="A2146" s="455"/>
      <c r="B2146" s="592"/>
      <c r="C2146" s="434"/>
      <c r="D2146" s="435"/>
      <c r="E2146" s="433"/>
      <c r="F2146" s="91">
        <f t="shared" si="60"/>
        <v>0</v>
      </c>
    </row>
    <row r="2147" spans="1:6" ht="12.75">
      <c r="A2147" s="455" t="s">
        <v>469</v>
      </c>
      <c r="B2147" s="592" t="s">
        <v>404</v>
      </c>
      <c r="C2147" s="434" t="s">
        <v>637</v>
      </c>
      <c r="D2147" s="435">
        <v>100</v>
      </c>
      <c r="E2147" s="433"/>
      <c r="F2147" s="91">
        <f t="shared" si="60"/>
        <v>0</v>
      </c>
    </row>
    <row r="2148" spans="1:6" ht="12.75">
      <c r="A2148" s="455"/>
      <c r="B2148" s="592"/>
      <c r="C2148" s="434"/>
      <c r="D2148" s="435"/>
      <c r="E2148" s="433"/>
      <c r="F2148" s="91">
        <f t="shared" si="60"/>
        <v>0</v>
      </c>
    </row>
    <row r="2149" spans="1:6" ht="12.75">
      <c r="A2149" s="449" t="s">
        <v>470</v>
      </c>
      <c r="B2149" s="580" t="s">
        <v>727</v>
      </c>
      <c r="C2149" s="422"/>
      <c r="D2149" s="422"/>
      <c r="E2149" s="433"/>
      <c r="F2149" s="91">
        <f t="shared" si="60"/>
        <v>0</v>
      </c>
    </row>
    <row r="2150" spans="1:6" ht="12.75">
      <c r="A2150" s="467"/>
      <c r="B2150" s="577" t="s">
        <v>320</v>
      </c>
      <c r="C2150" s="347" t="s">
        <v>637</v>
      </c>
      <c r="D2150" s="347">
        <v>100</v>
      </c>
      <c r="E2150" s="76"/>
      <c r="F2150" s="91">
        <f t="shared" si="60"/>
        <v>0</v>
      </c>
    </row>
    <row r="2151" spans="1:6" ht="12.75">
      <c r="A2151" s="455"/>
      <c r="B2151" s="592"/>
      <c r="C2151" s="434"/>
      <c r="D2151" s="435"/>
      <c r="E2151" s="433"/>
      <c r="F2151" s="436"/>
    </row>
    <row r="2152" spans="1:6" ht="16.5" thickBot="1">
      <c r="A2152" s="497"/>
      <c r="B2152" s="599"/>
      <c r="C2152" s="498"/>
      <c r="D2152" s="499"/>
      <c r="E2152" s="500"/>
      <c r="F2152" s="501">
        <f>SUM(F2097:F2150)</f>
        <v>0</v>
      </c>
    </row>
    <row r="2153" spans="1:6" ht="15" thickTop="1"/>
    <row r="2154" spans="1:6" ht="15">
      <c r="A2154" s="292"/>
      <c r="B2154" s="600"/>
      <c r="C2154" s="255"/>
      <c r="D2154" s="256"/>
      <c r="E2154" s="257"/>
      <c r="F2154" s="393"/>
    </row>
    <row r="2155" spans="1:6" ht="15">
      <c r="A2155" s="292"/>
      <c r="B2155" s="600"/>
      <c r="C2155" s="255"/>
      <c r="D2155" s="256"/>
      <c r="E2155" s="257"/>
      <c r="F2155" s="393"/>
    </row>
    <row r="2156" spans="1:6" ht="15.75">
      <c r="A2156" s="291" t="s">
        <v>467</v>
      </c>
      <c r="B2156" s="601" t="s">
        <v>409</v>
      </c>
      <c r="C2156" s="255"/>
      <c r="D2156" s="256"/>
      <c r="E2156" s="257"/>
      <c r="F2156" s="393"/>
    </row>
    <row r="2157" spans="1:6" ht="15">
      <c r="A2157" s="292"/>
      <c r="B2157" s="600"/>
      <c r="C2157" s="255"/>
      <c r="D2157" s="256"/>
      <c r="E2157" s="257"/>
      <c r="F2157" s="393"/>
    </row>
    <row r="2158" spans="1:6">
      <c r="A2158" s="295" t="s">
        <v>456</v>
      </c>
      <c r="B2158" s="602" t="s">
        <v>1193</v>
      </c>
      <c r="C2158" s="252" t="s">
        <v>626</v>
      </c>
      <c r="D2158" s="259">
        <v>0.05</v>
      </c>
      <c r="E2158" s="260"/>
      <c r="F2158" s="392">
        <f>+(F2152+F2090+F2052+F2005+F1893+F1848+F1765)*D2158</f>
        <v>0</v>
      </c>
    </row>
    <row r="2159" spans="1:6">
      <c r="A2159" s="295"/>
      <c r="B2159" s="602"/>
      <c r="C2159" s="252"/>
      <c r="D2159" s="259"/>
      <c r="E2159" s="260"/>
      <c r="F2159" s="392"/>
    </row>
    <row r="2160" spans="1:6" ht="28.5">
      <c r="A2160" s="295" t="s">
        <v>458</v>
      </c>
      <c r="B2160" s="602" t="s">
        <v>410</v>
      </c>
      <c r="C2160" s="252" t="s">
        <v>483</v>
      </c>
      <c r="D2160" s="502">
        <v>1</v>
      </c>
      <c r="E2160" s="260"/>
      <c r="F2160" s="91">
        <f t="shared" ref="F2160" si="61">+E2160*$D2160</f>
        <v>0</v>
      </c>
    </row>
    <row r="2161" spans="1:6" ht="15">
      <c r="A2161" s="292"/>
      <c r="B2161" s="600"/>
      <c r="C2161" s="255"/>
      <c r="D2161" s="256"/>
      <c r="E2161" s="257"/>
      <c r="F2161" s="393"/>
    </row>
    <row r="2162" spans="1:6" ht="15.75" thickBot="1">
      <c r="A2162" s="294"/>
      <c r="B2162" s="603" t="s">
        <v>1953</v>
      </c>
      <c r="C2162" s="258"/>
      <c r="D2162" s="254"/>
      <c r="E2162" s="261"/>
      <c r="F2162" s="394">
        <f>SUM(F2158:F2161)</f>
        <v>0</v>
      </c>
    </row>
    <row r="2163" spans="1:6" ht="15.75" thickTop="1">
      <c r="A2163" s="292"/>
      <c r="B2163" s="600"/>
      <c r="C2163" s="255"/>
      <c r="D2163" s="256"/>
      <c r="E2163" s="253"/>
      <c r="F2163" s="393"/>
    </row>
    <row r="2164" spans="1:6" ht="24" thickBot="1">
      <c r="A2164" s="296"/>
      <c r="B2164" s="604" t="s">
        <v>980</v>
      </c>
      <c r="C2164" s="262"/>
      <c r="D2164" s="254"/>
      <c r="E2164" s="263"/>
      <c r="F2164" s="395">
        <f>+F2162+F2152+F2090+F2052+F2005+F1893+F1848+F1765</f>
        <v>0</v>
      </c>
    </row>
    <row r="2165" spans="1:6" ht="15" thickTop="1"/>
  </sheetData>
  <phoneticPr fontId="0" type="noConversion"/>
  <pageMargins left="0.7" right="0.7" top="0.75" bottom="0.75" header="0.3" footer="0.3"/>
  <pageSetup paperSize="9" scale="7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A1205"/>
  <sheetViews>
    <sheetView showZeros="0" topLeftCell="A1054" zoomScaleNormal="91" workbookViewId="0">
      <selection activeCell="E1054" sqref="E1:E1048576"/>
    </sheetView>
  </sheetViews>
  <sheetFormatPr defaultRowHeight="14.25"/>
  <cols>
    <col min="1" max="1" width="6.28515625" style="659" customWidth="1"/>
    <col min="2" max="2" width="51.7109375" style="703" customWidth="1"/>
    <col min="3" max="3" width="5.85546875" style="661" customWidth="1"/>
    <col min="4" max="4" width="9.7109375" style="626" customWidth="1"/>
    <col min="5" max="5" width="16.5703125" style="662" customWidth="1"/>
    <col min="6" max="6" width="23.28515625" style="662" customWidth="1"/>
    <col min="7" max="7" width="18.140625" style="622" customWidth="1"/>
    <col min="8" max="256" width="9.140625" style="622"/>
    <col min="257" max="257" width="6.28515625" style="622" customWidth="1"/>
    <col min="258" max="258" width="51.7109375" style="622" customWidth="1"/>
    <col min="259" max="259" width="5.85546875" style="622" customWidth="1"/>
    <col min="260" max="260" width="9.7109375" style="622" customWidth="1"/>
    <col min="261" max="261" width="16.5703125" style="622" customWidth="1"/>
    <col min="262" max="262" width="23.28515625" style="622" customWidth="1"/>
    <col min="263" max="263" width="18.140625" style="622" customWidth="1"/>
    <col min="264" max="512" width="9.140625" style="622"/>
    <col min="513" max="513" width="6.28515625" style="622" customWidth="1"/>
    <col min="514" max="514" width="51.7109375" style="622" customWidth="1"/>
    <col min="515" max="515" width="5.85546875" style="622" customWidth="1"/>
    <col min="516" max="516" width="9.7109375" style="622" customWidth="1"/>
    <col min="517" max="517" width="16.5703125" style="622" customWidth="1"/>
    <col min="518" max="518" width="23.28515625" style="622" customWidth="1"/>
    <col min="519" max="519" width="18.140625" style="622" customWidth="1"/>
    <col min="520" max="768" width="9.140625" style="622"/>
    <col min="769" max="769" width="6.28515625" style="622" customWidth="1"/>
    <col min="770" max="770" width="51.7109375" style="622" customWidth="1"/>
    <col min="771" max="771" width="5.85546875" style="622" customWidth="1"/>
    <col min="772" max="772" width="9.7109375" style="622" customWidth="1"/>
    <col min="773" max="773" width="16.5703125" style="622" customWidth="1"/>
    <col min="774" max="774" width="23.28515625" style="622" customWidth="1"/>
    <col min="775" max="775" width="18.140625" style="622" customWidth="1"/>
    <col min="776" max="1024" width="9.140625" style="622"/>
    <col min="1025" max="1025" width="6.28515625" style="622" customWidth="1"/>
    <col min="1026" max="1026" width="51.7109375" style="622" customWidth="1"/>
    <col min="1027" max="1027" width="5.85546875" style="622" customWidth="1"/>
    <col min="1028" max="1028" width="9.7109375" style="622" customWidth="1"/>
    <col min="1029" max="1029" width="16.5703125" style="622" customWidth="1"/>
    <col min="1030" max="1030" width="23.28515625" style="622" customWidth="1"/>
    <col min="1031" max="1031" width="18.140625" style="622" customWidth="1"/>
    <col min="1032" max="1280" width="9.140625" style="622"/>
    <col min="1281" max="1281" width="6.28515625" style="622" customWidth="1"/>
    <col min="1282" max="1282" width="51.7109375" style="622" customWidth="1"/>
    <col min="1283" max="1283" width="5.85546875" style="622" customWidth="1"/>
    <col min="1284" max="1284" width="9.7109375" style="622" customWidth="1"/>
    <col min="1285" max="1285" width="16.5703125" style="622" customWidth="1"/>
    <col min="1286" max="1286" width="23.28515625" style="622" customWidth="1"/>
    <col min="1287" max="1287" width="18.140625" style="622" customWidth="1"/>
    <col min="1288" max="1536" width="9.140625" style="622"/>
    <col min="1537" max="1537" width="6.28515625" style="622" customWidth="1"/>
    <col min="1538" max="1538" width="51.7109375" style="622" customWidth="1"/>
    <col min="1539" max="1539" width="5.85546875" style="622" customWidth="1"/>
    <col min="1540" max="1540" width="9.7109375" style="622" customWidth="1"/>
    <col min="1541" max="1541" width="16.5703125" style="622" customWidth="1"/>
    <col min="1542" max="1542" width="23.28515625" style="622" customWidth="1"/>
    <col min="1543" max="1543" width="18.140625" style="622" customWidth="1"/>
    <col min="1544" max="1792" width="9.140625" style="622"/>
    <col min="1793" max="1793" width="6.28515625" style="622" customWidth="1"/>
    <col min="1794" max="1794" width="51.7109375" style="622" customWidth="1"/>
    <col min="1795" max="1795" width="5.85546875" style="622" customWidth="1"/>
    <col min="1796" max="1796" width="9.7109375" style="622" customWidth="1"/>
    <col min="1797" max="1797" width="16.5703125" style="622" customWidth="1"/>
    <col min="1798" max="1798" width="23.28515625" style="622" customWidth="1"/>
    <col min="1799" max="1799" width="18.140625" style="622" customWidth="1"/>
    <col min="1800" max="2048" width="9.140625" style="622"/>
    <col min="2049" max="2049" width="6.28515625" style="622" customWidth="1"/>
    <col min="2050" max="2050" width="51.7109375" style="622" customWidth="1"/>
    <col min="2051" max="2051" width="5.85546875" style="622" customWidth="1"/>
    <col min="2052" max="2052" width="9.7109375" style="622" customWidth="1"/>
    <col min="2053" max="2053" width="16.5703125" style="622" customWidth="1"/>
    <col min="2054" max="2054" width="23.28515625" style="622" customWidth="1"/>
    <col min="2055" max="2055" width="18.140625" style="622" customWidth="1"/>
    <col min="2056" max="2304" width="9.140625" style="622"/>
    <col min="2305" max="2305" width="6.28515625" style="622" customWidth="1"/>
    <col min="2306" max="2306" width="51.7109375" style="622" customWidth="1"/>
    <col min="2307" max="2307" width="5.85546875" style="622" customWidth="1"/>
    <col min="2308" max="2308" width="9.7109375" style="622" customWidth="1"/>
    <col min="2309" max="2309" width="16.5703125" style="622" customWidth="1"/>
    <col min="2310" max="2310" width="23.28515625" style="622" customWidth="1"/>
    <col min="2311" max="2311" width="18.140625" style="622" customWidth="1"/>
    <col min="2312" max="2560" width="9.140625" style="622"/>
    <col min="2561" max="2561" width="6.28515625" style="622" customWidth="1"/>
    <col min="2562" max="2562" width="51.7109375" style="622" customWidth="1"/>
    <col min="2563" max="2563" width="5.85546875" style="622" customWidth="1"/>
    <col min="2564" max="2564" width="9.7109375" style="622" customWidth="1"/>
    <col min="2565" max="2565" width="16.5703125" style="622" customWidth="1"/>
    <col min="2566" max="2566" width="23.28515625" style="622" customWidth="1"/>
    <col min="2567" max="2567" width="18.140625" style="622" customWidth="1"/>
    <col min="2568" max="2816" width="9.140625" style="622"/>
    <col min="2817" max="2817" width="6.28515625" style="622" customWidth="1"/>
    <col min="2818" max="2818" width="51.7109375" style="622" customWidth="1"/>
    <col min="2819" max="2819" width="5.85546875" style="622" customWidth="1"/>
    <col min="2820" max="2820" width="9.7109375" style="622" customWidth="1"/>
    <col min="2821" max="2821" width="16.5703125" style="622" customWidth="1"/>
    <col min="2822" max="2822" width="23.28515625" style="622" customWidth="1"/>
    <col min="2823" max="2823" width="18.140625" style="622" customWidth="1"/>
    <col min="2824" max="3072" width="9.140625" style="622"/>
    <col min="3073" max="3073" width="6.28515625" style="622" customWidth="1"/>
    <col min="3074" max="3074" width="51.7109375" style="622" customWidth="1"/>
    <col min="3075" max="3075" width="5.85546875" style="622" customWidth="1"/>
    <col min="3076" max="3076" width="9.7109375" style="622" customWidth="1"/>
    <col min="3077" max="3077" width="16.5703125" style="622" customWidth="1"/>
    <col min="3078" max="3078" width="23.28515625" style="622" customWidth="1"/>
    <col min="3079" max="3079" width="18.140625" style="622" customWidth="1"/>
    <col min="3080" max="3328" width="9.140625" style="622"/>
    <col min="3329" max="3329" width="6.28515625" style="622" customWidth="1"/>
    <col min="3330" max="3330" width="51.7109375" style="622" customWidth="1"/>
    <col min="3331" max="3331" width="5.85546875" style="622" customWidth="1"/>
    <col min="3332" max="3332" width="9.7109375" style="622" customWidth="1"/>
    <col min="3333" max="3333" width="16.5703125" style="622" customWidth="1"/>
    <col min="3334" max="3334" width="23.28515625" style="622" customWidth="1"/>
    <col min="3335" max="3335" width="18.140625" style="622" customWidth="1"/>
    <col min="3336" max="3584" width="9.140625" style="622"/>
    <col min="3585" max="3585" width="6.28515625" style="622" customWidth="1"/>
    <col min="3586" max="3586" width="51.7109375" style="622" customWidth="1"/>
    <col min="3587" max="3587" width="5.85546875" style="622" customWidth="1"/>
    <col min="3588" max="3588" width="9.7109375" style="622" customWidth="1"/>
    <col min="3589" max="3589" width="16.5703125" style="622" customWidth="1"/>
    <col min="3590" max="3590" width="23.28515625" style="622" customWidth="1"/>
    <col min="3591" max="3591" width="18.140625" style="622" customWidth="1"/>
    <col min="3592" max="3840" width="9.140625" style="622"/>
    <col min="3841" max="3841" width="6.28515625" style="622" customWidth="1"/>
    <col min="3842" max="3842" width="51.7109375" style="622" customWidth="1"/>
    <col min="3843" max="3843" width="5.85546875" style="622" customWidth="1"/>
    <col min="3844" max="3844" width="9.7109375" style="622" customWidth="1"/>
    <col min="3845" max="3845" width="16.5703125" style="622" customWidth="1"/>
    <col min="3846" max="3846" width="23.28515625" style="622" customWidth="1"/>
    <col min="3847" max="3847" width="18.140625" style="622" customWidth="1"/>
    <col min="3848" max="4096" width="9.140625" style="622"/>
    <col min="4097" max="4097" width="6.28515625" style="622" customWidth="1"/>
    <col min="4098" max="4098" width="51.7109375" style="622" customWidth="1"/>
    <col min="4099" max="4099" width="5.85546875" style="622" customWidth="1"/>
    <col min="4100" max="4100" width="9.7109375" style="622" customWidth="1"/>
    <col min="4101" max="4101" width="16.5703125" style="622" customWidth="1"/>
    <col min="4102" max="4102" width="23.28515625" style="622" customWidth="1"/>
    <col min="4103" max="4103" width="18.140625" style="622" customWidth="1"/>
    <col min="4104" max="4352" width="9.140625" style="622"/>
    <col min="4353" max="4353" width="6.28515625" style="622" customWidth="1"/>
    <col min="4354" max="4354" width="51.7109375" style="622" customWidth="1"/>
    <col min="4355" max="4355" width="5.85546875" style="622" customWidth="1"/>
    <col min="4356" max="4356" width="9.7109375" style="622" customWidth="1"/>
    <col min="4357" max="4357" width="16.5703125" style="622" customWidth="1"/>
    <col min="4358" max="4358" width="23.28515625" style="622" customWidth="1"/>
    <col min="4359" max="4359" width="18.140625" style="622" customWidth="1"/>
    <col min="4360" max="4608" width="9.140625" style="622"/>
    <col min="4609" max="4609" width="6.28515625" style="622" customWidth="1"/>
    <col min="4610" max="4610" width="51.7109375" style="622" customWidth="1"/>
    <col min="4611" max="4611" width="5.85546875" style="622" customWidth="1"/>
    <col min="4612" max="4612" width="9.7109375" style="622" customWidth="1"/>
    <col min="4613" max="4613" width="16.5703125" style="622" customWidth="1"/>
    <col min="4614" max="4614" width="23.28515625" style="622" customWidth="1"/>
    <col min="4615" max="4615" width="18.140625" style="622" customWidth="1"/>
    <col min="4616" max="4864" width="9.140625" style="622"/>
    <col min="4865" max="4865" width="6.28515625" style="622" customWidth="1"/>
    <col min="4866" max="4866" width="51.7109375" style="622" customWidth="1"/>
    <col min="4867" max="4867" width="5.85546875" style="622" customWidth="1"/>
    <col min="4868" max="4868" width="9.7109375" style="622" customWidth="1"/>
    <col min="4869" max="4869" width="16.5703125" style="622" customWidth="1"/>
    <col min="4870" max="4870" width="23.28515625" style="622" customWidth="1"/>
    <col min="4871" max="4871" width="18.140625" style="622" customWidth="1"/>
    <col min="4872" max="5120" width="9.140625" style="622"/>
    <col min="5121" max="5121" width="6.28515625" style="622" customWidth="1"/>
    <col min="5122" max="5122" width="51.7109375" style="622" customWidth="1"/>
    <col min="5123" max="5123" width="5.85546875" style="622" customWidth="1"/>
    <col min="5124" max="5124" width="9.7109375" style="622" customWidth="1"/>
    <col min="5125" max="5125" width="16.5703125" style="622" customWidth="1"/>
    <col min="5126" max="5126" width="23.28515625" style="622" customWidth="1"/>
    <col min="5127" max="5127" width="18.140625" style="622" customWidth="1"/>
    <col min="5128" max="5376" width="9.140625" style="622"/>
    <col min="5377" max="5377" width="6.28515625" style="622" customWidth="1"/>
    <col min="5378" max="5378" width="51.7109375" style="622" customWidth="1"/>
    <col min="5379" max="5379" width="5.85546875" style="622" customWidth="1"/>
    <col min="5380" max="5380" width="9.7109375" style="622" customWidth="1"/>
    <col min="5381" max="5381" width="16.5703125" style="622" customWidth="1"/>
    <col min="5382" max="5382" width="23.28515625" style="622" customWidth="1"/>
    <col min="5383" max="5383" width="18.140625" style="622" customWidth="1"/>
    <col min="5384" max="5632" width="9.140625" style="622"/>
    <col min="5633" max="5633" width="6.28515625" style="622" customWidth="1"/>
    <col min="5634" max="5634" width="51.7109375" style="622" customWidth="1"/>
    <col min="5635" max="5635" width="5.85546875" style="622" customWidth="1"/>
    <col min="5636" max="5636" width="9.7109375" style="622" customWidth="1"/>
    <col min="5637" max="5637" width="16.5703125" style="622" customWidth="1"/>
    <col min="5638" max="5638" width="23.28515625" style="622" customWidth="1"/>
    <col min="5639" max="5639" width="18.140625" style="622" customWidth="1"/>
    <col min="5640" max="5888" width="9.140625" style="622"/>
    <col min="5889" max="5889" width="6.28515625" style="622" customWidth="1"/>
    <col min="5890" max="5890" width="51.7109375" style="622" customWidth="1"/>
    <col min="5891" max="5891" width="5.85546875" style="622" customWidth="1"/>
    <col min="5892" max="5892" width="9.7109375" style="622" customWidth="1"/>
    <col min="5893" max="5893" width="16.5703125" style="622" customWidth="1"/>
    <col min="5894" max="5894" width="23.28515625" style="622" customWidth="1"/>
    <col min="5895" max="5895" width="18.140625" style="622" customWidth="1"/>
    <col min="5896" max="6144" width="9.140625" style="622"/>
    <col min="6145" max="6145" width="6.28515625" style="622" customWidth="1"/>
    <col min="6146" max="6146" width="51.7109375" style="622" customWidth="1"/>
    <col min="6147" max="6147" width="5.85546875" style="622" customWidth="1"/>
    <col min="6148" max="6148" width="9.7109375" style="622" customWidth="1"/>
    <col min="6149" max="6149" width="16.5703125" style="622" customWidth="1"/>
    <col min="6150" max="6150" width="23.28515625" style="622" customWidth="1"/>
    <col min="6151" max="6151" width="18.140625" style="622" customWidth="1"/>
    <col min="6152" max="6400" width="9.140625" style="622"/>
    <col min="6401" max="6401" width="6.28515625" style="622" customWidth="1"/>
    <col min="6402" max="6402" width="51.7109375" style="622" customWidth="1"/>
    <col min="6403" max="6403" width="5.85546875" style="622" customWidth="1"/>
    <col min="6404" max="6404" width="9.7109375" style="622" customWidth="1"/>
    <col min="6405" max="6405" width="16.5703125" style="622" customWidth="1"/>
    <col min="6406" max="6406" width="23.28515625" style="622" customWidth="1"/>
    <col min="6407" max="6407" width="18.140625" style="622" customWidth="1"/>
    <col min="6408" max="6656" width="9.140625" style="622"/>
    <col min="6657" max="6657" width="6.28515625" style="622" customWidth="1"/>
    <col min="6658" max="6658" width="51.7109375" style="622" customWidth="1"/>
    <col min="6659" max="6659" width="5.85546875" style="622" customWidth="1"/>
    <col min="6660" max="6660" width="9.7109375" style="622" customWidth="1"/>
    <col min="6661" max="6661" width="16.5703125" style="622" customWidth="1"/>
    <col min="6662" max="6662" width="23.28515625" style="622" customWidth="1"/>
    <col min="6663" max="6663" width="18.140625" style="622" customWidth="1"/>
    <col min="6664" max="6912" width="9.140625" style="622"/>
    <col min="6913" max="6913" width="6.28515625" style="622" customWidth="1"/>
    <col min="6914" max="6914" width="51.7109375" style="622" customWidth="1"/>
    <col min="6915" max="6915" width="5.85546875" style="622" customWidth="1"/>
    <col min="6916" max="6916" width="9.7109375" style="622" customWidth="1"/>
    <col min="6917" max="6917" width="16.5703125" style="622" customWidth="1"/>
    <col min="6918" max="6918" width="23.28515625" style="622" customWidth="1"/>
    <col min="6919" max="6919" width="18.140625" style="622" customWidth="1"/>
    <col min="6920" max="7168" width="9.140625" style="622"/>
    <col min="7169" max="7169" width="6.28515625" style="622" customWidth="1"/>
    <col min="7170" max="7170" width="51.7109375" style="622" customWidth="1"/>
    <col min="7171" max="7171" width="5.85546875" style="622" customWidth="1"/>
    <col min="7172" max="7172" width="9.7109375" style="622" customWidth="1"/>
    <col min="7173" max="7173" width="16.5703125" style="622" customWidth="1"/>
    <col min="7174" max="7174" width="23.28515625" style="622" customWidth="1"/>
    <col min="7175" max="7175" width="18.140625" style="622" customWidth="1"/>
    <col min="7176" max="7424" width="9.140625" style="622"/>
    <col min="7425" max="7425" width="6.28515625" style="622" customWidth="1"/>
    <col min="7426" max="7426" width="51.7109375" style="622" customWidth="1"/>
    <col min="7427" max="7427" width="5.85546875" style="622" customWidth="1"/>
    <col min="7428" max="7428" width="9.7109375" style="622" customWidth="1"/>
    <col min="7429" max="7429" width="16.5703125" style="622" customWidth="1"/>
    <col min="7430" max="7430" width="23.28515625" style="622" customWidth="1"/>
    <col min="7431" max="7431" width="18.140625" style="622" customWidth="1"/>
    <col min="7432" max="7680" width="9.140625" style="622"/>
    <col min="7681" max="7681" width="6.28515625" style="622" customWidth="1"/>
    <col min="7682" max="7682" width="51.7109375" style="622" customWidth="1"/>
    <col min="7683" max="7683" width="5.85546875" style="622" customWidth="1"/>
    <col min="7684" max="7684" width="9.7109375" style="622" customWidth="1"/>
    <col min="7685" max="7685" width="16.5703125" style="622" customWidth="1"/>
    <col min="7686" max="7686" width="23.28515625" style="622" customWidth="1"/>
    <col min="7687" max="7687" width="18.140625" style="622" customWidth="1"/>
    <col min="7688" max="7936" width="9.140625" style="622"/>
    <col min="7937" max="7937" width="6.28515625" style="622" customWidth="1"/>
    <col min="7938" max="7938" width="51.7109375" style="622" customWidth="1"/>
    <col min="7939" max="7939" width="5.85546875" style="622" customWidth="1"/>
    <col min="7940" max="7940" width="9.7109375" style="622" customWidth="1"/>
    <col min="7941" max="7941" width="16.5703125" style="622" customWidth="1"/>
    <col min="7942" max="7942" width="23.28515625" style="622" customWidth="1"/>
    <col min="7943" max="7943" width="18.140625" style="622" customWidth="1"/>
    <col min="7944" max="8192" width="9.140625" style="622"/>
    <col min="8193" max="8193" width="6.28515625" style="622" customWidth="1"/>
    <col min="8194" max="8194" width="51.7109375" style="622" customWidth="1"/>
    <col min="8195" max="8195" width="5.85546875" style="622" customWidth="1"/>
    <col min="8196" max="8196" width="9.7109375" style="622" customWidth="1"/>
    <col min="8197" max="8197" width="16.5703125" style="622" customWidth="1"/>
    <col min="8198" max="8198" width="23.28515625" style="622" customWidth="1"/>
    <col min="8199" max="8199" width="18.140625" style="622" customWidth="1"/>
    <col min="8200" max="8448" width="9.140625" style="622"/>
    <col min="8449" max="8449" width="6.28515625" style="622" customWidth="1"/>
    <col min="8450" max="8450" width="51.7109375" style="622" customWidth="1"/>
    <col min="8451" max="8451" width="5.85546875" style="622" customWidth="1"/>
    <col min="8452" max="8452" width="9.7109375" style="622" customWidth="1"/>
    <col min="8453" max="8453" width="16.5703125" style="622" customWidth="1"/>
    <col min="8454" max="8454" width="23.28515625" style="622" customWidth="1"/>
    <col min="8455" max="8455" width="18.140625" style="622" customWidth="1"/>
    <col min="8456" max="8704" width="9.140625" style="622"/>
    <col min="8705" max="8705" width="6.28515625" style="622" customWidth="1"/>
    <col min="8706" max="8706" width="51.7109375" style="622" customWidth="1"/>
    <col min="8707" max="8707" width="5.85546875" style="622" customWidth="1"/>
    <col min="8708" max="8708" width="9.7109375" style="622" customWidth="1"/>
    <col min="8709" max="8709" width="16.5703125" style="622" customWidth="1"/>
    <col min="8710" max="8710" width="23.28515625" style="622" customWidth="1"/>
    <col min="8711" max="8711" width="18.140625" style="622" customWidth="1"/>
    <col min="8712" max="8960" width="9.140625" style="622"/>
    <col min="8961" max="8961" width="6.28515625" style="622" customWidth="1"/>
    <col min="8962" max="8962" width="51.7109375" style="622" customWidth="1"/>
    <col min="8963" max="8963" width="5.85546875" style="622" customWidth="1"/>
    <col min="8964" max="8964" width="9.7109375" style="622" customWidth="1"/>
    <col min="8965" max="8965" width="16.5703125" style="622" customWidth="1"/>
    <col min="8966" max="8966" width="23.28515625" style="622" customWidth="1"/>
    <col min="8967" max="8967" width="18.140625" style="622" customWidth="1"/>
    <col min="8968" max="9216" width="9.140625" style="622"/>
    <col min="9217" max="9217" width="6.28515625" style="622" customWidth="1"/>
    <col min="9218" max="9218" width="51.7109375" style="622" customWidth="1"/>
    <col min="9219" max="9219" width="5.85546875" style="622" customWidth="1"/>
    <col min="9220" max="9220" width="9.7109375" style="622" customWidth="1"/>
    <col min="9221" max="9221" width="16.5703125" style="622" customWidth="1"/>
    <col min="9222" max="9222" width="23.28515625" style="622" customWidth="1"/>
    <col min="9223" max="9223" width="18.140625" style="622" customWidth="1"/>
    <col min="9224" max="9472" width="9.140625" style="622"/>
    <col min="9473" max="9473" width="6.28515625" style="622" customWidth="1"/>
    <col min="9474" max="9474" width="51.7109375" style="622" customWidth="1"/>
    <col min="9475" max="9475" width="5.85546875" style="622" customWidth="1"/>
    <col min="9476" max="9476" width="9.7109375" style="622" customWidth="1"/>
    <col min="9477" max="9477" width="16.5703125" style="622" customWidth="1"/>
    <col min="9478" max="9478" width="23.28515625" style="622" customWidth="1"/>
    <col min="9479" max="9479" width="18.140625" style="622" customWidth="1"/>
    <col min="9480" max="9728" width="9.140625" style="622"/>
    <col min="9729" max="9729" width="6.28515625" style="622" customWidth="1"/>
    <col min="9730" max="9730" width="51.7109375" style="622" customWidth="1"/>
    <col min="9731" max="9731" width="5.85546875" style="622" customWidth="1"/>
    <col min="9732" max="9732" width="9.7109375" style="622" customWidth="1"/>
    <col min="9733" max="9733" width="16.5703125" style="622" customWidth="1"/>
    <col min="9734" max="9734" width="23.28515625" style="622" customWidth="1"/>
    <col min="9735" max="9735" width="18.140625" style="622" customWidth="1"/>
    <col min="9736" max="9984" width="9.140625" style="622"/>
    <col min="9985" max="9985" width="6.28515625" style="622" customWidth="1"/>
    <col min="9986" max="9986" width="51.7109375" style="622" customWidth="1"/>
    <col min="9987" max="9987" width="5.85546875" style="622" customWidth="1"/>
    <col min="9988" max="9988" width="9.7109375" style="622" customWidth="1"/>
    <col min="9989" max="9989" width="16.5703125" style="622" customWidth="1"/>
    <col min="9990" max="9990" width="23.28515625" style="622" customWidth="1"/>
    <col min="9991" max="9991" width="18.140625" style="622" customWidth="1"/>
    <col min="9992" max="10240" width="9.140625" style="622"/>
    <col min="10241" max="10241" width="6.28515625" style="622" customWidth="1"/>
    <col min="10242" max="10242" width="51.7109375" style="622" customWidth="1"/>
    <col min="10243" max="10243" width="5.85546875" style="622" customWidth="1"/>
    <col min="10244" max="10244" width="9.7109375" style="622" customWidth="1"/>
    <col min="10245" max="10245" width="16.5703125" style="622" customWidth="1"/>
    <col min="10246" max="10246" width="23.28515625" style="622" customWidth="1"/>
    <col min="10247" max="10247" width="18.140625" style="622" customWidth="1"/>
    <col min="10248" max="10496" width="9.140625" style="622"/>
    <col min="10497" max="10497" width="6.28515625" style="622" customWidth="1"/>
    <col min="10498" max="10498" width="51.7109375" style="622" customWidth="1"/>
    <col min="10499" max="10499" width="5.85546875" style="622" customWidth="1"/>
    <col min="10500" max="10500" width="9.7109375" style="622" customWidth="1"/>
    <col min="10501" max="10501" width="16.5703125" style="622" customWidth="1"/>
    <col min="10502" max="10502" width="23.28515625" style="622" customWidth="1"/>
    <col min="10503" max="10503" width="18.140625" style="622" customWidth="1"/>
    <col min="10504" max="10752" width="9.140625" style="622"/>
    <col min="10753" max="10753" width="6.28515625" style="622" customWidth="1"/>
    <col min="10754" max="10754" width="51.7109375" style="622" customWidth="1"/>
    <col min="10755" max="10755" width="5.85546875" style="622" customWidth="1"/>
    <col min="10756" max="10756" width="9.7109375" style="622" customWidth="1"/>
    <col min="10757" max="10757" width="16.5703125" style="622" customWidth="1"/>
    <col min="10758" max="10758" width="23.28515625" style="622" customWidth="1"/>
    <col min="10759" max="10759" width="18.140625" style="622" customWidth="1"/>
    <col min="10760" max="11008" width="9.140625" style="622"/>
    <col min="11009" max="11009" width="6.28515625" style="622" customWidth="1"/>
    <col min="11010" max="11010" width="51.7109375" style="622" customWidth="1"/>
    <col min="11011" max="11011" width="5.85546875" style="622" customWidth="1"/>
    <col min="11012" max="11012" width="9.7109375" style="622" customWidth="1"/>
    <col min="11013" max="11013" width="16.5703125" style="622" customWidth="1"/>
    <col min="11014" max="11014" width="23.28515625" style="622" customWidth="1"/>
    <col min="11015" max="11015" width="18.140625" style="622" customWidth="1"/>
    <col min="11016" max="11264" width="9.140625" style="622"/>
    <col min="11265" max="11265" width="6.28515625" style="622" customWidth="1"/>
    <col min="11266" max="11266" width="51.7109375" style="622" customWidth="1"/>
    <col min="11267" max="11267" width="5.85546875" style="622" customWidth="1"/>
    <col min="11268" max="11268" width="9.7109375" style="622" customWidth="1"/>
    <col min="11269" max="11269" width="16.5703125" style="622" customWidth="1"/>
    <col min="11270" max="11270" width="23.28515625" style="622" customWidth="1"/>
    <col min="11271" max="11271" width="18.140625" style="622" customWidth="1"/>
    <col min="11272" max="11520" width="9.140625" style="622"/>
    <col min="11521" max="11521" width="6.28515625" style="622" customWidth="1"/>
    <col min="11522" max="11522" width="51.7109375" style="622" customWidth="1"/>
    <col min="11523" max="11523" width="5.85546875" style="622" customWidth="1"/>
    <col min="11524" max="11524" width="9.7109375" style="622" customWidth="1"/>
    <col min="11525" max="11525" width="16.5703125" style="622" customWidth="1"/>
    <col min="11526" max="11526" width="23.28515625" style="622" customWidth="1"/>
    <col min="11527" max="11527" width="18.140625" style="622" customWidth="1"/>
    <col min="11528" max="11776" width="9.140625" style="622"/>
    <col min="11777" max="11777" width="6.28515625" style="622" customWidth="1"/>
    <col min="11778" max="11778" width="51.7109375" style="622" customWidth="1"/>
    <col min="11779" max="11779" width="5.85546875" style="622" customWidth="1"/>
    <col min="11780" max="11780" width="9.7109375" style="622" customWidth="1"/>
    <col min="11781" max="11781" width="16.5703125" style="622" customWidth="1"/>
    <col min="11782" max="11782" width="23.28515625" style="622" customWidth="1"/>
    <col min="11783" max="11783" width="18.140625" style="622" customWidth="1"/>
    <col min="11784" max="12032" width="9.140625" style="622"/>
    <col min="12033" max="12033" width="6.28515625" style="622" customWidth="1"/>
    <col min="12034" max="12034" width="51.7109375" style="622" customWidth="1"/>
    <col min="12035" max="12035" width="5.85546875" style="622" customWidth="1"/>
    <col min="12036" max="12036" width="9.7109375" style="622" customWidth="1"/>
    <col min="12037" max="12037" width="16.5703125" style="622" customWidth="1"/>
    <col min="12038" max="12038" width="23.28515625" style="622" customWidth="1"/>
    <col min="12039" max="12039" width="18.140625" style="622" customWidth="1"/>
    <col min="12040" max="12288" width="9.140625" style="622"/>
    <col min="12289" max="12289" width="6.28515625" style="622" customWidth="1"/>
    <col min="12290" max="12290" width="51.7109375" style="622" customWidth="1"/>
    <col min="12291" max="12291" width="5.85546875" style="622" customWidth="1"/>
    <col min="12292" max="12292" width="9.7109375" style="622" customWidth="1"/>
    <col min="12293" max="12293" width="16.5703125" style="622" customWidth="1"/>
    <col min="12294" max="12294" width="23.28515625" style="622" customWidth="1"/>
    <col min="12295" max="12295" width="18.140625" style="622" customWidth="1"/>
    <col min="12296" max="12544" width="9.140625" style="622"/>
    <col min="12545" max="12545" width="6.28515625" style="622" customWidth="1"/>
    <col min="12546" max="12546" width="51.7109375" style="622" customWidth="1"/>
    <col min="12547" max="12547" width="5.85546875" style="622" customWidth="1"/>
    <col min="12548" max="12548" width="9.7109375" style="622" customWidth="1"/>
    <col min="12549" max="12549" width="16.5703125" style="622" customWidth="1"/>
    <col min="12550" max="12550" width="23.28515625" style="622" customWidth="1"/>
    <col min="12551" max="12551" width="18.140625" style="622" customWidth="1"/>
    <col min="12552" max="12800" width="9.140625" style="622"/>
    <col min="12801" max="12801" width="6.28515625" style="622" customWidth="1"/>
    <col min="12802" max="12802" width="51.7109375" style="622" customWidth="1"/>
    <col min="12803" max="12803" width="5.85546875" style="622" customWidth="1"/>
    <col min="12804" max="12804" width="9.7109375" style="622" customWidth="1"/>
    <col min="12805" max="12805" width="16.5703125" style="622" customWidth="1"/>
    <col min="12806" max="12806" width="23.28515625" style="622" customWidth="1"/>
    <col min="12807" max="12807" width="18.140625" style="622" customWidth="1"/>
    <col min="12808" max="13056" width="9.140625" style="622"/>
    <col min="13057" max="13057" width="6.28515625" style="622" customWidth="1"/>
    <col min="13058" max="13058" width="51.7109375" style="622" customWidth="1"/>
    <col min="13059" max="13059" width="5.85546875" style="622" customWidth="1"/>
    <col min="13060" max="13060" width="9.7109375" style="622" customWidth="1"/>
    <col min="13061" max="13061" width="16.5703125" style="622" customWidth="1"/>
    <col min="13062" max="13062" width="23.28515625" style="622" customWidth="1"/>
    <col min="13063" max="13063" width="18.140625" style="622" customWidth="1"/>
    <col min="13064" max="13312" width="9.140625" style="622"/>
    <col min="13313" max="13313" width="6.28515625" style="622" customWidth="1"/>
    <col min="13314" max="13314" width="51.7109375" style="622" customWidth="1"/>
    <col min="13315" max="13315" width="5.85546875" style="622" customWidth="1"/>
    <col min="13316" max="13316" width="9.7109375" style="622" customWidth="1"/>
    <col min="13317" max="13317" width="16.5703125" style="622" customWidth="1"/>
    <col min="13318" max="13318" width="23.28515625" style="622" customWidth="1"/>
    <col min="13319" max="13319" width="18.140625" style="622" customWidth="1"/>
    <col min="13320" max="13568" width="9.140625" style="622"/>
    <col min="13569" max="13569" width="6.28515625" style="622" customWidth="1"/>
    <col min="13570" max="13570" width="51.7109375" style="622" customWidth="1"/>
    <col min="13571" max="13571" width="5.85546875" style="622" customWidth="1"/>
    <col min="13572" max="13572" width="9.7109375" style="622" customWidth="1"/>
    <col min="13573" max="13573" width="16.5703125" style="622" customWidth="1"/>
    <col min="13574" max="13574" width="23.28515625" style="622" customWidth="1"/>
    <col min="13575" max="13575" width="18.140625" style="622" customWidth="1"/>
    <col min="13576" max="13824" width="9.140625" style="622"/>
    <col min="13825" max="13825" width="6.28515625" style="622" customWidth="1"/>
    <col min="13826" max="13826" width="51.7109375" style="622" customWidth="1"/>
    <col min="13827" max="13827" width="5.85546875" style="622" customWidth="1"/>
    <col min="13828" max="13828" width="9.7109375" style="622" customWidth="1"/>
    <col min="13829" max="13829" width="16.5703125" style="622" customWidth="1"/>
    <col min="13830" max="13830" width="23.28515625" style="622" customWidth="1"/>
    <col min="13831" max="13831" width="18.140625" style="622" customWidth="1"/>
    <col min="13832" max="14080" width="9.140625" style="622"/>
    <col min="14081" max="14081" width="6.28515625" style="622" customWidth="1"/>
    <col min="14082" max="14082" width="51.7109375" style="622" customWidth="1"/>
    <col min="14083" max="14083" width="5.85546875" style="622" customWidth="1"/>
    <col min="14084" max="14084" width="9.7109375" style="622" customWidth="1"/>
    <col min="14085" max="14085" width="16.5703125" style="622" customWidth="1"/>
    <col min="14086" max="14086" width="23.28515625" style="622" customWidth="1"/>
    <col min="14087" max="14087" width="18.140625" style="622" customWidth="1"/>
    <col min="14088" max="14336" width="9.140625" style="622"/>
    <col min="14337" max="14337" width="6.28515625" style="622" customWidth="1"/>
    <col min="14338" max="14338" width="51.7109375" style="622" customWidth="1"/>
    <col min="14339" max="14339" width="5.85546875" style="622" customWidth="1"/>
    <col min="14340" max="14340" width="9.7109375" style="622" customWidth="1"/>
    <col min="14341" max="14341" width="16.5703125" style="622" customWidth="1"/>
    <col min="14342" max="14342" width="23.28515625" style="622" customWidth="1"/>
    <col min="14343" max="14343" width="18.140625" style="622" customWidth="1"/>
    <col min="14344" max="14592" width="9.140625" style="622"/>
    <col min="14593" max="14593" width="6.28515625" style="622" customWidth="1"/>
    <col min="14594" max="14594" width="51.7109375" style="622" customWidth="1"/>
    <col min="14595" max="14595" width="5.85546875" style="622" customWidth="1"/>
    <col min="14596" max="14596" width="9.7109375" style="622" customWidth="1"/>
    <col min="14597" max="14597" width="16.5703125" style="622" customWidth="1"/>
    <col min="14598" max="14598" width="23.28515625" style="622" customWidth="1"/>
    <col min="14599" max="14599" width="18.140625" style="622" customWidth="1"/>
    <col min="14600" max="14848" width="9.140625" style="622"/>
    <col min="14849" max="14849" width="6.28515625" style="622" customWidth="1"/>
    <col min="14850" max="14850" width="51.7109375" style="622" customWidth="1"/>
    <col min="14851" max="14851" width="5.85546875" style="622" customWidth="1"/>
    <col min="14852" max="14852" width="9.7109375" style="622" customWidth="1"/>
    <col min="14853" max="14853" width="16.5703125" style="622" customWidth="1"/>
    <col min="14854" max="14854" width="23.28515625" style="622" customWidth="1"/>
    <col min="14855" max="14855" width="18.140625" style="622" customWidth="1"/>
    <col min="14856" max="15104" width="9.140625" style="622"/>
    <col min="15105" max="15105" width="6.28515625" style="622" customWidth="1"/>
    <col min="15106" max="15106" width="51.7109375" style="622" customWidth="1"/>
    <col min="15107" max="15107" width="5.85546875" style="622" customWidth="1"/>
    <col min="15108" max="15108" width="9.7109375" style="622" customWidth="1"/>
    <col min="15109" max="15109" width="16.5703125" style="622" customWidth="1"/>
    <col min="15110" max="15110" width="23.28515625" style="622" customWidth="1"/>
    <col min="15111" max="15111" width="18.140625" style="622" customWidth="1"/>
    <col min="15112" max="15360" width="9.140625" style="622"/>
    <col min="15361" max="15361" width="6.28515625" style="622" customWidth="1"/>
    <col min="15362" max="15362" width="51.7109375" style="622" customWidth="1"/>
    <col min="15363" max="15363" width="5.85546875" style="622" customWidth="1"/>
    <col min="15364" max="15364" width="9.7109375" style="622" customWidth="1"/>
    <col min="15365" max="15365" width="16.5703125" style="622" customWidth="1"/>
    <col min="15366" max="15366" width="23.28515625" style="622" customWidth="1"/>
    <col min="15367" max="15367" width="18.140625" style="622" customWidth="1"/>
    <col min="15368" max="15616" width="9.140625" style="622"/>
    <col min="15617" max="15617" width="6.28515625" style="622" customWidth="1"/>
    <col min="15618" max="15618" width="51.7109375" style="622" customWidth="1"/>
    <col min="15619" max="15619" width="5.85546875" style="622" customWidth="1"/>
    <col min="15620" max="15620" width="9.7109375" style="622" customWidth="1"/>
    <col min="15621" max="15621" width="16.5703125" style="622" customWidth="1"/>
    <col min="15622" max="15622" width="23.28515625" style="622" customWidth="1"/>
    <col min="15623" max="15623" width="18.140625" style="622" customWidth="1"/>
    <col min="15624" max="15872" width="9.140625" style="622"/>
    <col min="15873" max="15873" width="6.28515625" style="622" customWidth="1"/>
    <col min="15874" max="15874" width="51.7109375" style="622" customWidth="1"/>
    <col min="15875" max="15875" width="5.85546875" style="622" customWidth="1"/>
    <col min="15876" max="15876" width="9.7109375" style="622" customWidth="1"/>
    <col min="15877" max="15877" width="16.5703125" style="622" customWidth="1"/>
    <col min="15878" max="15878" width="23.28515625" style="622" customWidth="1"/>
    <col min="15879" max="15879" width="18.140625" style="622" customWidth="1"/>
    <col min="15880" max="16128" width="9.140625" style="622"/>
    <col min="16129" max="16129" width="6.28515625" style="622" customWidth="1"/>
    <col min="16130" max="16130" width="51.7109375" style="622" customWidth="1"/>
    <col min="16131" max="16131" width="5.85546875" style="622" customWidth="1"/>
    <col min="16132" max="16132" width="9.7109375" style="622" customWidth="1"/>
    <col min="16133" max="16133" width="16.5703125" style="622" customWidth="1"/>
    <col min="16134" max="16134" width="23.28515625" style="622" customWidth="1"/>
    <col min="16135" max="16135" width="18.140625" style="622" customWidth="1"/>
    <col min="16136" max="16384" width="9.140625" style="622"/>
  </cols>
  <sheetData>
    <row r="2" spans="1:6">
      <c r="A2" s="618" t="s">
        <v>605</v>
      </c>
      <c r="B2" s="619" t="s">
        <v>606</v>
      </c>
      <c r="C2" s="620" t="s">
        <v>607</v>
      </c>
      <c r="D2" s="620" t="s">
        <v>608</v>
      </c>
      <c r="E2" s="620"/>
      <c r="F2" s="621" t="s">
        <v>609</v>
      </c>
    </row>
    <row r="4" spans="1:6" ht="26.25">
      <c r="A4" s="623" t="s">
        <v>975</v>
      </c>
      <c r="B4" s="624" t="s">
        <v>479</v>
      </c>
      <c r="C4" s="625"/>
      <c r="E4" s="627"/>
      <c r="F4" s="627"/>
    </row>
    <row r="7" spans="1:6" ht="18">
      <c r="A7" s="268" t="s">
        <v>456</v>
      </c>
      <c r="B7" s="512" t="s">
        <v>571</v>
      </c>
      <c r="C7" s="168"/>
      <c r="D7" s="169"/>
      <c r="E7" s="170"/>
      <c r="F7" s="170"/>
    </row>
    <row r="8" spans="1:6" ht="12.75">
      <c r="A8" s="628"/>
      <c r="B8" s="629"/>
      <c r="C8" s="630"/>
      <c r="D8" s="631"/>
      <c r="E8" s="632"/>
      <c r="F8" s="632"/>
    </row>
    <row r="9" spans="1:6" ht="38.25">
      <c r="A9" s="633" t="s">
        <v>456</v>
      </c>
      <c r="B9" s="634" t="s">
        <v>1408</v>
      </c>
      <c r="C9" s="635" t="s">
        <v>483</v>
      </c>
      <c r="D9" s="636">
        <v>1</v>
      </c>
      <c r="E9" s="637"/>
      <c r="F9" s="91">
        <f t="shared" ref="F9:F40" si="0">+E9*$D9</f>
        <v>0</v>
      </c>
    </row>
    <row r="10" spans="1:6" ht="12.75">
      <c r="A10" s="638"/>
      <c r="B10" s="639"/>
      <c r="C10" s="640"/>
      <c r="D10" s="640"/>
      <c r="E10" s="641"/>
      <c r="F10" s="91">
        <f t="shared" si="0"/>
        <v>0</v>
      </c>
    </row>
    <row r="11" spans="1:6" ht="12.75">
      <c r="A11" s="638"/>
      <c r="B11" s="639"/>
      <c r="C11" s="640"/>
      <c r="D11" s="640"/>
      <c r="E11" s="641"/>
      <c r="F11" s="91">
        <f t="shared" si="0"/>
        <v>0</v>
      </c>
    </row>
    <row r="12" spans="1:6" ht="38.25">
      <c r="A12" s="633" t="s">
        <v>458</v>
      </c>
      <c r="B12" s="634" t="s">
        <v>1409</v>
      </c>
      <c r="C12" s="635" t="s">
        <v>461</v>
      </c>
      <c r="D12" s="636">
        <v>3.2</v>
      </c>
      <c r="E12" s="637"/>
      <c r="F12" s="91">
        <f t="shared" si="0"/>
        <v>0</v>
      </c>
    </row>
    <row r="13" spans="1:6" ht="12.75">
      <c r="A13" s="642"/>
      <c r="B13" s="640"/>
      <c r="C13" s="643"/>
      <c r="D13" s="644"/>
      <c r="E13" s="645"/>
      <c r="F13" s="91">
        <f t="shared" si="0"/>
        <v>0</v>
      </c>
    </row>
    <row r="14" spans="1:6" ht="12.75">
      <c r="A14" s="642"/>
      <c r="B14" s="640"/>
      <c r="C14" s="643"/>
      <c r="D14" s="644"/>
      <c r="E14" s="645"/>
      <c r="F14" s="91">
        <f t="shared" si="0"/>
        <v>0</v>
      </c>
    </row>
    <row r="15" spans="1:6" ht="38.25">
      <c r="A15" s="633" t="s">
        <v>459</v>
      </c>
      <c r="B15" s="634" t="s">
        <v>1410</v>
      </c>
      <c r="C15" s="635" t="s">
        <v>461</v>
      </c>
      <c r="D15" s="636">
        <v>75</v>
      </c>
      <c r="E15" s="637"/>
      <c r="F15" s="91">
        <f t="shared" si="0"/>
        <v>0</v>
      </c>
    </row>
    <row r="16" spans="1:6" ht="12.75">
      <c r="A16" s="642"/>
      <c r="B16" s="640"/>
      <c r="C16" s="643"/>
      <c r="D16" s="644"/>
      <c r="E16" s="645"/>
      <c r="F16" s="91">
        <f t="shared" si="0"/>
        <v>0</v>
      </c>
    </row>
    <row r="17" spans="1:6" ht="12.75">
      <c r="A17" s="642"/>
      <c r="B17" s="640"/>
      <c r="C17" s="643"/>
      <c r="D17" s="644"/>
      <c r="E17" s="645"/>
      <c r="F17" s="91">
        <f t="shared" si="0"/>
        <v>0</v>
      </c>
    </row>
    <row r="18" spans="1:6" ht="12.75">
      <c r="A18" s="633" t="s">
        <v>460</v>
      </c>
      <c r="B18" s="634" t="s">
        <v>1411</v>
      </c>
      <c r="C18" s="646"/>
      <c r="D18" s="646"/>
      <c r="E18" s="646"/>
      <c r="F18" s="91">
        <f t="shared" si="0"/>
        <v>0</v>
      </c>
    </row>
    <row r="19" spans="1:6" ht="12.75">
      <c r="A19" s="633"/>
      <c r="B19" s="634" t="s">
        <v>1412</v>
      </c>
      <c r="C19" s="635" t="s">
        <v>478</v>
      </c>
      <c r="D19" s="636">
        <v>6</v>
      </c>
      <c r="E19" s="637"/>
      <c r="F19" s="91">
        <f t="shared" si="0"/>
        <v>0</v>
      </c>
    </row>
    <row r="20" spans="1:6" ht="12.75">
      <c r="A20" s="633"/>
      <c r="B20" s="634" t="s">
        <v>1413</v>
      </c>
      <c r="C20" s="635" t="s">
        <v>478</v>
      </c>
      <c r="D20" s="636">
        <v>7</v>
      </c>
      <c r="E20" s="637"/>
      <c r="F20" s="91">
        <f t="shared" si="0"/>
        <v>0</v>
      </c>
    </row>
    <row r="21" spans="1:6" ht="12.75">
      <c r="A21" s="633"/>
      <c r="B21" s="634" t="s">
        <v>1414</v>
      </c>
      <c r="C21" s="635" t="s">
        <v>478</v>
      </c>
      <c r="D21" s="636">
        <v>6</v>
      </c>
      <c r="E21" s="637"/>
      <c r="F21" s="91">
        <f t="shared" si="0"/>
        <v>0</v>
      </c>
    </row>
    <row r="22" spans="1:6" ht="12.75">
      <c r="A22" s="633"/>
      <c r="B22" s="634" t="s">
        <v>1415</v>
      </c>
      <c r="C22" s="635" t="s">
        <v>478</v>
      </c>
      <c r="D22" s="636">
        <v>1</v>
      </c>
      <c r="E22" s="637"/>
      <c r="F22" s="91">
        <f t="shared" si="0"/>
        <v>0</v>
      </c>
    </row>
    <row r="23" spans="1:6" ht="12.75">
      <c r="A23" s="633"/>
      <c r="B23" s="634"/>
      <c r="C23" s="635"/>
      <c r="D23" s="636"/>
      <c r="E23" s="637"/>
      <c r="F23" s="91">
        <f t="shared" si="0"/>
        <v>0</v>
      </c>
    </row>
    <row r="24" spans="1:6" ht="12.75">
      <c r="A24" s="633"/>
      <c r="B24" s="634"/>
      <c r="C24" s="635"/>
      <c r="D24" s="636"/>
      <c r="E24" s="637"/>
      <c r="F24" s="91">
        <f t="shared" si="0"/>
        <v>0</v>
      </c>
    </row>
    <row r="25" spans="1:6" ht="25.5">
      <c r="A25" s="633" t="s">
        <v>462</v>
      </c>
      <c r="B25" s="648" t="s">
        <v>1416</v>
      </c>
      <c r="C25" s="635" t="s">
        <v>461</v>
      </c>
      <c r="D25" s="636">
        <v>26</v>
      </c>
      <c r="E25" s="637"/>
      <c r="F25" s="91">
        <f t="shared" si="0"/>
        <v>0</v>
      </c>
    </row>
    <row r="26" spans="1:6" ht="12.75">
      <c r="A26" s="642"/>
      <c r="B26" s="640"/>
      <c r="C26" s="643"/>
      <c r="D26" s="644"/>
      <c r="E26" s="645"/>
      <c r="F26" s="91">
        <f t="shared" si="0"/>
        <v>0</v>
      </c>
    </row>
    <row r="27" spans="1:6" ht="12.75">
      <c r="A27" s="642"/>
      <c r="B27" s="640"/>
      <c r="C27" s="643"/>
      <c r="D27" s="644"/>
      <c r="E27" s="645"/>
      <c r="F27" s="91">
        <f t="shared" si="0"/>
        <v>0</v>
      </c>
    </row>
    <row r="28" spans="1:6" ht="38.25">
      <c r="A28" s="633" t="s">
        <v>463</v>
      </c>
      <c r="B28" s="648" t="s">
        <v>1417</v>
      </c>
      <c r="C28" s="635" t="s">
        <v>461</v>
      </c>
      <c r="D28" s="636">
        <v>19.2</v>
      </c>
      <c r="E28" s="637"/>
      <c r="F28" s="91">
        <f t="shared" si="0"/>
        <v>0</v>
      </c>
    </row>
    <row r="29" spans="1:6" ht="12.75">
      <c r="A29" s="642"/>
      <c r="B29" s="640"/>
      <c r="C29" s="643"/>
      <c r="D29" s="644"/>
      <c r="E29" s="645"/>
      <c r="F29" s="91">
        <f t="shared" si="0"/>
        <v>0</v>
      </c>
    </row>
    <row r="30" spans="1:6" ht="12.75">
      <c r="A30" s="642"/>
      <c r="B30" s="640"/>
      <c r="C30" s="643"/>
      <c r="D30" s="644"/>
      <c r="E30" s="645"/>
      <c r="F30" s="91">
        <f t="shared" si="0"/>
        <v>0</v>
      </c>
    </row>
    <row r="31" spans="1:6" ht="25.5">
      <c r="A31" s="633" t="s">
        <v>464</v>
      </c>
      <c r="B31" s="634" t="s">
        <v>1418</v>
      </c>
      <c r="C31" s="635" t="s">
        <v>478</v>
      </c>
      <c r="D31" s="636">
        <v>3</v>
      </c>
      <c r="E31" s="637"/>
      <c r="F31" s="91">
        <f t="shared" si="0"/>
        <v>0</v>
      </c>
    </row>
    <row r="32" spans="1:6" ht="12.75">
      <c r="A32" s="642"/>
      <c r="B32" s="640"/>
      <c r="C32" s="643"/>
      <c r="D32" s="644"/>
      <c r="E32" s="645"/>
      <c r="F32" s="91">
        <f t="shared" si="0"/>
        <v>0</v>
      </c>
    </row>
    <row r="33" spans="1:6" ht="12.75">
      <c r="A33" s="642"/>
      <c r="B33" s="640"/>
      <c r="C33" s="643"/>
      <c r="D33" s="644"/>
      <c r="E33" s="645"/>
      <c r="F33" s="91">
        <f t="shared" si="0"/>
        <v>0</v>
      </c>
    </row>
    <row r="34" spans="1:6" ht="38.25">
      <c r="A34" s="633" t="s">
        <v>465</v>
      </c>
      <c r="B34" s="634" t="s">
        <v>1419</v>
      </c>
      <c r="C34" s="635" t="s">
        <v>478</v>
      </c>
      <c r="D34" s="636">
        <v>4</v>
      </c>
      <c r="E34" s="637"/>
      <c r="F34" s="91">
        <f t="shared" si="0"/>
        <v>0</v>
      </c>
    </row>
    <row r="35" spans="1:6" ht="12.75">
      <c r="A35" s="642"/>
      <c r="B35" s="640"/>
      <c r="C35" s="643"/>
      <c r="D35" s="644"/>
      <c r="E35" s="645"/>
      <c r="F35" s="91">
        <f t="shared" si="0"/>
        <v>0</v>
      </c>
    </row>
    <row r="36" spans="1:6" ht="12.75">
      <c r="A36" s="642"/>
      <c r="B36" s="640"/>
      <c r="C36" s="643"/>
      <c r="D36" s="644"/>
      <c r="E36" s="645"/>
      <c r="F36" s="91">
        <f t="shared" si="0"/>
        <v>0</v>
      </c>
    </row>
    <row r="37" spans="1:6" ht="25.5">
      <c r="A37" s="633" t="s">
        <v>466</v>
      </c>
      <c r="B37" s="634" t="s">
        <v>1420</v>
      </c>
      <c r="C37" s="635" t="s">
        <v>461</v>
      </c>
      <c r="D37" s="636">
        <v>86.9</v>
      </c>
      <c r="E37" s="637"/>
      <c r="F37" s="91">
        <f t="shared" si="0"/>
        <v>0</v>
      </c>
    </row>
    <row r="38" spans="1:6" ht="12.75">
      <c r="A38" s="642"/>
      <c r="B38" s="640"/>
      <c r="C38" s="643"/>
      <c r="D38" s="644"/>
      <c r="E38" s="645"/>
      <c r="F38" s="91">
        <f t="shared" si="0"/>
        <v>0</v>
      </c>
    </row>
    <row r="39" spans="1:6" ht="12.75">
      <c r="A39" s="642"/>
      <c r="B39" s="640"/>
      <c r="C39" s="643"/>
      <c r="D39" s="644"/>
      <c r="E39" s="645"/>
      <c r="F39" s="91">
        <f t="shared" si="0"/>
        <v>0</v>
      </c>
    </row>
    <row r="40" spans="1:6" ht="38.25">
      <c r="A40" s="633" t="s">
        <v>467</v>
      </c>
      <c r="B40" s="634" t="s">
        <v>1421</v>
      </c>
      <c r="C40" s="635" t="s">
        <v>461</v>
      </c>
      <c r="D40" s="636">
        <v>67.099999999999994</v>
      </c>
      <c r="E40" s="637"/>
      <c r="F40" s="91">
        <f t="shared" si="0"/>
        <v>0</v>
      </c>
    </row>
    <row r="41" spans="1:6">
      <c r="A41" s="649"/>
      <c r="B41" s="650"/>
      <c r="C41" s="651"/>
      <c r="D41" s="652"/>
      <c r="E41" s="653"/>
      <c r="F41" s="653"/>
    </row>
    <row r="42" spans="1:6" ht="15.75" thickBot="1">
      <c r="A42" s="654"/>
      <c r="B42" s="655" t="s">
        <v>1206</v>
      </c>
      <c r="C42" s="656"/>
      <c r="D42" s="657"/>
      <c r="E42" s="658"/>
      <c r="F42" s="658">
        <f>SUM(F9:F41)</f>
        <v>0</v>
      </c>
    </row>
    <row r="43" spans="1:6" ht="15" thickTop="1">
      <c r="B43" s="660"/>
    </row>
    <row r="44" spans="1:6">
      <c r="A44" s="628"/>
      <c r="B44" s="663"/>
      <c r="C44" s="630"/>
      <c r="D44" s="631"/>
      <c r="E44" s="632"/>
      <c r="F44" s="632"/>
    </row>
    <row r="45" spans="1:6">
      <c r="A45" s="628"/>
      <c r="B45" s="663"/>
      <c r="C45" s="630"/>
      <c r="D45" s="631"/>
      <c r="E45" s="632"/>
      <c r="F45" s="632"/>
    </row>
    <row r="46" spans="1:6" ht="18">
      <c r="A46" s="268" t="s">
        <v>458</v>
      </c>
      <c r="B46" s="519" t="s">
        <v>1422</v>
      </c>
      <c r="C46" s="168"/>
      <c r="D46" s="169"/>
      <c r="E46" s="170"/>
      <c r="F46" s="170"/>
    </row>
    <row r="47" spans="1:6">
      <c r="A47" s="664"/>
      <c r="B47" s="663"/>
      <c r="C47" s="630"/>
      <c r="D47" s="665"/>
      <c r="E47" s="632"/>
      <c r="F47" s="632"/>
    </row>
    <row r="48" spans="1:6" ht="12.75">
      <c r="A48" s="633" t="s">
        <v>456</v>
      </c>
      <c r="B48" s="634" t="s">
        <v>1423</v>
      </c>
      <c r="C48" s="646"/>
      <c r="D48" s="646"/>
      <c r="E48" s="646"/>
      <c r="F48" s="647"/>
    </row>
    <row r="49" spans="1:6" ht="12.75">
      <c r="A49" s="633"/>
      <c r="B49" s="634" t="s">
        <v>1424</v>
      </c>
      <c r="C49" s="635"/>
      <c r="D49" s="636"/>
      <c r="E49" s="637"/>
      <c r="F49" s="637"/>
    </row>
    <row r="50" spans="1:6" ht="12.75">
      <c r="A50" s="633"/>
      <c r="B50" s="634" t="s">
        <v>1425</v>
      </c>
      <c r="C50" s="635"/>
      <c r="D50" s="636"/>
      <c r="E50" s="637"/>
      <c r="F50" s="91">
        <f t="shared" ref="F50:F66" si="1">+E50*$D50</f>
        <v>0</v>
      </c>
    </row>
    <row r="51" spans="1:6" ht="12.75">
      <c r="A51" s="633"/>
      <c r="B51" s="634" t="s">
        <v>1426</v>
      </c>
      <c r="C51" s="635" t="s">
        <v>461</v>
      </c>
      <c r="D51" s="636">
        <f>42.9+24.2</f>
        <v>67.099999999999994</v>
      </c>
      <c r="E51" s="637"/>
      <c r="F51" s="91">
        <f t="shared" si="1"/>
        <v>0</v>
      </c>
    </row>
    <row r="52" spans="1:6" ht="12.75">
      <c r="A52" s="633"/>
      <c r="B52" s="634"/>
      <c r="C52" s="635"/>
      <c r="D52" s="636"/>
      <c r="E52" s="637"/>
      <c r="F52" s="91">
        <f t="shared" si="1"/>
        <v>0</v>
      </c>
    </row>
    <row r="53" spans="1:6" ht="12.75">
      <c r="A53" s="633"/>
      <c r="B53" s="634"/>
      <c r="C53" s="635"/>
      <c r="D53" s="636"/>
      <c r="E53" s="637"/>
      <c r="F53" s="91">
        <f t="shared" si="1"/>
        <v>0</v>
      </c>
    </row>
    <row r="54" spans="1:6" ht="38.25">
      <c r="A54" s="633" t="s">
        <v>458</v>
      </c>
      <c r="B54" s="634" t="s">
        <v>1427</v>
      </c>
      <c r="C54" s="646"/>
      <c r="D54" s="646"/>
      <c r="E54" s="646"/>
      <c r="F54" s="91">
        <f t="shared" si="1"/>
        <v>0</v>
      </c>
    </row>
    <row r="55" spans="1:6" ht="12.75">
      <c r="A55" s="633"/>
      <c r="B55" s="634"/>
      <c r="C55" s="635"/>
      <c r="D55" s="636"/>
      <c r="E55" s="637"/>
      <c r="F55" s="91">
        <f t="shared" si="1"/>
        <v>0</v>
      </c>
    </row>
    <row r="56" spans="1:6" ht="12.75">
      <c r="A56" s="633" t="s">
        <v>471</v>
      </c>
      <c r="B56" s="634" t="s">
        <v>1428</v>
      </c>
      <c r="C56" s="635" t="s">
        <v>478</v>
      </c>
      <c r="D56" s="636">
        <v>2</v>
      </c>
      <c r="E56" s="637"/>
      <c r="F56" s="91">
        <f t="shared" si="1"/>
        <v>0</v>
      </c>
    </row>
    <row r="57" spans="1:6" ht="12.75">
      <c r="A57" s="633" t="s">
        <v>473</v>
      </c>
      <c r="B57" s="634" t="s">
        <v>1429</v>
      </c>
      <c r="C57" s="635" t="s">
        <v>478</v>
      </c>
      <c r="D57" s="636">
        <v>1</v>
      </c>
      <c r="E57" s="637"/>
      <c r="F57" s="91">
        <f t="shared" si="1"/>
        <v>0</v>
      </c>
    </row>
    <row r="58" spans="1:6" ht="12.75">
      <c r="A58" s="633"/>
      <c r="B58" s="634"/>
      <c r="C58" s="635"/>
      <c r="D58" s="636"/>
      <c r="E58" s="637"/>
      <c r="F58" s="91">
        <f t="shared" si="1"/>
        <v>0</v>
      </c>
    </row>
    <row r="59" spans="1:6" ht="12.75">
      <c r="A59" s="633"/>
      <c r="B59" s="634"/>
      <c r="C59" s="635"/>
      <c r="D59" s="636"/>
      <c r="E59" s="637"/>
      <c r="F59" s="91">
        <f t="shared" si="1"/>
        <v>0</v>
      </c>
    </row>
    <row r="60" spans="1:6" ht="38.25">
      <c r="A60" s="633" t="s">
        <v>459</v>
      </c>
      <c r="B60" s="634" t="s">
        <v>1430</v>
      </c>
      <c r="C60" s="646"/>
      <c r="D60" s="646"/>
      <c r="E60" s="646"/>
      <c r="F60" s="91">
        <f t="shared" si="1"/>
        <v>0</v>
      </c>
    </row>
    <row r="61" spans="1:6" ht="12.75">
      <c r="A61" s="633"/>
      <c r="B61" s="634" t="s">
        <v>1431</v>
      </c>
      <c r="C61" s="635" t="s">
        <v>482</v>
      </c>
      <c r="D61" s="636">
        <v>50</v>
      </c>
      <c r="E61" s="637"/>
      <c r="F61" s="91">
        <f t="shared" si="1"/>
        <v>0</v>
      </c>
    </row>
    <row r="62" spans="1:6" ht="12.75">
      <c r="A62" s="633"/>
      <c r="B62" s="634" t="s">
        <v>1432</v>
      </c>
      <c r="C62" s="635" t="s">
        <v>482</v>
      </c>
      <c r="D62" s="636">
        <v>50</v>
      </c>
      <c r="E62" s="637"/>
      <c r="F62" s="91">
        <f t="shared" si="1"/>
        <v>0</v>
      </c>
    </row>
    <row r="63" spans="1:6" ht="12.75">
      <c r="A63" s="633"/>
      <c r="B63" s="634" t="s">
        <v>1433</v>
      </c>
      <c r="C63" s="635" t="s">
        <v>483</v>
      </c>
      <c r="D63" s="636">
        <v>1</v>
      </c>
      <c r="E63" s="637"/>
      <c r="F63" s="91">
        <f t="shared" si="1"/>
        <v>0</v>
      </c>
    </row>
    <row r="64" spans="1:6" ht="12.75">
      <c r="A64" s="633"/>
      <c r="B64" s="634"/>
      <c r="C64" s="635"/>
      <c r="D64" s="636"/>
      <c r="E64" s="637"/>
      <c r="F64" s="91">
        <f t="shared" si="1"/>
        <v>0</v>
      </c>
    </row>
    <row r="65" spans="1:6" ht="12.75">
      <c r="A65" s="633"/>
      <c r="B65" s="634"/>
      <c r="C65" s="635"/>
      <c r="D65" s="636"/>
      <c r="E65" s="637"/>
      <c r="F65" s="91">
        <f t="shared" si="1"/>
        <v>0</v>
      </c>
    </row>
    <row r="66" spans="1:6" ht="12.75">
      <c r="A66" s="633" t="s">
        <v>460</v>
      </c>
      <c r="B66" s="634" t="s">
        <v>1434</v>
      </c>
      <c r="C66" s="635" t="s">
        <v>483</v>
      </c>
      <c r="D66" s="636">
        <v>1</v>
      </c>
      <c r="E66" s="637"/>
      <c r="F66" s="91">
        <f t="shared" si="1"/>
        <v>0</v>
      </c>
    </row>
    <row r="67" spans="1:6">
      <c r="A67" s="664"/>
      <c r="B67" s="663"/>
      <c r="C67" s="630"/>
      <c r="D67" s="665"/>
      <c r="E67" s="632"/>
      <c r="F67" s="632"/>
    </row>
    <row r="68" spans="1:6" ht="15.75" thickBot="1">
      <c r="A68" s="666"/>
      <c r="B68" s="667" t="s">
        <v>1435</v>
      </c>
      <c r="C68" s="668"/>
      <c r="D68" s="669"/>
      <c r="E68" s="670"/>
      <c r="F68" s="670">
        <f>SUM(F44:F67)</f>
        <v>0</v>
      </c>
    </row>
    <row r="69" spans="1:6" ht="15" thickTop="1">
      <c r="B69" s="671"/>
      <c r="C69" s="672"/>
    </row>
    <row r="70" spans="1:6">
      <c r="A70" s="628"/>
      <c r="B70" s="673"/>
      <c r="C70" s="630"/>
      <c r="D70" s="665"/>
      <c r="E70" s="632"/>
      <c r="F70" s="632"/>
    </row>
    <row r="71" spans="1:6">
      <c r="A71" s="628"/>
      <c r="B71" s="673"/>
      <c r="C71" s="630"/>
      <c r="D71" s="665"/>
      <c r="E71" s="632"/>
      <c r="F71" s="632"/>
    </row>
    <row r="72" spans="1:6" ht="18">
      <c r="A72" s="268" t="s">
        <v>459</v>
      </c>
      <c r="B72" s="512" t="s">
        <v>573</v>
      </c>
      <c r="C72" s="168"/>
      <c r="D72" s="169"/>
      <c r="E72" s="170"/>
      <c r="F72" s="170"/>
    </row>
    <row r="73" spans="1:6">
      <c r="A73" s="628"/>
      <c r="B73" s="673"/>
      <c r="C73" s="630"/>
      <c r="D73" s="665"/>
      <c r="E73" s="632"/>
      <c r="F73" s="632"/>
    </row>
    <row r="74" spans="1:6" ht="51">
      <c r="A74" s="674" t="s">
        <v>456</v>
      </c>
      <c r="B74" s="675" t="s">
        <v>1436</v>
      </c>
      <c r="C74" s="676"/>
      <c r="D74" s="387"/>
      <c r="E74" s="387"/>
      <c r="F74" s="387"/>
    </row>
    <row r="75" spans="1:6" ht="12.75">
      <c r="A75" s="674"/>
      <c r="B75" s="675"/>
      <c r="C75" s="676"/>
      <c r="D75" s="387"/>
      <c r="E75" s="387"/>
      <c r="F75" s="91">
        <f t="shared" ref="F75:F111" si="2">+E75*$D75</f>
        <v>0</v>
      </c>
    </row>
    <row r="76" spans="1:6" ht="25.5">
      <c r="A76" s="674"/>
      <c r="B76" s="634" t="s">
        <v>1437</v>
      </c>
      <c r="C76" s="676"/>
      <c r="D76" s="387"/>
      <c r="E76" s="387"/>
      <c r="F76" s="91">
        <f t="shared" si="2"/>
        <v>0</v>
      </c>
    </row>
    <row r="77" spans="1:6" ht="12.75">
      <c r="A77" s="674"/>
      <c r="B77" s="677" t="s">
        <v>1438</v>
      </c>
      <c r="C77" s="676"/>
      <c r="D77" s="387"/>
      <c r="E77" s="387"/>
      <c r="F77" s="91">
        <f t="shared" si="2"/>
        <v>0</v>
      </c>
    </row>
    <row r="78" spans="1:6" ht="38.25">
      <c r="A78" s="674"/>
      <c r="B78" s="677" t="s">
        <v>1439</v>
      </c>
      <c r="C78" s="676"/>
      <c r="D78" s="387"/>
      <c r="E78" s="387"/>
      <c r="F78" s="91">
        <f t="shared" si="2"/>
        <v>0</v>
      </c>
    </row>
    <row r="79" spans="1:6" ht="12.75">
      <c r="A79" s="674"/>
      <c r="B79" s="677" t="s">
        <v>1438</v>
      </c>
      <c r="C79" s="676" t="s">
        <v>461</v>
      </c>
      <c r="D79" s="387">
        <v>2.9</v>
      </c>
      <c r="E79" s="678"/>
      <c r="F79" s="91">
        <f t="shared" si="2"/>
        <v>0</v>
      </c>
    </row>
    <row r="80" spans="1:6" ht="12.75">
      <c r="A80" s="674"/>
      <c r="B80" s="677"/>
      <c r="C80" s="679"/>
      <c r="D80" s="679"/>
      <c r="E80" s="679"/>
      <c r="F80" s="91">
        <f t="shared" si="2"/>
        <v>0</v>
      </c>
    </row>
    <row r="81" spans="1:6" ht="25.5">
      <c r="A81" s="674"/>
      <c r="B81" s="634" t="s">
        <v>1440</v>
      </c>
      <c r="C81" s="676"/>
      <c r="D81" s="387"/>
      <c r="E81" s="387"/>
      <c r="F81" s="91">
        <f t="shared" si="2"/>
        <v>0</v>
      </c>
    </row>
    <row r="82" spans="1:6" ht="12.75">
      <c r="A82" s="674"/>
      <c r="B82" s="677" t="s">
        <v>1438</v>
      </c>
      <c r="C82" s="676"/>
      <c r="D82" s="387"/>
      <c r="E82" s="387"/>
      <c r="F82" s="91">
        <f t="shared" si="2"/>
        <v>0</v>
      </c>
    </row>
    <row r="83" spans="1:6" ht="38.25">
      <c r="A83" s="674"/>
      <c r="B83" s="677" t="s">
        <v>1441</v>
      </c>
      <c r="C83" s="676"/>
      <c r="D83" s="387"/>
      <c r="E83" s="387"/>
      <c r="F83" s="91">
        <f t="shared" si="2"/>
        <v>0</v>
      </c>
    </row>
    <row r="84" spans="1:6" ht="12.75">
      <c r="A84" s="674"/>
      <c r="B84" s="677" t="s">
        <v>1438</v>
      </c>
      <c r="C84" s="676" t="s">
        <v>461</v>
      </c>
      <c r="D84" s="387">
        <f>5.5*3.15</f>
        <v>17.324999999999999</v>
      </c>
      <c r="E84" s="678"/>
      <c r="F84" s="91">
        <f t="shared" si="2"/>
        <v>0</v>
      </c>
    </row>
    <row r="85" spans="1:6" ht="12.75">
      <c r="A85" s="674"/>
      <c r="B85" s="677"/>
      <c r="C85" s="679"/>
      <c r="D85" s="679"/>
      <c r="E85" s="679"/>
      <c r="F85" s="91">
        <f t="shared" si="2"/>
        <v>0</v>
      </c>
    </row>
    <row r="86" spans="1:6" ht="25.5">
      <c r="A86" s="674"/>
      <c r="B86" s="634" t="s">
        <v>1442</v>
      </c>
      <c r="C86" s="676"/>
      <c r="D86" s="387"/>
      <c r="E86" s="387"/>
      <c r="F86" s="91">
        <f t="shared" si="2"/>
        <v>0</v>
      </c>
    </row>
    <row r="87" spans="1:6" ht="12.75">
      <c r="A87" s="674"/>
      <c r="B87" s="677" t="s">
        <v>1438</v>
      </c>
      <c r="C87" s="676"/>
      <c r="D87" s="387"/>
      <c r="E87" s="387"/>
      <c r="F87" s="91">
        <f t="shared" si="2"/>
        <v>0</v>
      </c>
    </row>
    <row r="88" spans="1:6" ht="38.25">
      <c r="A88" s="674"/>
      <c r="B88" s="677" t="s">
        <v>1443</v>
      </c>
      <c r="C88" s="676"/>
      <c r="D88" s="387"/>
      <c r="E88" s="387"/>
      <c r="F88" s="91">
        <f t="shared" si="2"/>
        <v>0</v>
      </c>
    </row>
    <row r="89" spans="1:6" ht="12.75">
      <c r="A89" s="674"/>
      <c r="B89" s="677" t="s">
        <v>1438</v>
      </c>
      <c r="C89" s="676" t="s">
        <v>461</v>
      </c>
      <c r="D89" s="387">
        <f>6.7*3.15</f>
        <v>21.105</v>
      </c>
      <c r="E89" s="678"/>
      <c r="F89" s="91">
        <f t="shared" si="2"/>
        <v>0</v>
      </c>
    </row>
    <row r="90" spans="1:6" ht="12.75">
      <c r="A90" s="674"/>
      <c r="B90" s="677"/>
      <c r="C90" s="679"/>
      <c r="D90" s="679"/>
      <c r="E90" s="679"/>
      <c r="F90" s="91">
        <f t="shared" si="2"/>
        <v>0</v>
      </c>
    </row>
    <row r="91" spans="1:6" ht="25.5">
      <c r="A91" s="674"/>
      <c r="B91" s="634" t="s">
        <v>1444</v>
      </c>
      <c r="C91" s="676"/>
      <c r="D91" s="387"/>
      <c r="E91" s="387"/>
      <c r="F91" s="91">
        <f t="shared" si="2"/>
        <v>0</v>
      </c>
    </row>
    <row r="92" spans="1:6" ht="12.75">
      <c r="A92" s="674"/>
      <c r="B92" s="677" t="s">
        <v>1438</v>
      </c>
      <c r="C92" s="676"/>
      <c r="D92" s="387"/>
      <c r="E92" s="387"/>
      <c r="F92" s="91">
        <f t="shared" si="2"/>
        <v>0</v>
      </c>
    </row>
    <row r="93" spans="1:6" ht="25.5">
      <c r="A93" s="674"/>
      <c r="B93" s="677" t="s">
        <v>1445</v>
      </c>
      <c r="C93" s="676" t="s">
        <v>461</v>
      </c>
      <c r="D93" s="387">
        <v>20.8</v>
      </c>
      <c r="E93" s="678"/>
      <c r="F93" s="91">
        <f t="shared" si="2"/>
        <v>0</v>
      </c>
    </row>
    <row r="94" spans="1:6" ht="12.75">
      <c r="A94" s="674"/>
      <c r="B94" s="677"/>
      <c r="C94" s="679"/>
      <c r="D94" s="679"/>
      <c r="E94" s="679"/>
      <c r="F94" s="91">
        <f t="shared" si="2"/>
        <v>0</v>
      </c>
    </row>
    <row r="95" spans="1:6" ht="12.75">
      <c r="A95" s="674"/>
      <c r="B95" s="677"/>
      <c r="C95" s="679"/>
      <c r="D95" s="679"/>
      <c r="E95" s="679"/>
      <c r="F95" s="91">
        <f t="shared" si="2"/>
        <v>0</v>
      </c>
    </row>
    <row r="96" spans="1:6" ht="38.25">
      <c r="A96" s="674" t="s">
        <v>458</v>
      </c>
      <c r="B96" s="675" t="s">
        <v>1446</v>
      </c>
      <c r="C96" s="676" t="s">
        <v>477</v>
      </c>
      <c r="D96" s="387">
        <v>35</v>
      </c>
      <c r="E96" s="678"/>
      <c r="F96" s="91">
        <f t="shared" si="2"/>
        <v>0</v>
      </c>
    </row>
    <row r="97" spans="1:6" ht="12.75">
      <c r="A97" s="674"/>
      <c r="B97" s="675"/>
      <c r="C97" s="676"/>
      <c r="D97" s="387"/>
      <c r="E97" s="387"/>
      <c r="F97" s="91">
        <f t="shared" si="2"/>
        <v>0</v>
      </c>
    </row>
    <row r="98" spans="1:6" ht="12.75">
      <c r="A98" s="674"/>
      <c r="B98" s="675"/>
      <c r="C98" s="676"/>
      <c r="D98" s="387"/>
      <c r="E98" s="387"/>
      <c r="F98" s="91">
        <f t="shared" si="2"/>
        <v>0</v>
      </c>
    </row>
    <row r="99" spans="1:6" ht="63.75">
      <c r="A99" s="674" t="s">
        <v>459</v>
      </c>
      <c r="B99" s="675" t="s">
        <v>1447</v>
      </c>
      <c r="C99" s="676" t="s">
        <v>461</v>
      </c>
      <c r="D99" s="387">
        <v>65.2</v>
      </c>
      <c r="E99" s="387"/>
      <c r="F99" s="91">
        <f t="shared" si="2"/>
        <v>0</v>
      </c>
    </row>
    <row r="100" spans="1:6" ht="12.75">
      <c r="A100" s="674"/>
      <c r="B100" s="675"/>
      <c r="C100" s="676"/>
      <c r="D100" s="387"/>
      <c r="E100" s="387"/>
      <c r="F100" s="91">
        <f t="shared" si="2"/>
        <v>0</v>
      </c>
    </row>
    <row r="101" spans="1:6" ht="12.75">
      <c r="A101" s="674"/>
      <c r="B101" s="675"/>
      <c r="C101" s="676"/>
      <c r="D101" s="678"/>
      <c r="E101" s="387"/>
      <c r="F101" s="91">
        <f t="shared" si="2"/>
        <v>0</v>
      </c>
    </row>
    <row r="102" spans="1:6" ht="51">
      <c r="A102" s="674" t="s">
        <v>460</v>
      </c>
      <c r="B102" s="675" t="s">
        <v>1448</v>
      </c>
      <c r="C102" s="676" t="s">
        <v>477</v>
      </c>
      <c r="D102" s="387">
        <v>94.6</v>
      </c>
      <c r="E102" s="387"/>
      <c r="F102" s="91">
        <f t="shared" si="2"/>
        <v>0</v>
      </c>
    </row>
    <row r="103" spans="1:6" ht="12.75">
      <c r="A103" s="674"/>
      <c r="B103" s="675"/>
      <c r="C103" s="679"/>
      <c r="D103" s="679"/>
      <c r="E103" s="679"/>
      <c r="F103" s="91">
        <f t="shared" si="2"/>
        <v>0</v>
      </c>
    </row>
    <row r="104" spans="1:6" ht="12.75">
      <c r="A104" s="674"/>
      <c r="B104" s="675"/>
      <c r="C104" s="676"/>
      <c r="D104" s="387"/>
      <c r="E104" s="387"/>
      <c r="F104" s="91">
        <f t="shared" si="2"/>
        <v>0</v>
      </c>
    </row>
    <row r="105" spans="1:6" ht="51">
      <c r="A105" s="674" t="s">
        <v>462</v>
      </c>
      <c r="B105" s="675" t="s">
        <v>1449</v>
      </c>
      <c r="C105" s="676" t="s">
        <v>477</v>
      </c>
      <c r="D105" s="387">
        <v>18.7</v>
      </c>
      <c r="E105" s="387"/>
      <c r="F105" s="91">
        <f t="shared" si="2"/>
        <v>0</v>
      </c>
    </row>
    <row r="106" spans="1:6" ht="12.75">
      <c r="A106" s="674"/>
      <c r="B106" s="675"/>
      <c r="C106" s="679"/>
      <c r="D106" s="679"/>
      <c r="E106" s="679"/>
      <c r="F106" s="91">
        <f t="shared" si="2"/>
        <v>0</v>
      </c>
    </row>
    <row r="107" spans="1:6" ht="12.75">
      <c r="A107" s="674"/>
      <c r="B107" s="675"/>
      <c r="C107" s="676"/>
      <c r="D107" s="387"/>
      <c r="E107" s="387"/>
      <c r="F107" s="91">
        <f t="shared" si="2"/>
        <v>0</v>
      </c>
    </row>
    <row r="108" spans="1:6" ht="25.5">
      <c r="A108" s="674" t="s">
        <v>463</v>
      </c>
      <c r="B108" s="675" t="s">
        <v>1450</v>
      </c>
      <c r="C108" s="676" t="s">
        <v>478</v>
      </c>
      <c r="D108" s="387">
        <v>6</v>
      </c>
      <c r="E108" s="387"/>
      <c r="F108" s="91">
        <f t="shared" si="2"/>
        <v>0</v>
      </c>
    </row>
    <row r="109" spans="1:6" ht="12.75">
      <c r="A109" s="674"/>
      <c r="B109" s="677"/>
      <c r="C109" s="679"/>
      <c r="D109" s="679"/>
      <c r="E109" s="679"/>
      <c r="F109" s="91">
        <f t="shared" si="2"/>
        <v>0</v>
      </c>
    </row>
    <row r="110" spans="1:6" ht="12.75">
      <c r="A110" s="674"/>
      <c r="B110" s="677"/>
      <c r="C110" s="679"/>
      <c r="D110" s="679"/>
      <c r="E110" s="679"/>
      <c r="F110" s="91">
        <f t="shared" si="2"/>
        <v>0</v>
      </c>
    </row>
    <row r="111" spans="1:6" ht="25.5">
      <c r="A111" s="674" t="s">
        <v>464</v>
      </c>
      <c r="B111" s="675" t="s">
        <v>1451</v>
      </c>
      <c r="C111" s="676" t="s">
        <v>478</v>
      </c>
      <c r="D111" s="387">
        <v>6</v>
      </c>
      <c r="E111" s="387"/>
      <c r="F111" s="91">
        <f t="shared" si="2"/>
        <v>0</v>
      </c>
    </row>
    <row r="112" spans="1:6">
      <c r="A112" s="664" t="s">
        <v>563</v>
      </c>
      <c r="B112" s="680"/>
      <c r="C112" s="681"/>
      <c r="D112" s="665"/>
      <c r="E112" s="632"/>
      <c r="F112" s="632"/>
    </row>
    <row r="113" spans="1:6" ht="15.75" thickBot="1">
      <c r="A113" s="666"/>
      <c r="B113" s="682" t="s">
        <v>959</v>
      </c>
      <c r="C113" s="668"/>
      <c r="D113" s="683"/>
      <c r="E113" s="670"/>
      <c r="F113" s="670">
        <f>SUM(F70:F112)</f>
        <v>0</v>
      </c>
    </row>
    <row r="114" spans="1:6" ht="15" thickTop="1">
      <c r="B114" s="671"/>
      <c r="C114" s="672"/>
    </row>
    <row r="115" spans="1:6">
      <c r="A115" s="628"/>
      <c r="B115" s="663"/>
      <c r="C115" s="630"/>
      <c r="D115" s="631"/>
      <c r="E115" s="632"/>
      <c r="F115" s="632"/>
    </row>
    <row r="116" spans="1:6" ht="18">
      <c r="A116" s="268" t="s">
        <v>460</v>
      </c>
      <c r="B116" s="519" t="s">
        <v>1452</v>
      </c>
      <c r="C116" s="168"/>
      <c r="D116" s="169"/>
      <c r="E116" s="170"/>
      <c r="F116" s="170"/>
    </row>
    <row r="117" spans="1:6" ht="18">
      <c r="A117" s="268"/>
      <c r="B117" s="519"/>
      <c r="C117" s="168"/>
      <c r="D117" s="169"/>
      <c r="E117" s="170"/>
      <c r="F117" s="170"/>
    </row>
    <row r="118" spans="1:6" ht="51">
      <c r="A118" s="674" t="s">
        <v>456</v>
      </c>
      <c r="B118" s="677" t="s">
        <v>1453</v>
      </c>
      <c r="C118" s="679"/>
      <c r="D118" s="679"/>
      <c r="E118" s="679"/>
      <c r="F118" s="91">
        <f t="shared" ref="F118:F181" si="3">+E118*$D118</f>
        <v>0</v>
      </c>
    </row>
    <row r="119" spans="1:6" ht="51">
      <c r="A119" s="674"/>
      <c r="B119" s="677" t="s">
        <v>1454</v>
      </c>
      <c r="C119" s="679"/>
      <c r="D119" s="679"/>
      <c r="E119" s="679"/>
      <c r="F119" s="91">
        <f t="shared" si="3"/>
        <v>0</v>
      </c>
    </row>
    <row r="120" spans="1:6" ht="25.5">
      <c r="A120" s="674"/>
      <c r="B120" s="677" t="s">
        <v>1455</v>
      </c>
      <c r="C120" s="679"/>
      <c r="D120" s="679"/>
      <c r="E120" s="679"/>
      <c r="F120" s="91">
        <f t="shared" si="3"/>
        <v>0</v>
      </c>
    </row>
    <row r="121" spans="1:6" ht="12.75">
      <c r="A121" s="674"/>
      <c r="B121" s="677"/>
      <c r="C121" s="679"/>
      <c r="D121" s="679"/>
      <c r="E121" s="679"/>
      <c r="F121" s="91">
        <f t="shared" si="3"/>
        <v>0</v>
      </c>
    </row>
    <row r="122" spans="1:6" ht="12.75">
      <c r="A122" s="674" t="s">
        <v>471</v>
      </c>
      <c r="B122" s="634" t="s">
        <v>1456</v>
      </c>
      <c r="C122" s="676"/>
      <c r="D122" s="387"/>
      <c r="E122" s="387"/>
      <c r="F122" s="91">
        <f t="shared" si="3"/>
        <v>0</v>
      </c>
    </row>
    <row r="123" spans="1:6" ht="25.5">
      <c r="A123" s="674"/>
      <c r="B123" s="677" t="s">
        <v>1457</v>
      </c>
      <c r="C123" s="676" t="s">
        <v>477</v>
      </c>
      <c r="D123" s="387">
        <v>2.8</v>
      </c>
      <c r="E123" s="678"/>
      <c r="F123" s="91">
        <f t="shared" si="3"/>
        <v>0</v>
      </c>
    </row>
    <row r="124" spans="1:6" ht="12.75">
      <c r="A124" s="674"/>
      <c r="B124" s="677"/>
      <c r="C124" s="676"/>
      <c r="D124" s="387"/>
      <c r="E124" s="678"/>
      <c r="F124" s="91">
        <f t="shared" si="3"/>
        <v>0</v>
      </c>
    </row>
    <row r="125" spans="1:6" ht="12.75">
      <c r="A125" s="674"/>
      <c r="B125" s="684"/>
      <c r="C125" s="676"/>
      <c r="D125" s="387"/>
      <c r="E125" s="387"/>
      <c r="F125" s="91">
        <f t="shared" si="3"/>
        <v>0</v>
      </c>
    </row>
    <row r="126" spans="1:6" ht="25.5">
      <c r="A126" s="674" t="s">
        <v>473</v>
      </c>
      <c r="B126" s="634" t="s">
        <v>1458</v>
      </c>
      <c r="C126" s="676"/>
      <c r="D126" s="387"/>
      <c r="E126" s="387"/>
      <c r="F126" s="91">
        <f t="shared" si="3"/>
        <v>0</v>
      </c>
    </row>
    <row r="127" spans="1:6" ht="12.75">
      <c r="A127" s="674"/>
      <c r="B127" s="677" t="s">
        <v>1459</v>
      </c>
      <c r="C127" s="676"/>
      <c r="D127" s="387"/>
      <c r="E127" s="387"/>
      <c r="F127" s="91">
        <f t="shared" si="3"/>
        <v>0</v>
      </c>
    </row>
    <row r="128" spans="1:6" ht="25.5">
      <c r="A128" s="674"/>
      <c r="B128" s="677" t="s">
        <v>1460</v>
      </c>
      <c r="C128" s="676"/>
      <c r="D128" s="387"/>
      <c r="E128" s="387"/>
      <c r="F128" s="91">
        <f t="shared" si="3"/>
        <v>0</v>
      </c>
    </row>
    <row r="129" spans="1:6" ht="12.75">
      <c r="A129" s="674"/>
      <c r="B129" s="677" t="s">
        <v>1461</v>
      </c>
      <c r="C129" s="676" t="s">
        <v>478</v>
      </c>
      <c r="D129" s="387">
        <v>5</v>
      </c>
      <c r="E129" s="678"/>
      <c r="F129" s="91">
        <f t="shared" si="3"/>
        <v>0</v>
      </c>
    </row>
    <row r="130" spans="1:6" ht="12.75">
      <c r="A130" s="674"/>
      <c r="B130" s="677"/>
      <c r="C130" s="676"/>
      <c r="D130" s="387"/>
      <c r="E130" s="678"/>
      <c r="F130" s="91">
        <f t="shared" si="3"/>
        <v>0</v>
      </c>
    </row>
    <row r="131" spans="1:6" ht="12.75">
      <c r="A131" s="674"/>
      <c r="B131" s="684"/>
      <c r="C131" s="676"/>
      <c r="D131" s="387"/>
      <c r="E131" s="387"/>
      <c r="F131" s="91">
        <f t="shared" si="3"/>
        <v>0</v>
      </c>
    </row>
    <row r="132" spans="1:6" ht="12.75">
      <c r="A132" s="674" t="s">
        <v>474</v>
      </c>
      <c r="B132" s="634" t="s">
        <v>1462</v>
      </c>
      <c r="C132" s="676"/>
      <c r="D132" s="387"/>
      <c r="E132" s="387"/>
      <c r="F132" s="91">
        <f t="shared" si="3"/>
        <v>0</v>
      </c>
    </row>
    <row r="133" spans="1:6" ht="12.75">
      <c r="A133" s="674"/>
      <c r="B133" s="677" t="s">
        <v>1459</v>
      </c>
      <c r="C133" s="676"/>
      <c r="D133" s="387"/>
      <c r="E133" s="387"/>
      <c r="F133" s="91">
        <f t="shared" si="3"/>
        <v>0</v>
      </c>
    </row>
    <row r="134" spans="1:6" ht="12.75">
      <c r="A134" s="674"/>
      <c r="B134" s="677" t="s">
        <v>1463</v>
      </c>
      <c r="C134" s="676"/>
      <c r="D134" s="387"/>
      <c r="E134" s="387"/>
      <c r="F134" s="91">
        <f t="shared" si="3"/>
        <v>0</v>
      </c>
    </row>
    <row r="135" spans="1:6" ht="12.75">
      <c r="A135" s="674"/>
      <c r="B135" s="677" t="s">
        <v>1459</v>
      </c>
      <c r="C135" s="679"/>
      <c r="D135" s="679"/>
      <c r="E135" s="679"/>
      <c r="F135" s="91">
        <f t="shared" si="3"/>
        <v>0</v>
      </c>
    </row>
    <row r="136" spans="1:6" ht="12.75">
      <c r="A136" s="674"/>
      <c r="B136" s="677" t="s">
        <v>1464</v>
      </c>
      <c r="C136" s="676" t="s">
        <v>477</v>
      </c>
      <c r="D136" s="387">
        <f>1+4.1+1.55</f>
        <v>6.6499999999999995</v>
      </c>
      <c r="E136" s="678"/>
      <c r="F136" s="91">
        <f t="shared" si="3"/>
        <v>0</v>
      </c>
    </row>
    <row r="137" spans="1:6" ht="12.75">
      <c r="A137" s="674"/>
      <c r="B137" s="677"/>
      <c r="C137" s="676"/>
      <c r="D137" s="387"/>
      <c r="E137" s="387"/>
      <c r="F137" s="91">
        <f t="shared" si="3"/>
        <v>0</v>
      </c>
    </row>
    <row r="138" spans="1:6" ht="12.75">
      <c r="A138" s="674" t="s">
        <v>475</v>
      </c>
      <c r="B138" s="634" t="s">
        <v>1465</v>
      </c>
      <c r="C138" s="676"/>
      <c r="D138" s="387"/>
      <c r="E138" s="387"/>
      <c r="F138" s="91">
        <f t="shared" si="3"/>
        <v>0</v>
      </c>
    </row>
    <row r="139" spans="1:6" ht="12.75">
      <c r="A139" s="674"/>
      <c r="B139" s="677" t="s">
        <v>1459</v>
      </c>
      <c r="C139" s="676"/>
      <c r="D139" s="387"/>
      <c r="E139" s="387"/>
      <c r="F139" s="91">
        <f t="shared" si="3"/>
        <v>0</v>
      </c>
    </row>
    <row r="140" spans="1:6" ht="12.75">
      <c r="A140" s="674"/>
      <c r="B140" s="677" t="s">
        <v>1466</v>
      </c>
      <c r="C140" s="676" t="s">
        <v>477</v>
      </c>
      <c r="D140" s="387">
        <f>1.05+0.8+0.73+0.86</f>
        <v>3.44</v>
      </c>
      <c r="E140" s="678"/>
      <c r="F140" s="91">
        <f t="shared" si="3"/>
        <v>0</v>
      </c>
    </row>
    <row r="141" spans="1:6" ht="12.75">
      <c r="A141" s="674"/>
      <c r="B141" s="677"/>
      <c r="C141" s="676"/>
      <c r="D141" s="387"/>
      <c r="E141" s="387"/>
      <c r="F141" s="91">
        <f t="shared" si="3"/>
        <v>0</v>
      </c>
    </row>
    <row r="142" spans="1:6" ht="12.75">
      <c r="A142" s="674"/>
      <c r="B142" s="677"/>
      <c r="C142" s="676"/>
      <c r="D142" s="387"/>
      <c r="E142" s="387"/>
      <c r="F142" s="91">
        <f t="shared" si="3"/>
        <v>0</v>
      </c>
    </row>
    <row r="143" spans="1:6" ht="63.75">
      <c r="A143" s="674" t="s">
        <v>458</v>
      </c>
      <c r="B143" s="675" t="s">
        <v>1467</v>
      </c>
      <c r="C143" s="676" t="s">
        <v>478</v>
      </c>
      <c r="D143" s="387">
        <v>9</v>
      </c>
      <c r="E143" s="678"/>
      <c r="F143" s="91">
        <f t="shared" si="3"/>
        <v>0</v>
      </c>
    </row>
    <row r="144" spans="1:6" ht="12.75">
      <c r="A144" s="674"/>
      <c r="B144" s="677"/>
      <c r="C144" s="676"/>
      <c r="D144" s="387"/>
      <c r="E144" s="387"/>
      <c r="F144" s="91">
        <f t="shared" si="3"/>
        <v>0</v>
      </c>
    </row>
    <row r="145" spans="1:6" ht="12.75">
      <c r="A145" s="674"/>
      <c r="B145" s="677"/>
      <c r="C145" s="676"/>
      <c r="D145" s="387"/>
      <c r="E145" s="387"/>
      <c r="F145" s="91">
        <f t="shared" si="3"/>
        <v>0</v>
      </c>
    </row>
    <row r="146" spans="1:6" ht="38.25">
      <c r="A146" s="674" t="s">
        <v>459</v>
      </c>
      <c r="B146" s="677" t="s">
        <v>1468</v>
      </c>
      <c r="C146" s="676"/>
      <c r="D146" s="387"/>
      <c r="E146" s="387"/>
      <c r="F146" s="91">
        <f t="shared" si="3"/>
        <v>0</v>
      </c>
    </row>
    <row r="147" spans="1:6" ht="12.75">
      <c r="A147" s="674"/>
      <c r="B147" s="677"/>
      <c r="C147" s="676"/>
      <c r="D147" s="387"/>
      <c r="E147" s="387"/>
      <c r="F147" s="91">
        <f t="shared" si="3"/>
        <v>0</v>
      </c>
    </row>
    <row r="148" spans="1:6" ht="25.5">
      <c r="A148" s="674" t="s">
        <v>471</v>
      </c>
      <c r="B148" s="677" t="s">
        <v>1469</v>
      </c>
      <c r="C148" s="676"/>
      <c r="D148" s="387"/>
      <c r="E148" s="387"/>
      <c r="F148" s="91">
        <f t="shared" si="3"/>
        <v>0</v>
      </c>
    </row>
    <row r="149" spans="1:6" ht="51">
      <c r="A149" s="674"/>
      <c r="B149" s="677" t="s">
        <v>1470</v>
      </c>
      <c r="C149" s="676" t="s">
        <v>478</v>
      </c>
      <c r="D149" s="387">
        <v>9</v>
      </c>
      <c r="E149" s="678"/>
      <c r="F149" s="91">
        <f t="shared" si="3"/>
        <v>0</v>
      </c>
    </row>
    <row r="150" spans="1:6" ht="12.75">
      <c r="A150" s="674"/>
      <c r="B150" s="677"/>
      <c r="C150" s="676"/>
      <c r="D150" s="387"/>
      <c r="E150" s="387"/>
      <c r="F150" s="91">
        <f t="shared" si="3"/>
        <v>0</v>
      </c>
    </row>
    <row r="151" spans="1:6" ht="25.5">
      <c r="A151" s="674" t="s">
        <v>473</v>
      </c>
      <c r="B151" s="677" t="s">
        <v>1471</v>
      </c>
      <c r="C151" s="676"/>
      <c r="D151" s="387"/>
      <c r="E151" s="387"/>
      <c r="F151" s="91">
        <f t="shared" si="3"/>
        <v>0</v>
      </c>
    </row>
    <row r="152" spans="1:6" ht="51">
      <c r="A152" s="674"/>
      <c r="B152" s="677" t="s">
        <v>1470</v>
      </c>
      <c r="C152" s="676" t="s">
        <v>478</v>
      </c>
      <c r="D152" s="387">
        <v>1</v>
      </c>
      <c r="E152" s="678"/>
      <c r="F152" s="91">
        <f t="shared" si="3"/>
        <v>0</v>
      </c>
    </row>
    <row r="153" spans="1:6" ht="12.75">
      <c r="A153" s="674"/>
      <c r="B153" s="677"/>
      <c r="C153" s="676"/>
      <c r="D153" s="387"/>
      <c r="E153" s="387"/>
      <c r="F153" s="91">
        <f t="shared" si="3"/>
        <v>0</v>
      </c>
    </row>
    <row r="154" spans="1:6" ht="25.5">
      <c r="A154" s="674" t="s">
        <v>474</v>
      </c>
      <c r="B154" s="677" t="s">
        <v>1472</v>
      </c>
      <c r="C154" s="676"/>
      <c r="D154" s="387"/>
      <c r="E154" s="387"/>
      <c r="F154" s="91">
        <f t="shared" si="3"/>
        <v>0</v>
      </c>
    </row>
    <row r="155" spans="1:6" ht="51">
      <c r="A155" s="674"/>
      <c r="B155" s="677" t="s">
        <v>1470</v>
      </c>
      <c r="C155" s="676" t="s">
        <v>478</v>
      </c>
      <c r="D155" s="387">
        <v>1</v>
      </c>
      <c r="E155" s="678"/>
      <c r="F155" s="91">
        <f t="shared" si="3"/>
        <v>0</v>
      </c>
    </row>
    <row r="156" spans="1:6" ht="12.75">
      <c r="A156" s="674"/>
      <c r="B156" s="677"/>
      <c r="C156" s="676"/>
      <c r="D156" s="387"/>
      <c r="E156" s="678"/>
      <c r="F156" s="91">
        <f t="shared" si="3"/>
        <v>0</v>
      </c>
    </row>
    <row r="157" spans="1:6" ht="12.75">
      <c r="A157" s="674"/>
      <c r="B157" s="677"/>
      <c r="C157" s="676"/>
      <c r="D157" s="387"/>
      <c r="E157" s="678"/>
      <c r="F157" s="91">
        <f t="shared" si="3"/>
        <v>0</v>
      </c>
    </row>
    <row r="158" spans="1:6" ht="38.25">
      <c r="A158" s="674" t="s">
        <v>459</v>
      </c>
      <c r="B158" s="677" t="s">
        <v>1473</v>
      </c>
      <c r="C158" s="676"/>
      <c r="D158" s="387"/>
      <c r="E158" s="387"/>
      <c r="F158" s="91">
        <f t="shared" si="3"/>
        <v>0</v>
      </c>
    </row>
    <row r="159" spans="1:6" ht="76.5">
      <c r="A159" s="674"/>
      <c r="B159" s="677" t="s">
        <v>1474</v>
      </c>
      <c r="C159" s="679"/>
      <c r="D159" s="679"/>
      <c r="E159" s="679"/>
      <c r="F159" s="91">
        <f t="shared" si="3"/>
        <v>0</v>
      </c>
    </row>
    <row r="160" spans="1:6" ht="63.75">
      <c r="A160" s="674"/>
      <c r="B160" s="677" t="s">
        <v>1475</v>
      </c>
      <c r="C160" s="676"/>
      <c r="D160" s="387"/>
      <c r="E160" s="678"/>
      <c r="F160" s="91">
        <f t="shared" si="3"/>
        <v>0</v>
      </c>
    </row>
    <row r="161" spans="1:6" ht="51">
      <c r="A161" s="674"/>
      <c r="B161" s="677" t="s">
        <v>1476</v>
      </c>
      <c r="C161" s="676"/>
      <c r="D161" s="387"/>
      <c r="E161" s="678"/>
      <c r="F161" s="91">
        <f t="shared" si="3"/>
        <v>0</v>
      </c>
    </row>
    <row r="162" spans="1:6" ht="25.5">
      <c r="A162" s="674"/>
      <c r="B162" s="677" t="s">
        <v>1477</v>
      </c>
      <c r="C162" s="676" t="s">
        <v>478</v>
      </c>
      <c r="D162" s="387">
        <v>2</v>
      </c>
      <c r="E162" s="678"/>
      <c r="F162" s="91">
        <f t="shared" si="3"/>
        <v>0</v>
      </c>
    </row>
    <row r="163" spans="1:6" ht="12.75">
      <c r="A163" s="674"/>
      <c r="B163" s="677"/>
      <c r="C163" s="676"/>
      <c r="D163" s="387"/>
      <c r="E163" s="678"/>
      <c r="F163" s="91">
        <f t="shared" si="3"/>
        <v>0</v>
      </c>
    </row>
    <row r="164" spans="1:6" ht="12.75">
      <c r="A164" s="674"/>
      <c r="B164" s="677"/>
      <c r="C164" s="676"/>
      <c r="D164" s="387"/>
      <c r="E164" s="678"/>
      <c r="F164" s="91">
        <f t="shared" si="3"/>
        <v>0</v>
      </c>
    </row>
    <row r="165" spans="1:6" ht="38.25">
      <c r="A165" s="674" t="s">
        <v>460</v>
      </c>
      <c r="B165" s="677" t="s">
        <v>1478</v>
      </c>
      <c r="C165" s="676"/>
      <c r="D165" s="387"/>
      <c r="E165" s="387"/>
      <c r="F165" s="91">
        <f t="shared" si="3"/>
        <v>0</v>
      </c>
    </row>
    <row r="166" spans="1:6" ht="25.5">
      <c r="A166" s="674"/>
      <c r="B166" s="677" t="s">
        <v>1479</v>
      </c>
      <c r="C166" s="679"/>
      <c r="D166" s="679"/>
      <c r="E166" s="679"/>
      <c r="F166" s="91">
        <f t="shared" si="3"/>
        <v>0</v>
      </c>
    </row>
    <row r="167" spans="1:6" ht="12.75">
      <c r="A167" s="674"/>
      <c r="B167" s="677" t="s">
        <v>1480</v>
      </c>
      <c r="C167" s="676"/>
      <c r="D167" s="387"/>
      <c r="E167" s="678"/>
      <c r="F167" s="91">
        <f t="shared" si="3"/>
        <v>0</v>
      </c>
    </row>
    <row r="168" spans="1:6" ht="12.75">
      <c r="A168" s="674"/>
      <c r="B168" s="677" t="s">
        <v>1481</v>
      </c>
      <c r="C168" s="676" t="s">
        <v>478</v>
      </c>
      <c r="D168" s="387">
        <v>1</v>
      </c>
      <c r="E168" s="678"/>
      <c r="F168" s="91">
        <f t="shared" si="3"/>
        <v>0</v>
      </c>
    </row>
    <row r="169" spans="1:6" ht="12.75">
      <c r="A169" s="674"/>
      <c r="B169" s="677"/>
      <c r="C169" s="679"/>
      <c r="D169" s="679"/>
      <c r="E169" s="679"/>
      <c r="F169" s="91">
        <f t="shared" si="3"/>
        <v>0</v>
      </c>
    </row>
    <row r="170" spans="1:6" ht="12.75">
      <c r="A170" s="674"/>
      <c r="B170" s="677"/>
      <c r="C170" s="676"/>
      <c r="D170" s="387"/>
      <c r="E170" s="678"/>
      <c r="F170" s="91">
        <f t="shared" si="3"/>
        <v>0</v>
      </c>
    </row>
    <row r="171" spans="1:6" ht="51">
      <c r="A171" s="674" t="s">
        <v>462</v>
      </c>
      <c r="B171" s="677" t="s">
        <v>1482</v>
      </c>
      <c r="C171" s="676"/>
      <c r="D171" s="387"/>
      <c r="E171" s="387"/>
      <c r="F171" s="91">
        <f t="shared" si="3"/>
        <v>0</v>
      </c>
    </row>
    <row r="172" spans="1:6" ht="25.5">
      <c r="A172" s="674"/>
      <c r="B172" s="677" t="s">
        <v>1483</v>
      </c>
      <c r="C172" s="679"/>
      <c r="D172" s="679"/>
      <c r="E172" s="679"/>
      <c r="F172" s="91">
        <f t="shared" si="3"/>
        <v>0</v>
      </c>
    </row>
    <row r="173" spans="1:6" ht="12.75">
      <c r="A173" s="674"/>
      <c r="B173" s="677" t="s">
        <v>1484</v>
      </c>
      <c r="C173" s="676" t="s">
        <v>478</v>
      </c>
      <c r="D173" s="387">
        <v>1</v>
      </c>
      <c r="E173" s="678"/>
      <c r="F173" s="91">
        <f t="shared" si="3"/>
        <v>0</v>
      </c>
    </row>
    <row r="174" spans="1:6" ht="12.75">
      <c r="A174" s="674"/>
      <c r="B174" s="675"/>
      <c r="C174" s="676"/>
      <c r="D174" s="387"/>
      <c r="E174" s="387"/>
      <c r="F174" s="91">
        <f t="shared" si="3"/>
        <v>0</v>
      </c>
    </row>
    <row r="175" spans="1:6" ht="12.75">
      <c r="A175" s="674"/>
      <c r="B175" s="675"/>
      <c r="C175" s="676"/>
      <c r="D175" s="387"/>
      <c r="E175" s="387"/>
      <c r="F175" s="91">
        <f t="shared" si="3"/>
        <v>0</v>
      </c>
    </row>
    <row r="176" spans="1:6" ht="76.5">
      <c r="A176" s="674" t="s">
        <v>463</v>
      </c>
      <c r="B176" s="677" t="s">
        <v>1485</v>
      </c>
      <c r="C176" s="679"/>
      <c r="D176" s="679"/>
      <c r="E176" s="679"/>
      <c r="F176" s="91">
        <f t="shared" si="3"/>
        <v>0</v>
      </c>
    </row>
    <row r="177" spans="1:6" ht="12.75">
      <c r="A177" s="674"/>
      <c r="B177" s="677"/>
      <c r="C177" s="676"/>
      <c r="D177" s="387"/>
      <c r="E177" s="678"/>
      <c r="F177" s="91">
        <f t="shared" si="3"/>
        <v>0</v>
      </c>
    </row>
    <row r="178" spans="1:6" ht="12.75">
      <c r="A178" s="674" t="s">
        <v>471</v>
      </c>
      <c r="B178" s="677" t="s">
        <v>1486</v>
      </c>
      <c r="C178" s="676" t="s">
        <v>478</v>
      </c>
      <c r="D178" s="387">
        <v>1</v>
      </c>
      <c r="E178" s="678"/>
      <c r="F178" s="91">
        <f t="shared" si="3"/>
        <v>0</v>
      </c>
    </row>
    <row r="179" spans="1:6" ht="12.75">
      <c r="A179" s="674" t="s">
        <v>473</v>
      </c>
      <c r="B179" s="677" t="s">
        <v>1487</v>
      </c>
      <c r="C179" s="676" t="s">
        <v>478</v>
      </c>
      <c r="D179" s="387">
        <v>1</v>
      </c>
      <c r="E179" s="678"/>
      <c r="F179" s="91">
        <f t="shared" si="3"/>
        <v>0</v>
      </c>
    </row>
    <row r="180" spans="1:6" ht="12.75">
      <c r="A180" s="674"/>
      <c r="B180" s="675"/>
      <c r="C180" s="676"/>
      <c r="D180" s="387"/>
      <c r="E180" s="387"/>
      <c r="F180" s="91">
        <f t="shared" si="3"/>
        <v>0</v>
      </c>
    </row>
    <row r="181" spans="1:6" ht="12.75">
      <c r="A181" s="674"/>
      <c r="B181" s="675"/>
      <c r="C181" s="676"/>
      <c r="D181" s="387"/>
      <c r="E181" s="387"/>
      <c r="F181" s="91">
        <f t="shared" si="3"/>
        <v>0</v>
      </c>
    </row>
    <row r="182" spans="1:6" ht="51">
      <c r="A182" s="674" t="s">
        <v>464</v>
      </c>
      <c r="B182" s="677" t="s">
        <v>1488</v>
      </c>
      <c r="C182" s="679"/>
      <c r="D182" s="679"/>
      <c r="E182" s="679"/>
      <c r="F182" s="91">
        <f t="shared" ref="F182:F191" si="4">+E182*$D182</f>
        <v>0</v>
      </c>
    </row>
    <row r="183" spans="1:6" ht="12.75">
      <c r="A183" s="674"/>
      <c r="B183" s="677"/>
      <c r="C183" s="676"/>
      <c r="D183" s="387"/>
      <c r="E183" s="678"/>
      <c r="F183" s="91">
        <f t="shared" si="4"/>
        <v>0</v>
      </c>
    </row>
    <row r="184" spans="1:6" ht="12.75">
      <c r="A184" s="674" t="s">
        <v>471</v>
      </c>
      <c r="B184" s="677" t="s">
        <v>1489</v>
      </c>
      <c r="C184" s="676" t="s">
        <v>478</v>
      </c>
      <c r="D184" s="387">
        <v>1</v>
      </c>
      <c r="E184" s="678"/>
      <c r="F184" s="91">
        <f t="shared" si="4"/>
        <v>0</v>
      </c>
    </row>
    <row r="185" spans="1:6" ht="12.75">
      <c r="A185" s="674" t="s">
        <v>473</v>
      </c>
      <c r="B185" s="677" t="s">
        <v>1490</v>
      </c>
      <c r="C185" s="676" t="s">
        <v>478</v>
      </c>
      <c r="D185" s="387">
        <v>1</v>
      </c>
      <c r="E185" s="678"/>
      <c r="F185" s="91">
        <f t="shared" si="4"/>
        <v>0</v>
      </c>
    </row>
    <row r="186" spans="1:6" ht="12.75">
      <c r="A186" s="674"/>
      <c r="B186" s="675"/>
      <c r="C186" s="676"/>
      <c r="D186" s="387"/>
      <c r="E186" s="387"/>
      <c r="F186" s="91">
        <f t="shared" si="4"/>
        <v>0</v>
      </c>
    </row>
    <row r="187" spans="1:6" ht="12.75">
      <c r="A187" s="674"/>
      <c r="B187" s="675"/>
      <c r="C187" s="676"/>
      <c r="D187" s="387"/>
      <c r="E187" s="387"/>
      <c r="F187" s="91">
        <f t="shared" si="4"/>
        <v>0</v>
      </c>
    </row>
    <row r="188" spans="1:6" ht="25.5">
      <c r="A188" s="674" t="s">
        <v>465</v>
      </c>
      <c r="B188" s="677" t="s">
        <v>1491</v>
      </c>
      <c r="C188" s="679"/>
      <c r="D188" s="679"/>
      <c r="E188" s="679"/>
      <c r="F188" s="91">
        <f t="shared" si="4"/>
        <v>0</v>
      </c>
    </row>
    <row r="189" spans="1:6" ht="25.5">
      <c r="A189" s="674"/>
      <c r="B189" s="677" t="s">
        <v>1492</v>
      </c>
      <c r="C189" s="676"/>
      <c r="D189" s="387"/>
      <c r="E189" s="678"/>
      <c r="F189" s="91">
        <f t="shared" si="4"/>
        <v>0</v>
      </c>
    </row>
    <row r="190" spans="1:6" ht="12.75">
      <c r="A190" s="674"/>
      <c r="B190" s="677" t="s">
        <v>1493</v>
      </c>
      <c r="C190" s="676"/>
      <c r="D190" s="387"/>
      <c r="E190" s="678"/>
      <c r="F190" s="91">
        <f t="shared" si="4"/>
        <v>0</v>
      </c>
    </row>
    <row r="191" spans="1:6" ht="12.75">
      <c r="A191" s="674"/>
      <c r="B191" s="677" t="s">
        <v>1494</v>
      </c>
      <c r="C191" s="676" t="s">
        <v>478</v>
      </c>
      <c r="D191" s="387">
        <v>8</v>
      </c>
      <c r="E191" s="678"/>
      <c r="F191" s="91">
        <f t="shared" si="4"/>
        <v>0</v>
      </c>
    </row>
    <row r="192" spans="1:6" ht="12.75">
      <c r="A192" s="674"/>
      <c r="B192" s="675"/>
      <c r="C192" s="676"/>
      <c r="D192" s="387"/>
      <c r="E192" s="387"/>
      <c r="F192" s="387"/>
    </row>
    <row r="193" spans="1:105" ht="15.75" thickBot="1">
      <c r="A193" s="666"/>
      <c r="B193" s="667" t="s">
        <v>1495</v>
      </c>
      <c r="C193" s="668"/>
      <c r="D193" s="669"/>
      <c r="E193" s="670"/>
      <c r="F193" s="670">
        <f>SUM(F115:F192)</f>
        <v>0</v>
      </c>
    </row>
    <row r="194" spans="1:105" ht="15" thickTop="1">
      <c r="B194" s="660"/>
    </row>
    <row r="195" spans="1:105">
      <c r="A195" s="628"/>
      <c r="B195" s="663"/>
      <c r="C195" s="630"/>
      <c r="D195" s="631"/>
      <c r="E195" s="632"/>
      <c r="F195" s="632"/>
    </row>
    <row r="196" spans="1:105">
      <c r="A196" s="628"/>
      <c r="B196" s="663"/>
      <c r="C196" s="630"/>
      <c r="D196" s="631"/>
      <c r="E196" s="632"/>
      <c r="F196" s="632"/>
    </row>
    <row r="197" spans="1:105" ht="18">
      <c r="A197" s="268" t="s">
        <v>462</v>
      </c>
      <c r="B197" s="519" t="s">
        <v>575</v>
      </c>
      <c r="C197" s="190"/>
      <c r="D197" s="191"/>
      <c r="E197" s="192"/>
      <c r="F197" s="192"/>
    </row>
    <row r="198" spans="1:105">
      <c r="A198" s="664"/>
      <c r="B198" s="663"/>
      <c r="C198" s="630"/>
      <c r="D198" s="665"/>
      <c r="E198" s="632"/>
      <c r="F198" s="632"/>
    </row>
    <row r="199" spans="1:105" ht="51">
      <c r="A199" s="685" t="s">
        <v>456</v>
      </c>
      <c r="B199" s="686" t="s">
        <v>1496</v>
      </c>
      <c r="C199" s="646" t="s">
        <v>461</v>
      </c>
      <c r="D199" s="687">
        <v>24.2</v>
      </c>
      <c r="E199" s="687"/>
      <c r="F199" s="91">
        <f t="shared" ref="F199" si="5">+E199*$D199</f>
        <v>0</v>
      </c>
    </row>
    <row r="200" spans="1:105">
      <c r="A200" s="628"/>
      <c r="B200" s="663"/>
      <c r="C200" s="630"/>
      <c r="D200" s="665"/>
      <c r="E200" s="632"/>
      <c r="F200" s="632"/>
    </row>
    <row r="201" spans="1:105" ht="15.75" thickBot="1">
      <c r="A201" s="666"/>
      <c r="B201" s="667" t="s">
        <v>342</v>
      </c>
      <c r="C201" s="668"/>
      <c r="D201" s="669"/>
      <c r="E201" s="670"/>
      <c r="F201" s="670">
        <f>SUM(F195:F200)</f>
        <v>0</v>
      </c>
    </row>
    <row r="202" spans="1:105" ht="15.75" thickTop="1">
      <c r="A202" s="688"/>
      <c r="B202" s="689"/>
      <c r="C202" s="690"/>
      <c r="D202" s="691"/>
      <c r="E202" s="692"/>
      <c r="F202" s="692"/>
    </row>
    <row r="203" spans="1:105" ht="15">
      <c r="A203" s="688"/>
      <c r="B203" s="689"/>
      <c r="C203" s="690"/>
      <c r="D203" s="691"/>
      <c r="E203" s="692"/>
      <c r="F203" s="692"/>
    </row>
    <row r="204" spans="1:105">
      <c r="B204" s="660"/>
    </row>
    <row r="205" spans="1:105" ht="18">
      <c r="A205" s="268" t="s">
        <v>463</v>
      </c>
      <c r="B205" s="519" t="s">
        <v>1497</v>
      </c>
      <c r="C205" s="168"/>
      <c r="D205" s="169"/>
      <c r="E205" s="170"/>
      <c r="F205" s="170"/>
    </row>
    <row r="206" spans="1:105">
      <c r="A206" s="664"/>
      <c r="B206" s="663"/>
      <c r="C206" s="630"/>
      <c r="D206" s="665"/>
      <c r="E206" s="632"/>
      <c r="F206" s="632"/>
    </row>
    <row r="207" spans="1:105" s="695" customFormat="1" ht="89.25">
      <c r="A207" s="693" t="s">
        <v>456</v>
      </c>
      <c r="B207" s="686" t="s">
        <v>1498</v>
      </c>
      <c r="C207" s="646" t="s">
        <v>461</v>
      </c>
      <c r="D207" s="687">
        <v>42.9</v>
      </c>
      <c r="E207" s="694"/>
      <c r="F207" s="91">
        <f t="shared" ref="F207:F216" si="6">+E207*$D207</f>
        <v>0</v>
      </c>
      <c r="H207" s="686"/>
      <c r="I207" s="696"/>
      <c r="J207" s="696"/>
      <c r="K207" s="696"/>
      <c r="L207" s="696"/>
      <c r="M207" s="696"/>
      <c r="N207" s="696"/>
      <c r="O207" s="696"/>
      <c r="P207" s="696"/>
      <c r="Q207" s="696"/>
      <c r="R207" s="696"/>
    </row>
    <row r="208" spans="1:105" s="701" customFormat="1" ht="12.75">
      <c r="A208" s="697"/>
      <c r="B208" s="698"/>
      <c r="C208" s="635"/>
      <c r="D208" s="699"/>
      <c r="E208" s="637"/>
      <c r="F208" s="91">
        <f t="shared" si="6"/>
        <v>0</v>
      </c>
      <c r="G208" s="700"/>
      <c r="H208" s="700"/>
      <c r="I208" s="700"/>
      <c r="J208" s="700"/>
      <c r="K208" s="700"/>
      <c r="L208" s="700"/>
      <c r="M208" s="700"/>
      <c r="N208" s="700"/>
      <c r="O208" s="700"/>
      <c r="P208" s="700"/>
      <c r="Q208" s="700"/>
      <c r="R208" s="700"/>
      <c r="S208" s="700"/>
      <c r="T208" s="700"/>
      <c r="U208" s="700"/>
      <c r="V208" s="700"/>
      <c r="W208" s="700"/>
      <c r="X208" s="700"/>
      <c r="Y208" s="700"/>
      <c r="Z208" s="700"/>
      <c r="AA208" s="700"/>
      <c r="AB208" s="700"/>
      <c r="AC208" s="700"/>
      <c r="AD208" s="700"/>
      <c r="AE208" s="700"/>
      <c r="AF208" s="700"/>
      <c r="AG208" s="700"/>
      <c r="AH208" s="700"/>
      <c r="AI208" s="700"/>
      <c r="AJ208" s="700"/>
      <c r="AK208" s="700"/>
      <c r="AL208" s="700"/>
      <c r="AM208" s="700"/>
      <c r="AN208" s="700"/>
      <c r="AO208" s="700"/>
      <c r="AP208" s="700"/>
      <c r="AQ208" s="700"/>
      <c r="AR208" s="700"/>
      <c r="AS208" s="700"/>
      <c r="AT208" s="700"/>
      <c r="AU208" s="700"/>
      <c r="AV208" s="700"/>
      <c r="AW208" s="700"/>
      <c r="AX208" s="700"/>
      <c r="AY208" s="700"/>
      <c r="AZ208" s="700"/>
      <c r="BA208" s="700"/>
      <c r="BB208" s="700"/>
      <c r="BC208" s="700"/>
      <c r="BD208" s="700"/>
      <c r="BE208" s="700"/>
      <c r="BF208" s="700"/>
      <c r="BG208" s="700"/>
      <c r="BH208" s="700"/>
      <c r="BI208" s="700"/>
      <c r="BJ208" s="700"/>
      <c r="BK208" s="700"/>
      <c r="BL208" s="700"/>
      <c r="BM208" s="700"/>
      <c r="BN208" s="700"/>
      <c r="BO208" s="700"/>
      <c r="BP208" s="700"/>
      <c r="BQ208" s="700"/>
      <c r="BR208" s="700"/>
      <c r="BS208" s="700"/>
      <c r="BT208" s="700"/>
      <c r="BU208" s="700"/>
      <c r="BV208" s="700"/>
      <c r="BW208" s="700"/>
      <c r="BX208" s="700"/>
      <c r="BY208" s="700"/>
      <c r="BZ208" s="700"/>
      <c r="CA208" s="700"/>
      <c r="CB208" s="700"/>
      <c r="CC208" s="700"/>
      <c r="CD208" s="700"/>
      <c r="CE208" s="700"/>
      <c r="CF208" s="700"/>
      <c r="CG208" s="700"/>
      <c r="CH208" s="700"/>
      <c r="CI208" s="700"/>
      <c r="CJ208" s="700"/>
      <c r="CK208" s="700"/>
      <c r="CL208" s="700"/>
      <c r="CM208" s="700"/>
      <c r="CN208" s="700"/>
      <c r="CO208" s="700"/>
      <c r="CP208" s="700"/>
      <c r="CQ208" s="700"/>
      <c r="CR208" s="700"/>
      <c r="CS208" s="700"/>
      <c r="CT208" s="700"/>
      <c r="CU208" s="700"/>
      <c r="CV208" s="700"/>
      <c r="CW208" s="700"/>
      <c r="CX208" s="700"/>
      <c r="CY208" s="700"/>
      <c r="CZ208" s="700"/>
      <c r="DA208" s="700"/>
    </row>
    <row r="209" spans="1:105" s="701" customFormat="1" ht="12.75">
      <c r="A209" s="697"/>
      <c r="B209" s="698"/>
      <c r="C209" s="635"/>
      <c r="D209" s="699"/>
      <c r="E209" s="637"/>
      <c r="F209" s="91">
        <f t="shared" si="6"/>
        <v>0</v>
      </c>
      <c r="G209" s="700"/>
      <c r="H209" s="700"/>
      <c r="I209" s="700"/>
      <c r="J209" s="700"/>
      <c r="K209" s="700"/>
      <c r="L209" s="700"/>
      <c r="M209" s="700"/>
      <c r="N209" s="700"/>
      <c r="O209" s="700"/>
      <c r="P209" s="700"/>
      <c r="Q209" s="700"/>
      <c r="R209" s="700"/>
      <c r="S209" s="700"/>
      <c r="T209" s="700"/>
      <c r="U209" s="700"/>
      <c r="V209" s="700"/>
      <c r="W209" s="700"/>
      <c r="X209" s="700"/>
      <c r="Y209" s="700"/>
      <c r="Z209" s="700"/>
      <c r="AA209" s="700"/>
      <c r="AB209" s="700"/>
      <c r="AC209" s="700"/>
      <c r="AD209" s="700"/>
      <c r="AE209" s="700"/>
      <c r="AF209" s="700"/>
      <c r="AG209" s="700"/>
      <c r="AH209" s="700"/>
      <c r="AI209" s="700"/>
      <c r="AJ209" s="700"/>
      <c r="AK209" s="700"/>
      <c r="AL209" s="700"/>
      <c r="AM209" s="700"/>
      <c r="AN209" s="700"/>
      <c r="AO209" s="700"/>
      <c r="AP209" s="700"/>
      <c r="AQ209" s="700"/>
      <c r="AR209" s="700"/>
      <c r="AS209" s="700"/>
      <c r="AT209" s="700"/>
      <c r="AU209" s="700"/>
      <c r="AV209" s="700"/>
      <c r="AW209" s="700"/>
      <c r="AX209" s="700"/>
      <c r="AY209" s="700"/>
      <c r="AZ209" s="700"/>
      <c r="BA209" s="700"/>
      <c r="BB209" s="700"/>
      <c r="BC209" s="700"/>
      <c r="BD209" s="700"/>
      <c r="BE209" s="700"/>
      <c r="BF209" s="700"/>
      <c r="BG209" s="700"/>
      <c r="BH209" s="700"/>
      <c r="BI209" s="700"/>
      <c r="BJ209" s="700"/>
      <c r="BK209" s="700"/>
      <c r="BL209" s="700"/>
      <c r="BM209" s="700"/>
      <c r="BN209" s="700"/>
      <c r="BO209" s="700"/>
      <c r="BP209" s="700"/>
      <c r="BQ209" s="700"/>
      <c r="BR209" s="700"/>
      <c r="BS209" s="700"/>
      <c r="BT209" s="700"/>
      <c r="BU209" s="700"/>
      <c r="BV209" s="700"/>
      <c r="BW209" s="700"/>
      <c r="BX209" s="700"/>
      <c r="BY209" s="700"/>
      <c r="BZ209" s="700"/>
      <c r="CA209" s="700"/>
      <c r="CB209" s="700"/>
      <c r="CC209" s="700"/>
      <c r="CD209" s="700"/>
      <c r="CE209" s="700"/>
      <c r="CF209" s="700"/>
      <c r="CG209" s="700"/>
      <c r="CH209" s="700"/>
      <c r="CI209" s="700"/>
      <c r="CJ209" s="700"/>
      <c r="CK209" s="700"/>
      <c r="CL209" s="700"/>
      <c r="CM209" s="700"/>
      <c r="CN209" s="700"/>
      <c r="CO209" s="700"/>
      <c r="CP209" s="700"/>
      <c r="CQ209" s="700"/>
      <c r="CR209" s="700"/>
      <c r="CS209" s="700"/>
      <c r="CT209" s="700"/>
      <c r="CU209" s="700"/>
      <c r="CV209" s="700"/>
      <c r="CW209" s="700"/>
      <c r="CX209" s="700"/>
      <c r="CY209" s="700"/>
      <c r="CZ209" s="700"/>
      <c r="DA209" s="700"/>
    </row>
    <row r="210" spans="1:105" s="701" customFormat="1" ht="89.25">
      <c r="A210" s="697" t="s">
        <v>458</v>
      </c>
      <c r="B210" s="686" t="s">
        <v>1499</v>
      </c>
      <c r="F210" s="91">
        <f t="shared" si="6"/>
        <v>0</v>
      </c>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700"/>
      <c r="AZ210" s="700"/>
      <c r="BA210" s="700"/>
      <c r="BB210" s="700"/>
      <c r="BC210" s="700"/>
      <c r="BD210" s="700"/>
      <c r="BE210" s="700"/>
      <c r="BF210" s="700"/>
      <c r="BG210" s="700"/>
      <c r="BH210" s="700"/>
      <c r="BI210" s="700"/>
      <c r="BJ210" s="700"/>
      <c r="BK210" s="700"/>
      <c r="BL210" s="700"/>
      <c r="BM210" s="700"/>
      <c r="BN210" s="700"/>
      <c r="BO210" s="700"/>
      <c r="BP210" s="700"/>
      <c r="BQ210" s="700"/>
      <c r="BR210" s="700"/>
      <c r="BS210" s="700"/>
      <c r="BT210" s="700"/>
      <c r="BU210" s="700"/>
      <c r="BV210" s="700"/>
      <c r="BW210" s="700"/>
      <c r="BX210" s="700"/>
      <c r="BY210" s="700"/>
      <c r="BZ210" s="700"/>
      <c r="CA210" s="700"/>
      <c r="CB210" s="700"/>
      <c r="CC210" s="700"/>
      <c r="CD210" s="700"/>
      <c r="CE210" s="700"/>
      <c r="CF210" s="700"/>
      <c r="CG210" s="700"/>
      <c r="CH210" s="700"/>
      <c r="CI210" s="700"/>
      <c r="CJ210" s="700"/>
      <c r="CK210" s="700"/>
      <c r="CL210" s="700"/>
      <c r="CM210" s="700"/>
      <c r="CN210" s="700"/>
      <c r="CO210" s="700"/>
      <c r="CP210" s="700"/>
      <c r="CQ210" s="700"/>
      <c r="CR210" s="700"/>
      <c r="CS210" s="700"/>
      <c r="CT210" s="700"/>
      <c r="CU210" s="700"/>
      <c r="CV210" s="700"/>
      <c r="CW210" s="700"/>
      <c r="CX210" s="700"/>
      <c r="CY210" s="700"/>
      <c r="CZ210" s="700"/>
      <c r="DA210" s="700"/>
    </row>
    <row r="211" spans="1:105" s="701" customFormat="1" ht="12.75">
      <c r="A211" s="697"/>
      <c r="B211" s="686"/>
      <c r="C211" s="635"/>
      <c r="D211" s="637"/>
      <c r="E211" s="387"/>
      <c r="F211" s="91">
        <f t="shared" si="6"/>
        <v>0</v>
      </c>
      <c r="G211" s="700"/>
      <c r="H211" s="700"/>
      <c r="I211" s="700"/>
      <c r="J211" s="700"/>
      <c r="K211" s="700"/>
      <c r="L211" s="700"/>
      <c r="M211" s="700"/>
      <c r="N211" s="700"/>
      <c r="O211" s="700"/>
      <c r="P211" s="700"/>
      <c r="Q211" s="700"/>
      <c r="R211" s="700"/>
      <c r="S211" s="700"/>
      <c r="T211" s="700"/>
      <c r="U211" s="700"/>
      <c r="V211" s="700"/>
      <c r="W211" s="700"/>
      <c r="X211" s="700"/>
      <c r="Y211" s="700"/>
      <c r="Z211" s="700"/>
      <c r="AA211" s="700"/>
      <c r="AB211" s="700"/>
      <c r="AC211" s="700"/>
      <c r="AD211" s="700"/>
      <c r="AE211" s="700"/>
      <c r="AF211" s="700"/>
      <c r="AG211" s="700"/>
      <c r="AH211" s="700"/>
      <c r="AI211" s="700"/>
      <c r="AJ211" s="700"/>
      <c r="AK211" s="700"/>
      <c r="AL211" s="700"/>
      <c r="AM211" s="700"/>
      <c r="AN211" s="700"/>
      <c r="AO211" s="700"/>
      <c r="AP211" s="700"/>
      <c r="AQ211" s="700"/>
      <c r="AR211" s="700"/>
      <c r="AS211" s="700"/>
      <c r="AT211" s="700"/>
      <c r="AU211" s="700"/>
      <c r="AV211" s="700"/>
      <c r="AW211" s="700"/>
      <c r="AX211" s="700"/>
      <c r="AY211" s="700"/>
      <c r="AZ211" s="700"/>
      <c r="BA211" s="700"/>
      <c r="BB211" s="700"/>
      <c r="BC211" s="700"/>
      <c r="BD211" s="700"/>
      <c r="BE211" s="700"/>
      <c r="BF211" s="700"/>
      <c r="BG211" s="700"/>
      <c r="BH211" s="700"/>
      <c r="BI211" s="700"/>
      <c r="BJ211" s="700"/>
      <c r="BK211" s="700"/>
      <c r="BL211" s="700"/>
      <c r="BM211" s="700"/>
      <c r="BN211" s="700"/>
      <c r="BO211" s="700"/>
      <c r="BP211" s="700"/>
      <c r="BQ211" s="700"/>
      <c r="BR211" s="700"/>
      <c r="BS211" s="700"/>
      <c r="BT211" s="700"/>
      <c r="BU211" s="700"/>
      <c r="BV211" s="700"/>
      <c r="BW211" s="700"/>
      <c r="BX211" s="700"/>
      <c r="BY211" s="700"/>
      <c r="BZ211" s="700"/>
      <c r="CA211" s="700"/>
      <c r="CB211" s="700"/>
      <c r="CC211" s="700"/>
      <c r="CD211" s="700"/>
      <c r="CE211" s="700"/>
      <c r="CF211" s="700"/>
      <c r="CG211" s="700"/>
      <c r="CH211" s="700"/>
      <c r="CI211" s="700"/>
      <c r="CJ211" s="700"/>
      <c r="CK211" s="700"/>
      <c r="CL211" s="700"/>
      <c r="CM211" s="700"/>
      <c r="CN211" s="700"/>
      <c r="CO211" s="700"/>
      <c r="CP211" s="700"/>
      <c r="CQ211" s="700"/>
      <c r="CR211" s="700"/>
      <c r="CS211" s="700"/>
      <c r="CT211" s="700"/>
      <c r="CU211" s="700"/>
      <c r="CV211" s="700"/>
      <c r="CW211" s="700"/>
      <c r="CX211" s="700"/>
      <c r="CY211" s="700"/>
      <c r="CZ211" s="700"/>
      <c r="DA211" s="700"/>
    </row>
    <row r="212" spans="1:105" s="701" customFormat="1" ht="12.75">
      <c r="A212" s="697" t="s">
        <v>471</v>
      </c>
      <c r="B212" s="686" t="s">
        <v>1500</v>
      </c>
      <c r="C212" s="635" t="s">
        <v>461</v>
      </c>
      <c r="D212" s="637">
        <v>54.3</v>
      </c>
      <c r="E212" s="387"/>
      <c r="F212" s="91">
        <f t="shared" si="6"/>
        <v>0</v>
      </c>
      <c r="G212" s="700"/>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0"/>
      <c r="AY212" s="700"/>
      <c r="AZ212" s="700"/>
      <c r="BA212" s="700"/>
      <c r="BB212" s="700"/>
      <c r="BC212" s="700"/>
      <c r="BD212" s="700"/>
      <c r="BE212" s="700"/>
      <c r="BF212" s="700"/>
      <c r="BG212" s="700"/>
      <c r="BH212" s="700"/>
      <c r="BI212" s="700"/>
      <c r="BJ212" s="700"/>
      <c r="BK212" s="700"/>
      <c r="BL212" s="700"/>
      <c r="BM212" s="700"/>
      <c r="BN212" s="700"/>
      <c r="BO212" s="700"/>
      <c r="BP212" s="700"/>
      <c r="BQ212" s="700"/>
      <c r="BR212" s="700"/>
      <c r="BS212" s="700"/>
      <c r="BT212" s="700"/>
      <c r="BU212" s="700"/>
      <c r="BV212" s="700"/>
      <c r="BW212" s="700"/>
      <c r="BX212" s="700"/>
      <c r="BY212" s="700"/>
      <c r="BZ212" s="700"/>
      <c r="CA212" s="700"/>
      <c r="CB212" s="700"/>
      <c r="CC212" s="700"/>
      <c r="CD212" s="700"/>
      <c r="CE212" s="700"/>
      <c r="CF212" s="700"/>
      <c r="CG212" s="700"/>
      <c r="CH212" s="700"/>
      <c r="CI212" s="700"/>
      <c r="CJ212" s="700"/>
      <c r="CK212" s="700"/>
      <c r="CL212" s="700"/>
      <c r="CM212" s="700"/>
      <c r="CN212" s="700"/>
      <c r="CO212" s="700"/>
      <c r="CP212" s="700"/>
      <c r="CQ212" s="700"/>
      <c r="CR212" s="700"/>
      <c r="CS212" s="700"/>
      <c r="CT212" s="700"/>
      <c r="CU212" s="700"/>
      <c r="CV212" s="700"/>
      <c r="CW212" s="700"/>
      <c r="CX212" s="700"/>
      <c r="CY212" s="700"/>
      <c r="CZ212" s="700"/>
      <c r="DA212" s="700"/>
    </row>
    <row r="213" spans="1:105" s="701" customFormat="1" ht="12.75">
      <c r="A213" s="697" t="s">
        <v>473</v>
      </c>
      <c r="B213" s="686" t="s">
        <v>1501</v>
      </c>
      <c r="C213" s="635" t="s">
        <v>461</v>
      </c>
      <c r="D213" s="637">
        <f>64+9</f>
        <v>73</v>
      </c>
      <c r="E213" s="387"/>
      <c r="F213" s="91">
        <f t="shared" si="6"/>
        <v>0</v>
      </c>
      <c r="G213" s="700"/>
      <c r="H213" s="700"/>
      <c r="I213" s="700"/>
      <c r="J213" s="700"/>
      <c r="K213" s="700"/>
      <c r="L213" s="700"/>
      <c r="M213" s="700"/>
      <c r="N213" s="700"/>
      <c r="O213" s="700"/>
      <c r="P213" s="700"/>
      <c r="Q213" s="700"/>
      <c r="R213" s="700"/>
      <c r="S213" s="700"/>
      <c r="T213" s="700"/>
      <c r="U213" s="700"/>
      <c r="V213" s="700"/>
      <c r="W213" s="700"/>
      <c r="X213" s="700"/>
      <c r="Y213" s="700"/>
      <c r="Z213" s="700"/>
      <c r="AA213" s="700"/>
      <c r="AB213" s="700"/>
      <c r="AC213" s="700"/>
      <c r="AD213" s="700"/>
      <c r="AE213" s="700"/>
      <c r="AF213" s="700"/>
      <c r="AG213" s="700"/>
      <c r="AH213" s="700"/>
      <c r="AI213" s="700"/>
      <c r="AJ213" s="700"/>
      <c r="AK213" s="700"/>
      <c r="AL213" s="700"/>
      <c r="AM213" s="700"/>
      <c r="AN213" s="700"/>
      <c r="AO213" s="700"/>
      <c r="AP213" s="700"/>
      <c r="AQ213" s="700"/>
      <c r="AR213" s="700"/>
      <c r="AS213" s="700"/>
      <c r="AT213" s="700"/>
      <c r="AU213" s="700"/>
      <c r="AV213" s="700"/>
      <c r="AW213" s="700"/>
      <c r="AX213" s="700"/>
      <c r="AY213" s="700"/>
      <c r="AZ213" s="700"/>
      <c r="BA213" s="700"/>
      <c r="BB213" s="700"/>
      <c r="BC213" s="700"/>
      <c r="BD213" s="700"/>
      <c r="BE213" s="700"/>
      <c r="BF213" s="700"/>
      <c r="BG213" s="700"/>
      <c r="BH213" s="700"/>
      <c r="BI213" s="700"/>
      <c r="BJ213" s="700"/>
      <c r="BK213" s="700"/>
      <c r="BL213" s="700"/>
      <c r="BM213" s="700"/>
      <c r="BN213" s="700"/>
      <c r="BO213" s="700"/>
      <c r="BP213" s="700"/>
      <c r="BQ213" s="700"/>
      <c r="BR213" s="700"/>
      <c r="BS213" s="700"/>
      <c r="BT213" s="700"/>
      <c r="BU213" s="700"/>
      <c r="BV213" s="700"/>
      <c r="BW213" s="700"/>
      <c r="BX213" s="700"/>
      <c r="BY213" s="700"/>
      <c r="BZ213" s="700"/>
      <c r="CA213" s="700"/>
      <c r="CB213" s="700"/>
      <c r="CC213" s="700"/>
      <c r="CD213" s="700"/>
      <c r="CE213" s="700"/>
      <c r="CF213" s="700"/>
      <c r="CG213" s="700"/>
      <c r="CH213" s="700"/>
      <c r="CI213" s="700"/>
      <c r="CJ213" s="700"/>
      <c r="CK213" s="700"/>
      <c r="CL213" s="700"/>
      <c r="CM213" s="700"/>
      <c r="CN213" s="700"/>
      <c r="CO213" s="700"/>
      <c r="CP213" s="700"/>
      <c r="CQ213" s="700"/>
      <c r="CR213" s="700"/>
      <c r="CS213" s="700"/>
      <c r="CT213" s="700"/>
      <c r="CU213" s="700"/>
      <c r="CV213" s="700"/>
      <c r="CW213" s="700"/>
      <c r="CX213" s="700"/>
      <c r="CY213" s="700"/>
      <c r="CZ213" s="700"/>
      <c r="DA213" s="700"/>
    </row>
    <row r="214" spans="1:105" s="701" customFormat="1" ht="12.75">
      <c r="A214" s="697"/>
      <c r="B214" s="686"/>
      <c r="C214" s="635"/>
      <c r="D214" s="637"/>
      <c r="E214" s="387"/>
      <c r="F214" s="91">
        <f t="shared" si="6"/>
        <v>0</v>
      </c>
      <c r="G214" s="700"/>
      <c r="H214" s="700"/>
      <c r="I214" s="700"/>
      <c r="J214" s="700"/>
      <c r="K214" s="700"/>
      <c r="L214" s="700"/>
      <c r="M214" s="700"/>
      <c r="N214" s="700"/>
      <c r="O214" s="700"/>
      <c r="P214" s="700"/>
      <c r="Q214" s="700"/>
      <c r="R214" s="700"/>
      <c r="S214" s="700"/>
      <c r="T214" s="700"/>
      <c r="U214" s="700"/>
      <c r="V214" s="700"/>
      <c r="W214" s="700"/>
      <c r="X214" s="700"/>
      <c r="Y214" s="700"/>
      <c r="Z214" s="700"/>
      <c r="AA214" s="700"/>
      <c r="AB214" s="700"/>
      <c r="AC214" s="700"/>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0"/>
      <c r="AY214" s="700"/>
      <c r="AZ214" s="700"/>
      <c r="BA214" s="700"/>
      <c r="BB214" s="700"/>
      <c r="BC214" s="700"/>
      <c r="BD214" s="700"/>
      <c r="BE214" s="700"/>
      <c r="BF214" s="700"/>
      <c r="BG214" s="700"/>
      <c r="BH214" s="700"/>
      <c r="BI214" s="700"/>
      <c r="BJ214" s="700"/>
      <c r="BK214" s="700"/>
      <c r="BL214" s="700"/>
      <c r="BM214" s="700"/>
      <c r="BN214" s="700"/>
      <c r="BO214" s="700"/>
      <c r="BP214" s="700"/>
      <c r="BQ214" s="700"/>
      <c r="BR214" s="700"/>
      <c r="BS214" s="700"/>
      <c r="BT214" s="700"/>
      <c r="BU214" s="700"/>
      <c r="BV214" s="700"/>
      <c r="BW214" s="700"/>
      <c r="BX214" s="700"/>
      <c r="BY214" s="700"/>
      <c r="BZ214" s="700"/>
      <c r="CA214" s="700"/>
      <c r="CB214" s="700"/>
      <c r="CC214" s="700"/>
      <c r="CD214" s="700"/>
      <c r="CE214" s="700"/>
      <c r="CF214" s="700"/>
      <c r="CG214" s="700"/>
      <c r="CH214" s="700"/>
      <c r="CI214" s="700"/>
      <c r="CJ214" s="700"/>
      <c r="CK214" s="700"/>
      <c r="CL214" s="700"/>
      <c r="CM214" s="700"/>
      <c r="CN214" s="700"/>
      <c r="CO214" s="700"/>
      <c r="CP214" s="700"/>
      <c r="CQ214" s="700"/>
      <c r="CR214" s="700"/>
      <c r="CS214" s="700"/>
      <c r="CT214" s="700"/>
      <c r="CU214" s="700"/>
      <c r="CV214" s="700"/>
      <c r="CW214" s="700"/>
      <c r="CX214" s="700"/>
      <c r="CY214" s="700"/>
      <c r="CZ214" s="700"/>
      <c r="DA214" s="700"/>
    </row>
    <row r="215" spans="1:105" s="701" customFormat="1" ht="12.75">
      <c r="A215" s="697"/>
      <c r="B215" s="686"/>
      <c r="C215" s="635"/>
      <c r="D215" s="637"/>
      <c r="E215" s="387"/>
      <c r="F215" s="91">
        <f t="shared" si="6"/>
        <v>0</v>
      </c>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0"/>
      <c r="AY215" s="700"/>
      <c r="AZ215" s="700"/>
      <c r="BA215" s="700"/>
      <c r="BB215" s="700"/>
      <c r="BC215" s="700"/>
      <c r="BD215" s="700"/>
      <c r="BE215" s="700"/>
      <c r="BF215" s="700"/>
      <c r="BG215" s="700"/>
      <c r="BH215" s="700"/>
      <c r="BI215" s="700"/>
      <c r="BJ215" s="700"/>
      <c r="BK215" s="700"/>
      <c r="BL215" s="700"/>
      <c r="BM215" s="700"/>
      <c r="BN215" s="700"/>
      <c r="BO215" s="700"/>
      <c r="BP215" s="700"/>
      <c r="BQ215" s="700"/>
      <c r="BR215" s="700"/>
      <c r="BS215" s="700"/>
      <c r="BT215" s="700"/>
      <c r="BU215" s="700"/>
      <c r="BV215" s="700"/>
      <c r="BW215" s="700"/>
      <c r="BX215" s="700"/>
      <c r="BY215" s="700"/>
      <c r="BZ215" s="700"/>
      <c r="CA215" s="700"/>
      <c r="CB215" s="700"/>
      <c r="CC215" s="700"/>
      <c r="CD215" s="700"/>
      <c r="CE215" s="700"/>
      <c r="CF215" s="700"/>
      <c r="CG215" s="700"/>
      <c r="CH215" s="700"/>
      <c r="CI215" s="700"/>
      <c r="CJ215" s="700"/>
      <c r="CK215" s="700"/>
      <c r="CL215" s="700"/>
      <c r="CM215" s="700"/>
      <c r="CN215" s="700"/>
      <c r="CO215" s="700"/>
      <c r="CP215" s="700"/>
      <c r="CQ215" s="700"/>
      <c r="CR215" s="700"/>
      <c r="CS215" s="700"/>
      <c r="CT215" s="700"/>
      <c r="CU215" s="700"/>
      <c r="CV215" s="700"/>
      <c r="CW215" s="700"/>
      <c r="CX215" s="700"/>
      <c r="CY215" s="700"/>
      <c r="CZ215" s="700"/>
      <c r="DA215" s="700"/>
    </row>
    <row r="216" spans="1:105" s="701" customFormat="1" ht="51">
      <c r="A216" s="697" t="s">
        <v>459</v>
      </c>
      <c r="B216" s="686" t="s">
        <v>1502</v>
      </c>
      <c r="C216" s="635" t="s">
        <v>478</v>
      </c>
      <c r="D216" s="637">
        <v>3</v>
      </c>
      <c r="E216" s="387"/>
      <c r="F216" s="91">
        <f t="shared" si="6"/>
        <v>0</v>
      </c>
      <c r="G216" s="700"/>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700"/>
      <c r="AF216" s="700"/>
      <c r="AG216" s="700"/>
      <c r="AH216" s="700"/>
      <c r="AI216" s="700"/>
      <c r="AJ216" s="700"/>
      <c r="AK216" s="700"/>
      <c r="AL216" s="700"/>
      <c r="AM216" s="700"/>
      <c r="AN216" s="700"/>
      <c r="AO216" s="700"/>
      <c r="AP216" s="700"/>
      <c r="AQ216" s="700"/>
      <c r="AR216" s="700"/>
      <c r="AS216" s="700"/>
      <c r="AT216" s="700"/>
      <c r="AU216" s="700"/>
      <c r="AV216" s="700"/>
      <c r="AW216" s="700"/>
      <c r="AX216" s="700"/>
      <c r="AY216" s="700"/>
      <c r="AZ216" s="700"/>
      <c r="BA216" s="700"/>
      <c r="BB216" s="700"/>
      <c r="BC216" s="700"/>
      <c r="BD216" s="700"/>
      <c r="BE216" s="700"/>
      <c r="BF216" s="700"/>
      <c r="BG216" s="700"/>
      <c r="BH216" s="700"/>
      <c r="BI216" s="700"/>
      <c r="BJ216" s="700"/>
      <c r="BK216" s="700"/>
      <c r="BL216" s="700"/>
      <c r="BM216" s="700"/>
      <c r="BN216" s="700"/>
      <c r="BO216" s="700"/>
      <c r="BP216" s="700"/>
      <c r="BQ216" s="700"/>
      <c r="BR216" s="700"/>
      <c r="BS216" s="700"/>
      <c r="BT216" s="700"/>
      <c r="BU216" s="700"/>
      <c r="BV216" s="700"/>
      <c r="BW216" s="700"/>
      <c r="BX216" s="700"/>
      <c r="BY216" s="700"/>
      <c r="BZ216" s="700"/>
      <c r="CA216" s="700"/>
      <c r="CB216" s="700"/>
      <c r="CC216" s="700"/>
      <c r="CD216" s="700"/>
      <c r="CE216" s="700"/>
      <c r="CF216" s="700"/>
      <c r="CG216" s="700"/>
      <c r="CH216" s="700"/>
      <c r="CI216" s="700"/>
      <c r="CJ216" s="700"/>
      <c r="CK216" s="700"/>
      <c r="CL216" s="700"/>
      <c r="CM216" s="700"/>
      <c r="CN216" s="700"/>
      <c r="CO216" s="700"/>
      <c r="CP216" s="700"/>
      <c r="CQ216" s="700"/>
      <c r="CR216" s="700"/>
      <c r="CS216" s="700"/>
      <c r="CT216" s="700"/>
      <c r="CU216" s="700"/>
      <c r="CV216" s="700"/>
      <c r="CW216" s="700"/>
      <c r="CX216" s="700"/>
      <c r="CY216" s="700"/>
      <c r="CZ216" s="700"/>
      <c r="DA216" s="700"/>
    </row>
    <row r="217" spans="1:105">
      <c r="A217" s="649"/>
      <c r="B217" s="650"/>
      <c r="C217" s="651"/>
      <c r="D217" s="652"/>
      <c r="E217" s="653"/>
      <c r="F217" s="653"/>
    </row>
    <row r="218" spans="1:105" ht="15.75" thickBot="1">
      <c r="A218" s="654"/>
      <c r="B218" s="655" t="s">
        <v>1503</v>
      </c>
      <c r="C218" s="656"/>
      <c r="D218" s="657"/>
      <c r="E218" s="658"/>
      <c r="F218" s="658">
        <f>SUM(F205:F217)</f>
        <v>0</v>
      </c>
    </row>
    <row r="219" spans="1:105" ht="15.75" thickTop="1">
      <c r="A219" s="274"/>
      <c r="B219" s="194"/>
      <c r="C219" s="195"/>
      <c r="D219" s="196"/>
      <c r="E219" s="197"/>
      <c r="F219" s="197"/>
    </row>
    <row r="220" spans="1:105">
      <c r="A220" s="628"/>
      <c r="B220" s="663"/>
      <c r="C220" s="630"/>
      <c r="D220" s="631"/>
      <c r="E220" s="632"/>
      <c r="F220" s="632"/>
    </row>
    <row r="221" spans="1:105">
      <c r="A221" s="628"/>
      <c r="B221" s="663"/>
      <c r="C221" s="630"/>
      <c r="D221" s="631"/>
      <c r="E221" s="632"/>
      <c r="F221" s="632"/>
    </row>
    <row r="222" spans="1:105" ht="18">
      <c r="A222" s="268" t="s">
        <v>464</v>
      </c>
      <c r="B222" s="519" t="s">
        <v>577</v>
      </c>
      <c r="C222" s="168"/>
      <c r="D222" s="169"/>
      <c r="E222" s="170"/>
      <c r="F222" s="170"/>
    </row>
    <row r="223" spans="1:105">
      <c r="A223" s="664"/>
      <c r="B223" s="663"/>
      <c r="C223" s="630"/>
      <c r="D223" s="665"/>
      <c r="E223" s="632"/>
      <c r="F223" s="632"/>
    </row>
    <row r="224" spans="1:105" ht="25.5">
      <c r="A224" s="702" t="s">
        <v>490</v>
      </c>
      <c r="B224" s="698" t="s">
        <v>1504</v>
      </c>
      <c r="C224" s="204"/>
      <c r="D224" s="204"/>
      <c r="E224" s="204"/>
      <c r="F224" s="91">
        <f t="shared" ref="F224:F229" si="7">+E224*$D224</f>
        <v>0</v>
      </c>
    </row>
    <row r="225" spans="1:6" ht="25.5">
      <c r="A225" s="702"/>
      <c r="B225" s="698" t="s">
        <v>1505</v>
      </c>
      <c r="C225" s="676" t="s">
        <v>461</v>
      </c>
      <c r="D225" s="205">
        <f>66+43.3</f>
        <v>109.3</v>
      </c>
      <c r="E225" s="387"/>
      <c r="F225" s="91">
        <f t="shared" si="7"/>
        <v>0</v>
      </c>
    </row>
    <row r="226" spans="1:6" ht="12.75">
      <c r="A226" s="702"/>
      <c r="B226" s="698"/>
      <c r="C226" s="676"/>
      <c r="D226" s="205"/>
      <c r="E226" s="387"/>
      <c r="F226" s="91">
        <f t="shared" si="7"/>
        <v>0</v>
      </c>
    </row>
    <row r="227" spans="1:6" ht="12.75">
      <c r="A227" s="697"/>
      <c r="B227" s="686"/>
      <c r="C227" s="635"/>
      <c r="D227" s="637"/>
      <c r="E227" s="387"/>
      <c r="F227" s="91">
        <f t="shared" si="7"/>
        <v>0</v>
      </c>
    </row>
    <row r="228" spans="1:6" ht="25.5">
      <c r="A228" s="702" t="s">
        <v>491</v>
      </c>
      <c r="B228" s="698" t="s">
        <v>1506</v>
      </c>
      <c r="C228" s="204"/>
      <c r="D228" s="204"/>
      <c r="E228" s="204"/>
      <c r="F228" s="91">
        <f t="shared" si="7"/>
        <v>0</v>
      </c>
    </row>
    <row r="229" spans="1:6" ht="38.25">
      <c r="A229" s="702"/>
      <c r="B229" s="698" t="s">
        <v>1507</v>
      </c>
      <c r="C229" s="676" t="s">
        <v>461</v>
      </c>
      <c r="D229" s="205">
        <f>11+17.3+104.7</f>
        <v>133</v>
      </c>
      <c r="E229" s="387"/>
      <c r="F229" s="91">
        <f t="shared" si="7"/>
        <v>0</v>
      </c>
    </row>
    <row r="230" spans="1:6">
      <c r="A230" s="649"/>
      <c r="B230" s="650"/>
      <c r="C230" s="651"/>
      <c r="D230" s="652"/>
      <c r="E230" s="653"/>
      <c r="F230" s="653"/>
    </row>
    <row r="231" spans="1:6" ht="15.75" thickBot="1">
      <c r="A231" s="654"/>
      <c r="B231" s="655" t="s">
        <v>991</v>
      </c>
      <c r="C231" s="656"/>
      <c r="D231" s="657"/>
      <c r="E231" s="658"/>
      <c r="F231" s="658">
        <f>SUM(F220:F230)</f>
        <v>0</v>
      </c>
    </row>
    <row r="232" spans="1:6" ht="15" thickTop="1"/>
    <row r="234" spans="1:6" ht="15">
      <c r="A234" s="275"/>
      <c r="B234" s="537"/>
      <c r="C234" s="198"/>
      <c r="D234" s="199"/>
      <c r="E234" s="200"/>
      <c r="F234" s="200"/>
    </row>
    <row r="235" spans="1:6" ht="18">
      <c r="A235" s="268" t="s">
        <v>465</v>
      </c>
      <c r="B235" s="538" t="s">
        <v>1508</v>
      </c>
      <c r="C235" s="201"/>
      <c r="D235" s="169"/>
      <c r="E235" s="202"/>
      <c r="F235" s="170"/>
    </row>
    <row r="236" spans="1:6">
      <c r="A236" s="276"/>
      <c r="B236" s="539"/>
      <c r="C236" s="203"/>
      <c r="D236" s="204"/>
      <c r="E236" s="205"/>
      <c r="F236" s="387"/>
    </row>
    <row r="237" spans="1:6" ht="12.75">
      <c r="A237" s="702" t="s">
        <v>456</v>
      </c>
      <c r="B237" s="698" t="s">
        <v>1509</v>
      </c>
      <c r="C237" s="204"/>
      <c r="D237" s="204"/>
      <c r="E237" s="204"/>
      <c r="F237" s="647"/>
    </row>
    <row r="238" spans="1:6" ht="38.25">
      <c r="A238" s="702"/>
      <c r="B238" s="698" t="s">
        <v>1510</v>
      </c>
      <c r="C238" s="676" t="s">
        <v>483</v>
      </c>
      <c r="D238" s="205">
        <v>2</v>
      </c>
      <c r="E238" s="387"/>
      <c r="F238" s="91">
        <f t="shared" ref="F238:F259" si="8">+E238*$D238</f>
        <v>0</v>
      </c>
    </row>
    <row r="239" spans="1:6" ht="12.75">
      <c r="A239" s="702"/>
      <c r="B239" s="698"/>
      <c r="C239" s="676"/>
      <c r="D239" s="205"/>
      <c r="E239" s="387"/>
      <c r="F239" s="91">
        <f t="shared" si="8"/>
        <v>0</v>
      </c>
    </row>
    <row r="240" spans="1:6" ht="12.75">
      <c r="A240" s="697"/>
      <c r="B240" s="686"/>
      <c r="C240" s="635"/>
      <c r="D240" s="637"/>
      <c r="E240" s="387"/>
      <c r="F240" s="91">
        <f t="shared" si="8"/>
        <v>0</v>
      </c>
    </row>
    <row r="241" spans="1:6" ht="76.5">
      <c r="A241" s="702" t="s">
        <v>458</v>
      </c>
      <c r="B241" s="704" t="s">
        <v>1511</v>
      </c>
      <c r="C241" s="204"/>
      <c r="D241" s="204"/>
      <c r="E241" s="204"/>
      <c r="F241" s="91">
        <f t="shared" si="8"/>
        <v>0</v>
      </c>
    </row>
    <row r="242" spans="1:6" ht="12.75">
      <c r="A242" s="702"/>
      <c r="B242" s="698"/>
      <c r="C242" s="676" t="s">
        <v>478</v>
      </c>
      <c r="D242" s="205">
        <v>11</v>
      </c>
      <c r="E242" s="387"/>
      <c r="F242" s="91">
        <f t="shared" si="8"/>
        <v>0</v>
      </c>
    </row>
    <row r="243" spans="1:6" ht="12.75">
      <c r="A243" s="702"/>
      <c r="B243" s="698"/>
      <c r="C243" s="676"/>
      <c r="D243" s="205"/>
      <c r="E243" s="387"/>
      <c r="F243" s="91">
        <f t="shared" si="8"/>
        <v>0</v>
      </c>
    </row>
    <row r="244" spans="1:6" ht="12.75">
      <c r="A244" s="702"/>
      <c r="B244" s="698"/>
      <c r="C244" s="676"/>
      <c r="D244" s="205"/>
      <c r="E244" s="387"/>
      <c r="F244" s="91">
        <f t="shared" si="8"/>
        <v>0</v>
      </c>
    </row>
    <row r="245" spans="1:6" ht="63.75">
      <c r="A245" s="702" t="s">
        <v>459</v>
      </c>
      <c r="B245" s="698" t="s">
        <v>1512</v>
      </c>
      <c r="C245" s="676" t="s">
        <v>478</v>
      </c>
      <c r="D245" s="205">
        <v>2</v>
      </c>
      <c r="E245" s="387"/>
      <c r="F245" s="91">
        <f t="shared" si="8"/>
        <v>0</v>
      </c>
    </row>
    <row r="246" spans="1:6" ht="12.75">
      <c r="A246" s="702"/>
      <c r="B246" s="698"/>
      <c r="C246" s="676"/>
      <c r="D246" s="205"/>
      <c r="E246" s="387"/>
      <c r="F246" s="91">
        <f t="shared" si="8"/>
        <v>0</v>
      </c>
    </row>
    <row r="247" spans="1:6" ht="12.75">
      <c r="A247" s="702"/>
      <c r="B247" s="698"/>
      <c r="C247" s="676"/>
      <c r="D247" s="205"/>
      <c r="E247" s="387"/>
      <c r="F247" s="91">
        <f t="shared" si="8"/>
        <v>0</v>
      </c>
    </row>
    <row r="248" spans="1:6" ht="38.25">
      <c r="A248" s="702" t="s">
        <v>460</v>
      </c>
      <c r="B248" s="698" t="s">
        <v>1513</v>
      </c>
      <c r="C248" s="676" t="s">
        <v>478</v>
      </c>
      <c r="D248" s="205">
        <v>7</v>
      </c>
      <c r="E248" s="387"/>
      <c r="F248" s="91">
        <f t="shared" si="8"/>
        <v>0</v>
      </c>
    </row>
    <row r="249" spans="1:6" ht="12.75">
      <c r="A249" s="702"/>
      <c r="B249" s="698"/>
      <c r="C249" s="676"/>
      <c r="D249" s="205"/>
      <c r="E249" s="387"/>
      <c r="F249" s="91">
        <f t="shared" si="8"/>
        <v>0</v>
      </c>
    </row>
    <row r="250" spans="1:6" ht="12.75">
      <c r="A250" s="702"/>
      <c r="B250" s="698"/>
      <c r="C250" s="676"/>
      <c r="D250" s="205"/>
      <c r="E250" s="387"/>
      <c r="F250" s="91">
        <f t="shared" si="8"/>
        <v>0</v>
      </c>
    </row>
    <row r="251" spans="1:6" ht="12.75">
      <c r="A251" s="702"/>
      <c r="B251" s="698"/>
      <c r="C251" s="676"/>
      <c r="D251" s="205"/>
      <c r="E251" s="387"/>
      <c r="F251" s="91">
        <f t="shared" si="8"/>
        <v>0</v>
      </c>
    </row>
    <row r="252" spans="1:6" ht="38.25">
      <c r="A252" s="702" t="s">
        <v>462</v>
      </c>
      <c r="B252" s="698" t="s">
        <v>1514</v>
      </c>
      <c r="C252" s="676" t="s">
        <v>478</v>
      </c>
      <c r="D252" s="205">
        <v>8</v>
      </c>
      <c r="E252" s="387"/>
      <c r="F252" s="91">
        <f t="shared" si="8"/>
        <v>0</v>
      </c>
    </row>
    <row r="253" spans="1:6" ht="12.75">
      <c r="A253" s="702"/>
      <c r="B253" s="698"/>
      <c r="C253" s="676"/>
      <c r="D253" s="205"/>
      <c r="E253" s="387"/>
      <c r="F253" s="91">
        <f t="shared" si="8"/>
        <v>0</v>
      </c>
    </row>
    <row r="254" spans="1:6" ht="12.75">
      <c r="A254" s="702"/>
      <c r="B254" s="698"/>
      <c r="C254" s="676"/>
      <c r="D254" s="205"/>
      <c r="E254" s="387"/>
      <c r="F254" s="91">
        <f t="shared" si="8"/>
        <v>0</v>
      </c>
    </row>
    <row r="255" spans="1:6" ht="12.75">
      <c r="A255" s="702"/>
      <c r="B255" s="698"/>
      <c r="C255" s="204"/>
      <c r="D255" s="204"/>
      <c r="E255" s="204"/>
      <c r="F255" s="91">
        <f t="shared" si="8"/>
        <v>0</v>
      </c>
    </row>
    <row r="256" spans="1:6" ht="38.25">
      <c r="A256" s="702" t="s">
        <v>463</v>
      </c>
      <c r="B256" s="698" t="s">
        <v>1515</v>
      </c>
      <c r="C256" s="676" t="s">
        <v>478</v>
      </c>
      <c r="D256" s="205">
        <v>8</v>
      </c>
      <c r="E256" s="387"/>
      <c r="F256" s="91">
        <f t="shared" si="8"/>
        <v>0</v>
      </c>
    </row>
    <row r="257" spans="1:6" ht="12.75">
      <c r="A257" s="702"/>
      <c r="B257" s="698"/>
      <c r="C257" s="676"/>
      <c r="D257" s="205"/>
      <c r="E257" s="387"/>
      <c r="F257" s="91">
        <f t="shared" si="8"/>
        <v>0</v>
      </c>
    </row>
    <row r="258" spans="1:6" ht="12.75">
      <c r="A258" s="702"/>
      <c r="B258" s="698"/>
      <c r="C258" s="204"/>
      <c r="D258" s="204"/>
      <c r="E258" s="204"/>
      <c r="F258" s="91">
        <f t="shared" si="8"/>
        <v>0</v>
      </c>
    </row>
    <row r="259" spans="1:6" ht="25.5">
      <c r="A259" s="702" t="s">
        <v>464</v>
      </c>
      <c r="B259" s="698" t="s">
        <v>1516</v>
      </c>
      <c r="C259" s="676" t="s">
        <v>478</v>
      </c>
      <c r="D259" s="205">
        <v>8</v>
      </c>
      <c r="E259" s="387"/>
      <c r="F259" s="91">
        <f t="shared" si="8"/>
        <v>0</v>
      </c>
    </row>
    <row r="260" spans="1:6">
      <c r="A260" s="277"/>
      <c r="B260" s="541"/>
      <c r="C260" s="206"/>
      <c r="D260" s="207"/>
      <c r="E260" s="208"/>
      <c r="F260" s="208"/>
    </row>
    <row r="261" spans="1:6" ht="15.75" thickBot="1">
      <c r="A261" s="278"/>
      <c r="B261" s="542" t="s">
        <v>1517</v>
      </c>
      <c r="C261" s="209"/>
      <c r="D261" s="210"/>
      <c r="E261" s="211"/>
      <c r="F261" s="211">
        <f>SUM(F234:F260)</f>
        <v>0</v>
      </c>
    </row>
    <row r="262" spans="1:6" ht="15.75" thickTop="1">
      <c r="A262" s="334"/>
      <c r="B262" s="543"/>
      <c r="C262" s="335"/>
      <c r="D262" s="336"/>
      <c r="E262" s="337"/>
      <c r="F262" s="337"/>
    </row>
    <row r="263" spans="1:6" ht="15">
      <c r="A263" s="334"/>
      <c r="B263" s="543"/>
      <c r="C263" s="335"/>
      <c r="D263" s="336"/>
      <c r="E263" s="337"/>
      <c r="F263" s="337"/>
    </row>
    <row r="264" spans="1:6" ht="15">
      <c r="A264" s="334"/>
      <c r="B264" s="543"/>
      <c r="C264" s="335"/>
      <c r="D264" s="336"/>
      <c r="E264" s="337"/>
      <c r="F264" s="337"/>
    </row>
    <row r="265" spans="1:6" ht="18">
      <c r="A265" s="268" t="s">
        <v>466</v>
      </c>
      <c r="B265" s="538" t="s">
        <v>1405</v>
      </c>
      <c r="C265" s="168"/>
      <c r="D265" s="169"/>
      <c r="E265" s="170"/>
      <c r="F265" s="170"/>
    </row>
    <row r="266" spans="1:6" ht="15.75">
      <c r="A266" s="279"/>
      <c r="B266" s="545"/>
      <c r="C266" s="212"/>
      <c r="D266" s="169"/>
      <c r="E266" s="213"/>
      <c r="F266" s="214"/>
    </row>
    <row r="267" spans="1:6" ht="15">
      <c r="A267" s="705" t="s">
        <v>456</v>
      </c>
      <c r="B267" s="706" t="s">
        <v>625</v>
      </c>
      <c r="C267" s="707" t="s">
        <v>626</v>
      </c>
      <c r="D267" s="215">
        <v>0.15</v>
      </c>
      <c r="E267" s="708"/>
      <c r="F267" s="709">
        <f>+(F261+F231+F218+F193+F113+F68+F42+F201)*D267</f>
        <v>0</v>
      </c>
    </row>
    <row r="268" spans="1:6" ht="15">
      <c r="A268" s="705"/>
      <c r="B268" s="706"/>
      <c r="C268" s="707"/>
      <c r="D268" s="215"/>
      <c r="E268" s="708"/>
      <c r="F268" s="709"/>
    </row>
    <row r="269" spans="1:6" s="712" customFormat="1" ht="28.5">
      <c r="A269" s="705" t="s">
        <v>458</v>
      </c>
      <c r="B269" s="710" t="s">
        <v>1518</v>
      </c>
      <c r="C269" s="711" t="s">
        <v>483</v>
      </c>
      <c r="D269" s="1032">
        <v>1</v>
      </c>
      <c r="E269" s="709"/>
      <c r="F269" s="91">
        <f t="shared" ref="F269" si="9">+E269*$D269</f>
        <v>0</v>
      </c>
    </row>
    <row r="270" spans="1:6" ht="15">
      <c r="A270" s="705"/>
      <c r="B270" s="706"/>
      <c r="C270" s="707"/>
      <c r="D270" s="215"/>
      <c r="E270" s="708"/>
      <c r="F270" s="709"/>
    </row>
    <row r="271" spans="1:6" ht="15.75" thickBot="1">
      <c r="A271" s="713"/>
      <c r="B271" s="714" t="s">
        <v>1407</v>
      </c>
      <c r="C271" s="715"/>
      <c r="D271" s="683"/>
      <c r="E271" s="716"/>
      <c r="F271" s="670">
        <f>SUM(F266:F270)</f>
        <v>0</v>
      </c>
    </row>
    <row r="272" spans="1:6" ht="15" thickTop="1"/>
    <row r="274" spans="1:8" ht="27" thickBot="1">
      <c r="A274" s="281"/>
      <c r="B274" s="546" t="s">
        <v>627</v>
      </c>
      <c r="C274" s="218"/>
      <c r="D274" s="219"/>
      <c r="E274" s="220"/>
      <c r="F274" s="221">
        <f>F261+F231+F218+F201+F193+F113+F68+F42+F271</f>
        <v>0</v>
      </c>
    </row>
    <row r="275" spans="1:8" ht="15" thickTop="1"/>
    <row r="276" spans="1:8">
      <c r="F276" s="717"/>
    </row>
    <row r="277" spans="1:8">
      <c r="F277" s="717"/>
    </row>
    <row r="278" spans="1:8" ht="26.25">
      <c r="A278" s="623" t="s">
        <v>569</v>
      </c>
      <c r="B278" s="718" t="s">
        <v>593</v>
      </c>
      <c r="C278" s="719"/>
      <c r="D278" s="720"/>
      <c r="E278" s="721"/>
      <c r="F278" s="692"/>
    </row>
    <row r="279" spans="1:8">
      <c r="F279" s="717"/>
    </row>
    <row r="280" spans="1:8">
      <c r="F280" s="717"/>
    </row>
    <row r="281" spans="1:8">
      <c r="F281" s="717"/>
    </row>
    <row r="282" spans="1:8" ht="18">
      <c r="A282" s="268" t="s">
        <v>456</v>
      </c>
      <c r="B282" s="538" t="s">
        <v>594</v>
      </c>
      <c r="C282" s="168"/>
      <c r="D282" s="169"/>
      <c r="E282" s="170"/>
      <c r="F282" s="170"/>
    </row>
    <row r="283" spans="1:8" ht="12.75">
      <c r="A283" s="722"/>
      <c r="B283" s="723"/>
      <c r="C283" s="724"/>
      <c r="D283" s="724"/>
      <c r="E283" s="725"/>
      <c r="F283" s="725"/>
    </row>
    <row r="284" spans="1:8" ht="25.5">
      <c r="A284" s="722" t="s">
        <v>456</v>
      </c>
      <c r="B284" s="723" t="s">
        <v>1520</v>
      </c>
      <c r="C284" s="726" t="s">
        <v>477</v>
      </c>
      <c r="D284" s="724">
        <v>27</v>
      </c>
      <c r="E284" s="725"/>
      <c r="F284" s="91">
        <f t="shared" ref="F284:F294" si="10">+E284*$D284</f>
        <v>0</v>
      </c>
      <c r="H284" s="724"/>
    </row>
    <row r="285" spans="1:8" ht="12.75">
      <c r="A285" s="722"/>
      <c r="B285" s="723"/>
      <c r="C285" s="727"/>
      <c r="D285" s="724"/>
      <c r="E285" s="725"/>
      <c r="F285" s="91">
        <f t="shared" si="10"/>
        <v>0</v>
      </c>
      <c r="H285" s="724"/>
    </row>
    <row r="286" spans="1:8" ht="38.25">
      <c r="A286" s="722" t="s">
        <v>458</v>
      </c>
      <c r="B286" s="723" t="s">
        <v>1521</v>
      </c>
      <c r="C286" s="726" t="s">
        <v>477</v>
      </c>
      <c r="D286" s="724">
        <v>20</v>
      </c>
      <c r="E286" s="725"/>
      <c r="F286" s="91">
        <f t="shared" si="10"/>
        <v>0</v>
      </c>
      <c r="H286" s="724"/>
    </row>
    <row r="287" spans="1:8" ht="12.75">
      <c r="A287" s="722"/>
      <c r="B287" s="723"/>
      <c r="C287" s="727"/>
      <c r="D287" s="724"/>
      <c r="E287" s="725"/>
      <c r="F287" s="91">
        <f t="shared" si="10"/>
        <v>0</v>
      </c>
      <c r="H287" s="724"/>
    </row>
    <row r="288" spans="1:8" ht="38.25">
      <c r="A288" s="722" t="s">
        <v>459</v>
      </c>
      <c r="B288" s="723" t="s">
        <v>1522</v>
      </c>
      <c r="C288" s="726" t="s">
        <v>472</v>
      </c>
      <c r="D288" s="724">
        <v>1</v>
      </c>
      <c r="E288" s="725"/>
      <c r="F288" s="91">
        <f t="shared" si="10"/>
        <v>0</v>
      </c>
      <c r="H288" s="724"/>
    </row>
    <row r="289" spans="1:8" ht="12.75">
      <c r="A289" s="722"/>
      <c r="B289" s="723"/>
      <c r="C289" s="727"/>
      <c r="D289" s="724"/>
      <c r="E289" s="725"/>
      <c r="F289" s="91">
        <f t="shared" si="10"/>
        <v>0</v>
      </c>
      <c r="H289" s="724"/>
    </row>
    <row r="290" spans="1:8" ht="25.5">
      <c r="A290" s="722" t="s">
        <v>460</v>
      </c>
      <c r="B290" s="729" t="s">
        <v>1523</v>
      </c>
      <c r="C290" s="726" t="s">
        <v>472</v>
      </c>
      <c r="D290" s="724">
        <v>1</v>
      </c>
      <c r="E290" s="725"/>
      <c r="F290" s="91">
        <f t="shared" si="10"/>
        <v>0</v>
      </c>
      <c r="H290" s="724"/>
    </row>
    <row r="291" spans="1:8" ht="12.75">
      <c r="A291" s="722"/>
      <c r="B291" s="729"/>
      <c r="C291" s="730"/>
      <c r="D291" s="724"/>
      <c r="E291" s="728"/>
      <c r="F291" s="91">
        <f t="shared" si="10"/>
        <v>0</v>
      </c>
      <c r="H291" s="724"/>
    </row>
    <row r="292" spans="1:8" ht="38.25">
      <c r="A292" s="722" t="s">
        <v>462</v>
      </c>
      <c r="B292" s="729" t="s">
        <v>1524</v>
      </c>
      <c r="C292" s="726" t="s">
        <v>461</v>
      </c>
      <c r="D292" s="724">
        <v>10</v>
      </c>
      <c r="E292" s="725"/>
      <c r="F292" s="91">
        <f t="shared" si="10"/>
        <v>0</v>
      </c>
      <c r="H292" s="724"/>
    </row>
    <row r="293" spans="1:8" ht="12.75">
      <c r="A293" s="722"/>
      <c r="B293" s="729"/>
      <c r="C293" s="730"/>
      <c r="D293" s="724"/>
      <c r="E293" s="728"/>
      <c r="F293" s="91">
        <f t="shared" si="10"/>
        <v>0</v>
      </c>
      <c r="H293" s="724"/>
    </row>
    <row r="294" spans="1:8" ht="38.25">
      <c r="A294" s="722" t="s">
        <v>463</v>
      </c>
      <c r="B294" s="731" t="s">
        <v>1525</v>
      </c>
      <c r="C294" s="730" t="s">
        <v>472</v>
      </c>
      <c r="D294" s="724">
        <v>4</v>
      </c>
      <c r="E294" s="728"/>
      <c r="F294" s="91">
        <f t="shared" si="10"/>
        <v>0</v>
      </c>
      <c r="H294" s="724"/>
    </row>
    <row r="295" spans="1:8" ht="12.75">
      <c r="A295" s="732"/>
      <c r="B295" s="729"/>
      <c r="C295" s="730"/>
      <c r="D295" s="724"/>
      <c r="E295" s="728"/>
      <c r="F295" s="725"/>
      <c r="H295" s="724"/>
    </row>
    <row r="296" spans="1:8" ht="15.75" thickBot="1">
      <c r="A296" s="713"/>
      <c r="B296" s="714" t="s">
        <v>1526</v>
      </c>
      <c r="C296" s="715"/>
      <c r="D296" s="683"/>
      <c r="E296" s="716"/>
      <c r="F296" s="670">
        <f>SUM(F284:F295)</f>
        <v>0</v>
      </c>
    </row>
    <row r="297" spans="1:8" ht="13.5" thickTop="1">
      <c r="A297" s="732"/>
      <c r="B297" s="729"/>
      <c r="C297" s="730"/>
      <c r="D297" s="724"/>
      <c r="E297" s="728"/>
      <c r="F297" s="725"/>
      <c r="H297" s="724"/>
    </row>
    <row r="298" spans="1:8" ht="12.75">
      <c r="A298" s="732"/>
      <c r="B298" s="729"/>
      <c r="C298" s="730"/>
      <c r="D298" s="724"/>
      <c r="E298" s="728"/>
      <c r="F298" s="725"/>
      <c r="H298" s="724"/>
    </row>
    <row r="299" spans="1:8" ht="12.75">
      <c r="A299" s="732"/>
      <c r="B299" s="729"/>
      <c r="C299" s="730"/>
      <c r="D299" s="724"/>
      <c r="E299" s="728"/>
      <c r="F299" s="725"/>
      <c r="H299" s="724"/>
    </row>
    <row r="300" spans="1:8" ht="18">
      <c r="A300" s="268" t="s">
        <v>458</v>
      </c>
      <c r="B300" s="538" t="s">
        <v>595</v>
      </c>
      <c r="C300" s="168"/>
      <c r="D300" s="169"/>
      <c r="E300" s="170"/>
      <c r="F300" s="170"/>
    </row>
    <row r="301" spans="1:8" ht="12.75">
      <c r="A301" s="732"/>
      <c r="B301" s="729"/>
      <c r="C301" s="730"/>
      <c r="D301" s="724"/>
      <c r="E301" s="728"/>
      <c r="F301" s="725"/>
      <c r="H301" s="724"/>
    </row>
    <row r="302" spans="1:8" ht="51">
      <c r="A302" s="732" t="s">
        <v>456</v>
      </c>
      <c r="B302" s="729" t="s">
        <v>1527</v>
      </c>
      <c r="C302" s="730" t="s">
        <v>457</v>
      </c>
      <c r="D302" s="724">
        <v>8</v>
      </c>
      <c r="E302" s="728"/>
      <c r="F302" s="91">
        <f t="shared" ref="F302:F306" si="11">+E302*$D302</f>
        <v>0</v>
      </c>
      <c r="H302" s="724"/>
    </row>
    <row r="303" spans="1:8" ht="12.75">
      <c r="A303" s="732"/>
      <c r="B303" s="729"/>
      <c r="C303" s="730"/>
      <c r="D303" s="724"/>
      <c r="E303" s="728"/>
      <c r="F303" s="91">
        <f t="shared" si="11"/>
        <v>0</v>
      </c>
      <c r="H303" s="724"/>
    </row>
    <row r="304" spans="1:8" ht="12.75">
      <c r="A304" s="732" t="s">
        <v>458</v>
      </c>
      <c r="B304" s="729" t="s">
        <v>1528</v>
      </c>
      <c r="C304" s="730" t="s">
        <v>457</v>
      </c>
      <c r="D304" s="724">
        <f>D302</f>
        <v>8</v>
      </c>
      <c r="E304" s="728"/>
      <c r="F304" s="91">
        <f t="shared" si="11"/>
        <v>0</v>
      </c>
      <c r="H304" s="724"/>
    </row>
    <row r="305" spans="1:8" ht="12.75">
      <c r="A305" s="732"/>
      <c r="B305" s="729"/>
      <c r="C305" s="730"/>
      <c r="D305" s="724"/>
      <c r="E305" s="728"/>
      <c r="F305" s="91">
        <f t="shared" si="11"/>
        <v>0</v>
      </c>
      <c r="H305" s="724"/>
    </row>
    <row r="306" spans="1:8" ht="25.5">
      <c r="A306" s="732" t="s">
        <v>459</v>
      </c>
      <c r="B306" s="723" t="s">
        <v>1529</v>
      </c>
      <c r="C306" s="724" t="s">
        <v>461</v>
      </c>
      <c r="D306" s="724">
        <v>14</v>
      </c>
      <c r="E306" s="725"/>
      <c r="F306" s="91">
        <f t="shared" si="11"/>
        <v>0</v>
      </c>
      <c r="H306" s="724"/>
    </row>
    <row r="307" spans="1:8" ht="12.75">
      <c r="A307" s="733"/>
      <c r="B307" s="734"/>
      <c r="C307" s="724"/>
      <c r="D307" s="724"/>
      <c r="E307" s="725"/>
      <c r="F307" s="725"/>
      <c r="H307" s="724"/>
    </row>
    <row r="308" spans="1:8" ht="15.75" thickBot="1">
      <c r="A308" s="713"/>
      <c r="B308" s="714" t="s">
        <v>1530</v>
      </c>
      <c r="C308" s="715"/>
      <c r="D308" s="683"/>
      <c r="E308" s="716"/>
      <c r="F308" s="670">
        <f>SUM(F302:F307)</f>
        <v>0</v>
      </c>
    </row>
    <row r="309" spans="1:8" ht="13.5" thickTop="1">
      <c r="A309" s="733"/>
      <c r="B309" s="723"/>
      <c r="C309" s="724"/>
      <c r="D309" s="724"/>
      <c r="E309" s="725"/>
      <c r="F309" s="725"/>
      <c r="H309" s="724"/>
    </row>
    <row r="310" spans="1:8" ht="12.75">
      <c r="A310" s="733"/>
      <c r="B310" s="723"/>
      <c r="C310" s="724"/>
      <c r="D310" s="724"/>
      <c r="E310" s="725"/>
      <c r="F310" s="725"/>
      <c r="H310" s="724"/>
    </row>
    <row r="311" spans="1:8" ht="12.75">
      <c r="A311" s="733"/>
      <c r="B311" s="723"/>
      <c r="C311" s="724"/>
      <c r="D311" s="724"/>
      <c r="E311" s="725"/>
      <c r="F311" s="725"/>
      <c r="H311" s="724"/>
    </row>
    <row r="312" spans="1:8" ht="18">
      <c r="A312" s="268" t="s">
        <v>459</v>
      </c>
      <c r="B312" s="538" t="s">
        <v>572</v>
      </c>
      <c r="C312" s="168"/>
      <c r="D312" s="169"/>
      <c r="E312" s="170"/>
      <c r="F312" s="170"/>
    </row>
    <row r="313" spans="1:8" ht="12.75">
      <c r="A313" s="733"/>
      <c r="B313" s="723"/>
      <c r="C313" s="724"/>
      <c r="D313" s="724"/>
      <c r="E313" s="725"/>
      <c r="F313" s="725"/>
      <c r="H313" s="724"/>
    </row>
    <row r="314" spans="1:8" ht="89.25">
      <c r="A314" s="733" t="s">
        <v>456</v>
      </c>
      <c r="B314" s="723" t="s">
        <v>1531</v>
      </c>
      <c r="C314" s="724"/>
      <c r="D314" s="724"/>
      <c r="E314" s="725"/>
      <c r="F314" s="91">
        <f t="shared" ref="F314:F328" si="12">+E314*$D314</f>
        <v>0</v>
      </c>
      <c r="H314" s="724"/>
    </row>
    <row r="315" spans="1:8" ht="12.75">
      <c r="A315" s="733"/>
      <c r="B315" s="735" t="s">
        <v>1532</v>
      </c>
      <c r="C315" s="724" t="s">
        <v>477</v>
      </c>
      <c r="D315" s="724">
        <v>1</v>
      </c>
      <c r="E315" s="725"/>
      <c r="F315" s="91">
        <f t="shared" si="12"/>
        <v>0</v>
      </c>
      <c r="H315" s="724"/>
    </row>
    <row r="316" spans="1:8" ht="12.75">
      <c r="A316" s="733"/>
      <c r="B316" s="735" t="s">
        <v>1533</v>
      </c>
      <c r="C316" s="724" t="s">
        <v>477</v>
      </c>
      <c r="D316" s="724">
        <v>19</v>
      </c>
      <c r="E316" s="725"/>
      <c r="F316" s="91">
        <f t="shared" si="12"/>
        <v>0</v>
      </c>
      <c r="H316" s="724"/>
    </row>
    <row r="317" spans="1:8" ht="12.75">
      <c r="A317" s="733"/>
      <c r="B317" s="735" t="s">
        <v>1534</v>
      </c>
      <c r="C317" s="724" t="s">
        <v>477</v>
      </c>
      <c r="D317" s="724">
        <v>3</v>
      </c>
      <c r="E317" s="725"/>
      <c r="F317" s="91">
        <f t="shared" si="12"/>
        <v>0</v>
      </c>
      <c r="H317" s="724"/>
    </row>
    <row r="318" spans="1:8" ht="12.75">
      <c r="A318" s="733"/>
      <c r="B318" s="735" t="s">
        <v>1535</v>
      </c>
      <c r="C318" s="724" t="s">
        <v>477</v>
      </c>
      <c r="D318" s="724">
        <v>4</v>
      </c>
      <c r="E318" s="725"/>
      <c r="F318" s="91">
        <f t="shared" si="12"/>
        <v>0</v>
      </c>
      <c r="H318" s="724"/>
    </row>
    <row r="319" spans="1:8" ht="12.75">
      <c r="A319" s="736"/>
      <c r="B319" s="723"/>
      <c r="C319" s="724"/>
      <c r="D319" s="724"/>
      <c r="E319" s="725"/>
      <c r="F319" s="91">
        <f t="shared" si="12"/>
        <v>0</v>
      </c>
      <c r="H319" s="724"/>
    </row>
    <row r="320" spans="1:8" ht="38.25">
      <c r="A320" s="733" t="s">
        <v>458</v>
      </c>
      <c r="B320" s="734" t="s">
        <v>1536</v>
      </c>
      <c r="C320" s="724" t="s">
        <v>477</v>
      </c>
      <c r="D320" s="724">
        <v>16</v>
      </c>
      <c r="E320" s="725"/>
      <c r="F320" s="91">
        <f t="shared" si="12"/>
        <v>0</v>
      </c>
      <c r="H320" s="724"/>
    </row>
    <row r="321" spans="1:8" ht="12.75">
      <c r="A321" s="736"/>
      <c r="B321" s="723"/>
      <c r="C321" s="724"/>
      <c r="D321" s="724"/>
      <c r="E321" s="725"/>
      <c r="F321" s="91">
        <f t="shared" si="12"/>
        <v>0</v>
      </c>
      <c r="H321" s="724"/>
    </row>
    <row r="322" spans="1:8" ht="38.25">
      <c r="A322" s="733" t="s">
        <v>459</v>
      </c>
      <c r="B322" s="723" t="s">
        <v>1537</v>
      </c>
      <c r="C322" s="724" t="s">
        <v>478</v>
      </c>
      <c r="D322" s="724">
        <v>10</v>
      </c>
      <c r="E322" s="725"/>
      <c r="F322" s="91">
        <f t="shared" si="12"/>
        <v>0</v>
      </c>
      <c r="H322" s="724"/>
    </row>
    <row r="323" spans="1:8" ht="12.75">
      <c r="A323" s="736"/>
      <c r="B323" s="723"/>
      <c r="C323" s="724"/>
      <c r="D323" s="724"/>
      <c r="E323" s="725"/>
      <c r="F323" s="91">
        <f t="shared" si="12"/>
        <v>0</v>
      </c>
      <c r="H323" s="724"/>
    </row>
    <row r="324" spans="1:8" ht="25.5">
      <c r="A324" s="733" t="s">
        <v>460</v>
      </c>
      <c r="B324" s="737" t="s">
        <v>1538</v>
      </c>
      <c r="C324" s="724" t="s">
        <v>478</v>
      </c>
      <c r="D324" s="724">
        <v>2</v>
      </c>
      <c r="E324" s="725"/>
      <c r="F324" s="91">
        <f t="shared" si="12"/>
        <v>0</v>
      </c>
      <c r="H324" s="724"/>
    </row>
    <row r="325" spans="1:8" ht="12.75">
      <c r="A325" s="733"/>
      <c r="B325" s="734"/>
      <c r="C325" s="724"/>
      <c r="D325" s="724"/>
      <c r="E325" s="725"/>
      <c r="F325" s="91">
        <f t="shared" si="12"/>
        <v>0</v>
      </c>
      <c r="H325" s="724"/>
    </row>
    <row r="326" spans="1:8" ht="63.75">
      <c r="A326" s="733" t="s">
        <v>462</v>
      </c>
      <c r="B326" s="723" t="s">
        <v>1539</v>
      </c>
      <c r="C326" s="724" t="s">
        <v>472</v>
      </c>
      <c r="D326" s="738">
        <v>1</v>
      </c>
      <c r="E326" s="725"/>
      <c r="F326" s="91">
        <f t="shared" si="12"/>
        <v>0</v>
      </c>
      <c r="H326" s="738"/>
    </row>
    <row r="327" spans="1:8" ht="12.75">
      <c r="A327" s="733"/>
      <c r="B327" s="734"/>
      <c r="C327" s="724"/>
      <c r="D327" s="724"/>
      <c r="E327" s="725"/>
      <c r="F327" s="91">
        <f t="shared" si="12"/>
        <v>0</v>
      </c>
      <c r="H327" s="724"/>
    </row>
    <row r="328" spans="1:8" ht="51">
      <c r="A328" s="733" t="s">
        <v>463</v>
      </c>
      <c r="B328" s="737" t="s">
        <v>1540</v>
      </c>
      <c r="C328" s="724" t="s">
        <v>483</v>
      </c>
      <c r="D328" s="724">
        <v>1</v>
      </c>
      <c r="E328" s="725"/>
      <c r="F328" s="91">
        <f t="shared" si="12"/>
        <v>0</v>
      </c>
      <c r="H328" s="724"/>
    </row>
    <row r="329" spans="1:8" ht="12.75">
      <c r="A329" s="733"/>
      <c r="B329" s="723"/>
      <c r="C329" s="724"/>
      <c r="D329" s="724"/>
      <c r="E329" s="725"/>
      <c r="F329" s="725"/>
      <c r="H329" s="724"/>
    </row>
    <row r="330" spans="1:8" ht="15.75" thickBot="1">
      <c r="A330" s="713"/>
      <c r="B330" s="714" t="s">
        <v>1541</v>
      </c>
      <c r="C330" s="715"/>
      <c r="D330" s="683"/>
      <c r="E330" s="716"/>
      <c r="F330" s="670">
        <f>SUM(F314:F329)</f>
        <v>0</v>
      </c>
    </row>
    <row r="331" spans="1:8" ht="13.5" thickTop="1">
      <c r="A331" s="736"/>
      <c r="B331" s="723"/>
      <c r="C331" s="724"/>
      <c r="D331" s="724"/>
      <c r="E331" s="725"/>
      <c r="F331" s="725"/>
      <c r="H331" s="724"/>
    </row>
    <row r="332" spans="1:8" ht="12.75">
      <c r="A332" s="736"/>
      <c r="B332" s="723"/>
      <c r="C332" s="724"/>
      <c r="D332" s="724"/>
      <c r="E332" s="725"/>
      <c r="F332" s="725"/>
      <c r="H332" s="724"/>
    </row>
    <row r="333" spans="1:8" ht="12.75">
      <c r="A333" s="736"/>
      <c r="B333" s="723"/>
      <c r="C333" s="724"/>
      <c r="D333" s="724"/>
      <c r="E333" s="725"/>
      <c r="F333" s="725"/>
      <c r="H333" s="724"/>
    </row>
    <row r="334" spans="1:8" ht="18">
      <c r="A334" s="268" t="s">
        <v>460</v>
      </c>
      <c r="B334" s="538" t="s">
        <v>1542</v>
      </c>
      <c r="C334" s="168"/>
      <c r="D334" s="169"/>
      <c r="E334" s="170"/>
      <c r="F334" s="170"/>
    </row>
    <row r="335" spans="1:8" ht="12.75">
      <c r="A335" s="736"/>
      <c r="B335" s="723"/>
      <c r="C335" s="724"/>
      <c r="D335" s="724"/>
      <c r="E335" s="725"/>
      <c r="F335" s="91">
        <f t="shared" ref="F335:F343" si="13">+E335*$D335</f>
        <v>0</v>
      </c>
      <c r="H335" s="724"/>
    </row>
    <row r="336" spans="1:8" ht="12.75">
      <c r="A336" s="736" t="s">
        <v>456</v>
      </c>
      <c r="B336" s="723" t="s">
        <v>1543</v>
      </c>
      <c r="C336" s="724" t="s">
        <v>477</v>
      </c>
      <c r="D336" s="724">
        <v>33</v>
      </c>
      <c r="E336" s="725"/>
      <c r="F336" s="91">
        <f t="shared" si="13"/>
        <v>0</v>
      </c>
      <c r="H336" s="724"/>
    </row>
    <row r="337" spans="1:8" ht="12.75">
      <c r="A337" s="736"/>
      <c r="B337" s="723"/>
      <c r="C337" s="724"/>
      <c r="D337" s="724"/>
      <c r="E337" s="725"/>
      <c r="F337" s="91">
        <f t="shared" si="13"/>
        <v>0</v>
      </c>
      <c r="H337" s="724"/>
    </row>
    <row r="338" spans="1:8" ht="38.25">
      <c r="A338" s="736" t="s">
        <v>458</v>
      </c>
      <c r="B338" s="723" t="s">
        <v>1544</v>
      </c>
      <c r="C338" s="724"/>
      <c r="D338" s="724"/>
      <c r="E338" s="725"/>
      <c r="F338" s="91">
        <f t="shared" si="13"/>
        <v>0</v>
      </c>
      <c r="H338" s="724"/>
    </row>
    <row r="339" spans="1:8" ht="12.75">
      <c r="A339" s="733"/>
      <c r="B339" s="735" t="s">
        <v>1545</v>
      </c>
      <c r="C339" s="724" t="s">
        <v>477</v>
      </c>
      <c r="D339" s="724">
        <v>33</v>
      </c>
      <c r="E339" s="725"/>
      <c r="F339" s="91">
        <f t="shared" si="13"/>
        <v>0</v>
      </c>
      <c r="H339" s="724"/>
    </row>
    <row r="340" spans="1:8" ht="12.75">
      <c r="A340" s="736"/>
      <c r="B340" s="723"/>
      <c r="C340" s="724"/>
      <c r="D340" s="724"/>
      <c r="E340" s="725"/>
      <c r="F340" s="91">
        <f t="shared" si="13"/>
        <v>0</v>
      </c>
      <c r="H340" s="724"/>
    </row>
    <row r="341" spans="1:8" ht="25.5">
      <c r="A341" s="736" t="s">
        <v>459</v>
      </c>
      <c r="B341" s="723" t="s">
        <v>1546</v>
      </c>
      <c r="C341" s="724" t="s">
        <v>472</v>
      </c>
      <c r="D341" s="738">
        <v>4</v>
      </c>
      <c r="E341" s="725"/>
      <c r="F341" s="91">
        <f t="shared" si="13"/>
        <v>0</v>
      </c>
      <c r="H341" s="738"/>
    </row>
    <row r="342" spans="1:8" ht="12.75">
      <c r="A342" s="736"/>
      <c r="B342" s="723"/>
      <c r="C342" s="724"/>
      <c r="D342" s="724"/>
      <c r="E342" s="725"/>
      <c r="F342" s="91">
        <f t="shared" si="13"/>
        <v>0</v>
      </c>
      <c r="H342" s="724"/>
    </row>
    <row r="343" spans="1:8" ht="12.75">
      <c r="A343" s="736" t="s">
        <v>460</v>
      </c>
      <c r="B343" s="723" t="s">
        <v>1547</v>
      </c>
      <c r="C343" s="724" t="s">
        <v>461</v>
      </c>
      <c r="D343" s="724">
        <v>35</v>
      </c>
      <c r="E343" s="725"/>
      <c r="F343" s="91">
        <f t="shared" si="13"/>
        <v>0</v>
      </c>
      <c r="H343" s="724"/>
    </row>
    <row r="344" spans="1:8" ht="12.75">
      <c r="A344" s="736"/>
      <c r="B344" s="723"/>
      <c r="C344" s="724"/>
      <c r="D344" s="724"/>
      <c r="E344" s="725"/>
      <c r="F344" s="725"/>
    </row>
    <row r="345" spans="1:8" ht="15.75" thickBot="1">
      <c r="A345" s="713"/>
      <c r="B345" s="714" t="s">
        <v>1548</v>
      </c>
      <c r="C345" s="715"/>
      <c r="D345" s="683"/>
      <c r="E345" s="716"/>
      <c r="F345" s="670">
        <f>SUM(F336:F344)</f>
        <v>0</v>
      </c>
    </row>
    <row r="346" spans="1:8" ht="15.75" thickTop="1">
      <c r="A346" s="739"/>
      <c r="B346" s="740"/>
      <c r="C346" s="741"/>
      <c r="D346" s="720"/>
      <c r="E346" s="742"/>
      <c r="F346" s="692"/>
    </row>
    <row r="347" spans="1:8" ht="15">
      <c r="A347" s="739"/>
      <c r="B347" s="740"/>
      <c r="C347" s="741"/>
      <c r="D347" s="720"/>
      <c r="E347" s="742"/>
      <c r="F347" s="692"/>
    </row>
    <row r="348" spans="1:8" ht="18">
      <c r="A348" s="268" t="s">
        <v>462</v>
      </c>
      <c r="B348" s="538" t="s">
        <v>588</v>
      </c>
      <c r="C348" s="168"/>
      <c r="D348" s="169"/>
      <c r="E348" s="170"/>
      <c r="F348" s="170"/>
    </row>
    <row r="349" spans="1:8" ht="15.75">
      <c r="A349" s="279"/>
      <c r="B349" s="545"/>
      <c r="C349" s="212"/>
      <c r="D349" s="169"/>
      <c r="E349" s="213"/>
      <c r="F349" s="214"/>
    </row>
    <row r="350" spans="1:8" ht="15">
      <c r="A350" s="705" t="s">
        <v>456</v>
      </c>
      <c r="B350" s="706" t="s">
        <v>625</v>
      </c>
      <c r="C350" s="707" t="s">
        <v>626</v>
      </c>
      <c r="D350" s="215">
        <v>0.1</v>
      </c>
      <c r="E350" s="708"/>
      <c r="F350" s="709">
        <f>+(+F345+F330+F308+F296)*D350</f>
        <v>0</v>
      </c>
    </row>
    <row r="351" spans="1:8" ht="15.75">
      <c r="A351" s="279"/>
      <c r="B351" s="545"/>
      <c r="C351" s="212"/>
      <c r="D351" s="169"/>
      <c r="E351" s="213"/>
      <c r="F351" s="214"/>
    </row>
    <row r="352" spans="1:8" ht="15.75" thickBot="1">
      <c r="A352" s="713"/>
      <c r="B352" s="714" t="s">
        <v>1519</v>
      </c>
      <c r="C352" s="715"/>
      <c r="D352" s="683"/>
      <c r="E352" s="716"/>
      <c r="F352" s="670">
        <f>SUM(F349:F351)</f>
        <v>0</v>
      </c>
    </row>
    <row r="353" spans="1:6" ht="15" thickTop="1"/>
    <row r="355" spans="1:6" ht="27" thickBot="1">
      <c r="A355" s="281"/>
      <c r="B355" s="546" t="s">
        <v>1549</v>
      </c>
      <c r="C355" s="218"/>
      <c r="D355" s="219"/>
      <c r="E355" s="220"/>
      <c r="F355" s="221">
        <f>+F352+F345+F330+F308+F296</f>
        <v>0</v>
      </c>
    </row>
    <row r="356" spans="1:6" ht="27" thickTop="1">
      <c r="A356" s="743"/>
      <c r="B356" s="744"/>
      <c r="C356" s="745"/>
      <c r="D356" s="196"/>
      <c r="E356" s="746"/>
      <c r="F356" s="747"/>
    </row>
    <row r="357" spans="1:6" ht="26.25">
      <c r="A357" s="743"/>
      <c r="B357" s="744"/>
      <c r="C357" s="745"/>
      <c r="D357" s="196"/>
      <c r="E357" s="746"/>
      <c r="F357" s="747"/>
    </row>
    <row r="358" spans="1:6">
      <c r="F358" s="717"/>
    </row>
    <row r="359" spans="1:6" ht="26.25">
      <c r="A359" s="623" t="s">
        <v>976</v>
      </c>
      <c r="B359" s="718" t="s">
        <v>978</v>
      </c>
      <c r="C359" s="719"/>
      <c r="D359" s="720"/>
      <c r="E359" s="721"/>
      <c r="F359" s="692"/>
    </row>
    <row r="360" spans="1:6">
      <c r="F360" s="717"/>
    </row>
    <row r="361" spans="1:6">
      <c r="F361" s="717"/>
    </row>
    <row r="362" spans="1:6" ht="18">
      <c r="A362" s="268" t="s">
        <v>628</v>
      </c>
      <c r="B362" s="519" t="s">
        <v>590</v>
      </c>
      <c r="C362" s="168"/>
      <c r="D362" s="169"/>
      <c r="E362" s="170"/>
      <c r="F362" s="170"/>
    </row>
    <row r="365" spans="1:6" ht="15.75">
      <c r="A365" s="282" t="s">
        <v>629</v>
      </c>
      <c r="B365" s="547" t="s">
        <v>1550</v>
      </c>
      <c r="C365" s="228"/>
      <c r="D365" s="229"/>
      <c r="E365" s="230"/>
      <c r="F365" s="230"/>
    </row>
    <row r="366" spans="1:6">
      <c r="A366" s="748"/>
      <c r="B366" s="749"/>
      <c r="C366" s="750"/>
      <c r="D366" s="751"/>
      <c r="E366" s="632"/>
      <c r="F366" s="632"/>
    </row>
    <row r="367" spans="1:6" ht="38.25">
      <c r="A367" s="752" t="s">
        <v>456</v>
      </c>
      <c r="B367" s="753" t="s">
        <v>1551</v>
      </c>
      <c r="C367" s="754"/>
      <c r="D367" s="622"/>
      <c r="E367" s="755"/>
      <c r="F367" s="91">
        <f t="shared" ref="F367:F430" si="14">+E367*$D367</f>
        <v>0</v>
      </c>
    </row>
    <row r="368" spans="1:6" ht="12.75">
      <c r="A368" s="752"/>
      <c r="B368" s="753" t="s">
        <v>649</v>
      </c>
      <c r="C368" s="754" t="s">
        <v>478</v>
      </c>
      <c r="D368" s="622">
        <v>6</v>
      </c>
      <c r="E368" s="755"/>
      <c r="F368" s="91">
        <f t="shared" si="14"/>
        <v>0</v>
      </c>
    </row>
    <row r="369" spans="1:6" ht="12.75">
      <c r="A369" s="752"/>
      <c r="B369" s="753" t="s">
        <v>647</v>
      </c>
      <c r="C369" s="754" t="s">
        <v>478</v>
      </c>
      <c r="D369" s="622">
        <v>2</v>
      </c>
      <c r="E369" s="755"/>
      <c r="F369" s="91">
        <f t="shared" si="14"/>
        <v>0</v>
      </c>
    </row>
    <row r="370" spans="1:6" ht="12.75">
      <c r="A370" s="752"/>
      <c r="B370" s="753"/>
      <c r="C370" s="754"/>
      <c r="D370" s="622"/>
      <c r="E370" s="755"/>
      <c r="F370" s="91">
        <f t="shared" si="14"/>
        <v>0</v>
      </c>
    </row>
    <row r="371" spans="1:6" ht="38.25">
      <c r="A371" s="752" t="s">
        <v>458</v>
      </c>
      <c r="B371" s="753" t="s">
        <v>1552</v>
      </c>
      <c r="C371" s="754"/>
      <c r="D371" s="622"/>
      <c r="E371" s="755"/>
      <c r="F371" s="91">
        <f t="shared" si="14"/>
        <v>0</v>
      </c>
    </row>
    <row r="372" spans="1:6" ht="12.75">
      <c r="A372" s="752"/>
      <c r="B372" s="753" t="s">
        <v>649</v>
      </c>
      <c r="C372" s="754" t="s">
        <v>478</v>
      </c>
      <c r="D372" s="622">
        <v>1</v>
      </c>
      <c r="E372" s="755"/>
      <c r="F372" s="91">
        <f t="shared" si="14"/>
        <v>0</v>
      </c>
    </row>
    <row r="373" spans="1:6" ht="12.75">
      <c r="A373" s="752"/>
      <c r="B373" s="753"/>
      <c r="C373" s="754"/>
      <c r="D373" s="622"/>
      <c r="E373" s="755"/>
      <c r="F373" s="91">
        <f t="shared" si="14"/>
        <v>0</v>
      </c>
    </row>
    <row r="374" spans="1:6" ht="38.25">
      <c r="A374" s="756" t="s">
        <v>459</v>
      </c>
      <c r="B374" s="757" t="s">
        <v>1553</v>
      </c>
      <c r="C374" s="622"/>
      <c r="D374" s="758"/>
      <c r="E374" s="755"/>
      <c r="F374" s="91">
        <f t="shared" si="14"/>
        <v>0</v>
      </c>
    </row>
    <row r="375" spans="1:6" ht="12.75">
      <c r="A375" s="756"/>
      <c r="B375" s="759" t="s">
        <v>649</v>
      </c>
      <c r="C375" s="622" t="s">
        <v>478</v>
      </c>
      <c r="D375" s="758">
        <v>1</v>
      </c>
      <c r="E375" s="755"/>
      <c r="F375" s="91">
        <f t="shared" si="14"/>
        <v>0</v>
      </c>
    </row>
    <row r="376" spans="1:6" ht="12.75">
      <c r="A376" s="756"/>
      <c r="B376" s="759"/>
      <c r="C376" s="622"/>
      <c r="D376" s="758"/>
      <c r="E376" s="755"/>
      <c r="F376" s="91">
        <f t="shared" si="14"/>
        <v>0</v>
      </c>
    </row>
    <row r="377" spans="1:6" ht="51">
      <c r="A377" s="756" t="s">
        <v>460</v>
      </c>
      <c r="B377" s="757" t="s">
        <v>1554</v>
      </c>
      <c r="C377" s="622"/>
      <c r="D377" s="758"/>
      <c r="E377" s="755"/>
      <c r="F377" s="91">
        <f t="shared" si="14"/>
        <v>0</v>
      </c>
    </row>
    <row r="378" spans="1:6" ht="12.75">
      <c r="A378" s="756"/>
      <c r="B378" s="759" t="s">
        <v>647</v>
      </c>
      <c r="C378" s="622" t="s">
        <v>478</v>
      </c>
      <c r="D378" s="758">
        <v>2</v>
      </c>
      <c r="E378" s="755"/>
      <c r="F378" s="91">
        <f t="shared" si="14"/>
        <v>0</v>
      </c>
    </row>
    <row r="379" spans="1:6" ht="12.75">
      <c r="A379" s="756"/>
      <c r="B379" s="759"/>
      <c r="C379" s="622"/>
      <c r="D379" s="758"/>
      <c r="E379" s="755"/>
      <c r="F379" s="91">
        <f t="shared" si="14"/>
        <v>0</v>
      </c>
    </row>
    <row r="380" spans="1:6" ht="38.25">
      <c r="A380" s="752" t="s">
        <v>462</v>
      </c>
      <c r="B380" s="753" t="s">
        <v>1555</v>
      </c>
      <c r="C380" s="754"/>
      <c r="D380" s="622"/>
      <c r="E380" s="755"/>
      <c r="F380" s="91">
        <f t="shared" si="14"/>
        <v>0</v>
      </c>
    </row>
    <row r="381" spans="1:6" ht="89.25">
      <c r="A381" s="756"/>
      <c r="B381" s="757" t="s">
        <v>1556</v>
      </c>
      <c r="C381" s="622"/>
      <c r="D381" s="758"/>
      <c r="E381" s="755"/>
      <c r="F381" s="91">
        <f t="shared" si="14"/>
        <v>0</v>
      </c>
    </row>
    <row r="382" spans="1:6" ht="114.75">
      <c r="A382" s="756"/>
      <c r="B382" s="757" t="s">
        <v>1557</v>
      </c>
      <c r="C382" s="622"/>
      <c r="D382" s="758"/>
      <c r="E382" s="755"/>
      <c r="F382" s="91">
        <f t="shared" si="14"/>
        <v>0</v>
      </c>
    </row>
    <row r="383" spans="1:6" ht="12.75">
      <c r="A383" s="756"/>
      <c r="B383" s="759"/>
      <c r="C383" s="622"/>
      <c r="D383" s="758"/>
      <c r="E383" s="755"/>
      <c r="F383" s="91">
        <f t="shared" si="14"/>
        <v>0</v>
      </c>
    </row>
    <row r="384" spans="1:6" ht="25.5">
      <c r="A384" s="756"/>
      <c r="B384" s="757" t="s">
        <v>1558</v>
      </c>
      <c r="C384" s="622"/>
      <c r="D384" s="758"/>
      <c r="E384" s="755"/>
      <c r="F384" s="91">
        <f t="shared" si="14"/>
        <v>0</v>
      </c>
    </row>
    <row r="385" spans="1:6" ht="12.75">
      <c r="A385" s="756"/>
      <c r="B385" s="759"/>
      <c r="C385" s="622"/>
      <c r="D385" s="758"/>
      <c r="E385" s="755"/>
      <c r="F385" s="91">
        <f t="shared" si="14"/>
        <v>0</v>
      </c>
    </row>
    <row r="386" spans="1:6" ht="12.75">
      <c r="A386" s="756"/>
      <c r="B386" s="759" t="s">
        <v>1559</v>
      </c>
      <c r="C386" s="622" t="s">
        <v>483</v>
      </c>
      <c r="D386" s="758">
        <v>1</v>
      </c>
      <c r="E386" s="755"/>
      <c r="F386" s="91">
        <f t="shared" si="14"/>
        <v>0</v>
      </c>
    </row>
    <row r="387" spans="1:6" ht="12.75">
      <c r="A387" s="756"/>
      <c r="B387" s="759"/>
      <c r="C387" s="622"/>
      <c r="D387" s="758"/>
      <c r="E387" s="755"/>
      <c r="F387" s="91">
        <f t="shared" si="14"/>
        <v>0</v>
      </c>
    </row>
    <row r="388" spans="1:6" ht="38.25">
      <c r="A388" s="756" t="s">
        <v>463</v>
      </c>
      <c r="B388" s="757" t="s">
        <v>1560</v>
      </c>
      <c r="C388" s="622"/>
      <c r="D388" s="758"/>
      <c r="E388" s="755"/>
      <c r="F388" s="91">
        <f t="shared" si="14"/>
        <v>0</v>
      </c>
    </row>
    <row r="389" spans="1:6" ht="12.75">
      <c r="A389" s="756"/>
      <c r="B389" s="759"/>
      <c r="C389" s="622"/>
      <c r="D389" s="758"/>
      <c r="E389" s="755"/>
      <c r="F389" s="91">
        <f t="shared" si="14"/>
        <v>0</v>
      </c>
    </row>
    <row r="390" spans="1:6" ht="12.75">
      <c r="A390" s="756"/>
      <c r="B390" s="759" t="s">
        <v>1561</v>
      </c>
      <c r="C390" s="622"/>
      <c r="D390" s="758"/>
      <c r="E390" s="755"/>
      <c r="F390" s="91">
        <f t="shared" si="14"/>
        <v>0</v>
      </c>
    </row>
    <row r="391" spans="1:6" ht="12.75">
      <c r="A391" s="756"/>
      <c r="B391" s="759" t="s">
        <v>1562</v>
      </c>
      <c r="C391" s="622"/>
      <c r="D391" s="758"/>
      <c r="E391" s="755"/>
      <c r="F391" s="91">
        <f t="shared" si="14"/>
        <v>0</v>
      </c>
    </row>
    <row r="392" spans="1:6" ht="12.75">
      <c r="A392" s="756"/>
      <c r="B392" s="759" t="s">
        <v>1563</v>
      </c>
      <c r="C392" s="622"/>
      <c r="D392" s="758"/>
      <c r="E392" s="755"/>
      <c r="F392" s="91">
        <f t="shared" si="14"/>
        <v>0</v>
      </c>
    </row>
    <row r="393" spans="1:6" ht="12.75">
      <c r="A393" s="756"/>
      <c r="B393" s="759" t="s">
        <v>1564</v>
      </c>
      <c r="C393" s="622"/>
      <c r="D393" s="758"/>
      <c r="E393" s="755"/>
      <c r="F393" s="91">
        <f t="shared" si="14"/>
        <v>0</v>
      </c>
    </row>
    <row r="394" spans="1:6" ht="12.75">
      <c r="A394" s="756"/>
      <c r="B394" s="759" t="s">
        <v>1565</v>
      </c>
      <c r="C394" s="622"/>
      <c r="D394" s="758"/>
      <c r="E394" s="755"/>
      <c r="F394" s="91">
        <f t="shared" si="14"/>
        <v>0</v>
      </c>
    </row>
    <row r="395" spans="1:6" ht="12.75">
      <c r="A395" s="756"/>
      <c r="B395" s="759" t="s">
        <v>649</v>
      </c>
      <c r="C395" s="622"/>
      <c r="D395" s="758"/>
      <c r="E395" s="755"/>
      <c r="F395" s="91">
        <f t="shared" si="14"/>
        <v>0</v>
      </c>
    </row>
    <row r="396" spans="1:6" ht="12.75">
      <c r="A396" s="756"/>
      <c r="B396" s="759"/>
      <c r="C396" s="622"/>
      <c r="D396" s="758"/>
      <c r="E396" s="755"/>
      <c r="F396" s="91">
        <f t="shared" si="14"/>
        <v>0</v>
      </c>
    </row>
    <row r="397" spans="1:6" ht="25.5">
      <c r="A397" s="756"/>
      <c r="B397" s="757" t="s">
        <v>1566</v>
      </c>
      <c r="C397" s="622" t="s">
        <v>478</v>
      </c>
      <c r="D397" s="758">
        <v>1</v>
      </c>
      <c r="E397" s="755"/>
      <c r="F397" s="91">
        <f t="shared" si="14"/>
        <v>0</v>
      </c>
    </row>
    <row r="398" spans="1:6" ht="12.75">
      <c r="A398" s="756"/>
      <c r="B398" s="759"/>
      <c r="C398" s="622"/>
      <c r="D398" s="758"/>
      <c r="E398" s="755"/>
      <c r="F398" s="91">
        <f t="shared" si="14"/>
        <v>0</v>
      </c>
    </row>
    <row r="399" spans="1:6" ht="51">
      <c r="A399" s="756" t="s">
        <v>464</v>
      </c>
      <c r="B399" s="757" t="s">
        <v>1567</v>
      </c>
      <c r="C399" s="622"/>
      <c r="D399" s="758"/>
      <c r="E399" s="755"/>
      <c r="F399" s="91">
        <f t="shared" si="14"/>
        <v>0</v>
      </c>
    </row>
    <row r="400" spans="1:6" ht="12.75">
      <c r="A400" s="756"/>
      <c r="B400" s="759"/>
      <c r="C400" s="622"/>
      <c r="D400" s="758"/>
      <c r="E400" s="755"/>
      <c r="F400" s="91">
        <f t="shared" si="14"/>
        <v>0</v>
      </c>
    </row>
    <row r="401" spans="1:6" ht="12.75">
      <c r="A401" s="756"/>
      <c r="B401" s="759" t="s">
        <v>1568</v>
      </c>
      <c r="C401" s="622"/>
      <c r="D401" s="758"/>
      <c r="E401" s="755"/>
      <c r="F401" s="91">
        <f t="shared" si="14"/>
        <v>0</v>
      </c>
    </row>
    <row r="402" spans="1:6" ht="12.75">
      <c r="A402" s="756"/>
      <c r="B402" s="759" t="s">
        <v>1569</v>
      </c>
      <c r="C402" s="622"/>
      <c r="D402" s="758"/>
      <c r="E402" s="755"/>
      <c r="F402" s="91">
        <f t="shared" si="14"/>
        <v>0</v>
      </c>
    </row>
    <row r="403" spans="1:6" ht="12.75">
      <c r="A403" s="756"/>
      <c r="B403" s="759" t="s">
        <v>1570</v>
      </c>
      <c r="C403" s="622"/>
      <c r="D403" s="758"/>
      <c r="E403" s="755"/>
      <c r="F403" s="91">
        <f t="shared" si="14"/>
        <v>0</v>
      </c>
    </row>
    <row r="404" spans="1:6" ht="12.75">
      <c r="A404" s="756"/>
      <c r="B404" s="759"/>
      <c r="C404" s="622"/>
      <c r="D404" s="758"/>
      <c r="E404" s="755"/>
      <c r="F404" s="91">
        <f t="shared" si="14"/>
        <v>0</v>
      </c>
    </row>
    <row r="405" spans="1:6" ht="12.75">
      <c r="A405" s="756"/>
      <c r="B405" s="759" t="s">
        <v>1571</v>
      </c>
      <c r="C405" s="622" t="s">
        <v>478</v>
      </c>
      <c r="D405" s="758">
        <v>1</v>
      </c>
      <c r="E405" s="755"/>
      <c r="F405" s="91">
        <f t="shared" si="14"/>
        <v>0</v>
      </c>
    </row>
    <row r="406" spans="1:6" ht="12.75">
      <c r="A406" s="756"/>
      <c r="B406" s="759"/>
      <c r="C406" s="622"/>
      <c r="D406" s="758"/>
      <c r="E406" s="755"/>
      <c r="F406" s="91">
        <f t="shared" si="14"/>
        <v>0</v>
      </c>
    </row>
    <row r="407" spans="1:6" ht="76.5">
      <c r="A407" s="756" t="s">
        <v>465</v>
      </c>
      <c r="B407" s="757" t="s">
        <v>1572</v>
      </c>
      <c r="C407" s="622"/>
      <c r="D407" s="758"/>
      <c r="E407" s="755"/>
      <c r="F407" s="91">
        <f t="shared" si="14"/>
        <v>0</v>
      </c>
    </row>
    <row r="408" spans="1:6" ht="12.75">
      <c r="A408" s="756"/>
      <c r="B408" s="759"/>
      <c r="C408" s="622"/>
      <c r="D408" s="758"/>
      <c r="E408" s="755"/>
      <c r="F408" s="91">
        <f t="shared" si="14"/>
        <v>0</v>
      </c>
    </row>
    <row r="409" spans="1:6" ht="12.75">
      <c r="A409" s="756"/>
      <c r="B409" s="759" t="s">
        <v>1573</v>
      </c>
      <c r="C409" s="622" t="s">
        <v>483</v>
      </c>
      <c r="D409" s="758">
        <v>1</v>
      </c>
      <c r="E409" s="755"/>
      <c r="F409" s="91">
        <f t="shared" si="14"/>
        <v>0</v>
      </c>
    </row>
    <row r="410" spans="1:6" ht="12.75">
      <c r="A410" s="756"/>
      <c r="B410" s="759"/>
      <c r="C410" s="622"/>
      <c r="D410" s="758"/>
      <c r="E410" s="755"/>
      <c r="F410" s="91">
        <f t="shared" si="14"/>
        <v>0</v>
      </c>
    </row>
    <row r="411" spans="1:6" ht="12.75">
      <c r="A411" s="756" t="s">
        <v>466</v>
      </c>
      <c r="B411" s="759" t="s">
        <v>1574</v>
      </c>
      <c r="C411" s="622"/>
      <c r="D411" s="758"/>
      <c r="E411" s="755"/>
      <c r="F411" s="91">
        <f t="shared" si="14"/>
        <v>0</v>
      </c>
    </row>
    <row r="412" spans="1:6" ht="12.75">
      <c r="A412" s="756"/>
      <c r="B412" s="759" t="s">
        <v>1575</v>
      </c>
      <c r="C412" s="622"/>
      <c r="D412" s="758"/>
      <c r="E412" s="755"/>
      <c r="F412" s="91">
        <f t="shared" si="14"/>
        <v>0</v>
      </c>
    </row>
    <row r="413" spans="1:6" ht="12.75">
      <c r="A413" s="756"/>
      <c r="B413" s="759" t="s">
        <v>1576</v>
      </c>
      <c r="C413" s="622"/>
      <c r="D413" s="758"/>
      <c r="E413" s="755"/>
      <c r="F413" s="91">
        <f t="shared" si="14"/>
        <v>0</v>
      </c>
    </row>
    <row r="414" spans="1:6" ht="12.75">
      <c r="A414" s="756"/>
      <c r="B414" s="759"/>
      <c r="C414" s="622"/>
      <c r="D414" s="758"/>
      <c r="E414" s="755"/>
      <c r="F414" s="91">
        <f t="shared" si="14"/>
        <v>0</v>
      </c>
    </row>
    <row r="415" spans="1:6" ht="12.75">
      <c r="A415" s="756"/>
      <c r="B415" s="759" t="s">
        <v>1577</v>
      </c>
      <c r="C415" s="622" t="s">
        <v>478</v>
      </c>
      <c r="D415" s="758">
        <v>1</v>
      </c>
      <c r="E415" s="755"/>
      <c r="F415" s="91">
        <f t="shared" si="14"/>
        <v>0</v>
      </c>
    </row>
    <row r="416" spans="1:6" ht="12.75">
      <c r="A416" s="756"/>
      <c r="B416" s="759"/>
      <c r="C416" s="622"/>
      <c r="D416" s="758"/>
      <c r="E416" s="755"/>
      <c r="F416" s="91">
        <f t="shared" si="14"/>
        <v>0</v>
      </c>
    </row>
    <row r="417" spans="1:6" ht="12.75">
      <c r="A417" s="756" t="s">
        <v>467</v>
      </c>
      <c r="B417" s="759" t="s">
        <v>1578</v>
      </c>
      <c r="C417" s="622"/>
      <c r="D417" s="758"/>
      <c r="E417" s="755"/>
      <c r="F417" s="91">
        <f t="shared" si="14"/>
        <v>0</v>
      </c>
    </row>
    <row r="418" spans="1:6" ht="12.75">
      <c r="A418" s="756"/>
      <c r="B418" s="759"/>
      <c r="C418" s="622"/>
      <c r="D418" s="758"/>
      <c r="E418" s="755"/>
      <c r="F418" s="91">
        <f t="shared" si="14"/>
        <v>0</v>
      </c>
    </row>
    <row r="419" spans="1:6" ht="12.75">
      <c r="A419" s="756"/>
      <c r="B419" s="759" t="s">
        <v>784</v>
      </c>
      <c r="C419" s="622" t="s">
        <v>478</v>
      </c>
      <c r="D419" s="758">
        <v>1</v>
      </c>
      <c r="E419" s="755"/>
      <c r="F419" s="91">
        <f t="shared" si="14"/>
        <v>0</v>
      </c>
    </row>
    <row r="420" spans="1:6" ht="12.75">
      <c r="A420" s="756"/>
      <c r="B420" s="759"/>
      <c r="C420" s="622"/>
      <c r="D420" s="758"/>
      <c r="E420" s="755"/>
      <c r="F420" s="91">
        <f t="shared" si="14"/>
        <v>0</v>
      </c>
    </row>
    <row r="421" spans="1:6" ht="38.25">
      <c r="A421" s="756" t="s">
        <v>485</v>
      </c>
      <c r="B421" s="757" t="s">
        <v>1579</v>
      </c>
      <c r="C421" s="622"/>
      <c r="D421" s="758"/>
      <c r="E421" s="755"/>
      <c r="F421" s="91">
        <f t="shared" si="14"/>
        <v>0</v>
      </c>
    </row>
    <row r="422" spans="1:6" ht="12.75">
      <c r="A422" s="756"/>
      <c r="B422" s="759"/>
      <c r="C422" s="622"/>
      <c r="D422" s="758"/>
      <c r="E422" s="755"/>
      <c r="F422" s="91">
        <f t="shared" si="14"/>
        <v>0</v>
      </c>
    </row>
    <row r="423" spans="1:6" ht="12.75">
      <c r="A423" s="756"/>
      <c r="B423" s="759" t="s">
        <v>1580</v>
      </c>
      <c r="C423" s="622" t="s">
        <v>478</v>
      </c>
      <c r="D423" s="758">
        <v>1</v>
      </c>
      <c r="E423" s="755"/>
      <c r="F423" s="91">
        <f t="shared" si="14"/>
        <v>0</v>
      </c>
    </row>
    <row r="424" spans="1:6" ht="12.75">
      <c r="A424" s="756"/>
      <c r="B424" s="759"/>
      <c r="C424" s="622"/>
      <c r="D424" s="758"/>
      <c r="E424" s="755"/>
      <c r="F424" s="91">
        <f t="shared" si="14"/>
        <v>0</v>
      </c>
    </row>
    <row r="425" spans="1:6" ht="38.25">
      <c r="A425" s="752" t="s">
        <v>468</v>
      </c>
      <c r="B425" s="757" t="s">
        <v>1581</v>
      </c>
      <c r="C425" s="622"/>
      <c r="D425" s="622"/>
      <c r="E425" s="755"/>
      <c r="F425" s="91">
        <f t="shared" si="14"/>
        <v>0</v>
      </c>
    </row>
    <row r="426" spans="1:6" ht="12.75">
      <c r="A426" s="752"/>
      <c r="B426" s="757" t="s">
        <v>649</v>
      </c>
      <c r="C426" s="622" t="s">
        <v>637</v>
      </c>
      <c r="D426" s="622">
        <v>18</v>
      </c>
      <c r="E426" s="755"/>
      <c r="F426" s="91">
        <f t="shared" si="14"/>
        <v>0</v>
      </c>
    </row>
    <row r="427" spans="1:6" ht="12.75">
      <c r="A427" s="756"/>
      <c r="B427" s="757"/>
      <c r="C427" s="760"/>
      <c r="D427" s="758"/>
      <c r="E427" s="755"/>
      <c r="F427" s="91">
        <f t="shared" si="14"/>
        <v>0</v>
      </c>
    </row>
    <row r="428" spans="1:6" ht="76.5">
      <c r="A428" s="756" t="s">
        <v>486</v>
      </c>
      <c r="B428" s="757" t="s">
        <v>1582</v>
      </c>
      <c r="C428" s="622"/>
      <c r="D428" s="758"/>
      <c r="E428" s="755"/>
      <c r="F428" s="91">
        <f t="shared" si="14"/>
        <v>0</v>
      </c>
    </row>
    <row r="429" spans="1:6" ht="12.75">
      <c r="A429" s="756"/>
      <c r="B429" s="622"/>
      <c r="C429" s="622"/>
      <c r="D429" s="758"/>
      <c r="E429" s="755"/>
      <c r="F429" s="91">
        <f t="shared" si="14"/>
        <v>0</v>
      </c>
    </row>
    <row r="430" spans="1:6" ht="25.5">
      <c r="A430" s="756"/>
      <c r="B430" s="761" t="s">
        <v>1583</v>
      </c>
      <c r="C430" s="622"/>
      <c r="D430" s="758"/>
      <c r="E430" s="755"/>
      <c r="F430" s="91">
        <f t="shared" si="14"/>
        <v>0</v>
      </c>
    </row>
    <row r="431" spans="1:6" ht="12.75">
      <c r="A431" s="756"/>
      <c r="B431" s="622"/>
      <c r="C431" s="622"/>
      <c r="D431" s="758"/>
      <c r="E431" s="755"/>
      <c r="F431" s="91">
        <f t="shared" ref="F431:F493" si="15">+E431*$D431</f>
        <v>0</v>
      </c>
    </row>
    <row r="432" spans="1:6" ht="12.75">
      <c r="A432" s="756"/>
      <c r="B432" s="622" t="s">
        <v>1584</v>
      </c>
      <c r="C432" s="622" t="s">
        <v>637</v>
      </c>
      <c r="D432" s="758">
        <v>522</v>
      </c>
      <c r="E432" s="755"/>
      <c r="F432" s="91">
        <f t="shared" si="15"/>
        <v>0</v>
      </c>
    </row>
    <row r="433" spans="1:6" ht="12.75">
      <c r="A433" s="756"/>
      <c r="B433" s="622"/>
      <c r="C433" s="622"/>
      <c r="D433" s="758"/>
      <c r="E433" s="755"/>
      <c r="F433" s="91">
        <f t="shared" si="15"/>
        <v>0</v>
      </c>
    </row>
    <row r="434" spans="1:6" ht="51">
      <c r="A434" s="756" t="s">
        <v>487</v>
      </c>
      <c r="B434" s="761" t="s">
        <v>1585</v>
      </c>
      <c r="C434" s="622"/>
      <c r="D434" s="758"/>
      <c r="E434" s="755"/>
      <c r="F434" s="91">
        <f t="shared" si="15"/>
        <v>0</v>
      </c>
    </row>
    <row r="435" spans="1:6" ht="12.75">
      <c r="A435" s="756"/>
      <c r="B435" s="622" t="s">
        <v>1586</v>
      </c>
      <c r="C435" s="622" t="s">
        <v>461</v>
      </c>
      <c r="D435" s="758">
        <v>58</v>
      </c>
      <c r="E435" s="755"/>
      <c r="F435" s="91">
        <f t="shared" si="15"/>
        <v>0</v>
      </c>
    </row>
    <row r="436" spans="1:6" ht="12.75">
      <c r="A436" s="756"/>
      <c r="B436" s="622"/>
      <c r="C436" s="622"/>
      <c r="D436" s="758"/>
      <c r="E436" s="755"/>
      <c r="F436" s="91">
        <f t="shared" si="15"/>
        <v>0</v>
      </c>
    </row>
    <row r="437" spans="1:6" ht="12.75">
      <c r="A437" s="756" t="s">
        <v>469</v>
      </c>
      <c r="B437" s="622" t="s">
        <v>1587</v>
      </c>
      <c r="C437" s="622"/>
      <c r="D437" s="758"/>
      <c r="E437" s="755"/>
      <c r="F437" s="91">
        <f t="shared" si="15"/>
        <v>0</v>
      </c>
    </row>
    <row r="438" spans="1:6" ht="12.75">
      <c r="A438" s="756"/>
      <c r="B438" s="622"/>
      <c r="C438" s="622"/>
      <c r="D438" s="758"/>
      <c r="E438" s="755"/>
      <c r="F438" s="91">
        <f t="shared" si="15"/>
        <v>0</v>
      </c>
    </row>
    <row r="439" spans="1:6" ht="25.5">
      <c r="A439" s="756"/>
      <c r="B439" s="761" t="s">
        <v>1588</v>
      </c>
      <c r="C439" s="622" t="s">
        <v>631</v>
      </c>
      <c r="D439" s="758">
        <v>20</v>
      </c>
      <c r="E439" s="755"/>
      <c r="F439" s="91">
        <f t="shared" si="15"/>
        <v>0</v>
      </c>
    </row>
    <row r="440" spans="1:6" ht="12.75">
      <c r="A440" s="756"/>
      <c r="B440" s="622"/>
      <c r="C440" s="622"/>
      <c r="D440" s="758"/>
      <c r="E440" s="755"/>
      <c r="F440" s="91">
        <f t="shared" si="15"/>
        <v>0</v>
      </c>
    </row>
    <row r="441" spans="1:6" ht="12.75">
      <c r="A441" s="756" t="s">
        <v>470</v>
      </c>
      <c r="B441" s="622" t="s">
        <v>1589</v>
      </c>
      <c r="C441" s="622" t="s">
        <v>477</v>
      </c>
      <c r="D441" s="758">
        <v>68</v>
      </c>
      <c r="E441" s="755"/>
      <c r="F441" s="91">
        <f t="shared" si="15"/>
        <v>0</v>
      </c>
    </row>
    <row r="442" spans="1:6" ht="12.75">
      <c r="A442" s="756"/>
      <c r="B442" s="622"/>
      <c r="C442" s="622"/>
      <c r="D442" s="758"/>
      <c r="E442" s="755"/>
      <c r="F442" s="91">
        <f t="shared" si="15"/>
        <v>0</v>
      </c>
    </row>
    <row r="443" spans="1:6" ht="12.75">
      <c r="A443" s="756" t="s">
        <v>476</v>
      </c>
      <c r="B443" s="622" t="s">
        <v>1590</v>
      </c>
      <c r="C443" s="622"/>
      <c r="D443" s="758"/>
      <c r="E443" s="755"/>
      <c r="F443" s="91">
        <f t="shared" si="15"/>
        <v>0</v>
      </c>
    </row>
    <row r="444" spans="1:6" ht="12.75">
      <c r="A444" s="756"/>
      <c r="B444" s="622" t="s">
        <v>1591</v>
      </c>
      <c r="C444" s="622" t="s">
        <v>478</v>
      </c>
      <c r="D444" s="758">
        <v>6</v>
      </c>
      <c r="E444" s="755"/>
      <c r="F444" s="91">
        <f t="shared" si="15"/>
        <v>0</v>
      </c>
    </row>
    <row r="445" spans="1:6" ht="12.75">
      <c r="A445" s="756"/>
      <c r="B445" s="622"/>
      <c r="C445" s="622"/>
      <c r="D445" s="758"/>
      <c r="E445" s="755"/>
      <c r="F445" s="91">
        <f t="shared" si="15"/>
        <v>0</v>
      </c>
    </row>
    <row r="446" spans="1:6" ht="25.5">
      <c r="A446" s="756" t="s">
        <v>488</v>
      </c>
      <c r="B446" s="761" t="s">
        <v>1592</v>
      </c>
      <c r="C446" s="622"/>
      <c r="D446" s="758"/>
      <c r="E446" s="755"/>
      <c r="F446" s="91">
        <f t="shared" si="15"/>
        <v>0</v>
      </c>
    </row>
    <row r="447" spans="1:6" ht="12.75">
      <c r="A447" s="756"/>
      <c r="B447" s="622" t="s">
        <v>634</v>
      </c>
      <c r="C447" s="622" t="s">
        <v>478</v>
      </c>
      <c r="D447" s="758">
        <v>18</v>
      </c>
      <c r="E447" s="755"/>
      <c r="F447" s="91">
        <f t="shared" si="15"/>
        <v>0</v>
      </c>
    </row>
    <row r="448" spans="1:6" ht="12.75">
      <c r="A448" s="756"/>
      <c r="B448" s="622"/>
      <c r="C448" s="622"/>
      <c r="D448" s="758"/>
      <c r="E448" s="755"/>
      <c r="F448" s="91">
        <f t="shared" si="15"/>
        <v>0</v>
      </c>
    </row>
    <row r="449" spans="1:6" ht="12.75">
      <c r="A449" s="756" t="s">
        <v>489</v>
      </c>
      <c r="B449" s="622" t="s">
        <v>1593</v>
      </c>
      <c r="C449" s="622" t="s">
        <v>461</v>
      </c>
      <c r="D449" s="758">
        <v>73</v>
      </c>
      <c r="E449" s="755"/>
      <c r="F449" s="91">
        <f t="shared" si="15"/>
        <v>0</v>
      </c>
    </row>
    <row r="450" spans="1:6" ht="12.75">
      <c r="A450" s="756"/>
      <c r="B450" s="622"/>
      <c r="C450" s="622"/>
      <c r="D450" s="758"/>
      <c r="E450" s="755"/>
      <c r="F450" s="91">
        <f t="shared" si="15"/>
        <v>0</v>
      </c>
    </row>
    <row r="451" spans="1:6" ht="38.25">
      <c r="A451" s="756" t="s">
        <v>490</v>
      </c>
      <c r="B451" s="757" t="s">
        <v>1594</v>
      </c>
      <c r="C451" s="622"/>
      <c r="D451" s="758"/>
      <c r="E451" s="755"/>
      <c r="F451" s="91">
        <f t="shared" si="15"/>
        <v>0</v>
      </c>
    </row>
    <row r="452" spans="1:6" ht="12.75">
      <c r="A452" s="756"/>
      <c r="B452" s="757"/>
      <c r="C452" s="622"/>
      <c r="D452" s="758"/>
      <c r="E452" s="755"/>
      <c r="F452" s="91">
        <f t="shared" si="15"/>
        <v>0</v>
      </c>
    </row>
    <row r="453" spans="1:6" ht="12.75">
      <c r="A453" s="756"/>
      <c r="B453" s="757" t="s">
        <v>801</v>
      </c>
      <c r="C453" s="622" t="s">
        <v>478</v>
      </c>
      <c r="D453" s="758">
        <v>2</v>
      </c>
      <c r="E453" s="755"/>
      <c r="F453" s="91">
        <f t="shared" si="15"/>
        <v>0</v>
      </c>
    </row>
    <row r="454" spans="1:6" ht="12.75">
      <c r="A454" s="756"/>
      <c r="B454" s="757"/>
      <c r="C454" s="622"/>
      <c r="D454" s="758"/>
      <c r="E454" s="755"/>
      <c r="F454" s="91">
        <f t="shared" si="15"/>
        <v>0</v>
      </c>
    </row>
    <row r="455" spans="1:6" ht="51">
      <c r="A455" s="756" t="s">
        <v>491</v>
      </c>
      <c r="B455" s="757" t="s">
        <v>1595</v>
      </c>
      <c r="C455" s="622"/>
      <c r="D455" s="758"/>
      <c r="E455" s="755"/>
      <c r="F455" s="91">
        <f t="shared" si="15"/>
        <v>0</v>
      </c>
    </row>
    <row r="456" spans="1:6" ht="12.75">
      <c r="A456" s="756"/>
      <c r="B456" s="759" t="s">
        <v>1596</v>
      </c>
      <c r="C456" s="622"/>
      <c r="D456" s="758"/>
      <c r="E456" s="755"/>
      <c r="F456" s="91">
        <f t="shared" si="15"/>
        <v>0</v>
      </c>
    </row>
    <row r="457" spans="1:6" ht="12.75">
      <c r="A457" s="756"/>
      <c r="B457" s="757" t="s">
        <v>175</v>
      </c>
      <c r="C457" s="622" t="s">
        <v>637</v>
      </c>
      <c r="D457" s="758">
        <v>20</v>
      </c>
      <c r="E457" s="755"/>
      <c r="F457" s="91">
        <f t="shared" si="15"/>
        <v>0</v>
      </c>
    </row>
    <row r="458" spans="1:6" ht="12.75">
      <c r="A458" s="756"/>
      <c r="B458" s="757"/>
      <c r="C458" s="760"/>
      <c r="D458" s="762"/>
      <c r="E458" s="755"/>
      <c r="F458" s="91">
        <f t="shared" si="15"/>
        <v>0</v>
      </c>
    </row>
    <row r="459" spans="1:6" ht="38.25">
      <c r="A459" s="756" t="s">
        <v>492</v>
      </c>
      <c r="B459" s="757" t="s">
        <v>1597</v>
      </c>
      <c r="C459" s="760" t="s">
        <v>484</v>
      </c>
      <c r="D459" s="762">
        <v>5</v>
      </c>
      <c r="E459" s="755"/>
      <c r="F459" s="91">
        <f t="shared" si="15"/>
        <v>0</v>
      </c>
    </row>
    <row r="460" spans="1:6" ht="12.75">
      <c r="A460" s="756"/>
      <c r="B460" s="757"/>
      <c r="C460" s="760"/>
      <c r="D460" s="762"/>
      <c r="E460" s="755"/>
      <c r="F460" s="91">
        <f t="shared" si="15"/>
        <v>0</v>
      </c>
    </row>
    <row r="461" spans="1:6" ht="25.5">
      <c r="A461" s="756" t="s">
        <v>617</v>
      </c>
      <c r="B461" s="757" t="s">
        <v>1598</v>
      </c>
      <c r="C461" s="760" t="s">
        <v>461</v>
      </c>
      <c r="D461" s="758">
        <v>2</v>
      </c>
      <c r="E461" s="755"/>
      <c r="F461" s="91">
        <f t="shared" si="15"/>
        <v>0</v>
      </c>
    </row>
    <row r="462" spans="1:6" ht="12.75">
      <c r="A462" s="756"/>
      <c r="B462" s="759"/>
      <c r="C462" s="760"/>
      <c r="D462" s="762"/>
      <c r="E462" s="755"/>
      <c r="F462" s="91">
        <f t="shared" si="15"/>
        <v>0</v>
      </c>
    </row>
    <row r="463" spans="1:6" ht="12.75">
      <c r="A463" s="756" t="s">
        <v>618</v>
      </c>
      <c r="B463" s="759" t="s">
        <v>112</v>
      </c>
      <c r="C463" s="760" t="s">
        <v>483</v>
      </c>
      <c r="D463" s="758">
        <v>1</v>
      </c>
      <c r="E463" s="755"/>
      <c r="F463" s="91">
        <f t="shared" si="15"/>
        <v>0</v>
      </c>
    </row>
    <row r="464" spans="1:6" ht="12.75">
      <c r="A464" s="756"/>
      <c r="B464" s="759"/>
      <c r="C464" s="760"/>
      <c r="D464" s="758"/>
      <c r="E464" s="755"/>
      <c r="F464" s="91">
        <f t="shared" si="15"/>
        <v>0</v>
      </c>
    </row>
    <row r="465" spans="1:6" ht="38.25">
      <c r="A465" s="722" t="s">
        <v>619</v>
      </c>
      <c r="B465" s="763" t="s">
        <v>1599</v>
      </c>
      <c r="C465" s="695"/>
      <c r="D465" s="764"/>
      <c r="E465" s="755"/>
      <c r="F465" s="91">
        <f t="shared" si="15"/>
        <v>0</v>
      </c>
    </row>
    <row r="466" spans="1:6" ht="12.75">
      <c r="A466" s="722"/>
      <c r="B466" s="765" t="s">
        <v>647</v>
      </c>
      <c r="C466" s="695" t="s">
        <v>478</v>
      </c>
      <c r="D466" s="764">
        <v>2</v>
      </c>
      <c r="E466" s="755"/>
      <c r="F466" s="91">
        <f t="shared" si="15"/>
        <v>0</v>
      </c>
    </row>
    <row r="467" spans="1:6" ht="12.75">
      <c r="A467" s="722"/>
      <c r="B467" s="765"/>
      <c r="C467" s="695"/>
      <c r="D467" s="764"/>
      <c r="E467" s="755"/>
      <c r="F467" s="91">
        <f t="shared" si="15"/>
        <v>0</v>
      </c>
    </row>
    <row r="468" spans="1:6" ht="38.25">
      <c r="A468" s="722" t="s">
        <v>620</v>
      </c>
      <c r="B468" s="763" t="s">
        <v>1600</v>
      </c>
      <c r="C468" s="695"/>
      <c r="D468" s="764"/>
      <c r="E468" s="755"/>
      <c r="F468" s="91">
        <f t="shared" si="15"/>
        <v>0</v>
      </c>
    </row>
    <row r="469" spans="1:6" ht="12.75">
      <c r="A469" s="722"/>
      <c r="B469" s="765" t="s">
        <v>647</v>
      </c>
      <c r="C469" s="695" t="s">
        <v>478</v>
      </c>
      <c r="D469" s="764">
        <v>2</v>
      </c>
      <c r="E469" s="755"/>
      <c r="F469" s="91">
        <f t="shared" si="15"/>
        <v>0</v>
      </c>
    </row>
    <row r="470" spans="1:6" ht="12.75">
      <c r="A470" s="722"/>
      <c r="B470" s="765"/>
      <c r="C470" s="695"/>
      <c r="D470" s="764"/>
      <c r="E470" s="755"/>
      <c r="F470" s="91">
        <f t="shared" si="15"/>
        <v>0</v>
      </c>
    </row>
    <row r="471" spans="1:6" ht="38.25">
      <c r="A471" s="756" t="s">
        <v>621</v>
      </c>
      <c r="B471" s="753" t="s">
        <v>1601</v>
      </c>
      <c r="C471" s="622"/>
      <c r="D471" s="758"/>
      <c r="E471" s="755"/>
      <c r="F471" s="91">
        <f t="shared" si="15"/>
        <v>0</v>
      </c>
    </row>
    <row r="472" spans="1:6" ht="12.75">
      <c r="A472" s="722"/>
      <c r="B472" s="765" t="s">
        <v>1602</v>
      </c>
      <c r="C472" s="695" t="s">
        <v>478</v>
      </c>
      <c r="D472" s="764">
        <v>2</v>
      </c>
      <c r="E472" s="755"/>
      <c r="F472" s="91">
        <f t="shared" si="15"/>
        <v>0</v>
      </c>
    </row>
    <row r="473" spans="1:6" ht="12.75">
      <c r="A473" s="722"/>
      <c r="B473" s="765"/>
      <c r="C473" s="695"/>
      <c r="D473" s="764"/>
      <c r="E473" s="755"/>
      <c r="F473" s="91">
        <f t="shared" si="15"/>
        <v>0</v>
      </c>
    </row>
    <row r="474" spans="1:6" ht="25.5">
      <c r="A474" s="722" t="s">
        <v>622</v>
      </c>
      <c r="B474" s="763" t="s">
        <v>1603</v>
      </c>
      <c r="C474" s="695" t="s">
        <v>483</v>
      </c>
      <c r="D474" s="764">
        <v>1</v>
      </c>
      <c r="E474" s="766"/>
      <c r="F474" s="91">
        <f t="shared" si="15"/>
        <v>0</v>
      </c>
    </row>
    <row r="475" spans="1:6" ht="12.75">
      <c r="A475" s="722"/>
      <c r="B475" s="765"/>
      <c r="C475" s="695"/>
      <c r="D475" s="764"/>
      <c r="E475" s="766"/>
      <c r="F475" s="91">
        <f t="shared" si="15"/>
        <v>0</v>
      </c>
    </row>
    <row r="476" spans="1:6" ht="25.5">
      <c r="A476" s="722" t="s">
        <v>623</v>
      </c>
      <c r="B476" s="763" t="s">
        <v>1604</v>
      </c>
      <c r="C476" s="695" t="s">
        <v>483</v>
      </c>
      <c r="D476" s="764">
        <v>1</v>
      </c>
      <c r="E476" s="766"/>
      <c r="F476" s="91">
        <f t="shared" si="15"/>
        <v>0</v>
      </c>
    </row>
    <row r="477" spans="1:6" ht="12.75">
      <c r="A477" s="722"/>
      <c r="B477" s="765"/>
      <c r="C477" s="695"/>
      <c r="D477" s="764"/>
      <c r="E477" s="766"/>
      <c r="F477" s="91">
        <f t="shared" si="15"/>
        <v>0</v>
      </c>
    </row>
    <row r="478" spans="1:6" ht="12.75">
      <c r="A478" s="722" t="s">
        <v>624</v>
      </c>
      <c r="B478" s="765" t="s">
        <v>1605</v>
      </c>
      <c r="C478" s="695"/>
      <c r="D478" s="764"/>
      <c r="E478" s="766"/>
      <c r="F478" s="91">
        <f t="shared" si="15"/>
        <v>0</v>
      </c>
    </row>
    <row r="479" spans="1:6" ht="12.75">
      <c r="A479" s="722"/>
      <c r="B479" s="765" t="s">
        <v>1606</v>
      </c>
      <c r="C479" s="695"/>
      <c r="D479" s="764"/>
      <c r="E479" s="766"/>
      <c r="F479" s="91">
        <f t="shared" si="15"/>
        <v>0</v>
      </c>
    </row>
    <row r="480" spans="1:6" ht="12.75">
      <c r="A480" s="722"/>
      <c r="B480" s="765"/>
      <c r="C480" s="695" t="s">
        <v>483</v>
      </c>
      <c r="D480" s="764">
        <v>1</v>
      </c>
      <c r="E480" s="766"/>
      <c r="F480" s="91">
        <f t="shared" si="15"/>
        <v>0</v>
      </c>
    </row>
    <row r="481" spans="1:6" ht="12.75">
      <c r="A481" s="722"/>
      <c r="B481" s="765"/>
      <c r="C481" s="695"/>
      <c r="D481" s="764"/>
      <c r="E481" s="766"/>
      <c r="F481" s="91">
        <f t="shared" si="15"/>
        <v>0</v>
      </c>
    </row>
    <row r="482" spans="1:6" ht="12.75">
      <c r="A482" s="756" t="s">
        <v>668</v>
      </c>
      <c r="B482" s="757" t="s">
        <v>639</v>
      </c>
      <c r="C482" s="760" t="s">
        <v>483</v>
      </c>
      <c r="D482" s="758">
        <v>1</v>
      </c>
      <c r="E482" s="766"/>
      <c r="F482" s="91">
        <f t="shared" si="15"/>
        <v>0</v>
      </c>
    </row>
    <row r="483" spans="1:6" ht="12.75">
      <c r="A483" s="756"/>
      <c r="B483" s="757"/>
      <c r="C483" s="760"/>
      <c r="D483" s="768"/>
      <c r="E483" s="766"/>
      <c r="F483" s="91">
        <f t="shared" si="15"/>
        <v>0</v>
      </c>
    </row>
    <row r="484" spans="1:6" ht="12.75">
      <c r="A484" s="756" t="s">
        <v>669</v>
      </c>
      <c r="B484" s="757" t="s">
        <v>113</v>
      </c>
      <c r="C484" s="760"/>
      <c r="D484" s="768"/>
      <c r="E484" s="766"/>
      <c r="F484" s="91">
        <f t="shared" si="15"/>
        <v>0</v>
      </c>
    </row>
    <row r="485" spans="1:6" ht="12.75">
      <c r="A485" s="756"/>
      <c r="B485" s="757" t="s">
        <v>1607</v>
      </c>
      <c r="C485" s="760"/>
      <c r="D485" s="768"/>
      <c r="E485" s="766"/>
      <c r="F485" s="91">
        <f t="shared" si="15"/>
        <v>0</v>
      </c>
    </row>
    <row r="486" spans="1:6" ht="12.75">
      <c r="A486" s="756"/>
      <c r="B486" s="757" t="s">
        <v>115</v>
      </c>
      <c r="C486" s="760"/>
      <c r="D486" s="768"/>
      <c r="E486" s="766"/>
      <c r="F486" s="91">
        <f t="shared" si="15"/>
        <v>0</v>
      </c>
    </row>
    <row r="487" spans="1:6" ht="12.75">
      <c r="A487" s="756"/>
      <c r="B487" s="757" t="s">
        <v>1608</v>
      </c>
      <c r="C487" s="760"/>
      <c r="D487" s="768"/>
      <c r="E487" s="766"/>
      <c r="F487" s="91">
        <f t="shared" si="15"/>
        <v>0</v>
      </c>
    </row>
    <row r="488" spans="1:6" ht="12.75">
      <c r="A488" s="756"/>
      <c r="B488" s="757" t="s">
        <v>1609</v>
      </c>
      <c r="C488" s="760"/>
      <c r="D488" s="768"/>
      <c r="E488" s="766"/>
      <c r="F488" s="91">
        <f t="shared" si="15"/>
        <v>0</v>
      </c>
    </row>
    <row r="489" spans="1:6" ht="12.75">
      <c r="A489" s="756"/>
      <c r="B489" s="757" t="s">
        <v>117</v>
      </c>
      <c r="C489" s="760"/>
      <c r="D489" s="768"/>
      <c r="E489" s="766"/>
      <c r="F489" s="91">
        <f t="shared" si="15"/>
        <v>0</v>
      </c>
    </row>
    <row r="490" spans="1:6" ht="12.75">
      <c r="A490" s="756"/>
      <c r="B490" s="757" t="s">
        <v>1610</v>
      </c>
      <c r="C490" s="760"/>
      <c r="D490" s="768"/>
      <c r="E490" s="766"/>
      <c r="F490" s="91">
        <f t="shared" si="15"/>
        <v>0</v>
      </c>
    </row>
    <row r="491" spans="1:6" ht="12.75">
      <c r="A491" s="756"/>
      <c r="B491" s="757" t="s">
        <v>1611</v>
      </c>
      <c r="C491" s="760"/>
      <c r="D491" s="768"/>
      <c r="E491" s="766"/>
      <c r="F491" s="91">
        <f t="shared" si="15"/>
        <v>0</v>
      </c>
    </row>
    <row r="492" spans="1:6" ht="12.75">
      <c r="A492" s="756"/>
      <c r="B492" s="759" t="s">
        <v>659</v>
      </c>
      <c r="C492" s="760"/>
      <c r="D492" s="768"/>
      <c r="E492" s="766"/>
      <c r="F492" s="91">
        <f t="shared" si="15"/>
        <v>0</v>
      </c>
    </row>
    <row r="493" spans="1:6" ht="12.75">
      <c r="A493" s="756"/>
      <c r="B493" s="759" t="s">
        <v>120</v>
      </c>
      <c r="C493" s="760" t="s">
        <v>483</v>
      </c>
      <c r="D493" s="768">
        <v>1</v>
      </c>
      <c r="E493" s="766"/>
      <c r="F493" s="91">
        <f t="shared" si="15"/>
        <v>0</v>
      </c>
    </row>
    <row r="494" spans="1:6">
      <c r="A494" s="748"/>
      <c r="B494" s="769"/>
      <c r="C494" s="770"/>
      <c r="D494" s="771"/>
      <c r="E494" s="632"/>
      <c r="F494" s="632"/>
    </row>
    <row r="495" spans="1:6" ht="16.5" thickBot="1">
      <c r="A495" s="772"/>
      <c r="B495" s="773" t="s">
        <v>1612</v>
      </c>
      <c r="C495" s="774"/>
      <c r="D495" s="775"/>
      <c r="E495" s="776"/>
      <c r="F495" s="777">
        <f>SUM(F367:F494)</f>
        <v>0</v>
      </c>
    </row>
    <row r="496" spans="1:6" ht="15" thickTop="1">
      <c r="A496" s="748"/>
      <c r="B496" s="769"/>
      <c r="C496" s="770"/>
      <c r="D496" s="771"/>
      <c r="E496" s="632"/>
      <c r="F496" s="632"/>
    </row>
    <row r="497" spans="1:6">
      <c r="A497" s="748"/>
      <c r="B497" s="769"/>
      <c r="C497" s="770"/>
      <c r="D497" s="771"/>
      <c r="E497" s="632"/>
      <c r="F497" s="632"/>
    </row>
    <row r="498" spans="1:6" ht="15.75">
      <c r="A498" s="778" t="s">
        <v>643</v>
      </c>
      <c r="B498" s="779" t="s">
        <v>596</v>
      </c>
      <c r="C498" s="770"/>
      <c r="D498" s="771"/>
      <c r="E498" s="632"/>
      <c r="F498" s="632"/>
    </row>
    <row r="499" spans="1:6">
      <c r="A499" s="748"/>
      <c r="B499" s="769"/>
      <c r="C499" s="770"/>
      <c r="D499" s="771"/>
      <c r="E499" s="632"/>
      <c r="F499" s="632"/>
    </row>
    <row r="500" spans="1:6" ht="51">
      <c r="A500" s="722" t="s">
        <v>456</v>
      </c>
      <c r="B500" s="763" t="s">
        <v>1613</v>
      </c>
      <c r="C500" s="780"/>
      <c r="D500" s="764"/>
      <c r="E500" s="724"/>
      <c r="F500" s="725"/>
    </row>
    <row r="501" spans="1:6" ht="12.75">
      <c r="A501" s="722"/>
      <c r="B501" s="763" t="s">
        <v>1614</v>
      </c>
      <c r="C501" s="780"/>
      <c r="D501" s="764"/>
      <c r="E501" s="724"/>
      <c r="F501" s="725"/>
    </row>
    <row r="502" spans="1:6" ht="12.75">
      <c r="A502" s="722"/>
      <c r="B502" s="763" t="s">
        <v>1615</v>
      </c>
      <c r="C502" s="780"/>
      <c r="D502" s="764"/>
      <c r="E502" s="724"/>
      <c r="F502" s="725"/>
    </row>
    <row r="503" spans="1:6" ht="12.75">
      <c r="A503" s="722"/>
      <c r="B503" s="763" t="s">
        <v>141</v>
      </c>
      <c r="C503" s="780"/>
      <c r="D503" s="764"/>
      <c r="E503" s="724"/>
      <c r="F503" s="725"/>
    </row>
    <row r="504" spans="1:6" ht="12.75">
      <c r="A504" s="722"/>
      <c r="B504" s="763" t="s">
        <v>1616</v>
      </c>
      <c r="C504" s="695"/>
      <c r="D504" s="764"/>
      <c r="E504" s="724"/>
      <c r="F504" s="725"/>
    </row>
    <row r="505" spans="1:6" ht="12.75">
      <c r="A505" s="722"/>
      <c r="B505" s="763" t="s">
        <v>648</v>
      </c>
      <c r="C505" s="695"/>
      <c r="D505" s="764"/>
      <c r="E505" s="724"/>
      <c r="F505" s="725"/>
    </row>
    <row r="506" spans="1:6" ht="12.75">
      <c r="A506" s="722"/>
      <c r="B506" s="763"/>
      <c r="C506" s="695"/>
      <c r="D506" s="764"/>
      <c r="E506" s="724"/>
      <c r="F506" s="725"/>
    </row>
    <row r="507" spans="1:6" ht="25.5">
      <c r="A507" s="722"/>
      <c r="B507" s="763" t="s">
        <v>1617</v>
      </c>
      <c r="C507" s="695" t="s">
        <v>478</v>
      </c>
      <c r="D507" s="764">
        <v>1</v>
      </c>
      <c r="E507" s="724"/>
      <c r="F507" s="91">
        <f t="shared" ref="F507:F570" si="16">+E507*$D507</f>
        <v>0</v>
      </c>
    </row>
    <row r="508" spans="1:6" ht="12.75">
      <c r="A508" s="722"/>
      <c r="B508" s="763"/>
      <c r="C508" s="695"/>
      <c r="D508" s="764"/>
      <c r="E508" s="724"/>
      <c r="F508" s="91">
        <f t="shared" si="16"/>
        <v>0</v>
      </c>
    </row>
    <row r="509" spans="1:6" ht="38.25">
      <c r="A509" s="722" t="s">
        <v>458</v>
      </c>
      <c r="B509" s="763" t="s">
        <v>1618</v>
      </c>
      <c r="C509" s="695"/>
      <c r="D509" s="764"/>
      <c r="E509" s="724"/>
      <c r="F509" s="91">
        <f t="shared" si="16"/>
        <v>0</v>
      </c>
    </row>
    <row r="510" spans="1:6" ht="12.75">
      <c r="A510" s="752"/>
      <c r="B510" s="763"/>
      <c r="C510" s="695"/>
      <c r="D510" s="764"/>
      <c r="E510" s="724"/>
      <c r="F510" s="91">
        <f t="shared" si="16"/>
        <v>0</v>
      </c>
    </row>
    <row r="511" spans="1:6" ht="12.75">
      <c r="A511" s="752"/>
      <c r="B511" s="753" t="s">
        <v>648</v>
      </c>
      <c r="C511" s="754" t="s">
        <v>478</v>
      </c>
      <c r="D511" s="622">
        <v>2</v>
      </c>
      <c r="E511" s="781"/>
      <c r="F511" s="91">
        <f t="shared" si="16"/>
        <v>0</v>
      </c>
    </row>
    <row r="512" spans="1:6" ht="12.75">
      <c r="A512" s="752"/>
      <c r="B512" s="753" t="s">
        <v>649</v>
      </c>
      <c r="C512" s="754" t="s">
        <v>478</v>
      </c>
      <c r="D512" s="622">
        <v>3</v>
      </c>
      <c r="E512" s="781"/>
      <c r="F512" s="91">
        <f t="shared" si="16"/>
        <v>0</v>
      </c>
    </row>
    <row r="513" spans="1:6" ht="12.75">
      <c r="A513" s="756"/>
      <c r="B513" s="753" t="s">
        <v>647</v>
      </c>
      <c r="C513" s="754" t="s">
        <v>478</v>
      </c>
      <c r="D513" s="622">
        <v>2</v>
      </c>
      <c r="E513" s="781"/>
      <c r="F513" s="91">
        <f t="shared" si="16"/>
        <v>0</v>
      </c>
    </row>
    <row r="514" spans="1:6" ht="12.75">
      <c r="A514" s="756"/>
      <c r="B514" s="759"/>
      <c r="C514" s="622"/>
      <c r="D514" s="758"/>
      <c r="E514" s="781"/>
      <c r="F514" s="91">
        <f t="shared" si="16"/>
        <v>0</v>
      </c>
    </row>
    <row r="515" spans="1:6" ht="38.25">
      <c r="A515" s="756" t="s">
        <v>459</v>
      </c>
      <c r="B515" s="757" t="s">
        <v>1619</v>
      </c>
      <c r="C515" s="622"/>
      <c r="D515" s="758"/>
      <c r="E515" s="781"/>
      <c r="F515" s="91">
        <f t="shared" si="16"/>
        <v>0</v>
      </c>
    </row>
    <row r="516" spans="1:6" ht="12.75">
      <c r="A516" s="756"/>
      <c r="B516" s="759" t="s">
        <v>648</v>
      </c>
      <c r="C516" s="622" t="s">
        <v>478</v>
      </c>
      <c r="D516" s="758">
        <v>1</v>
      </c>
      <c r="E516" s="781"/>
      <c r="F516" s="91">
        <f t="shared" si="16"/>
        <v>0</v>
      </c>
    </row>
    <row r="517" spans="1:6" ht="12.75">
      <c r="A517" s="722"/>
      <c r="B517" s="759"/>
      <c r="C517" s="622"/>
      <c r="D517" s="758"/>
      <c r="E517" s="781"/>
      <c r="F517" s="91">
        <f t="shared" si="16"/>
        <v>0</v>
      </c>
    </row>
    <row r="518" spans="1:6" ht="25.5">
      <c r="A518" s="722" t="s">
        <v>460</v>
      </c>
      <c r="B518" s="763" t="s">
        <v>1620</v>
      </c>
      <c r="C518" s="695"/>
      <c r="D518" s="764"/>
      <c r="E518" s="724"/>
      <c r="F518" s="91">
        <f t="shared" si="16"/>
        <v>0</v>
      </c>
    </row>
    <row r="519" spans="1:6" ht="12.75">
      <c r="A519" s="756"/>
      <c r="B519" s="765" t="s">
        <v>648</v>
      </c>
      <c r="C519" s="695" t="s">
        <v>478</v>
      </c>
      <c r="D519" s="764">
        <v>1</v>
      </c>
      <c r="E519" s="724"/>
      <c r="F519" s="91">
        <f t="shared" si="16"/>
        <v>0</v>
      </c>
    </row>
    <row r="520" spans="1:6" ht="12.75">
      <c r="A520" s="756"/>
      <c r="B520" s="759"/>
      <c r="C520" s="622"/>
      <c r="D520" s="758"/>
      <c r="E520" s="783"/>
      <c r="F520" s="91">
        <f t="shared" si="16"/>
        <v>0</v>
      </c>
    </row>
    <row r="521" spans="1:6" ht="51">
      <c r="A521" s="756" t="s">
        <v>462</v>
      </c>
      <c r="B521" s="757" t="s">
        <v>1621</v>
      </c>
      <c r="C521" s="622"/>
      <c r="D521" s="758"/>
      <c r="E521" s="783"/>
      <c r="F521" s="91">
        <f t="shared" si="16"/>
        <v>0</v>
      </c>
    </row>
    <row r="522" spans="1:6" ht="12.75">
      <c r="A522" s="752"/>
      <c r="B522" s="759" t="s">
        <v>649</v>
      </c>
      <c r="C522" s="622" t="s">
        <v>478</v>
      </c>
      <c r="D522" s="758">
        <v>1</v>
      </c>
      <c r="E522" s="781"/>
      <c r="F522" s="91">
        <f t="shared" si="16"/>
        <v>0</v>
      </c>
    </row>
    <row r="523" spans="1:6" ht="12.75">
      <c r="A523" s="752"/>
      <c r="B523" s="753"/>
      <c r="C523" s="622"/>
      <c r="D523" s="622"/>
      <c r="E523" s="783"/>
      <c r="F523" s="91">
        <f t="shared" si="16"/>
        <v>0</v>
      </c>
    </row>
    <row r="524" spans="1:6" ht="38.25">
      <c r="A524" s="752" t="s">
        <v>463</v>
      </c>
      <c r="B524" s="757" t="s">
        <v>1581</v>
      </c>
      <c r="C524" s="622"/>
      <c r="D524" s="622"/>
      <c r="E524" s="783"/>
      <c r="F524" s="91">
        <f t="shared" si="16"/>
        <v>0</v>
      </c>
    </row>
    <row r="525" spans="1:6" ht="12.75">
      <c r="A525" s="756"/>
      <c r="B525" s="757"/>
      <c r="C525" s="622"/>
      <c r="D525" s="622"/>
      <c r="E525" s="783"/>
      <c r="F525" s="91">
        <f t="shared" si="16"/>
        <v>0</v>
      </c>
    </row>
    <row r="526" spans="1:6" ht="12.75">
      <c r="A526" s="756"/>
      <c r="B526" s="757" t="s">
        <v>1622</v>
      </c>
      <c r="C526" s="760" t="s">
        <v>637</v>
      </c>
      <c r="D526" s="768">
        <v>24</v>
      </c>
      <c r="E526" s="781"/>
      <c r="F526" s="91">
        <f t="shared" si="16"/>
        <v>0</v>
      </c>
    </row>
    <row r="527" spans="1:6" ht="12.75">
      <c r="A527" s="756"/>
      <c r="B527" s="759" t="s">
        <v>1623</v>
      </c>
      <c r="C527" s="760" t="s">
        <v>637</v>
      </c>
      <c r="D527" s="768">
        <v>3</v>
      </c>
      <c r="E527" s="781"/>
      <c r="F527" s="91">
        <f t="shared" si="16"/>
        <v>0</v>
      </c>
    </row>
    <row r="528" spans="1:6" ht="12.75">
      <c r="A528" s="756"/>
      <c r="B528" s="759" t="s">
        <v>1624</v>
      </c>
      <c r="C528" s="760" t="s">
        <v>637</v>
      </c>
      <c r="D528" s="768">
        <v>6</v>
      </c>
      <c r="E528" s="781"/>
      <c r="F528" s="91">
        <f t="shared" si="16"/>
        <v>0</v>
      </c>
    </row>
    <row r="529" spans="1:6" ht="12.75">
      <c r="A529" s="756"/>
      <c r="B529" s="757"/>
      <c r="C529" s="760"/>
      <c r="D529" s="758"/>
      <c r="E529" s="781"/>
      <c r="F529" s="91">
        <f t="shared" si="16"/>
        <v>0</v>
      </c>
    </row>
    <row r="530" spans="1:6" ht="38.25">
      <c r="A530" s="756" t="s">
        <v>464</v>
      </c>
      <c r="B530" s="757" t="s">
        <v>1625</v>
      </c>
      <c r="C530" s="622" t="s">
        <v>478</v>
      </c>
      <c r="D530" s="758">
        <v>2</v>
      </c>
      <c r="E530" s="781"/>
      <c r="F530" s="91">
        <f t="shared" si="16"/>
        <v>0</v>
      </c>
    </row>
    <row r="531" spans="1:6" ht="12.75">
      <c r="A531" s="756"/>
      <c r="B531" s="759"/>
      <c r="C531" s="622"/>
      <c r="D531" s="758"/>
      <c r="E531" s="781"/>
      <c r="F531" s="91">
        <f t="shared" si="16"/>
        <v>0</v>
      </c>
    </row>
    <row r="532" spans="1:6" ht="51">
      <c r="A532" s="756" t="s">
        <v>465</v>
      </c>
      <c r="B532" s="757" t="s">
        <v>1626</v>
      </c>
      <c r="C532" s="622"/>
      <c r="D532" s="758"/>
      <c r="E532" s="781"/>
      <c r="F532" s="91">
        <f t="shared" si="16"/>
        <v>0</v>
      </c>
    </row>
    <row r="533" spans="1:6" ht="12.75">
      <c r="A533" s="756"/>
      <c r="B533" s="759" t="s">
        <v>1627</v>
      </c>
      <c r="C533" s="622"/>
      <c r="D533" s="758"/>
      <c r="E533" s="781"/>
      <c r="F533" s="91">
        <f t="shared" si="16"/>
        <v>0</v>
      </c>
    </row>
    <row r="534" spans="1:6" ht="12.75">
      <c r="A534" s="756"/>
      <c r="B534" s="759" t="s">
        <v>648</v>
      </c>
      <c r="C534" s="622" t="s">
        <v>637</v>
      </c>
      <c r="D534" s="758">
        <v>24</v>
      </c>
      <c r="E534" s="781"/>
      <c r="F534" s="91">
        <f t="shared" si="16"/>
        <v>0</v>
      </c>
    </row>
    <row r="535" spans="1:6" ht="12.75">
      <c r="A535" s="756"/>
      <c r="B535" s="757"/>
      <c r="C535" s="760"/>
      <c r="D535" s="762"/>
      <c r="E535" s="781"/>
      <c r="F535" s="91">
        <f t="shared" si="16"/>
        <v>0</v>
      </c>
    </row>
    <row r="536" spans="1:6" ht="38.25">
      <c r="A536" s="756" t="s">
        <v>465</v>
      </c>
      <c r="B536" s="757" t="s">
        <v>1628</v>
      </c>
      <c r="C536" s="760" t="s">
        <v>484</v>
      </c>
      <c r="D536" s="762">
        <v>10</v>
      </c>
      <c r="E536" s="781"/>
      <c r="F536" s="91">
        <f t="shared" si="16"/>
        <v>0</v>
      </c>
    </row>
    <row r="537" spans="1:6" ht="12.75">
      <c r="A537" s="756"/>
      <c r="B537" s="757"/>
      <c r="C537" s="760"/>
      <c r="D537" s="762"/>
      <c r="E537" s="781"/>
      <c r="F537" s="91">
        <f t="shared" si="16"/>
        <v>0</v>
      </c>
    </row>
    <row r="538" spans="1:6" ht="25.5">
      <c r="A538" s="756" t="s">
        <v>466</v>
      </c>
      <c r="B538" s="757" t="s">
        <v>1598</v>
      </c>
      <c r="C538" s="760" t="s">
        <v>461</v>
      </c>
      <c r="D538" s="762">
        <v>4</v>
      </c>
      <c r="E538" s="781"/>
      <c r="F538" s="91">
        <f t="shared" si="16"/>
        <v>0</v>
      </c>
    </row>
    <row r="539" spans="1:6" ht="12.75">
      <c r="A539" s="756"/>
      <c r="B539" s="759"/>
      <c r="C539" s="760"/>
      <c r="D539" s="762"/>
      <c r="E539" s="781"/>
      <c r="F539" s="91">
        <f t="shared" si="16"/>
        <v>0</v>
      </c>
    </row>
    <row r="540" spans="1:6" ht="25.5">
      <c r="A540" s="756" t="s">
        <v>467</v>
      </c>
      <c r="B540" s="757" t="s">
        <v>1629</v>
      </c>
      <c r="C540" s="760" t="s">
        <v>461</v>
      </c>
      <c r="D540" s="758">
        <v>1.5</v>
      </c>
      <c r="E540" s="781"/>
      <c r="F540" s="91">
        <f t="shared" si="16"/>
        <v>0</v>
      </c>
    </row>
    <row r="541" spans="1:6" ht="12.75">
      <c r="A541" s="756"/>
      <c r="B541" s="759"/>
      <c r="C541" s="760"/>
      <c r="D541" s="758"/>
      <c r="E541" s="781"/>
      <c r="F541" s="91">
        <f t="shared" si="16"/>
        <v>0</v>
      </c>
    </row>
    <row r="542" spans="1:6" ht="12.75">
      <c r="A542" s="756" t="s">
        <v>485</v>
      </c>
      <c r="B542" s="759" t="s">
        <v>112</v>
      </c>
      <c r="C542" s="760" t="s">
        <v>483</v>
      </c>
      <c r="D542" s="758">
        <v>1</v>
      </c>
      <c r="E542" s="781"/>
      <c r="F542" s="91">
        <f t="shared" si="16"/>
        <v>0</v>
      </c>
    </row>
    <row r="543" spans="1:6" ht="12.75">
      <c r="A543" s="756"/>
      <c r="B543" s="759"/>
      <c r="C543" s="760"/>
      <c r="D543" s="758"/>
      <c r="E543" s="781"/>
      <c r="F543" s="91">
        <f t="shared" si="16"/>
        <v>0</v>
      </c>
    </row>
    <row r="544" spans="1:6" ht="25.5">
      <c r="A544" s="756" t="s">
        <v>468</v>
      </c>
      <c r="B544" s="757" t="s">
        <v>1630</v>
      </c>
      <c r="C544" s="760" t="s">
        <v>478</v>
      </c>
      <c r="D544" s="758">
        <v>3</v>
      </c>
      <c r="E544" s="781"/>
      <c r="F544" s="91">
        <f t="shared" si="16"/>
        <v>0</v>
      </c>
    </row>
    <row r="545" spans="1:6" ht="12.75">
      <c r="A545" s="722"/>
      <c r="B545" s="759"/>
      <c r="C545" s="760"/>
      <c r="D545" s="758"/>
      <c r="E545" s="781"/>
      <c r="F545" s="91">
        <f t="shared" si="16"/>
        <v>0</v>
      </c>
    </row>
    <row r="546" spans="1:6" ht="25.5">
      <c r="A546" s="722" t="s">
        <v>486</v>
      </c>
      <c r="B546" s="763" t="s">
        <v>1631</v>
      </c>
      <c r="C546" s="695"/>
      <c r="D546" s="764"/>
      <c r="E546" s="724"/>
      <c r="F546" s="91">
        <f t="shared" si="16"/>
        <v>0</v>
      </c>
    </row>
    <row r="547" spans="1:6" ht="12.75">
      <c r="A547" s="722"/>
      <c r="B547" s="765" t="s">
        <v>647</v>
      </c>
      <c r="C547" s="695" t="s">
        <v>478</v>
      </c>
      <c r="D547" s="764">
        <v>2</v>
      </c>
      <c r="E547" s="724"/>
      <c r="F547" s="91">
        <f t="shared" si="16"/>
        <v>0</v>
      </c>
    </row>
    <row r="548" spans="1:6" ht="12.75">
      <c r="A548" s="722"/>
      <c r="B548" s="765"/>
      <c r="C548" s="695"/>
      <c r="D548" s="764"/>
      <c r="E548" s="724"/>
      <c r="F548" s="91">
        <f t="shared" si="16"/>
        <v>0</v>
      </c>
    </row>
    <row r="549" spans="1:6" ht="38.25">
      <c r="A549" s="722" t="s">
        <v>487</v>
      </c>
      <c r="B549" s="763" t="s">
        <v>1632</v>
      </c>
      <c r="C549" s="695"/>
      <c r="D549" s="764"/>
      <c r="E549" s="724"/>
      <c r="F549" s="91">
        <f t="shared" si="16"/>
        <v>0</v>
      </c>
    </row>
    <row r="550" spans="1:6" ht="12.75">
      <c r="A550" s="722"/>
      <c r="B550" s="765" t="s">
        <v>647</v>
      </c>
      <c r="C550" s="695" t="s">
        <v>478</v>
      </c>
      <c r="D550" s="764">
        <v>2</v>
      </c>
      <c r="E550" s="724"/>
      <c r="F550" s="91">
        <f t="shared" si="16"/>
        <v>0</v>
      </c>
    </row>
    <row r="551" spans="1:6" ht="12.75">
      <c r="A551" s="722"/>
      <c r="B551" s="765"/>
      <c r="C551" s="695"/>
      <c r="D551" s="764"/>
      <c r="E551" s="724"/>
      <c r="F551" s="91">
        <f t="shared" si="16"/>
        <v>0</v>
      </c>
    </row>
    <row r="552" spans="1:6" ht="25.5">
      <c r="A552" s="722" t="s">
        <v>469</v>
      </c>
      <c r="B552" s="763" t="s">
        <v>1633</v>
      </c>
      <c r="C552" s="695"/>
      <c r="D552" s="764"/>
      <c r="E552" s="724"/>
      <c r="F552" s="91">
        <f t="shared" si="16"/>
        <v>0</v>
      </c>
    </row>
    <row r="553" spans="1:6" ht="12.75">
      <c r="A553" s="722"/>
      <c r="B553" s="765" t="s">
        <v>1634</v>
      </c>
      <c r="C553" s="695" t="s">
        <v>478</v>
      </c>
      <c r="D553" s="764">
        <v>2</v>
      </c>
      <c r="E553" s="724"/>
      <c r="F553" s="91">
        <f t="shared" si="16"/>
        <v>0</v>
      </c>
    </row>
    <row r="554" spans="1:6" ht="12.75">
      <c r="A554" s="722"/>
      <c r="B554" s="765"/>
      <c r="C554" s="695"/>
      <c r="D554" s="764"/>
      <c r="E554" s="724"/>
      <c r="F554" s="91">
        <f t="shared" si="16"/>
        <v>0</v>
      </c>
    </row>
    <row r="555" spans="1:6" ht="25.5">
      <c r="A555" s="722" t="s">
        <v>470</v>
      </c>
      <c r="B555" s="763" t="s">
        <v>1635</v>
      </c>
      <c r="C555" s="695" t="s">
        <v>483</v>
      </c>
      <c r="D555" s="764">
        <v>1</v>
      </c>
      <c r="E555" s="724"/>
      <c r="F555" s="91">
        <f t="shared" si="16"/>
        <v>0</v>
      </c>
    </row>
    <row r="556" spans="1:6" ht="12.75">
      <c r="A556" s="722"/>
      <c r="B556" s="765"/>
      <c r="C556" s="695"/>
      <c r="D556" s="764"/>
      <c r="E556" s="724"/>
      <c r="F556" s="91">
        <f t="shared" si="16"/>
        <v>0</v>
      </c>
    </row>
    <row r="557" spans="1:6" ht="38.25">
      <c r="A557" s="722" t="s">
        <v>476</v>
      </c>
      <c r="B557" s="763" t="s">
        <v>1636</v>
      </c>
      <c r="C557" s="695" t="s">
        <v>483</v>
      </c>
      <c r="D557" s="764">
        <v>1</v>
      </c>
      <c r="E557" s="725"/>
      <c r="F557" s="91">
        <f t="shared" si="16"/>
        <v>0</v>
      </c>
    </row>
    <row r="558" spans="1:6" ht="12.75">
      <c r="A558" s="722"/>
      <c r="B558" s="765"/>
      <c r="C558" s="695"/>
      <c r="D558" s="764"/>
      <c r="E558" s="725"/>
      <c r="F558" s="91">
        <f t="shared" si="16"/>
        <v>0</v>
      </c>
    </row>
    <row r="559" spans="1:6" ht="12.75">
      <c r="A559" s="756" t="s">
        <v>488</v>
      </c>
      <c r="B559" s="765" t="s">
        <v>177</v>
      </c>
      <c r="C559" s="695" t="s">
        <v>483</v>
      </c>
      <c r="D559" s="764">
        <v>1</v>
      </c>
      <c r="E559" s="725"/>
      <c r="F559" s="91">
        <f t="shared" si="16"/>
        <v>0</v>
      </c>
    </row>
    <row r="560" spans="1:6" ht="12.75">
      <c r="A560" s="756"/>
      <c r="B560" s="757"/>
      <c r="C560" s="760"/>
      <c r="D560" s="758"/>
      <c r="E560" s="782"/>
      <c r="F560" s="91">
        <f t="shared" si="16"/>
        <v>0</v>
      </c>
    </row>
    <row r="561" spans="1:6" ht="12.75">
      <c r="A561" s="756" t="s">
        <v>489</v>
      </c>
      <c r="B561" s="757" t="s">
        <v>639</v>
      </c>
      <c r="C561" s="760" t="s">
        <v>483</v>
      </c>
      <c r="D561" s="758">
        <v>1</v>
      </c>
      <c r="E561" s="782"/>
      <c r="F561" s="91">
        <f t="shared" si="16"/>
        <v>0</v>
      </c>
    </row>
    <row r="562" spans="1:6" ht="12.75">
      <c r="A562" s="756"/>
      <c r="B562" s="757"/>
      <c r="C562" s="760"/>
      <c r="D562" s="768"/>
      <c r="E562" s="781"/>
      <c r="F562" s="91">
        <f t="shared" si="16"/>
        <v>0</v>
      </c>
    </row>
    <row r="563" spans="1:6" ht="12.75">
      <c r="A563" s="756" t="s">
        <v>490</v>
      </c>
      <c r="B563" s="757" t="s">
        <v>113</v>
      </c>
      <c r="C563" s="760"/>
      <c r="D563" s="768"/>
      <c r="E563" s="781"/>
      <c r="F563" s="91">
        <f t="shared" si="16"/>
        <v>0</v>
      </c>
    </row>
    <row r="564" spans="1:6" ht="12.75">
      <c r="A564" s="756"/>
      <c r="B564" s="757" t="s">
        <v>1607</v>
      </c>
      <c r="C564" s="760"/>
      <c r="D564" s="768"/>
      <c r="E564" s="781"/>
      <c r="F564" s="91">
        <f t="shared" si="16"/>
        <v>0</v>
      </c>
    </row>
    <row r="565" spans="1:6" ht="12.75">
      <c r="A565" s="756"/>
      <c r="B565" s="757" t="s">
        <v>115</v>
      </c>
      <c r="C565" s="760"/>
      <c r="D565" s="768"/>
      <c r="E565" s="781"/>
      <c r="F565" s="91">
        <f t="shared" si="16"/>
        <v>0</v>
      </c>
    </row>
    <row r="566" spans="1:6" ht="12.75">
      <c r="A566" s="756"/>
      <c r="B566" s="757" t="s">
        <v>641</v>
      </c>
      <c r="C566" s="760"/>
      <c r="D566" s="768"/>
      <c r="E566" s="781"/>
      <c r="F566" s="91">
        <f t="shared" si="16"/>
        <v>0</v>
      </c>
    </row>
    <row r="567" spans="1:6" ht="12.75">
      <c r="A567" s="756"/>
      <c r="B567" s="757" t="s">
        <v>1637</v>
      </c>
      <c r="C567" s="760"/>
      <c r="D567" s="768"/>
      <c r="E567" s="781"/>
      <c r="F567" s="91">
        <f t="shared" si="16"/>
        <v>0</v>
      </c>
    </row>
    <row r="568" spans="1:6" ht="12.75">
      <c r="A568" s="756"/>
      <c r="B568" s="757" t="s">
        <v>180</v>
      </c>
      <c r="C568" s="760"/>
      <c r="D568" s="768"/>
      <c r="E568" s="781"/>
      <c r="F568" s="91">
        <f t="shared" si="16"/>
        <v>0</v>
      </c>
    </row>
    <row r="569" spans="1:6" ht="12.75">
      <c r="A569" s="756"/>
      <c r="B569" s="757" t="s">
        <v>117</v>
      </c>
      <c r="C569" s="760"/>
      <c r="D569" s="768"/>
      <c r="E569" s="781"/>
      <c r="F569" s="91">
        <f t="shared" si="16"/>
        <v>0</v>
      </c>
    </row>
    <row r="570" spans="1:6" ht="12.75">
      <c r="A570" s="756"/>
      <c r="B570" s="757" t="s">
        <v>118</v>
      </c>
      <c r="C570" s="760"/>
      <c r="D570" s="768"/>
      <c r="E570" s="781"/>
      <c r="F570" s="91">
        <f t="shared" si="16"/>
        <v>0</v>
      </c>
    </row>
    <row r="571" spans="1:6" ht="12.75">
      <c r="A571" s="756"/>
      <c r="B571" s="759" t="s">
        <v>659</v>
      </c>
      <c r="C571" s="760"/>
      <c r="D571" s="768"/>
      <c r="E571" s="781"/>
      <c r="F571" s="91">
        <f t="shared" ref="F571:F572" si="17">+E571*$D571</f>
        <v>0</v>
      </c>
    </row>
    <row r="572" spans="1:6" ht="12.75">
      <c r="A572" s="756"/>
      <c r="B572" s="759" t="s">
        <v>120</v>
      </c>
      <c r="C572" s="760" t="s">
        <v>483</v>
      </c>
      <c r="D572" s="768">
        <v>1</v>
      </c>
      <c r="E572" s="782"/>
      <c r="F572" s="91">
        <f t="shared" si="17"/>
        <v>0</v>
      </c>
    </row>
    <row r="573" spans="1:6" ht="12.75">
      <c r="A573" s="756"/>
      <c r="B573" s="759"/>
      <c r="C573" s="760"/>
      <c r="D573" s="768"/>
      <c r="E573" s="782"/>
      <c r="F573" s="767"/>
    </row>
    <row r="574" spans="1:6" ht="16.5" thickBot="1">
      <c r="A574" s="772"/>
      <c r="B574" s="773" t="s">
        <v>596</v>
      </c>
      <c r="C574" s="774"/>
      <c r="D574" s="775"/>
      <c r="E574" s="776"/>
      <c r="F574" s="777">
        <f>SUM(F501:F572)</f>
        <v>0</v>
      </c>
    </row>
    <row r="575" spans="1:6" ht="15" thickTop="1"/>
    <row r="576" spans="1:6" ht="15.75">
      <c r="A576" s="784"/>
      <c r="B576" s="785"/>
      <c r="C576" s="786"/>
      <c r="D576" s="787"/>
      <c r="E576" s="788"/>
      <c r="F576" s="789"/>
    </row>
    <row r="577" spans="1:6" ht="21" thickBot="1">
      <c r="A577" s="790"/>
      <c r="B577" s="791" t="s">
        <v>43</v>
      </c>
      <c r="C577" s="792"/>
      <c r="D577" s="793"/>
      <c r="E577" s="794"/>
      <c r="F577" s="795">
        <f>+F574+F495</f>
        <v>0</v>
      </c>
    </row>
    <row r="578" spans="1:6" ht="21" thickTop="1">
      <c r="A578" s="796"/>
      <c r="B578" s="797"/>
      <c r="C578" s="798"/>
      <c r="D578" s="799"/>
      <c r="E578" s="800"/>
      <c r="F578" s="801"/>
    </row>
    <row r="579" spans="1:6" ht="20.25">
      <c r="A579" s="796"/>
      <c r="B579" s="797"/>
      <c r="C579" s="798"/>
      <c r="D579" s="799"/>
      <c r="E579" s="800"/>
      <c r="F579" s="801"/>
    </row>
    <row r="580" spans="1:6" ht="15.75">
      <c r="A580" s="784"/>
      <c r="B580" s="785"/>
      <c r="C580" s="786"/>
      <c r="D580" s="787"/>
      <c r="E580" s="788"/>
      <c r="F580" s="789"/>
    </row>
    <row r="581" spans="1:6" ht="20.25">
      <c r="A581" s="802" t="s">
        <v>458</v>
      </c>
      <c r="B581" s="803" t="s">
        <v>650</v>
      </c>
      <c r="C581" s="804"/>
      <c r="D581" s="720"/>
      <c r="E581" s="801"/>
      <c r="F581" s="801"/>
    </row>
    <row r="583" spans="1:6" ht="12.75">
      <c r="A583" s="752" t="s">
        <v>456</v>
      </c>
      <c r="B583" s="753" t="s">
        <v>1638</v>
      </c>
      <c r="C583" s="754"/>
      <c r="D583" s="622"/>
      <c r="E583" s="622"/>
      <c r="F583" s="758"/>
    </row>
    <row r="584" spans="1:6" ht="255">
      <c r="A584" s="752"/>
      <c r="B584" s="753" t="s">
        <v>1639</v>
      </c>
      <c r="C584" s="754"/>
      <c r="D584" s="622"/>
      <c r="E584" s="622"/>
      <c r="F584" s="91">
        <f t="shared" ref="F584:F647" si="18">+E584*$D584</f>
        <v>0</v>
      </c>
    </row>
    <row r="585" spans="1:6" ht="12.75">
      <c r="A585" s="752"/>
      <c r="B585" s="753"/>
      <c r="C585" s="754"/>
      <c r="D585" s="622"/>
      <c r="E585" s="622"/>
      <c r="F585" s="91">
        <f t="shared" si="18"/>
        <v>0</v>
      </c>
    </row>
    <row r="586" spans="1:6" ht="25.5">
      <c r="A586" s="752"/>
      <c r="B586" s="753" t="s">
        <v>1640</v>
      </c>
      <c r="C586" s="754"/>
      <c r="D586" s="622"/>
      <c r="E586" s="622"/>
      <c r="F586" s="91">
        <f t="shared" si="18"/>
        <v>0</v>
      </c>
    </row>
    <row r="587" spans="1:6" ht="63.75">
      <c r="A587" s="805"/>
      <c r="B587" s="806" t="s">
        <v>1641</v>
      </c>
      <c r="C587" s="754"/>
      <c r="D587" s="622"/>
      <c r="E587" s="622"/>
      <c r="F587" s="91">
        <f t="shared" si="18"/>
        <v>0</v>
      </c>
    </row>
    <row r="588" spans="1:6" ht="12.75">
      <c r="A588" s="752"/>
      <c r="B588" s="753"/>
      <c r="C588" s="754"/>
      <c r="D588" s="622"/>
      <c r="E588" s="622"/>
      <c r="F588" s="91">
        <f t="shared" si="18"/>
        <v>0</v>
      </c>
    </row>
    <row r="589" spans="1:6" ht="12.75">
      <c r="A589" s="752"/>
      <c r="B589" s="753" t="s">
        <v>1642</v>
      </c>
      <c r="C589" s="754"/>
      <c r="D589" s="622"/>
      <c r="E589" s="622"/>
      <c r="F589" s="91">
        <f t="shared" si="18"/>
        <v>0</v>
      </c>
    </row>
    <row r="590" spans="1:6" ht="12.75">
      <c r="A590" s="752"/>
      <c r="B590" s="753"/>
      <c r="C590" s="754"/>
      <c r="D590" s="622"/>
      <c r="E590" s="622"/>
      <c r="F590" s="91">
        <f t="shared" si="18"/>
        <v>0</v>
      </c>
    </row>
    <row r="591" spans="1:6" ht="12.75">
      <c r="A591" s="752"/>
      <c r="B591" s="807" t="s">
        <v>651</v>
      </c>
      <c r="C591" s="754"/>
      <c r="D591" s="622"/>
      <c r="E591" s="622"/>
      <c r="F591" s="91">
        <f t="shared" si="18"/>
        <v>0</v>
      </c>
    </row>
    <row r="592" spans="1:6" ht="51">
      <c r="A592" s="752"/>
      <c r="B592" s="753" t="s">
        <v>1643</v>
      </c>
      <c r="C592" s="754"/>
      <c r="D592" s="622"/>
      <c r="E592" s="622"/>
      <c r="F592" s="91">
        <f t="shared" si="18"/>
        <v>0</v>
      </c>
    </row>
    <row r="593" spans="1:6" ht="63.75">
      <c r="A593" s="752"/>
      <c r="B593" s="753" t="s">
        <v>1644</v>
      </c>
      <c r="C593" s="754"/>
      <c r="D593" s="622"/>
      <c r="E593" s="622"/>
      <c r="F593" s="91">
        <f t="shared" si="18"/>
        <v>0</v>
      </c>
    </row>
    <row r="594" spans="1:6" ht="12.75">
      <c r="A594" s="752"/>
      <c r="B594" s="753"/>
      <c r="C594" s="754"/>
      <c r="D594" s="622"/>
      <c r="E594" s="622"/>
      <c r="F594" s="91">
        <f t="shared" si="18"/>
        <v>0</v>
      </c>
    </row>
    <row r="595" spans="1:6" ht="12.75">
      <c r="A595" s="752"/>
      <c r="B595" s="753" t="s">
        <v>1645</v>
      </c>
      <c r="C595" s="754"/>
      <c r="D595" s="622"/>
      <c r="E595" s="622"/>
      <c r="F595" s="91">
        <f t="shared" si="18"/>
        <v>0</v>
      </c>
    </row>
    <row r="596" spans="1:6" ht="76.5">
      <c r="A596" s="752"/>
      <c r="B596" s="753" t="s">
        <v>1646</v>
      </c>
      <c r="C596" s="754"/>
      <c r="D596" s="622"/>
      <c r="E596" s="622"/>
      <c r="F596" s="91">
        <f t="shared" si="18"/>
        <v>0</v>
      </c>
    </row>
    <row r="597" spans="1:6" ht="153">
      <c r="A597" s="752"/>
      <c r="B597" s="753" t="s">
        <v>1647</v>
      </c>
      <c r="C597" s="754"/>
      <c r="D597" s="622"/>
      <c r="E597" s="622"/>
      <c r="F597" s="91">
        <f t="shared" si="18"/>
        <v>0</v>
      </c>
    </row>
    <row r="598" spans="1:6" ht="25.5">
      <c r="A598" s="752"/>
      <c r="B598" s="753" t="s">
        <v>1648</v>
      </c>
      <c r="C598" s="754"/>
      <c r="D598" s="622"/>
      <c r="E598" s="622"/>
      <c r="F598" s="91">
        <f t="shared" si="18"/>
        <v>0</v>
      </c>
    </row>
    <row r="599" spans="1:6" ht="25.5">
      <c r="A599" s="752"/>
      <c r="B599" s="753" t="s">
        <v>1649</v>
      </c>
      <c r="C599" s="754"/>
      <c r="D599" s="622"/>
      <c r="E599" s="622"/>
      <c r="F599" s="91">
        <f t="shared" si="18"/>
        <v>0</v>
      </c>
    </row>
    <row r="600" spans="1:6" ht="12.75">
      <c r="A600" s="752"/>
      <c r="B600" s="753"/>
      <c r="C600" s="754"/>
      <c r="D600" s="622"/>
      <c r="E600" s="622"/>
      <c r="F600" s="91">
        <f t="shared" si="18"/>
        <v>0</v>
      </c>
    </row>
    <row r="601" spans="1:6" ht="51">
      <c r="A601" s="752"/>
      <c r="B601" s="753" t="s">
        <v>1650</v>
      </c>
      <c r="C601" s="754" t="s">
        <v>483</v>
      </c>
      <c r="D601" s="622">
        <v>1</v>
      </c>
      <c r="E601" s="622"/>
      <c r="F601" s="91">
        <f t="shared" si="18"/>
        <v>0</v>
      </c>
    </row>
    <row r="602" spans="1:6" ht="12.75">
      <c r="A602" s="752"/>
      <c r="B602" s="753"/>
      <c r="C602" s="754"/>
      <c r="D602" s="622"/>
      <c r="E602" s="622"/>
      <c r="F602" s="91">
        <f t="shared" si="18"/>
        <v>0</v>
      </c>
    </row>
    <row r="603" spans="1:6" ht="12.75">
      <c r="A603" s="752" t="s">
        <v>458</v>
      </c>
      <c r="B603" s="753" t="s">
        <v>1651</v>
      </c>
      <c r="C603" s="754"/>
      <c r="D603" s="622"/>
      <c r="E603" s="622"/>
      <c r="F603" s="91">
        <f t="shared" si="18"/>
        <v>0</v>
      </c>
    </row>
    <row r="604" spans="1:6" ht="178.5">
      <c r="A604" s="752"/>
      <c r="B604" s="753" t="s">
        <v>1652</v>
      </c>
      <c r="C604" s="754"/>
      <c r="D604" s="622"/>
      <c r="E604" s="622"/>
      <c r="F604" s="91">
        <f t="shared" si="18"/>
        <v>0</v>
      </c>
    </row>
    <row r="605" spans="1:6" ht="12.75">
      <c r="A605" s="752"/>
      <c r="B605" s="753" t="s">
        <v>1653</v>
      </c>
      <c r="C605" s="754"/>
      <c r="D605" s="622"/>
      <c r="E605" s="622"/>
      <c r="F605" s="91">
        <f t="shared" si="18"/>
        <v>0</v>
      </c>
    </row>
    <row r="606" spans="1:6" ht="12.75">
      <c r="A606" s="752"/>
      <c r="B606" s="753"/>
      <c r="C606" s="754"/>
      <c r="D606" s="622"/>
      <c r="E606" s="622"/>
      <c r="F606" s="91">
        <f t="shared" si="18"/>
        <v>0</v>
      </c>
    </row>
    <row r="607" spans="1:6" ht="12.75">
      <c r="A607" s="752"/>
      <c r="B607" s="807" t="s">
        <v>651</v>
      </c>
      <c r="C607" s="754"/>
      <c r="D607" s="622"/>
      <c r="E607" s="622"/>
      <c r="F607" s="91">
        <f t="shared" si="18"/>
        <v>0</v>
      </c>
    </row>
    <row r="608" spans="1:6" ht="89.25">
      <c r="A608" s="752"/>
      <c r="B608" s="753" t="s">
        <v>1654</v>
      </c>
      <c r="C608" s="754"/>
      <c r="D608" s="622"/>
      <c r="E608" s="622"/>
      <c r="F608" s="91">
        <f t="shared" si="18"/>
        <v>0</v>
      </c>
    </row>
    <row r="609" spans="1:6" ht="12.75">
      <c r="A609" s="752"/>
      <c r="B609" s="753"/>
      <c r="C609" s="754"/>
      <c r="D609" s="622"/>
      <c r="E609" s="622"/>
      <c r="F609" s="91">
        <f t="shared" si="18"/>
        <v>0</v>
      </c>
    </row>
    <row r="610" spans="1:6" ht="12.75">
      <c r="A610" s="752"/>
      <c r="B610" s="753" t="s">
        <v>1645</v>
      </c>
      <c r="C610" s="754"/>
      <c r="D610" s="622"/>
      <c r="E610" s="622"/>
      <c r="F610" s="91">
        <f t="shared" si="18"/>
        <v>0</v>
      </c>
    </row>
    <row r="611" spans="1:6" ht="38.25">
      <c r="A611" s="752"/>
      <c r="B611" s="753" t="s">
        <v>1655</v>
      </c>
      <c r="C611" s="754"/>
      <c r="D611" s="622"/>
      <c r="E611" s="622"/>
      <c r="F611" s="91">
        <f t="shared" si="18"/>
        <v>0</v>
      </c>
    </row>
    <row r="612" spans="1:6" ht="25.5">
      <c r="A612" s="752"/>
      <c r="B612" s="753" t="s">
        <v>1656</v>
      </c>
      <c r="C612" s="754"/>
      <c r="D612" s="622"/>
      <c r="E612" s="622"/>
      <c r="F612" s="91">
        <f t="shared" si="18"/>
        <v>0</v>
      </c>
    </row>
    <row r="613" spans="1:6" ht="12.75">
      <c r="A613" s="752"/>
      <c r="B613" s="753"/>
      <c r="C613" s="754"/>
      <c r="D613" s="622"/>
      <c r="E613" s="622"/>
      <c r="F613" s="91">
        <f t="shared" si="18"/>
        <v>0</v>
      </c>
    </row>
    <row r="614" spans="1:6" ht="38.25">
      <c r="A614" s="752"/>
      <c r="B614" s="753" t="s">
        <v>1657</v>
      </c>
      <c r="C614" s="754" t="s">
        <v>483</v>
      </c>
      <c r="D614" s="622">
        <v>1</v>
      </c>
      <c r="E614" s="622"/>
      <c r="F614" s="91">
        <f t="shared" si="18"/>
        <v>0</v>
      </c>
    </row>
    <row r="615" spans="1:6" ht="12.75">
      <c r="A615" s="752"/>
      <c r="B615" s="753"/>
      <c r="C615" s="754"/>
      <c r="D615" s="622"/>
      <c r="E615" s="622"/>
      <c r="F615" s="91">
        <f t="shared" si="18"/>
        <v>0</v>
      </c>
    </row>
    <row r="616" spans="1:6" ht="127.5">
      <c r="A616" s="756" t="s">
        <v>459</v>
      </c>
      <c r="B616" s="808" t="s">
        <v>1658</v>
      </c>
      <c r="C616" s="731"/>
      <c r="D616" s="731"/>
      <c r="E616" s="622"/>
      <c r="F616" s="91">
        <f t="shared" si="18"/>
        <v>0</v>
      </c>
    </row>
    <row r="617" spans="1:6" ht="12.75">
      <c r="A617" s="756"/>
      <c r="B617" s="731" t="s">
        <v>1659</v>
      </c>
      <c r="C617" s="731" t="s">
        <v>478</v>
      </c>
      <c r="D617" s="731">
        <v>1</v>
      </c>
      <c r="E617" s="622"/>
      <c r="F617" s="91">
        <f t="shared" si="18"/>
        <v>0</v>
      </c>
    </row>
    <row r="618" spans="1:6" ht="12.75">
      <c r="A618" s="756"/>
      <c r="B618" s="808" t="s">
        <v>1660</v>
      </c>
      <c r="C618" s="731" t="s">
        <v>478</v>
      </c>
      <c r="D618" s="731">
        <v>1</v>
      </c>
      <c r="E618" s="622"/>
      <c r="F618" s="91">
        <f t="shared" si="18"/>
        <v>0</v>
      </c>
    </row>
    <row r="619" spans="1:6" ht="12.75">
      <c r="A619" s="756"/>
      <c r="B619" s="808"/>
      <c r="C619" s="731"/>
      <c r="D619" s="731"/>
      <c r="E619" s="622"/>
      <c r="F619" s="91">
        <f t="shared" si="18"/>
        <v>0</v>
      </c>
    </row>
    <row r="620" spans="1:6" ht="191.25">
      <c r="A620" s="756" t="s">
        <v>460</v>
      </c>
      <c r="B620" s="808" t="s">
        <v>1661</v>
      </c>
      <c r="C620" s="731"/>
      <c r="D620" s="731"/>
      <c r="E620" s="622"/>
      <c r="F620" s="91">
        <f t="shared" si="18"/>
        <v>0</v>
      </c>
    </row>
    <row r="621" spans="1:6" ht="12.75">
      <c r="A621" s="756"/>
      <c r="B621" s="731" t="s">
        <v>1662</v>
      </c>
      <c r="C621" s="731" t="s">
        <v>478</v>
      </c>
      <c r="D621" s="731">
        <v>1</v>
      </c>
      <c r="E621" s="622"/>
      <c r="F621" s="91">
        <f t="shared" si="18"/>
        <v>0</v>
      </c>
    </row>
    <row r="622" spans="1:6" ht="12.75">
      <c r="A622" s="756"/>
      <c r="B622" s="808"/>
      <c r="C622" s="731"/>
      <c r="D622" s="731"/>
      <c r="E622" s="622"/>
      <c r="F622" s="91">
        <f t="shared" si="18"/>
        <v>0</v>
      </c>
    </row>
    <row r="623" spans="1:6" ht="25.5">
      <c r="A623" s="756" t="s">
        <v>462</v>
      </c>
      <c r="B623" s="763" t="s">
        <v>1663</v>
      </c>
      <c r="C623" s="695"/>
      <c r="D623" s="768"/>
      <c r="E623" s="622"/>
      <c r="F623" s="91">
        <f t="shared" si="18"/>
        <v>0</v>
      </c>
    </row>
    <row r="624" spans="1:6" ht="12.75">
      <c r="A624" s="756"/>
      <c r="B624" s="763" t="s">
        <v>1664</v>
      </c>
      <c r="C624" s="695"/>
      <c r="D624" s="768"/>
      <c r="E624" s="622"/>
      <c r="F624" s="91">
        <f t="shared" si="18"/>
        <v>0</v>
      </c>
    </row>
    <row r="625" spans="1:6" ht="12.75">
      <c r="A625" s="756"/>
      <c r="B625" s="763" t="s">
        <v>1665</v>
      </c>
      <c r="C625" s="695" t="s">
        <v>478</v>
      </c>
      <c r="D625" s="731">
        <v>2</v>
      </c>
      <c r="E625" s="622"/>
      <c r="F625" s="91">
        <f t="shared" si="18"/>
        <v>0</v>
      </c>
    </row>
    <row r="626" spans="1:6" ht="12.75">
      <c r="A626" s="756"/>
      <c r="B626" s="763"/>
      <c r="C626" s="695"/>
      <c r="D626" s="768"/>
      <c r="E626" s="622"/>
      <c r="F626" s="91">
        <f t="shared" si="18"/>
        <v>0</v>
      </c>
    </row>
    <row r="627" spans="1:6" ht="89.25">
      <c r="A627" s="756" t="s">
        <v>463</v>
      </c>
      <c r="B627" s="763" t="s">
        <v>1666</v>
      </c>
      <c r="C627" s="695"/>
      <c r="D627" s="768"/>
      <c r="E627" s="622"/>
      <c r="F627" s="91">
        <f t="shared" si="18"/>
        <v>0</v>
      </c>
    </row>
    <row r="628" spans="1:6" ht="12.75">
      <c r="A628" s="756"/>
      <c r="B628" s="763" t="s">
        <v>1667</v>
      </c>
      <c r="C628" s="695" t="s">
        <v>478</v>
      </c>
      <c r="D628" s="731">
        <v>2</v>
      </c>
      <c r="E628" s="622"/>
      <c r="F628" s="91">
        <f t="shared" si="18"/>
        <v>0</v>
      </c>
    </row>
    <row r="629" spans="1:6" ht="12.75">
      <c r="A629" s="756"/>
      <c r="B629" s="763" t="s">
        <v>1668</v>
      </c>
      <c r="C629" s="695" t="s">
        <v>478</v>
      </c>
      <c r="D629" s="731">
        <v>2</v>
      </c>
      <c r="E629" s="622"/>
      <c r="F629" s="91">
        <f t="shared" si="18"/>
        <v>0</v>
      </c>
    </row>
    <row r="630" spans="1:6" ht="12.75">
      <c r="A630" s="756"/>
      <c r="B630" s="763"/>
      <c r="C630" s="695"/>
      <c r="D630" s="768"/>
      <c r="E630" s="622"/>
      <c r="F630" s="91">
        <f t="shared" si="18"/>
        <v>0</v>
      </c>
    </row>
    <row r="631" spans="1:6" ht="51">
      <c r="A631" s="756" t="s">
        <v>464</v>
      </c>
      <c r="B631" s="809" t="s">
        <v>1669</v>
      </c>
      <c r="C631" s="695"/>
      <c r="D631" s="758"/>
      <c r="E631" s="622"/>
      <c r="F631" s="91">
        <f t="shared" si="18"/>
        <v>0</v>
      </c>
    </row>
    <row r="632" spans="1:6" s="810" customFormat="1" ht="15">
      <c r="A632" s="756"/>
      <c r="B632" s="809" t="s">
        <v>1670</v>
      </c>
      <c r="C632" s="695"/>
      <c r="D632" s="758"/>
      <c r="E632" s="622"/>
      <c r="F632" s="91">
        <f t="shared" si="18"/>
        <v>0</v>
      </c>
    </row>
    <row r="633" spans="1:6" s="810" customFormat="1" ht="15">
      <c r="A633" s="722"/>
      <c r="B633" s="809" t="s">
        <v>1671</v>
      </c>
      <c r="C633" s="695"/>
      <c r="D633" s="764"/>
      <c r="E633" s="622"/>
      <c r="F633" s="91">
        <f t="shared" si="18"/>
        <v>0</v>
      </c>
    </row>
    <row r="634" spans="1:6" s="811" customFormat="1" ht="20.25">
      <c r="A634" s="722"/>
      <c r="B634" s="809" t="s">
        <v>1672</v>
      </c>
      <c r="C634" s="695" t="s">
        <v>478</v>
      </c>
      <c r="D634" s="764">
        <v>13</v>
      </c>
      <c r="E634" s="622"/>
      <c r="F634" s="91">
        <f t="shared" si="18"/>
        <v>0</v>
      </c>
    </row>
    <row r="635" spans="1:6" s="811" customFormat="1" ht="20.25">
      <c r="A635" s="722"/>
      <c r="B635" s="809" t="s">
        <v>1673</v>
      </c>
      <c r="C635" s="695" t="s">
        <v>478</v>
      </c>
      <c r="D635" s="764">
        <v>3</v>
      </c>
      <c r="E635" s="622"/>
      <c r="F635" s="91">
        <f t="shared" si="18"/>
        <v>0</v>
      </c>
    </row>
    <row r="636" spans="1:6" s="810" customFormat="1" ht="15">
      <c r="A636" s="722"/>
      <c r="B636" s="809" t="s">
        <v>1674</v>
      </c>
      <c r="C636" s="695" t="s">
        <v>478</v>
      </c>
      <c r="D636" s="764">
        <v>1</v>
      </c>
      <c r="E636" s="622"/>
      <c r="F636" s="91">
        <f t="shared" si="18"/>
        <v>0</v>
      </c>
    </row>
    <row r="637" spans="1:6" ht="12.75">
      <c r="A637" s="722"/>
      <c r="B637" s="763"/>
      <c r="C637" s="695"/>
      <c r="D637" s="764"/>
      <c r="E637" s="622"/>
      <c r="F637" s="91">
        <f t="shared" si="18"/>
        <v>0</v>
      </c>
    </row>
    <row r="638" spans="1:6" ht="63.75">
      <c r="A638" s="722" t="s">
        <v>465</v>
      </c>
      <c r="B638" s="763" t="s">
        <v>1675</v>
      </c>
      <c r="C638" s="695" t="s">
        <v>484</v>
      </c>
      <c r="D638" s="764">
        <v>160</v>
      </c>
      <c r="E638" s="622"/>
      <c r="F638" s="91">
        <f t="shared" si="18"/>
        <v>0</v>
      </c>
    </row>
    <row r="639" spans="1:6" ht="12.75">
      <c r="A639" s="722"/>
      <c r="B639" s="763"/>
      <c r="C639" s="695"/>
      <c r="D639" s="764"/>
      <c r="E639" s="622"/>
      <c r="F639" s="91">
        <f t="shared" si="18"/>
        <v>0</v>
      </c>
    </row>
    <row r="640" spans="1:6" ht="63.75">
      <c r="A640" s="722" t="s">
        <v>466</v>
      </c>
      <c r="B640" s="763" t="s">
        <v>523</v>
      </c>
      <c r="C640" s="695" t="s">
        <v>484</v>
      </c>
      <c r="D640" s="764">
        <v>1050</v>
      </c>
      <c r="E640" s="622"/>
      <c r="F640" s="91">
        <f t="shared" si="18"/>
        <v>0</v>
      </c>
    </row>
    <row r="641" spans="1:6" ht="12.75">
      <c r="A641" s="722"/>
      <c r="B641" s="731"/>
      <c r="C641" s="695"/>
      <c r="D641" s="764"/>
      <c r="E641" s="622"/>
      <c r="F641" s="91">
        <f t="shared" si="18"/>
        <v>0</v>
      </c>
    </row>
    <row r="642" spans="1:6" ht="51">
      <c r="A642" s="722" t="s">
        <v>467</v>
      </c>
      <c r="B642" s="731" t="s">
        <v>1676</v>
      </c>
      <c r="C642" s="695"/>
      <c r="D642" s="764"/>
      <c r="E642" s="622"/>
      <c r="F642" s="91">
        <f t="shared" si="18"/>
        <v>0</v>
      </c>
    </row>
    <row r="643" spans="1:6" ht="12.75">
      <c r="A643" s="722"/>
      <c r="B643" s="731" t="s">
        <v>1677</v>
      </c>
      <c r="C643" s="695"/>
      <c r="D643" s="764"/>
      <c r="E643" s="622"/>
      <c r="F643" s="91">
        <f t="shared" si="18"/>
        <v>0</v>
      </c>
    </row>
    <row r="644" spans="1:6" ht="12.75">
      <c r="A644" s="722"/>
      <c r="B644" s="731" t="s">
        <v>1678</v>
      </c>
      <c r="C644" s="695" t="s">
        <v>478</v>
      </c>
      <c r="D644" s="764">
        <v>1</v>
      </c>
      <c r="E644" s="622"/>
      <c r="F644" s="91">
        <f t="shared" si="18"/>
        <v>0</v>
      </c>
    </row>
    <row r="645" spans="1:6" ht="12.75">
      <c r="A645" s="722"/>
      <c r="B645" s="731" t="s">
        <v>1679</v>
      </c>
      <c r="C645" s="695" t="s">
        <v>478</v>
      </c>
      <c r="D645" s="764">
        <v>1</v>
      </c>
      <c r="E645" s="622"/>
      <c r="F645" s="91">
        <f t="shared" si="18"/>
        <v>0</v>
      </c>
    </row>
    <row r="646" spans="1:6" ht="12.75">
      <c r="A646" s="722"/>
      <c r="B646" s="731"/>
      <c r="C646" s="695"/>
      <c r="D646" s="764"/>
      <c r="E646" s="622"/>
      <c r="F646" s="91">
        <f t="shared" si="18"/>
        <v>0</v>
      </c>
    </row>
    <row r="647" spans="1:6" ht="38.25">
      <c r="A647" s="722" t="s">
        <v>485</v>
      </c>
      <c r="B647" s="812" t="s">
        <v>1680</v>
      </c>
      <c r="C647" s="695"/>
      <c r="D647" s="764"/>
      <c r="E647" s="622"/>
      <c r="F647" s="91">
        <f t="shared" si="18"/>
        <v>0</v>
      </c>
    </row>
    <row r="648" spans="1:6" ht="12.75">
      <c r="A648" s="722"/>
      <c r="B648" s="731" t="s">
        <v>1681</v>
      </c>
      <c r="C648" s="695" t="s">
        <v>461</v>
      </c>
      <c r="D648" s="764">
        <v>43</v>
      </c>
      <c r="E648" s="622"/>
      <c r="F648" s="91">
        <f t="shared" ref="F648:F660" si="19">+E648*$D648</f>
        <v>0</v>
      </c>
    </row>
    <row r="649" spans="1:6" ht="12.75">
      <c r="A649" s="722"/>
      <c r="B649" s="731"/>
      <c r="C649" s="695"/>
      <c r="D649" s="764"/>
      <c r="E649" s="622"/>
      <c r="F649" s="91">
        <f t="shared" si="19"/>
        <v>0</v>
      </c>
    </row>
    <row r="650" spans="1:6" ht="25.5">
      <c r="A650" s="722" t="s">
        <v>468</v>
      </c>
      <c r="B650" s="763" t="s">
        <v>1682</v>
      </c>
      <c r="C650" s="695" t="s">
        <v>483</v>
      </c>
      <c r="D650" s="764">
        <v>1</v>
      </c>
      <c r="E650" s="622"/>
      <c r="F650" s="91">
        <f t="shared" si="19"/>
        <v>0</v>
      </c>
    </row>
    <row r="651" spans="1:6" ht="12.75">
      <c r="A651" s="722"/>
      <c r="B651" s="763"/>
      <c r="C651" s="695"/>
      <c r="D651" s="764"/>
      <c r="E651" s="622"/>
      <c r="F651" s="91">
        <f t="shared" si="19"/>
        <v>0</v>
      </c>
    </row>
    <row r="652" spans="1:6" ht="38.25">
      <c r="A652" s="722" t="s">
        <v>486</v>
      </c>
      <c r="B652" s="763" t="s">
        <v>1683</v>
      </c>
      <c r="C652" s="695" t="s">
        <v>483</v>
      </c>
      <c r="D652" s="764">
        <v>1</v>
      </c>
      <c r="E652" s="622"/>
      <c r="F652" s="91">
        <f t="shared" si="19"/>
        <v>0</v>
      </c>
    </row>
    <row r="653" spans="1:6" ht="12.75">
      <c r="A653" s="722"/>
      <c r="B653" s="763"/>
      <c r="C653" s="695"/>
      <c r="D653" s="764"/>
      <c r="E653" s="622"/>
      <c r="F653" s="91">
        <f t="shared" si="19"/>
        <v>0</v>
      </c>
    </row>
    <row r="654" spans="1:6" ht="38.25">
      <c r="A654" s="722" t="s">
        <v>487</v>
      </c>
      <c r="B654" s="763" t="s">
        <v>1684</v>
      </c>
      <c r="C654" s="695" t="s">
        <v>483</v>
      </c>
      <c r="D654" s="764">
        <v>1</v>
      </c>
      <c r="E654" s="622"/>
      <c r="F654" s="91">
        <f t="shared" si="19"/>
        <v>0</v>
      </c>
    </row>
    <row r="655" spans="1:6" ht="12.75">
      <c r="A655" s="722"/>
      <c r="B655" s="731"/>
      <c r="C655" s="695"/>
      <c r="D655" s="764"/>
      <c r="E655" s="622"/>
      <c r="F655" s="91">
        <f t="shared" si="19"/>
        <v>0</v>
      </c>
    </row>
    <row r="656" spans="1:6" ht="12.75">
      <c r="A656" s="722" t="s">
        <v>469</v>
      </c>
      <c r="B656" s="765" t="s">
        <v>1685</v>
      </c>
      <c r="C656" s="695" t="s">
        <v>483</v>
      </c>
      <c r="D656" s="764">
        <v>1</v>
      </c>
      <c r="E656" s="622"/>
      <c r="F656" s="91">
        <f t="shared" si="19"/>
        <v>0</v>
      </c>
    </row>
    <row r="657" spans="1:6" ht="12.75">
      <c r="A657" s="722"/>
      <c r="B657" s="765"/>
      <c r="C657" s="695"/>
      <c r="D657" s="764"/>
      <c r="E657" s="622"/>
      <c r="F657" s="91">
        <f t="shared" si="19"/>
        <v>0</v>
      </c>
    </row>
    <row r="658" spans="1:6" ht="12.75">
      <c r="A658" s="722" t="s">
        <v>470</v>
      </c>
      <c r="B658" s="765" t="s">
        <v>1686</v>
      </c>
      <c r="C658" s="695" t="s">
        <v>483</v>
      </c>
      <c r="D658" s="764">
        <v>1</v>
      </c>
      <c r="E658" s="622"/>
      <c r="F658" s="91">
        <f t="shared" si="19"/>
        <v>0</v>
      </c>
    </row>
    <row r="659" spans="1:6" ht="12.75">
      <c r="A659" s="722"/>
      <c r="B659" s="765"/>
      <c r="C659" s="695"/>
      <c r="D659" s="764"/>
      <c r="E659" s="622"/>
      <c r="F659" s="91">
        <f t="shared" si="19"/>
        <v>0</v>
      </c>
    </row>
    <row r="660" spans="1:6" ht="38.25">
      <c r="A660" s="722" t="s">
        <v>476</v>
      </c>
      <c r="B660" s="763" t="s">
        <v>1687</v>
      </c>
      <c r="C660" s="695" t="s">
        <v>478</v>
      </c>
      <c r="D660" s="764">
        <v>5</v>
      </c>
      <c r="E660" s="622"/>
      <c r="F660" s="91">
        <f t="shared" si="19"/>
        <v>0</v>
      </c>
    </row>
    <row r="661" spans="1:6" ht="12.75">
      <c r="A661" s="813"/>
      <c r="B661" s="814"/>
      <c r="C661" s="760"/>
      <c r="D661" s="815"/>
      <c r="E661" s="781"/>
      <c r="F661" s="782"/>
    </row>
    <row r="662" spans="1:6" ht="24" thickBot="1">
      <c r="A662" s="816"/>
      <c r="B662" s="817" t="s">
        <v>658</v>
      </c>
      <c r="C662" s="818"/>
      <c r="D662" s="819"/>
      <c r="E662" s="820"/>
      <c r="F662" s="716">
        <f>SUM(F584:F661)</f>
        <v>0</v>
      </c>
    </row>
    <row r="663" spans="1:6" ht="15" thickTop="1">
      <c r="A663" s="821"/>
      <c r="B663" s="822"/>
      <c r="C663" s="750"/>
      <c r="D663" s="751"/>
      <c r="E663" s="823"/>
    </row>
    <row r="664" spans="1:6">
      <c r="A664" s="748"/>
      <c r="B664" s="769"/>
      <c r="C664" s="770"/>
      <c r="D664" s="824"/>
      <c r="E664" s="825"/>
    </row>
    <row r="666" spans="1:6" ht="20.25">
      <c r="A666" s="802" t="s">
        <v>460</v>
      </c>
      <c r="B666" s="826" t="s">
        <v>570</v>
      </c>
      <c r="C666" s="804"/>
      <c r="D666" s="720"/>
      <c r="E666" s="801"/>
      <c r="F666" s="801"/>
    </row>
    <row r="668" spans="1:6" ht="140.25">
      <c r="A668" s="756" t="s">
        <v>456</v>
      </c>
      <c r="B668" s="827" t="s">
        <v>1688</v>
      </c>
      <c r="C668" s="622"/>
      <c r="D668" s="828"/>
      <c r="E668" s="829"/>
      <c r="F668" s="91">
        <f t="shared" ref="F668:F731" si="20">+E668*$D668</f>
        <v>0</v>
      </c>
    </row>
    <row r="669" spans="1:6" ht="12.75">
      <c r="A669" s="756"/>
      <c r="B669" s="827"/>
      <c r="C669" s="622"/>
      <c r="D669" s="828"/>
      <c r="E669" s="829"/>
      <c r="F669" s="91">
        <f t="shared" si="20"/>
        <v>0</v>
      </c>
    </row>
    <row r="670" spans="1:6" ht="12.75">
      <c r="A670" s="805"/>
      <c r="B670" s="831" t="s">
        <v>1689</v>
      </c>
      <c r="C670" s="622" t="s">
        <v>483</v>
      </c>
      <c r="D670" s="832">
        <v>7</v>
      </c>
      <c r="E670" s="829"/>
      <c r="F670" s="91">
        <f t="shared" si="20"/>
        <v>0</v>
      </c>
    </row>
    <row r="671" spans="1:6" ht="12.75">
      <c r="A671" s="756"/>
      <c r="B671" s="827"/>
      <c r="C671" s="622"/>
      <c r="D671" s="828"/>
      <c r="E671" s="829"/>
      <c r="F671" s="91">
        <f t="shared" si="20"/>
        <v>0</v>
      </c>
    </row>
    <row r="672" spans="1:6" ht="12.75">
      <c r="A672" s="805" t="s">
        <v>458</v>
      </c>
      <c r="B672" s="831" t="s">
        <v>1690</v>
      </c>
      <c r="C672" s="622"/>
      <c r="D672" s="828"/>
      <c r="E672" s="829"/>
      <c r="F672" s="91">
        <f t="shared" si="20"/>
        <v>0</v>
      </c>
    </row>
    <row r="673" spans="1:6" ht="25.5">
      <c r="A673" s="805"/>
      <c r="B673" s="831" t="s">
        <v>1691</v>
      </c>
      <c r="C673" s="622"/>
      <c r="D673" s="828"/>
      <c r="E673" s="829"/>
      <c r="F673" s="91">
        <f t="shared" si="20"/>
        <v>0</v>
      </c>
    </row>
    <row r="674" spans="1:6" ht="12.75">
      <c r="A674" s="805"/>
      <c r="B674" s="831" t="s">
        <v>1692</v>
      </c>
      <c r="C674" s="622"/>
      <c r="D674" s="828"/>
      <c r="E674" s="829"/>
      <c r="F674" s="91">
        <f t="shared" si="20"/>
        <v>0</v>
      </c>
    </row>
    <row r="675" spans="1:6" ht="89.25">
      <c r="A675" s="805"/>
      <c r="B675" s="831" t="s">
        <v>1693</v>
      </c>
      <c r="C675" s="622"/>
      <c r="D675" s="828"/>
      <c r="E675" s="829"/>
      <c r="F675" s="91">
        <f t="shared" si="20"/>
        <v>0</v>
      </c>
    </row>
    <row r="676" spans="1:6" ht="12.75">
      <c r="A676" s="805"/>
      <c r="B676" s="831" t="s">
        <v>1694</v>
      </c>
      <c r="C676" s="622"/>
      <c r="D676" s="828"/>
      <c r="E676" s="829"/>
      <c r="F676" s="91">
        <f t="shared" si="20"/>
        <v>0</v>
      </c>
    </row>
    <row r="677" spans="1:6" ht="12.75">
      <c r="A677" s="805"/>
      <c r="B677" s="831"/>
      <c r="C677" s="622"/>
      <c r="D677" s="828"/>
      <c r="E677" s="829"/>
      <c r="F677" s="91">
        <f t="shared" si="20"/>
        <v>0</v>
      </c>
    </row>
    <row r="678" spans="1:6" ht="38.25">
      <c r="A678" s="805"/>
      <c r="B678" s="831" t="s">
        <v>1695</v>
      </c>
      <c r="C678" s="622"/>
      <c r="D678" s="828"/>
      <c r="E678" s="829"/>
      <c r="F678" s="91">
        <f t="shared" si="20"/>
        <v>0</v>
      </c>
    </row>
    <row r="679" spans="1:6" ht="12.75">
      <c r="A679" s="805"/>
      <c r="B679" s="831" t="s">
        <v>1696</v>
      </c>
      <c r="C679" s="622"/>
      <c r="D679" s="828"/>
      <c r="E679" s="829"/>
      <c r="F679" s="91">
        <f t="shared" si="20"/>
        <v>0</v>
      </c>
    </row>
    <row r="680" spans="1:6" ht="12.75">
      <c r="A680" s="805"/>
      <c r="B680" s="831"/>
      <c r="C680" s="622"/>
      <c r="D680" s="828"/>
      <c r="E680" s="829"/>
      <c r="F680" s="91">
        <f t="shared" si="20"/>
        <v>0</v>
      </c>
    </row>
    <row r="681" spans="1:6" ht="12.75">
      <c r="A681" s="805"/>
      <c r="B681" s="831" t="s">
        <v>1689</v>
      </c>
      <c r="C681" s="622" t="s">
        <v>483</v>
      </c>
      <c r="D681" s="828">
        <v>1</v>
      </c>
      <c r="E681" s="829"/>
      <c r="F681" s="91">
        <f t="shared" si="20"/>
        <v>0</v>
      </c>
    </row>
    <row r="682" spans="1:6" ht="12.75">
      <c r="A682" s="805"/>
      <c r="B682" s="831"/>
      <c r="C682" s="622"/>
      <c r="D682" s="828"/>
      <c r="E682" s="829"/>
      <c r="F682" s="91">
        <f t="shared" si="20"/>
        <v>0</v>
      </c>
    </row>
    <row r="683" spans="1:6" ht="12.75">
      <c r="A683" s="805"/>
      <c r="B683" s="831"/>
      <c r="C683" s="622"/>
      <c r="D683" s="828"/>
      <c r="E683" s="829"/>
      <c r="F683" s="91">
        <f t="shared" si="20"/>
        <v>0</v>
      </c>
    </row>
    <row r="684" spans="1:6" ht="12.75">
      <c r="A684" s="805" t="s">
        <v>459</v>
      </c>
      <c r="B684" s="831" t="s">
        <v>1697</v>
      </c>
      <c r="C684" s="622"/>
      <c r="D684" s="828"/>
      <c r="E684" s="829"/>
      <c r="F684" s="91">
        <f t="shared" si="20"/>
        <v>0</v>
      </c>
    </row>
    <row r="685" spans="1:6" ht="12.75">
      <c r="A685" s="805"/>
      <c r="B685" s="831" t="s">
        <v>1698</v>
      </c>
      <c r="C685" s="622"/>
      <c r="D685" s="828"/>
      <c r="E685" s="829"/>
      <c r="F685" s="91">
        <f t="shared" si="20"/>
        <v>0</v>
      </c>
    </row>
    <row r="686" spans="1:6" ht="38.25">
      <c r="A686" s="805"/>
      <c r="B686" s="831" t="s">
        <v>1699</v>
      </c>
      <c r="C686" s="622"/>
      <c r="D686" s="828"/>
      <c r="E686" s="829"/>
      <c r="F686" s="91">
        <f t="shared" si="20"/>
        <v>0</v>
      </c>
    </row>
    <row r="687" spans="1:6" ht="38.25">
      <c r="A687" s="805"/>
      <c r="B687" s="831" t="s">
        <v>1700</v>
      </c>
      <c r="C687" s="622"/>
      <c r="D687" s="828"/>
      <c r="E687" s="829"/>
      <c r="F687" s="91">
        <f t="shared" si="20"/>
        <v>0</v>
      </c>
    </row>
    <row r="688" spans="1:6" ht="12.75">
      <c r="A688" s="805"/>
      <c r="B688" s="831" t="s">
        <v>1701</v>
      </c>
      <c r="C688" s="622"/>
      <c r="D688" s="828"/>
      <c r="E688" s="829"/>
      <c r="F688" s="91">
        <f t="shared" si="20"/>
        <v>0</v>
      </c>
    </row>
    <row r="689" spans="1:6" ht="12.75">
      <c r="A689" s="805"/>
      <c r="B689" s="831" t="s">
        <v>1702</v>
      </c>
      <c r="C689" s="622"/>
      <c r="D689" s="828"/>
      <c r="E689" s="829"/>
      <c r="F689" s="91">
        <f t="shared" si="20"/>
        <v>0</v>
      </c>
    </row>
    <row r="690" spans="1:6" ht="12.75">
      <c r="A690" s="805"/>
      <c r="B690" s="831" t="s">
        <v>1703</v>
      </c>
      <c r="C690" s="622"/>
      <c r="D690" s="828"/>
      <c r="E690" s="829"/>
      <c r="F690" s="91">
        <f t="shared" si="20"/>
        <v>0</v>
      </c>
    </row>
    <row r="691" spans="1:6" ht="12.75">
      <c r="A691" s="805"/>
      <c r="B691" s="831"/>
      <c r="C691" s="622"/>
      <c r="D691" s="828"/>
      <c r="E691" s="829"/>
      <c r="F691" s="91">
        <f t="shared" si="20"/>
        <v>0</v>
      </c>
    </row>
    <row r="692" spans="1:6" ht="25.5">
      <c r="A692" s="805"/>
      <c r="B692" s="831" t="s">
        <v>1704</v>
      </c>
      <c r="C692" s="622"/>
      <c r="D692" s="828"/>
      <c r="E692" s="829"/>
      <c r="F692" s="91">
        <f t="shared" si="20"/>
        <v>0</v>
      </c>
    </row>
    <row r="693" spans="1:6" ht="12.75">
      <c r="A693" s="805"/>
      <c r="B693" s="831"/>
      <c r="C693" s="622"/>
      <c r="D693" s="828"/>
      <c r="E693" s="829"/>
      <c r="F693" s="91">
        <f t="shared" si="20"/>
        <v>0</v>
      </c>
    </row>
    <row r="694" spans="1:6" ht="12.75">
      <c r="A694" s="805"/>
      <c r="B694" s="831" t="s">
        <v>1689</v>
      </c>
      <c r="C694" s="622" t="s">
        <v>483</v>
      </c>
      <c r="D694" s="828">
        <v>1</v>
      </c>
      <c r="E694" s="829"/>
      <c r="F694" s="91">
        <f t="shared" si="20"/>
        <v>0</v>
      </c>
    </row>
    <row r="695" spans="1:6" ht="12.75">
      <c r="A695" s="805"/>
      <c r="B695" s="831"/>
      <c r="C695" s="622"/>
      <c r="D695" s="828"/>
      <c r="E695" s="829"/>
      <c r="F695" s="91">
        <f t="shared" si="20"/>
        <v>0</v>
      </c>
    </row>
    <row r="696" spans="1:6" ht="12.75">
      <c r="A696" s="805" t="s">
        <v>460</v>
      </c>
      <c r="B696" s="831" t="s">
        <v>1705</v>
      </c>
      <c r="C696" s="622"/>
      <c r="D696" s="828"/>
      <c r="E696" s="829"/>
      <c r="F696" s="91">
        <f t="shared" si="20"/>
        <v>0</v>
      </c>
    </row>
    <row r="697" spans="1:6" ht="25.5">
      <c r="A697" s="805"/>
      <c r="B697" s="831" t="s">
        <v>1706</v>
      </c>
      <c r="C697" s="622"/>
      <c r="D697" s="828"/>
      <c r="E697" s="829"/>
      <c r="F697" s="91">
        <f t="shared" si="20"/>
        <v>0</v>
      </c>
    </row>
    <row r="698" spans="1:6" ht="12.75">
      <c r="A698" s="805"/>
      <c r="B698" s="831" t="s">
        <v>1707</v>
      </c>
      <c r="C698" s="622"/>
      <c r="D698" s="828"/>
      <c r="E698" s="829"/>
      <c r="F698" s="91">
        <f t="shared" si="20"/>
        <v>0</v>
      </c>
    </row>
    <row r="699" spans="1:6" ht="38.25">
      <c r="A699" s="805"/>
      <c r="B699" s="831" t="s">
        <v>1708</v>
      </c>
      <c r="C699" s="622"/>
      <c r="D699" s="828"/>
      <c r="E699" s="829"/>
      <c r="F699" s="91">
        <f t="shared" si="20"/>
        <v>0</v>
      </c>
    </row>
    <row r="700" spans="1:6" ht="38.25">
      <c r="A700" s="805"/>
      <c r="B700" s="831" t="s">
        <v>1709</v>
      </c>
      <c r="C700" s="622"/>
      <c r="D700" s="828"/>
      <c r="E700" s="829"/>
      <c r="F700" s="91">
        <f t="shared" si="20"/>
        <v>0</v>
      </c>
    </row>
    <row r="701" spans="1:6" ht="38.25">
      <c r="A701" s="805"/>
      <c r="B701" s="831" t="s">
        <v>1710</v>
      </c>
      <c r="C701" s="622"/>
      <c r="D701" s="828"/>
      <c r="E701" s="829"/>
      <c r="F701" s="91">
        <f t="shared" si="20"/>
        <v>0</v>
      </c>
    </row>
    <row r="702" spans="1:6" ht="25.5">
      <c r="A702" s="805"/>
      <c r="B702" s="831" t="s">
        <v>1711</v>
      </c>
      <c r="C702" s="622"/>
      <c r="D702" s="828"/>
      <c r="E702" s="829"/>
      <c r="F702" s="91">
        <f t="shared" si="20"/>
        <v>0</v>
      </c>
    </row>
    <row r="703" spans="1:6" ht="12.75">
      <c r="A703" s="805"/>
      <c r="B703" s="831" t="s">
        <v>1712</v>
      </c>
      <c r="C703" s="622"/>
      <c r="D703" s="828"/>
      <c r="E703" s="829"/>
      <c r="F703" s="91">
        <f t="shared" si="20"/>
        <v>0</v>
      </c>
    </row>
    <row r="704" spans="1:6" ht="12.75">
      <c r="A704" s="805"/>
      <c r="B704" s="831"/>
      <c r="C704" s="622"/>
      <c r="D704" s="828"/>
      <c r="E704" s="829"/>
      <c r="F704" s="91">
        <f t="shared" si="20"/>
        <v>0</v>
      </c>
    </row>
    <row r="705" spans="1:6" ht="12.75">
      <c r="A705" s="805"/>
      <c r="B705" s="831" t="s">
        <v>1689</v>
      </c>
      <c r="C705" s="622" t="s">
        <v>483</v>
      </c>
      <c r="D705" s="828">
        <v>2</v>
      </c>
      <c r="E705" s="829"/>
      <c r="F705" s="91">
        <f t="shared" si="20"/>
        <v>0</v>
      </c>
    </row>
    <row r="706" spans="1:6" ht="12.75">
      <c r="A706" s="805"/>
      <c r="B706" s="831"/>
      <c r="C706" s="622"/>
      <c r="D706" s="828"/>
      <c r="E706" s="829"/>
      <c r="F706" s="91">
        <f t="shared" si="20"/>
        <v>0</v>
      </c>
    </row>
    <row r="707" spans="1:6" ht="12.75">
      <c r="A707" s="805" t="s">
        <v>462</v>
      </c>
      <c r="B707" s="831" t="s">
        <v>1713</v>
      </c>
      <c r="C707" s="622"/>
      <c r="D707" s="828"/>
      <c r="E707" s="829"/>
      <c r="F707" s="91">
        <f t="shared" si="20"/>
        <v>0</v>
      </c>
    </row>
    <row r="708" spans="1:6" ht="25.5">
      <c r="A708" s="805"/>
      <c r="B708" s="831" t="s">
        <v>1714</v>
      </c>
      <c r="C708" s="622"/>
      <c r="D708" s="828"/>
      <c r="E708" s="829"/>
      <c r="F708" s="91">
        <f t="shared" si="20"/>
        <v>0</v>
      </c>
    </row>
    <row r="709" spans="1:6" ht="25.5">
      <c r="A709" s="805"/>
      <c r="B709" s="831" t="s">
        <v>1715</v>
      </c>
      <c r="C709" s="622"/>
      <c r="D709" s="828"/>
      <c r="E709" s="829"/>
      <c r="F709" s="91">
        <f t="shared" si="20"/>
        <v>0</v>
      </c>
    </row>
    <row r="710" spans="1:6" ht="25.5">
      <c r="A710" s="805"/>
      <c r="B710" s="831" t="s">
        <v>1716</v>
      </c>
      <c r="C710" s="622"/>
      <c r="D710" s="828"/>
      <c r="E710" s="829"/>
      <c r="F710" s="91">
        <f t="shared" si="20"/>
        <v>0</v>
      </c>
    </row>
    <row r="711" spans="1:6" ht="25.5">
      <c r="A711" s="805"/>
      <c r="B711" s="831" t="s">
        <v>1717</v>
      </c>
      <c r="C711" s="622"/>
      <c r="D711" s="828"/>
      <c r="E711" s="829"/>
      <c r="F711" s="91">
        <f t="shared" si="20"/>
        <v>0</v>
      </c>
    </row>
    <row r="712" spans="1:6" ht="12.75">
      <c r="A712" s="805"/>
      <c r="B712" s="831" t="s">
        <v>1718</v>
      </c>
      <c r="C712" s="622"/>
      <c r="D712" s="828"/>
      <c r="E712" s="829"/>
      <c r="F712" s="91">
        <f t="shared" si="20"/>
        <v>0</v>
      </c>
    </row>
    <row r="713" spans="1:6" ht="12.75">
      <c r="A713" s="805"/>
      <c r="B713" s="831" t="s">
        <v>1719</v>
      </c>
      <c r="C713" s="622"/>
      <c r="D713" s="828"/>
      <c r="E713" s="829"/>
      <c r="F713" s="91">
        <f t="shared" si="20"/>
        <v>0</v>
      </c>
    </row>
    <row r="714" spans="1:6" ht="12.75">
      <c r="A714" s="805"/>
      <c r="B714" s="831" t="s">
        <v>1720</v>
      </c>
      <c r="C714" s="622"/>
      <c r="D714" s="828"/>
      <c r="E714" s="829"/>
      <c r="F714" s="91">
        <f t="shared" si="20"/>
        <v>0</v>
      </c>
    </row>
    <row r="715" spans="1:6" ht="12.75">
      <c r="A715" s="805"/>
      <c r="B715" s="831"/>
      <c r="C715" s="622"/>
      <c r="D715" s="828"/>
      <c r="E715" s="829"/>
      <c r="F715" s="91">
        <f t="shared" si="20"/>
        <v>0</v>
      </c>
    </row>
    <row r="716" spans="1:6" ht="12.75">
      <c r="A716" s="805"/>
      <c r="B716" s="831" t="s">
        <v>1721</v>
      </c>
      <c r="C716" s="622"/>
      <c r="D716" s="828"/>
      <c r="E716" s="829"/>
      <c r="F716" s="91">
        <f t="shared" si="20"/>
        <v>0</v>
      </c>
    </row>
    <row r="717" spans="1:6" ht="12.75">
      <c r="A717" s="805"/>
      <c r="B717" s="831"/>
      <c r="C717" s="622"/>
      <c r="D717" s="828"/>
      <c r="E717" s="829"/>
      <c r="F717" s="91">
        <f t="shared" si="20"/>
        <v>0</v>
      </c>
    </row>
    <row r="718" spans="1:6" ht="12.75">
      <c r="A718" s="805"/>
      <c r="B718" s="831" t="s">
        <v>1722</v>
      </c>
      <c r="C718" s="622" t="s">
        <v>483</v>
      </c>
      <c r="D718" s="828">
        <v>1</v>
      </c>
      <c r="E718" s="829"/>
      <c r="F718" s="91">
        <f t="shared" si="20"/>
        <v>0</v>
      </c>
    </row>
    <row r="719" spans="1:6" ht="12.75">
      <c r="A719" s="805"/>
      <c r="B719" s="831"/>
      <c r="C719" s="622"/>
      <c r="D719" s="828"/>
      <c r="E719" s="829"/>
      <c r="F719" s="91">
        <f t="shared" si="20"/>
        <v>0</v>
      </c>
    </row>
    <row r="720" spans="1:6" ht="25.5">
      <c r="A720" s="805" t="s">
        <v>463</v>
      </c>
      <c r="B720" s="831" t="s">
        <v>1723</v>
      </c>
      <c r="C720" s="622"/>
      <c r="D720" s="828"/>
      <c r="E720" s="829"/>
      <c r="F720" s="91">
        <f t="shared" si="20"/>
        <v>0</v>
      </c>
    </row>
    <row r="721" spans="1:6" ht="12.75">
      <c r="A721" s="805"/>
      <c r="B721" s="831"/>
      <c r="C721" s="622"/>
      <c r="D721" s="828"/>
      <c r="E721" s="829"/>
      <c r="F721" s="91">
        <f t="shared" si="20"/>
        <v>0</v>
      </c>
    </row>
    <row r="722" spans="1:6" ht="12.75">
      <c r="A722" s="805"/>
      <c r="B722" s="831" t="s">
        <v>1724</v>
      </c>
      <c r="C722" s="622"/>
      <c r="D722" s="828"/>
      <c r="E722" s="829"/>
      <c r="F722" s="91">
        <f t="shared" si="20"/>
        <v>0</v>
      </c>
    </row>
    <row r="723" spans="1:6" ht="12.75">
      <c r="A723" s="805"/>
      <c r="B723" s="831" t="s">
        <v>1725</v>
      </c>
      <c r="C723" s="622"/>
      <c r="D723" s="828"/>
      <c r="E723" s="829"/>
      <c r="F723" s="91">
        <f t="shared" si="20"/>
        <v>0</v>
      </c>
    </row>
    <row r="724" spans="1:6" ht="25.5">
      <c r="A724" s="805"/>
      <c r="B724" s="831" t="s">
        <v>1726</v>
      </c>
      <c r="C724" s="622"/>
      <c r="D724" s="828"/>
      <c r="E724" s="829"/>
      <c r="F724" s="91">
        <f t="shared" si="20"/>
        <v>0</v>
      </c>
    </row>
    <row r="725" spans="1:6" ht="25.5">
      <c r="A725" s="805"/>
      <c r="B725" s="831" t="s">
        <v>1727</v>
      </c>
      <c r="C725" s="622"/>
      <c r="D725" s="828"/>
      <c r="E725" s="829"/>
      <c r="F725" s="91">
        <f t="shared" si="20"/>
        <v>0</v>
      </c>
    </row>
    <row r="726" spans="1:6" ht="12.75">
      <c r="A726" s="805"/>
      <c r="B726" s="831" t="s">
        <v>1719</v>
      </c>
      <c r="C726" s="622"/>
      <c r="D726" s="828"/>
      <c r="E726" s="829"/>
      <c r="F726" s="91">
        <f t="shared" si="20"/>
        <v>0</v>
      </c>
    </row>
    <row r="727" spans="1:6" ht="12.75">
      <c r="A727" s="805"/>
      <c r="B727" s="831" t="s">
        <v>1728</v>
      </c>
      <c r="C727" s="622" t="s">
        <v>483</v>
      </c>
      <c r="D727" s="828">
        <v>1</v>
      </c>
      <c r="E727" s="829"/>
      <c r="F727" s="91">
        <f t="shared" si="20"/>
        <v>0</v>
      </c>
    </row>
    <row r="728" spans="1:6" ht="12.75">
      <c r="A728" s="805"/>
      <c r="B728" s="831"/>
      <c r="C728" s="622"/>
      <c r="D728" s="828"/>
      <c r="E728" s="829"/>
      <c r="F728" s="91">
        <f t="shared" si="20"/>
        <v>0</v>
      </c>
    </row>
    <row r="729" spans="1:6" ht="38.25">
      <c r="A729" s="756" t="s">
        <v>464</v>
      </c>
      <c r="B729" s="831" t="s">
        <v>1729</v>
      </c>
      <c r="C729" s="833"/>
      <c r="D729" s="828"/>
      <c r="E729" s="829"/>
      <c r="F729" s="91">
        <f t="shared" si="20"/>
        <v>0</v>
      </c>
    </row>
    <row r="730" spans="1:6" ht="12.75">
      <c r="A730" s="756"/>
      <c r="B730" s="831" t="s">
        <v>1730</v>
      </c>
      <c r="C730" s="833"/>
      <c r="D730" s="828"/>
      <c r="E730" s="829"/>
      <c r="F730" s="91">
        <f t="shared" si="20"/>
        <v>0</v>
      </c>
    </row>
    <row r="731" spans="1:6" ht="12.75">
      <c r="A731" s="756"/>
      <c r="B731" s="831"/>
      <c r="C731" s="833"/>
      <c r="D731" s="828"/>
      <c r="E731" s="829"/>
      <c r="F731" s="91">
        <f t="shared" si="20"/>
        <v>0</v>
      </c>
    </row>
    <row r="732" spans="1:6" ht="25.5">
      <c r="A732" s="756"/>
      <c r="B732" s="831" t="s">
        <v>1731</v>
      </c>
      <c r="C732" s="833" t="s">
        <v>478</v>
      </c>
      <c r="D732" s="828">
        <v>1</v>
      </c>
      <c r="E732" s="829"/>
      <c r="F732" s="91">
        <f t="shared" ref="F732:F795" si="21">+E732*$D732</f>
        <v>0</v>
      </c>
    </row>
    <row r="733" spans="1:6" ht="12.75">
      <c r="A733" s="756"/>
      <c r="B733" s="831"/>
      <c r="C733" s="833"/>
      <c r="D733" s="828"/>
      <c r="E733" s="829"/>
      <c r="F733" s="91">
        <f t="shared" si="21"/>
        <v>0</v>
      </c>
    </row>
    <row r="734" spans="1:6" ht="38.25">
      <c r="A734" s="756" t="s">
        <v>465</v>
      </c>
      <c r="B734" s="831" t="s">
        <v>1732</v>
      </c>
      <c r="C734" s="833"/>
      <c r="D734" s="828"/>
      <c r="E734" s="829"/>
      <c r="F734" s="91">
        <f t="shared" si="21"/>
        <v>0</v>
      </c>
    </row>
    <row r="735" spans="1:6" ht="12.75">
      <c r="A735" s="756"/>
      <c r="B735" s="831" t="s">
        <v>1730</v>
      </c>
      <c r="C735" s="833"/>
      <c r="D735" s="828"/>
      <c r="E735" s="829"/>
      <c r="F735" s="91">
        <f t="shared" si="21"/>
        <v>0</v>
      </c>
    </row>
    <row r="736" spans="1:6" ht="12.75">
      <c r="A736" s="756"/>
      <c r="B736" s="831"/>
      <c r="C736" s="833"/>
      <c r="D736" s="828"/>
      <c r="E736" s="829"/>
      <c r="F736" s="91">
        <f t="shared" si="21"/>
        <v>0</v>
      </c>
    </row>
    <row r="737" spans="1:6" ht="25.5">
      <c r="A737" s="756"/>
      <c r="B737" s="831" t="s">
        <v>1731</v>
      </c>
      <c r="C737" s="833" t="s">
        <v>478</v>
      </c>
      <c r="D737" s="828">
        <v>1</v>
      </c>
      <c r="E737" s="829"/>
      <c r="F737" s="91">
        <f t="shared" si="21"/>
        <v>0</v>
      </c>
    </row>
    <row r="738" spans="1:6" ht="12.75">
      <c r="A738" s="756"/>
      <c r="B738" s="831"/>
      <c r="C738" s="833"/>
      <c r="D738" s="828"/>
      <c r="E738" s="829"/>
      <c r="F738" s="91">
        <f t="shared" si="21"/>
        <v>0</v>
      </c>
    </row>
    <row r="739" spans="1:6" ht="102">
      <c r="A739" s="756" t="s">
        <v>466</v>
      </c>
      <c r="B739" s="831" t="s">
        <v>1733</v>
      </c>
      <c r="C739" s="758"/>
      <c r="D739" s="828"/>
      <c r="E739" s="829"/>
      <c r="F739" s="91">
        <f t="shared" si="21"/>
        <v>0</v>
      </c>
    </row>
    <row r="740" spans="1:6" ht="12.75">
      <c r="A740" s="756"/>
      <c r="B740" s="831"/>
      <c r="C740" s="758"/>
      <c r="D740" s="828"/>
      <c r="E740" s="829"/>
      <c r="F740" s="91">
        <f t="shared" si="21"/>
        <v>0</v>
      </c>
    </row>
    <row r="741" spans="1:6" ht="25.5">
      <c r="A741" s="756"/>
      <c r="B741" s="831" t="s">
        <v>1734</v>
      </c>
      <c r="C741" s="833" t="s">
        <v>483</v>
      </c>
      <c r="D741" s="828">
        <v>5</v>
      </c>
      <c r="E741" s="829"/>
      <c r="F741" s="91">
        <f t="shared" si="21"/>
        <v>0</v>
      </c>
    </row>
    <row r="742" spans="1:6" ht="12.75">
      <c r="A742" s="756"/>
      <c r="B742" s="831"/>
      <c r="C742" s="758"/>
      <c r="D742" s="828"/>
      <c r="E742" s="829"/>
      <c r="F742" s="91">
        <f t="shared" si="21"/>
        <v>0</v>
      </c>
    </row>
    <row r="743" spans="1:6" ht="25.5">
      <c r="A743" s="756" t="s">
        <v>467</v>
      </c>
      <c r="B743" s="831" t="s">
        <v>660</v>
      </c>
      <c r="C743" s="622"/>
      <c r="D743" s="828"/>
      <c r="E743" s="829"/>
      <c r="F743" s="91">
        <f t="shared" si="21"/>
        <v>0</v>
      </c>
    </row>
    <row r="744" spans="1:6" ht="12.75">
      <c r="A744" s="805"/>
      <c r="B744" s="831" t="s">
        <v>648</v>
      </c>
      <c r="C744" s="622" t="s">
        <v>478</v>
      </c>
      <c r="D744" s="828">
        <v>1</v>
      </c>
      <c r="E744" s="830"/>
      <c r="F744" s="91">
        <f t="shared" si="21"/>
        <v>0</v>
      </c>
    </row>
    <row r="745" spans="1:6" ht="12.75">
      <c r="A745" s="805"/>
      <c r="B745" s="831" t="s">
        <v>649</v>
      </c>
      <c r="C745" s="622" t="s">
        <v>478</v>
      </c>
      <c r="D745" s="828">
        <v>1</v>
      </c>
      <c r="E745" s="830"/>
      <c r="F745" s="91">
        <f t="shared" si="21"/>
        <v>0</v>
      </c>
    </row>
    <row r="746" spans="1:6" ht="12.75">
      <c r="A746" s="805"/>
      <c r="B746" s="831" t="s">
        <v>647</v>
      </c>
      <c r="C746" s="622" t="s">
        <v>478</v>
      </c>
      <c r="D746" s="828">
        <v>1</v>
      </c>
      <c r="E746" s="830"/>
      <c r="F746" s="91">
        <f t="shared" si="21"/>
        <v>0</v>
      </c>
    </row>
    <row r="747" spans="1:6" ht="12.75">
      <c r="A747" s="805"/>
      <c r="B747" s="831"/>
      <c r="C747" s="622"/>
      <c r="D747" s="828"/>
      <c r="E747" s="829"/>
      <c r="F747" s="91">
        <f t="shared" si="21"/>
        <v>0</v>
      </c>
    </row>
    <row r="748" spans="1:6" ht="76.5">
      <c r="A748" s="805" t="s">
        <v>485</v>
      </c>
      <c r="B748" s="831" t="s">
        <v>1735</v>
      </c>
      <c r="C748" s="622"/>
      <c r="D748" s="828"/>
      <c r="E748" s="829"/>
      <c r="F748" s="91">
        <f t="shared" si="21"/>
        <v>0</v>
      </c>
    </row>
    <row r="749" spans="1:6" ht="12.75">
      <c r="A749" s="805"/>
      <c r="B749" s="831" t="s">
        <v>648</v>
      </c>
      <c r="C749" s="622" t="s">
        <v>637</v>
      </c>
      <c r="D749" s="828">
        <v>34</v>
      </c>
      <c r="E749" s="829"/>
      <c r="F749" s="91">
        <f t="shared" si="21"/>
        <v>0</v>
      </c>
    </row>
    <row r="750" spans="1:6" ht="12.75">
      <c r="A750" s="805"/>
      <c r="B750" s="831" t="s">
        <v>649</v>
      </c>
      <c r="C750" s="622" t="s">
        <v>637</v>
      </c>
      <c r="D750" s="828">
        <v>55</v>
      </c>
      <c r="E750" s="829"/>
      <c r="F750" s="91">
        <f t="shared" si="21"/>
        <v>0</v>
      </c>
    </row>
    <row r="751" spans="1:6" ht="12.75">
      <c r="A751" s="805"/>
      <c r="B751" s="831" t="s">
        <v>630</v>
      </c>
      <c r="C751" s="622" t="s">
        <v>637</v>
      </c>
      <c r="D751" s="828">
        <v>83</v>
      </c>
      <c r="E751" s="829"/>
      <c r="F751" s="91">
        <f t="shared" si="21"/>
        <v>0</v>
      </c>
    </row>
    <row r="752" spans="1:6" ht="12.75">
      <c r="A752" s="805"/>
      <c r="B752" s="831"/>
      <c r="C752" s="622"/>
      <c r="D752" s="828"/>
      <c r="E752" s="829"/>
      <c r="F752" s="91">
        <f t="shared" si="21"/>
        <v>0</v>
      </c>
    </row>
    <row r="753" spans="1:6" ht="51">
      <c r="A753" s="805" t="s">
        <v>468</v>
      </c>
      <c r="B753" s="831" t="s">
        <v>1736</v>
      </c>
      <c r="C753" s="622"/>
      <c r="D753" s="828"/>
      <c r="E753" s="829"/>
      <c r="F753" s="91">
        <f t="shared" si="21"/>
        <v>0</v>
      </c>
    </row>
    <row r="754" spans="1:6" ht="12.75">
      <c r="A754" s="805"/>
      <c r="B754" s="831"/>
      <c r="C754" s="622"/>
      <c r="D754" s="828"/>
      <c r="E754" s="829"/>
      <c r="F754" s="91">
        <f t="shared" si="21"/>
        <v>0</v>
      </c>
    </row>
    <row r="755" spans="1:6" ht="12.75">
      <c r="A755" s="805"/>
      <c r="B755" s="831" t="s">
        <v>1596</v>
      </c>
      <c r="C755" s="622"/>
      <c r="D755" s="828"/>
      <c r="E755" s="829"/>
      <c r="F755" s="91">
        <f t="shared" si="21"/>
        <v>0</v>
      </c>
    </row>
    <row r="756" spans="1:6" ht="12.75">
      <c r="A756" s="805"/>
      <c r="B756" s="831" t="s">
        <v>648</v>
      </c>
      <c r="C756" s="622" t="s">
        <v>637</v>
      </c>
      <c r="D756" s="828">
        <v>34</v>
      </c>
      <c r="E756" s="829"/>
      <c r="F756" s="91">
        <f t="shared" si="21"/>
        <v>0</v>
      </c>
    </row>
    <row r="757" spans="1:6" ht="12.75">
      <c r="A757" s="805"/>
      <c r="B757" s="831" t="s">
        <v>649</v>
      </c>
      <c r="C757" s="622" t="s">
        <v>637</v>
      </c>
      <c r="D757" s="828">
        <v>55</v>
      </c>
      <c r="E757" s="829"/>
      <c r="F757" s="91">
        <f t="shared" si="21"/>
        <v>0</v>
      </c>
    </row>
    <row r="758" spans="1:6" ht="12.75">
      <c r="A758" s="805"/>
      <c r="B758" s="831" t="s">
        <v>647</v>
      </c>
      <c r="C758" s="622" t="s">
        <v>637</v>
      </c>
      <c r="D758" s="828">
        <v>83</v>
      </c>
      <c r="E758" s="829"/>
      <c r="F758" s="91">
        <f t="shared" si="21"/>
        <v>0</v>
      </c>
    </row>
    <row r="759" spans="1:6" ht="12.75">
      <c r="A759" s="805"/>
      <c r="B759" s="831"/>
      <c r="C759" s="622"/>
      <c r="D759" s="828"/>
      <c r="E759" s="829"/>
      <c r="F759" s="91">
        <f t="shared" si="21"/>
        <v>0</v>
      </c>
    </row>
    <row r="760" spans="1:6" ht="51">
      <c r="A760" s="756" t="s">
        <v>486</v>
      </c>
      <c r="B760" s="831" t="s">
        <v>1737</v>
      </c>
      <c r="C760" s="762"/>
      <c r="D760" s="828"/>
      <c r="E760" s="829"/>
      <c r="F760" s="91">
        <f t="shared" si="21"/>
        <v>0</v>
      </c>
    </row>
    <row r="761" spans="1:6" ht="12.75">
      <c r="A761" s="756"/>
      <c r="B761" s="831" t="s">
        <v>648</v>
      </c>
      <c r="C761" s="834" t="s">
        <v>637</v>
      </c>
      <c r="D761" s="828">
        <v>1</v>
      </c>
      <c r="E761" s="830"/>
      <c r="F761" s="91">
        <f t="shared" si="21"/>
        <v>0</v>
      </c>
    </row>
    <row r="762" spans="1:6" ht="12.75">
      <c r="A762" s="756"/>
      <c r="B762" s="622" t="s">
        <v>649</v>
      </c>
      <c r="C762" s="622" t="s">
        <v>637</v>
      </c>
      <c r="D762" s="828">
        <v>1</v>
      </c>
      <c r="E762" s="830"/>
      <c r="F762" s="91">
        <f t="shared" si="21"/>
        <v>0</v>
      </c>
    </row>
    <row r="763" spans="1:6" ht="12.75">
      <c r="A763" s="756"/>
      <c r="B763" s="622" t="s">
        <v>647</v>
      </c>
      <c r="C763" s="622" t="s">
        <v>637</v>
      </c>
      <c r="D763" s="828">
        <v>1</v>
      </c>
      <c r="E763" s="829"/>
      <c r="F763" s="91">
        <f t="shared" si="21"/>
        <v>0</v>
      </c>
    </row>
    <row r="764" spans="1:6" ht="12.75">
      <c r="A764" s="756"/>
      <c r="B764" s="622"/>
      <c r="C764" s="622"/>
      <c r="D764" s="828"/>
      <c r="E764" s="829"/>
      <c r="F764" s="91">
        <f t="shared" si="21"/>
        <v>0</v>
      </c>
    </row>
    <row r="765" spans="1:6" ht="12.75">
      <c r="A765" s="756" t="s">
        <v>487</v>
      </c>
      <c r="B765" s="760" t="s">
        <v>1738</v>
      </c>
      <c r="C765" s="762" t="s">
        <v>478</v>
      </c>
      <c r="D765" s="828">
        <v>5</v>
      </c>
      <c r="E765" s="829"/>
      <c r="F765" s="91">
        <f t="shared" si="21"/>
        <v>0</v>
      </c>
    </row>
    <row r="766" spans="1:6" ht="12.75">
      <c r="A766" s="805"/>
      <c r="B766" s="831"/>
      <c r="C766" s="622"/>
      <c r="D766" s="828"/>
      <c r="E766" s="829"/>
      <c r="F766" s="91">
        <f t="shared" si="21"/>
        <v>0</v>
      </c>
    </row>
    <row r="767" spans="1:6" ht="38.25">
      <c r="A767" s="805" t="s">
        <v>469</v>
      </c>
      <c r="B767" s="831" t="s">
        <v>661</v>
      </c>
      <c r="C767" s="622"/>
      <c r="D767" s="828"/>
      <c r="E767" s="829"/>
      <c r="F767" s="91">
        <f t="shared" si="21"/>
        <v>0</v>
      </c>
    </row>
    <row r="768" spans="1:6" ht="12.75">
      <c r="A768" s="805"/>
      <c r="B768" s="831" t="s">
        <v>1739</v>
      </c>
      <c r="C768" s="622" t="s">
        <v>637</v>
      </c>
      <c r="D768" s="828">
        <v>10</v>
      </c>
      <c r="E768" s="829"/>
      <c r="F768" s="91">
        <f t="shared" si="21"/>
        <v>0</v>
      </c>
    </row>
    <row r="769" spans="1:6" ht="12.75">
      <c r="A769" s="805"/>
      <c r="B769" s="831" t="s">
        <v>1740</v>
      </c>
      <c r="C769" s="622" t="s">
        <v>637</v>
      </c>
      <c r="D769" s="828">
        <v>13</v>
      </c>
      <c r="E769" s="829"/>
      <c r="F769" s="91">
        <f t="shared" si="21"/>
        <v>0</v>
      </c>
    </row>
    <row r="770" spans="1:6" ht="12.75">
      <c r="A770" s="805"/>
      <c r="B770" s="831"/>
      <c r="C770" s="622"/>
      <c r="D770" s="828"/>
      <c r="E770" s="829"/>
      <c r="F770" s="91">
        <f t="shared" si="21"/>
        <v>0</v>
      </c>
    </row>
    <row r="771" spans="1:6" ht="25.5">
      <c r="A771" s="756" t="s">
        <v>470</v>
      </c>
      <c r="B771" s="831" t="s">
        <v>1741</v>
      </c>
      <c r="C771" s="762"/>
      <c r="D771" s="828"/>
      <c r="E771" s="829"/>
      <c r="F771" s="91">
        <f t="shared" si="21"/>
        <v>0</v>
      </c>
    </row>
    <row r="772" spans="1:6" ht="25.5">
      <c r="A772" s="756"/>
      <c r="B772" s="831" t="s">
        <v>1742</v>
      </c>
      <c r="C772" s="762"/>
      <c r="D772" s="828"/>
      <c r="E772" s="829"/>
      <c r="F772" s="91">
        <f t="shared" si="21"/>
        <v>0</v>
      </c>
    </row>
    <row r="773" spans="1:6" ht="12.75">
      <c r="A773" s="756"/>
      <c r="B773" s="831" t="s">
        <v>1743</v>
      </c>
      <c r="C773" s="622" t="s">
        <v>478</v>
      </c>
      <c r="D773" s="828">
        <v>1</v>
      </c>
      <c r="E773" s="829"/>
      <c r="F773" s="91">
        <f t="shared" si="21"/>
        <v>0</v>
      </c>
    </row>
    <row r="774" spans="1:6" ht="12.75">
      <c r="A774" s="756"/>
      <c r="B774" s="831"/>
      <c r="C774" s="622"/>
      <c r="D774" s="828"/>
      <c r="E774" s="829"/>
      <c r="F774" s="91">
        <f t="shared" si="21"/>
        <v>0</v>
      </c>
    </row>
    <row r="775" spans="1:6" ht="25.5">
      <c r="A775" s="756" t="s">
        <v>476</v>
      </c>
      <c r="B775" s="831" t="s">
        <v>1744</v>
      </c>
      <c r="C775" s="622"/>
      <c r="D775" s="828"/>
      <c r="E775" s="829"/>
      <c r="F775" s="91">
        <f t="shared" si="21"/>
        <v>0</v>
      </c>
    </row>
    <row r="776" spans="1:6" ht="12.75">
      <c r="A776" s="756"/>
      <c r="B776" s="831"/>
      <c r="C776" s="622"/>
      <c r="D776" s="828"/>
      <c r="E776" s="829"/>
      <c r="F776" s="91">
        <f t="shared" si="21"/>
        <v>0</v>
      </c>
    </row>
    <row r="777" spans="1:6" ht="25.5">
      <c r="A777" s="756"/>
      <c r="B777" s="831" t="s">
        <v>1745</v>
      </c>
      <c r="C777" s="622"/>
      <c r="D777" s="828"/>
      <c r="E777" s="829"/>
      <c r="F777" s="91">
        <f t="shared" si="21"/>
        <v>0</v>
      </c>
    </row>
    <row r="778" spans="1:6" ht="25.5">
      <c r="A778" s="756"/>
      <c r="B778" s="831" t="s">
        <v>1746</v>
      </c>
      <c r="C778" s="622"/>
      <c r="D778" s="828"/>
      <c r="E778" s="829"/>
      <c r="F778" s="91">
        <f t="shared" si="21"/>
        <v>0</v>
      </c>
    </row>
    <row r="779" spans="1:6" ht="25.5">
      <c r="A779" s="756"/>
      <c r="B779" s="831" t="s">
        <v>1747</v>
      </c>
      <c r="C779" s="622"/>
      <c r="D779" s="828"/>
      <c r="E779" s="829"/>
      <c r="F779" s="91">
        <f t="shared" si="21"/>
        <v>0</v>
      </c>
    </row>
    <row r="780" spans="1:6" ht="25.5">
      <c r="A780" s="756"/>
      <c r="B780" s="831" t="s">
        <v>1748</v>
      </c>
      <c r="C780" s="622"/>
      <c r="D780" s="828"/>
      <c r="E780" s="829"/>
      <c r="F780" s="91">
        <f t="shared" si="21"/>
        <v>0</v>
      </c>
    </row>
    <row r="781" spans="1:6" ht="25.5">
      <c r="A781" s="756"/>
      <c r="B781" s="831" t="s">
        <v>1749</v>
      </c>
      <c r="C781" s="622"/>
      <c r="D781" s="828"/>
      <c r="E781" s="829"/>
      <c r="F781" s="91">
        <f t="shared" si="21"/>
        <v>0</v>
      </c>
    </row>
    <row r="782" spans="1:6" ht="38.25">
      <c r="A782" s="756"/>
      <c r="B782" s="831" t="s">
        <v>1750</v>
      </c>
      <c r="C782" s="622" t="s">
        <v>483</v>
      </c>
      <c r="D782" s="828">
        <v>1</v>
      </c>
      <c r="E782" s="829"/>
      <c r="F782" s="91">
        <f t="shared" si="21"/>
        <v>0</v>
      </c>
    </row>
    <row r="783" spans="1:6" ht="12.75">
      <c r="A783" s="756"/>
      <c r="B783" s="831"/>
      <c r="C783" s="622"/>
      <c r="D783" s="828"/>
      <c r="E783" s="829"/>
      <c r="F783" s="91">
        <f t="shared" si="21"/>
        <v>0</v>
      </c>
    </row>
    <row r="784" spans="1:6" ht="38.25">
      <c r="A784" s="756" t="s">
        <v>488</v>
      </c>
      <c r="B784" s="831" t="s">
        <v>1751</v>
      </c>
      <c r="C784" s="622"/>
      <c r="D784" s="828"/>
      <c r="E784" s="829"/>
      <c r="F784" s="91">
        <f t="shared" si="21"/>
        <v>0</v>
      </c>
    </row>
    <row r="785" spans="1:6" ht="12.75">
      <c r="A785" s="756"/>
      <c r="B785" s="831" t="s">
        <v>648</v>
      </c>
      <c r="C785" s="622" t="s">
        <v>478</v>
      </c>
      <c r="D785" s="828">
        <v>2</v>
      </c>
      <c r="E785" s="829"/>
      <c r="F785" s="91">
        <f t="shared" si="21"/>
        <v>0</v>
      </c>
    </row>
    <row r="786" spans="1:6" ht="12.75">
      <c r="A786" s="756"/>
      <c r="B786" s="831" t="s">
        <v>649</v>
      </c>
      <c r="C786" s="622" t="s">
        <v>478</v>
      </c>
      <c r="D786" s="828">
        <v>4</v>
      </c>
      <c r="E786" s="829"/>
      <c r="F786" s="91">
        <f t="shared" si="21"/>
        <v>0</v>
      </c>
    </row>
    <row r="787" spans="1:6" ht="12.75">
      <c r="A787" s="756"/>
      <c r="B787" s="831"/>
      <c r="C787" s="622"/>
      <c r="D787" s="828"/>
      <c r="E787" s="829"/>
      <c r="F787" s="91">
        <f t="shared" si="21"/>
        <v>0</v>
      </c>
    </row>
    <row r="788" spans="1:6" ht="38.25">
      <c r="A788" s="756" t="s">
        <v>489</v>
      </c>
      <c r="B788" s="831" t="s">
        <v>1752</v>
      </c>
      <c r="C788" s="622" t="s">
        <v>478</v>
      </c>
      <c r="D788" s="828">
        <v>3</v>
      </c>
      <c r="E788" s="829"/>
      <c r="F788" s="91">
        <f t="shared" si="21"/>
        <v>0</v>
      </c>
    </row>
    <row r="789" spans="1:6" ht="12.75">
      <c r="A789" s="756"/>
      <c r="B789" s="831"/>
      <c r="C789" s="622"/>
      <c r="D789" s="828"/>
      <c r="E789" s="829"/>
      <c r="F789" s="91">
        <f t="shared" si="21"/>
        <v>0</v>
      </c>
    </row>
    <row r="790" spans="1:6" ht="38.25">
      <c r="A790" s="756" t="s">
        <v>490</v>
      </c>
      <c r="B790" s="831" t="s">
        <v>1753</v>
      </c>
      <c r="C790" s="622" t="s">
        <v>483</v>
      </c>
      <c r="D790" s="828">
        <v>1</v>
      </c>
      <c r="E790" s="830"/>
      <c r="F790" s="91">
        <f t="shared" si="21"/>
        <v>0</v>
      </c>
    </row>
    <row r="791" spans="1:6" ht="12.75">
      <c r="A791" s="756"/>
      <c r="B791" s="831"/>
      <c r="C791" s="622"/>
      <c r="D791" s="828"/>
      <c r="E791" s="830"/>
      <c r="F791" s="91">
        <f t="shared" si="21"/>
        <v>0</v>
      </c>
    </row>
    <row r="792" spans="1:6" s="835" customFormat="1" ht="12.75">
      <c r="A792" s="805" t="s">
        <v>491</v>
      </c>
      <c r="B792" s="761" t="s">
        <v>96</v>
      </c>
      <c r="C792" s="835" t="s">
        <v>483</v>
      </c>
      <c r="D792" s="828">
        <v>1</v>
      </c>
      <c r="E792" s="830"/>
      <c r="F792" s="91">
        <f t="shared" si="21"/>
        <v>0</v>
      </c>
    </row>
    <row r="793" spans="1:6" ht="12.75">
      <c r="A793" s="805"/>
      <c r="B793" s="831"/>
      <c r="C793" s="622"/>
      <c r="D793" s="828"/>
      <c r="E793" s="830"/>
      <c r="F793" s="91">
        <f t="shared" si="21"/>
        <v>0</v>
      </c>
    </row>
    <row r="794" spans="1:6" ht="12.75">
      <c r="A794" s="805" t="s">
        <v>492</v>
      </c>
      <c r="B794" s="831" t="s">
        <v>1754</v>
      </c>
      <c r="C794" s="622" t="s">
        <v>483</v>
      </c>
      <c r="D794" s="828">
        <v>1</v>
      </c>
      <c r="E794" s="830"/>
      <c r="F794" s="91">
        <f t="shared" si="21"/>
        <v>0</v>
      </c>
    </row>
    <row r="795" spans="1:6" ht="12.75">
      <c r="A795" s="805"/>
      <c r="B795" s="831"/>
      <c r="C795" s="622"/>
      <c r="D795" s="828"/>
      <c r="E795" s="830"/>
      <c r="F795" s="91">
        <f t="shared" si="21"/>
        <v>0</v>
      </c>
    </row>
    <row r="796" spans="1:6" ht="12.75">
      <c r="A796" s="805" t="s">
        <v>617</v>
      </c>
      <c r="B796" s="831" t="s">
        <v>663</v>
      </c>
      <c r="C796" s="622" t="s">
        <v>483</v>
      </c>
      <c r="D796" s="828">
        <v>1</v>
      </c>
      <c r="E796" s="830"/>
      <c r="F796" s="91">
        <f t="shared" ref="F796:F807" si="22">+E796*$D796</f>
        <v>0</v>
      </c>
    </row>
    <row r="797" spans="1:6" ht="12.75">
      <c r="A797" s="805"/>
      <c r="B797" s="831"/>
      <c r="C797" s="622"/>
      <c r="D797" s="828"/>
      <c r="E797" s="830"/>
      <c r="F797" s="91">
        <f t="shared" si="22"/>
        <v>0</v>
      </c>
    </row>
    <row r="798" spans="1:6" ht="25.5">
      <c r="A798" s="805" t="s">
        <v>618</v>
      </c>
      <c r="B798" s="831" t="s">
        <v>1755</v>
      </c>
      <c r="C798" s="622" t="s">
        <v>483</v>
      </c>
      <c r="D798" s="828">
        <v>1</v>
      </c>
      <c r="E798" s="830"/>
      <c r="F798" s="91">
        <f t="shared" si="22"/>
        <v>0</v>
      </c>
    </row>
    <row r="799" spans="1:6" ht="12.75">
      <c r="A799" s="805"/>
      <c r="B799" s="831"/>
      <c r="C799" s="622"/>
      <c r="D799" s="828"/>
      <c r="E799" s="830"/>
      <c r="F799" s="91">
        <f t="shared" si="22"/>
        <v>0</v>
      </c>
    </row>
    <row r="800" spans="1:6" ht="12.75">
      <c r="A800" s="805" t="s">
        <v>619</v>
      </c>
      <c r="B800" s="831" t="s">
        <v>1756</v>
      </c>
      <c r="C800" s="622" t="s">
        <v>483</v>
      </c>
      <c r="D800" s="828">
        <v>1</v>
      </c>
      <c r="E800" s="830"/>
      <c r="F800" s="91">
        <f t="shared" si="22"/>
        <v>0</v>
      </c>
    </row>
    <row r="801" spans="1:6" ht="12.75">
      <c r="A801" s="805"/>
      <c r="B801" s="831"/>
      <c r="C801" s="622"/>
      <c r="D801" s="828"/>
      <c r="E801" s="830"/>
      <c r="F801" s="91">
        <f t="shared" si="22"/>
        <v>0</v>
      </c>
    </row>
    <row r="802" spans="1:6" ht="12.75">
      <c r="A802" s="805" t="s">
        <v>620</v>
      </c>
      <c r="B802" s="831" t="s">
        <v>664</v>
      </c>
      <c r="C802" s="622"/>
      <c r="D802" s="828"/>
      <c r="E802" s="830"/>
      <c r="F802" s="91">
        <f t="shared" si="22"/>
        <v>0</v>
      </c>
    </row>
    <row r="803" spans="1:6" ht="12.75">
      <c r="A803" s="805"/>
      <c r="B803" s="831" t="s">
        <v>1757</v>
      </c>
      <c r="C803" s="622"/>
      <c r="D803" s="828"/>
      <c r="E803" s="830"/>
      <c r="F803" s="91">
        <f t="shared" si="22"/>
        <v>0</v>
      </c>
    </row>
    <row r="804" spans="1:6" ht="12.75">
      <c r="A804" s="805"/>
      <c r="B804" s="831" t="s">
        <v>665</v>
      </c>
      <c r="C804" s="622"/>
      <c r="D804" s="828"/>
      <c r="E804" s="830"/>
      <c r="F804" s="91">
        <f t="shared" si="22"/>
        <v>0</v>
      </c>
    </row>
    <row r="805" spans="1:6" ht="12.75">
      <c r="A805" s="805"/>
      <c r="B805" s="831" t="s">
        <v>666</v>
      </c>
      <c r="C805" s="622"/>
      <c r="D805" s="828"/>
      <c r="E805" s="830"/>
      <c r="F805" s="91">
        <f t="shared" si="22"/>
        <v>0</v>
      </c>
    </row>
    <row r="806" spans="1:6" ht="12.75">
      <c r="A806" s="805"/>
      <c r="B806" s="831" t="s">
        <v>119</v>
      </c>
      <c r="C806" s="622"/>
      <c r="D806" s="828"/>
      <c r="E806" s="830"/>
      <c r="F806" s="91">
        <f t="shared" si="22"/>
        <v>0</v>
      </c>
    </row>
    <row r="807" spans="1:6" ht="12.75">
      <c r="A807" s="805"/>
      <c r="B807" s="831" t="s">
        <v>667</v>
      </c>
      <c r="C807" s="622" t="s">
        <v>483</v>
      </c>
      <c r="D807" s="828">
        <v>1</v>
      </c>
      <c r="E807" s="830"/>
      <c r="F807" s="91">
        <f t="shared" si="22"/>
        <v>0</v>
      </c>
    </row>
    <row r="808" spans="1:6">
      <c r="A808" s="836"/>
      <c r="B808" s="837"/>
      <c r="C808" s="838"/>
      <c r="E808" s="823"/>
    </row>
    <row r="809" spans="1:6" ht="15.75" thickBot="1">
      <c r="A809" s="839"/>
      <c r="B809" s="840" t="s">
        <v>570</v>
      </c>
      <c r="C809" s="841"/>
      <c r="D809" s="842"/>
      <c r="E809" s="843"/>
      <c r="F809" s="716">
        <f>SUM(F668:F808)</f>
        <v>0</v>
      </c>
    </row>
    <row r="810" spans="1:6" ht="15" thickTop="1">
      <c r="A810" s="836"/>
      <c r="B810" s="837"/>
      <c r="C810" s="750"/>
      <c r="E810" s="823"/>
    </row>
    <row r="811" spans="1:6">
      <c r="A811" s="821"/>
      <c r="B811" s="822"/>
      <c r="C811" s="750"/>
      <c r="D811" s="751"/>
      <c r="E811" s="823"/>
    </row>
    <row r="812" spans="1:6">
      <c r="A812" s="821"/>
      <c r="B812" s="822"/>
      <c r="C812" s="750"/>
      <c r="D812" s="751"/>
      <c r="E812" s="823"/>
    </row>
    <row r="813" spans="1:6" ht="20.25">
      <c r="A813" s="844" t="s">
        <v>463</v>
      </c>
      <c r="B813" s="845" t="s">
        <v>588</v>
      </c>
      <c r="C813" s="846"/>
      <c r="D813" s="691"/>
      <c r="E813" s="847"/>
      <c r="F813" s="801"/>
    </row>
    <row r="814" spans="1:6">
      <c r="A814" s="821"/>
      <c r="B814" s="822"/>
      <c r="C814" s="750"/>
      <c r="D814" s="751"/>
      <c r="E814" s="823"/>
    </row>
    <row r="815" spans="1:6">
      <c r="A815" s="821" t="s">
        <v>456</v>
      </c>
      <c r="B815" s="822" t="s">
        <v>673</v>
      </c>
      <c r="C815" s="750" t="s">
        <v>626</v>
      </c>
      <c r="D815" s="848">
        <v>0.1</v>
      </c>
      <c r="E815" s="823"/>
      <c r="F815" s="662">
        <f>+(F809+F662+F577)*D815</f>
        <v>0</v>
      </c>
    </row>
    <row r="816" spans="1:6">
      <c r="A816" s="821"/>
      <c r="B816" s="822"/>
      <c r="C816" s="750"/>
      <c r="D816" s="751"/>
      <c r="E816" s="823"/>
    </row>
    <row r="817" spans="1:6" ht="15.75" thickBot="1">
      <c r="A817" s="849"/>
      <c r="B817" s="850"/>
      <c r="C817" s="774"/>
      <c r="D817" s="819"/>
      <c r="E817" s="851"/>
      <c r="F817" s="776">
        <f>SUM(F815:F816)</f>
        <v>0</v>
      </c>
    </row>
    <row r="818" spans="1:6" ht="15" thickTop="1"/>
    <row r="819" spans="1:6" ht="27" thickBot="1">
      <c r="A819" s="852"/>
      <c r="B819" s="853" t="s">
        <v>674</v>
      </c>
      <c r="C819" s="854"/>
      <c r="D819" s="842"/>
      <c r="E819" s="855"/>
      <c r="F819" s="856">
        <f>F809+F662+F577+F817</f>
        <v>0</v>
      </c>
    </row>
    <row r="820" spans="1:6" ht="15" thickTop="1"/>
    <row r="824" spans="1:6" ht="26.25">
      <c r="A824" s="623" t="s">
        <v>675</v>
      </c>
      <c r="B824" s="718" t="s">
        <v>979</v>
      </c>
      <c r="C824" s="719"/>
      <c r="D824" s="720"/>
      <c r="E824" s="721"/>
      <c r="F824" s="721"/>
    </row>
    <row r="827" spans="1:6" ht="20.25">
      <c r="A827" s="844" t="s">
        <v>456</v>
      </c>
      <c r="B827" s="845" t="s">
        <v>582</v>
      </c>
      <c r="C827" s="846"/>
      <c r="D827" s="691"/>
      <c r="E827" s="847"/>
      <c r="F827" s="801"/>
    </row>
    <row r="828" spans="1:6" ht="15">
      <c r="A828" s="857"/>
      <c r="B828" s="858"/>
      <c r="C828" s="859"/>
      <c r="D828" s="860"/>
      <c r="E828" s="694"/>
      <c r="F828" s="861"/>
    </row>
    <row r="829" spans="1:6" ht="30">
      <c r="A829" s="862"/>
      <c r="B829" s="863" t="s">
        <v>1758</v>
      </c>
      <c r="C829" s="864"/>
      <c r="D829" s="864"/>
      <c r="E829" s="865"/>
      <c r="F829" s="866"/>
    </row>
    <row r="830" spans="1:6" ht="15">
      <c r="A830" s="862"/>
      <c r="B830" s="863"/>
      <c r="C830" s="864"/>
      <c r="D830" s="864"/>
      <c r="E830" s="865"/>
      <c r="F830" s="91">
        <f t="shared" ref="F830:F883" si="23">+E830*$D830</f>
        <v>0</v>
      </c>
    </row>
    <row r="831" spans="1:6" ht="12.75">
      <c r="A831" s="867" t="s">
        <v>456</v>
      </c>
      <c r="B831" s="729" t="s">
        <v>1759</v>
      </c>
      <c r="C831" s="695"/>
      <c r="D831" s="764"/>
      <c r="E831" s="694"/>
      <c r="F831" s="91">
        <f t="shared" si="23"/>
        <v>0</v>
      </c>
    </row>
    <row r="832" spans="1:6" ht="12.75">
      <c r="A832" s="867"/>
      <c r="B832" s="729" t="s">
        <v>1760</v>
      </c>
      <c r="C832" s="695"/>
      <c r="D832" s="764"/>
      <c r="E832" s="694"/>
      <c r="F832" s="91">
        <f t="shared" si="23"/>
        <v>0</v>
      </c>
    </row>
    <row r="833" spans="1:6" ht="12.75">
      <c r="A833" s="867"/>
      <c r="B833" s="729" t="s">
        <v>1761</v>
      </c>
      <c r="C833" s="695"/>
      <c r="D833" s="764"/>
      <c r="E833" s="694"/>
      <c r="F833" s="91">
        <f t="shared" si="23"/>
        <v>0</v>
      </c>
    </row>
    <row r="834" spans="1:6" ht="12.75">
      <c r="A834" s="868"/>
      <c r="B834" s="729" t="s">
        <v>1762</v>
      </c>
      <c r="C834" s="695" t="s">
        <v>478</v>
      </c>
      <c r="D834" s="764">
        <v>11</v>
      </c>
      <c r="E834" s="694"/>
      <c r="F834" s="91">
        <f t="shared" si="23"/>
        <v>0</v>
      </c>
    </row>
    <row r="835" spans="1:6" ht="15">
      <c r="A835" s="862"/>
      <c r="B835" s="863"/>
      <c r="C835" s="864"/>
      <c r="D835" s="864"/>
      <c r="E835" s="865"/>
      <c r="F835" s="91">
        <f t="shared" si="23"/>
        <v>0</v>
      </c>
    </row>
    <row r="836" spans="1:6" ht="12.75">
      <c r="A836" s="867" t="s">
        <v>458</v>
      </c>
      <c r="B836" s="729" t="s">
        <v>1763</v>
      </c>
      <c r="C836" s="695"/>
      <c r="D836" s="764"/>
      <c r="E836" s="694"/>
      <c r="F836" s="91">
        <f t="shared" si="23"/>
        <v>0</v>
      </c>
    </row>
    <row r="837" spans="1:6" ht="12.75">
      <c r="A837" s="867"/>
      <c r="B837" s="729" t="s">
        <v>1764</v>
      </c>
      <c r="C837" s="695"/>
      <c r="D837" s="764"/>
      <c r="E837" s="694"/>
      <c r="F837" s="91">
        <f t="shared" si="23"/>
        <v>0</v>
      </c>
    </row>
    <row r="838" spans="1:6" ht="12.75">
      <c r="A838" s="867"/>
      <c r="B838" s="729" t="s">
        <v>1765</v>
      </c>
      <c r="C838" s="695"/>
      <c r="D838" s="764"/>
      <c r="E838" s="694"/>
      <c r="F838" s="91">
        <f t="shared" si="23"/>
        <v>0</v>
      </c>
    </row>
    <row r="839" spans="1:6" ht="12.75">
      <c r="A839" s="868"/>
      <c r="B839" s="729" t="s">
        <v>1766</v>
      </c>
      <c r="C839" s="695"/>
      <c r="D839" s="764"/>
      <c r="E839" s="694"/>
      <c r="F839" s="91">
        <f t="shared" si="23"/>
        <v>0</v>
      </c>
    </row>
    <row r="840" spans="1:6" ht="12.75">
      <c r="A840" s="868"/>
      <c r="B840" s="729" t="s">
        <v>1767</v>
      </c>
      <c r="C840" s="695" t="s">
        <v>478</v>
      </c>
      <c r="D840" s="764">
        <v>1</v>
      </c>
      <c r="E840" s="694"/>
      <c r="F840" s="91">
        <f t="shared" si="23"/>
        <v>0</v>
      </c>
    </row>
    <row r="841" spans="1:6" ht="12.75">
      <c r="A841" s="868"/>
      <c r="B841" s="729"/>
      <c r="C841" s="695"/>
      <c r="D841" s="764"/>
      <c r="E841" s="694"/>
      <c r="F841" s="91">
        <f t="shared" si="23"/>
        <v>0</v>
      </c>
    </row>
    <row r="842" spans="1:6" ht="12.75">
      <c r="A842" s="867" t="s">
        <v>459</v>
      </c>
      <c r="B842" s="729" t="s">
        <v>1763</v>
      </c>
      <c r="C842" s="695"/>
      <c r="D842" s="764"/>
      <c r="E842" s="694"/>
      <c r="F842" s="91">
        <f t="shared" si="23"/>
        <v>0</v>
      </c>
    </row>
    <row r="843" spans="1:6" ht="12.75">
      <c r="A843" s="867"/>
      <c r="B843" s="729" t="s">
        <v>1768</v>
      </c>
      <c r="C843" s="695"/>
      <c r="D843" s="764"/>
      <c r="E843" s="694"/>
      <c r="F843" s="91">
        <f t="shared" si="23"/>
        <v>0</v>
      </c>
    </row>
    <row r="844" spans="1:6" ht="12.75">
      <c r="A844" s="868"/>
      <c r="B844" s="729" t="s">
        <v>1769</v>
      </c>
      <c r="C844" s="695"/>
      <c r="D844" s="764"/>
      <c r="E844" s="694"/>
      <c r="F844" s="91">
        <f t="shared" si="23"/>
        <v>0</v>
      </c>
    </row>
    <row r="845" spans="1:6" ht="12.75">
      <c r="A845" s="868"/>
      <c r="B845" s="729" t="s">
        <v>1770</v>
      </c>
      <c r="C845" s="695" t="s">
        <v>478</v>
      </c>
      <c r="D845" s="764">
        <v>1</v>
      </c>
      <c r="E845" s="694"/>
      <c r="F845" s="91">
        <f t="shared" si="23"/>
        <v>0</v>
      </c>
    </row>
    <row r="846" spans="1:6" ht="12.75">
      <c r="A846" s="868"/>
      <c r="B846" s="729"/>
      <c r="C846" s="695"/>
      <c r="D846" s="764"/>
      <c r="E846" s="694"/>
      <c r="F846" s="91">
        <f t="shared" si="23"/>
        <v>0</v>
      </c>
    </row>
    <row r="847" spans="1:6" ht="12.75">
      <c r="A847" s="867" t="s">
        <v>460</v>
      </c>
      <c r="B847" s="729" t="s">
        <v>1763</v>
      </c>
      <c r="C847" s="695"/>
      <c r="D847" s="764"/>
      <c r="E847" s="694"/>
      <c r="F847" s="91">
        <f t="shared" si="23"/>
        <v>0</v>
      </c>
    </row>
    <row r="848" spans="1:6" ht="12.75">
      <c r="A848" s="867"/>
      <c r="B848" s="729" t="s">
        <v>1771</v>
      </c>
      <c r="C848" s="695"/>
      <c r="D848" s="764"/>
      <c r="E848" s="694"/>
      <c r="F848" s="91">
        <f t="shared" si="23"/>
        <v>0</v>
      </c>
    </row>
    <row r="849" spans="1:6" ht="12.75">
      <c r="A849" s="868"/>
      <c r="B849" s="729" t="s">
        <v>1772</v>
      </c>
      <c r="C849" s="695"/>
      <c r="D849" s="764"/>
      <c r="E849" s="694"/>
      <c r="F849" s="91">
        <f t="shared" si="23"/>
        <v>0</v>
      </c>
    </row>
    <row r="850" spans="1:6" ht="12.75">
      <c r="A850" s="868"/>
      <c r="B850" s="729" t="s">
        <v>1773</v>
      </c>
      <c r="C850" s="695" t="s">
        <v>478</v>
      </c>
      <c r="D850" s="764">
        <v>1</v>
      </c>
      <c r="E850" s="694"/>
      <c r="F850" s="91">
        <f t="shared" si="23"/>
        <v>0</v>
      </c>
    </row>
    <row r="851" spans="1:6" ht="12.75">
      <c r="A851" s="868"/>
      <c r="B851" s="729"/>
      <c r="C851" s="695"/>
      <c r="D851" s="764"/>
      <c r="E851" s="694"/>
      <c r="F851" s="91">
        <f t="shared" si="23"/>
        <v>0</v>
      </c>
    </row>
    <row r="852" spans="1:6" ht="12.75">
      <c r="A852" s="867" t="s">
        <v>462</v>
      </c>
      <c r="B852" s="729" t="s">
        <v>1763</v>
      </c>
      <c r="C852" s="695"/>
      <c r="D852" s="764"/>
      <c r="E852" s="694"/>
      <c r="F852" s="91">
        <f t="shared" si="23"/>
        <v>0</v>
      </c>
    </row>
    <row r="853" spans="1:6" ht="12.75">
      <c r="A853" s="867"/>
      <c r="B853" s="729" t="s">
        <v>1774</v>
      </c>
      <c r="C853" s="695"/>
      <c r="D853" s="764"/>
      <c r="E853" s="694"/>
      <c r="F853" s="91">
        <f t="shared" si="23"/>
        <v>0</v>
      </c>
    </row>
    <row r="854" spans="1:6" ht="12.75">
      <c r="A854" s="868"/>
      <c r="B854" s="729" t="s">
        <v>1775</v>
      </c>
      <c r="C854" s="695"/>
      <c r="D854" s="764"/>
      <c r="E854" s="694"/>
      <c r="F854" s="91">
        <f t="shared" si="23"/>
        <v>0</v>
      </c>
    </row>
    <row r="855" spans="1:6" ht="12.75">
      <c r="A855" s="868"/>
      <c r="B855" s="729" t="s">
        <v>1776</v>
      </c>
      <c r="C855" s="695" t="s">
        <v>478</v>
      </c>
      <c r="D855" s="764">
        <v>1</v>
      </c>
      <c r="E855" s="694"/>
      <c r="F855" s="91">
        <f t="shared" si="23"/>
        <v>0</v>
      </c>
    </row>
    <row r="856" spans="1:6" ht="12.75">
      <c r="A856" s="868"/>
      <c r="B856" s="729"/>
      <c r="C856" s="695"/>
      <c r="D856" s="764"/>
      <c r="E856" s="694"/>
      <c r="F856" s="91">
        <f t="shared" si="23"/>
        <v>0</v>
      </c>
    </row>
    <row r="857" spans="1:6" ht="12.75">
      <c r="A857" s="867" t="s">
        <v>463</v>
      </c>
      <c r="B857" s="729" t="s">
        <v>1763</v>
      </c>
      <c r="C857" s="695"/>
      <c r="D857" s="764"/>
      <c r="E857" s="694"/>
      <c r="F857" s="91">
        <f t="shared" si="23"/>
        <v>0</v>
      </c>
    </row>
    <row r="858" spans="1:6" ht="12.75">
      <c r="A858" s="867"/>
      <c r="B858" s="729" t="s">
        <v>1777</v>
      </c>
      <c r="C858" s="695"/>
      <c r="D858" s="764"/>
      <c r="E858" s="694"/>
      <c r="F858" s="91">
        <f t="shared" si="23"/>
        <v>0</v>
      </c>
    </row>
    <row r="859" spans="1:6" ht="12.75">
      <c r="A859" s="868"/>
      <c r="B859" s="729" t="s">
        <v>1778</v>
      </c>
      <c r="C859" s="695"/>
      <c r="D859" s="764"/>
      <c r="E859" s="694"/>
      <c r="F859" s="91">
        <f t="shared" si="23"/>
        <v>0</v>
      </c>
    </row>
    <row r="860" spans="1:6" ht="12.75">
      <c r="A860" s="868"/>
      <c r="B860" s="729" t="s">
        <v>1779</v>
      </c>
      <c r="C860" s="695" t="s">
        <v>478</v>
      </c>
      <c r="D860" s="764">
        <v>1</v>
      </c>
      <c r="E860" s="694"/>
      <c r="F860" s="91">
        <f t="shared" si="23"/>
        <v>0</v>
      </c>
    </row>
    <row r="861" spans="1:6" ht="12.75">
      <c r="A861" s="868"/>
      <c r="B861" s="729"/>
      <c r="C861" s="695"/>
      <c r="D861" s="764"/>
      <c r="E861" s="694"/>
      <c r="F861" s="91">
        <f t="shared" si="23"/>
        <v>0</v>
      </c>
    </row>
    <row r="862" spans="1:6" ht="12.75">
      <c r="A862" s="867" t="s">
        <v>464</v>
      </c>
      <c r="B862" s="729" t="s">
        <v>1763</v>
      </c>
      <c r="C862" s="695"/>
      <c r="D862" s="764"/>
      <c r="E862" s="694"/>
      <c r="F862" s="91">
        <f t="shared" si="23"/>
        <v>0</v>
      </c>
    </row>
    <row r="863" spans="1:6" ht="12.75">
      <c r="A863" s="867"/>
      <c r="B863" s="729" t="s">
        <v>1780</v>
      </c>
      <c r="C863" s="695"/>
      <c r="D863" s="764"/>
      <c r="E863" s="694"/>
      <c r="F863" s="91">
        <f t="shared" si="23"/>
        <v>0</v>
      </c>
    </row>
    <row r="864" spans="1:6" ht="12.75">
      <c r="A864" s="868"/>
      <c r="B864" s="729" t="s">
        <v>1781</v>
      </c>
      <c r="C864" s="695"/>
      <c r="D864" s="764"/>
      <c r="E864" s="694"/>
      <c r="F864" s="91">
        <f t="shared" si="23"/>
        <v>0</v>
      </c>
    </row>
    <row r="865" spans="1:6" ht="12.75">
      <c r="A865" s="868"/>
      <c r="B865" s="729" t="s">
        <v>1782</v>
      </c>
      <c r="C865" s="695" t="s">
        <v>478</v>
      </c>
      <c r="D865" s="764">
        <v>2</v>
      </c>
      <c r="E865" s="694"/>
      <c r="F865" s="91">
        <f t="shared" si="23"/>
        <v>0</v>
      </c>
    </row>
    <row r="866" spans="1:6" ht="12.75">
      <c r="A866" s="868"/>
      <c r="B866" s="729"/>
      <c r="C866" s="695"/>
      <c r="D866" s="764"/>
      <c r="E866" s="694"/>
      <c r="F866" s="91">
        <f t="shared" si="23"/>
        <v>0</v>
      </c>
    </row>
    <row r="867" spans="1:6" ht="12.75">
      <c r="A867" s="867" t="s">
        <v>465</v>
      </c>
      <c r="B867" s="729" t="s">
        <v>1783</v>
      </c>
      <c r="C867" s="695"/>
      <c r="D867" s="764"/>
      <c r="E867" s="694"/>
      <c r="F867" s="91">
        <f t="shared" si="23"/>
        <v>0</v>
      </c>
    </row>
    <row r="868" spans="1:6" ht="12.75">
      <c r="A868" s="867"/>
      <c r="B868" s="729" t="s">
        <v>1784</v>
      </c>
      <c r="C868" s="695"/>
      <c r="D868" s="764"/>
      <c r="E868" s="694"/>
      <c r="F868" s="91">
        <f t="shared" si="23"/>
        <v>0</v>
      </c>
    </row>
    <row r="869" spans="1:6" ht="12.75">
      <c r="A869" s="868"/>
      <c r="B869" s="729" t="s">
        <v>1785</v>
      </c>
      <c r="C869" s="695" t="s">
        <v>478</v>
      </c>
      <c r="D869" s="764">
        <v>2</v>
      </c>
      <c r="E869" s="694"/>
      <c r="F869" s="91">
        <f t="shared" si="23"/>
        <v>0</v>
      </c>
    </row>
    <row r="870" spans="1:6" ht="12.75">
      <c r="A870" s="868"/>
      <c r="B870" s="729"/>
      <c r="C870" s="695"/>
      <c r="D870" s="764"/>
      <c r="E870" s="694"/>
      <c r="F870" s="91">
        <f t="shared" si="23"/>
        <v>0</v>
      </c>
    </row>
    <row r="871" spans="1:6" ht="12.75">
      <c r="A871" s="867" t="s">
        <v>466</v>
      </c>
      <c r="B871" s="729" t="s">
        <v>1786</v>
      </c>
      <c r="C871" s="695"/>
      <c r="D871" s="764"/>
      <c r="E871" s="694"/>
      <c r="F871" s="91">
        <f t="shared" si="23"/>
        <v>0</v>
      </c>
    </row>
    <row r="872" spans="1:6" ht="12.75">
      <c r="A872" s="867"/>
      <c r="B872" s="729" t="s">
        <v>1787</v>
      </c>
      <c r="C872" s="695"/>
      <c r="D872" s="764"/>
      <c r="E872" s="694"/>
      <c r="F872" s="91">
        <f t="shared" si="23"/>
        <v>0</v>
      </c>
    </row>
    <row r="873" spans="1:6" ht="12.75">
      <c r="A873" s="868"/>
      <c r="B873" s="729" t="s">
        <v>1788</v>
      </c>
      <c r="C873" s="695" t="s">
        <v>478</v>
      </c>
      <c r="D873" s="764">
        <v>5</v>
      </c>
      <c r="E873" s="694"/>
      <c r="F873" s="91">
        <f t="shared" si="23"/>
        <v>0</v>
      </c>
    </row>
    <row r="874" spans="1:6" ht="12.75">
      <c r="A874" s="868"/>
      <c r="B874" s="729"/>
      <c r="C874" s="695"/>
      <c r="D874" s="764"/>
      <c r="E874" s="694"/>
      <c r="F874" s="91">
        <f t="shared" si="23"/>
        <v>0</v>
      </c>
    </row>
    <row r="875" spans="1:6" ht="12.75">
      <c r="A875" s="868" t="s">
        <v>467</v>
      </c>
      <c r="B875" s="729" t="s">
        <v>1789</v>
      </c>
      <c r="C875" s="695"/>
      <c r="D875" s="764"/>
      <c r="E875" s="694"/>
      <c r="F875" s="91">
        <f t="shared" si="23"/>
        <v>0</v>
      </c>
    </row>
    <row r="876" spans="1:6" ht="12.75">
      <c r="A876" s="868"/>
      <c r="B876" s="729" t="s">
        <v>1790</v>
      </c>
      <c r="C876" s="695"/>
      <c r="D876" s="764"/>
      <c r="E876" s="694"/>
      <c r="F876" s="91">
        <f t="shared" si="23"/>
        <v>0</v>
      </c>
    </row>
    <row r="877" spans="1:6" ht="12.75">
      <c r="A877" s="868"/>
      <c r="B877" s="729" t="s">
        <v>690</v>
      </c>
      <c r="C877" s="695" t="s">
        <v>478</v>
      </c>
      <c r="D877" s="764">
        <v>4</v>
      </c>
      <c r="E877" s="694"/>
      <c r="F877" s="91">
        <f t="shared" si="23"/>
        <v>0</v>
      </c>
    </row>
    <row r="878" spans="1:6" ht="12.75">
      <c r="A878" s="868"/>
      <c r="B878" s="729"/>
      <c r="C878" s="695"/>
      <c r="D878" s="764"/>
      <c r="E878" s="694"/>
      <c r="F878" s="91">
        <f t="shared" si="23"/>
        <v>0</v>
      </c>
    </row>
    <row r="879" spans="1:6" ht="12.75">
      <c r="A879" s="868" t="s">
        <v>485</v>
      </c>
      <c r="B879" s="729" t="s">
        <v>1789</v>
      </c>
      <c r="C879" s="695"/>
      <c r="D879" s="764"/>
      <c r="E879" s="694"/>
      <c r="F879" s="91">
        <f t="shared" si="23"/>
        <v>0</v>
      </c>
    </row>
    <row r="880" spans="1:6" ht="12.75">
      <c r="A880" s="868"/>
      <c r="B880" s="729" t="s">
        <v>1791</v>
      </c>
      <c r="C880" s="695"/>
      <c r="D880" s="764"/>
      <c r="E880" s="694"/>
      <c r="F880" s="91">
        <f t="shared" si="23"/>
        <v>0</v>
      </c>
    </row>
    <row r="881" spans="1:6" ht="12.75">
      <c r="A881" s="868"/>
      <c r="B881" s="729" t="s">
        <v>248</v>
      </c>
      <c r="C881" s="695" t="s">
        <v>478</v>
      </c>
      <c r="D881" s="764">
        <v>3</v>
      </c>
      <c r="E881" s="694"/>
      <c r="F881" s="91">
        <f t="shared" si="23"/>
        <v>0</v>
      </c>
    </row>
    <row r="882" spans="1:6" ht="12.75">
      <c r="A882" s="868"/>
      <c r="B882" s="729"/>
      <c r="C882" s="695"/>
      <c r="D882" s="764"/>
      <c r="E882" s="694"/>
      <c r="F882" s="91">
        <f t="shared" si="23"/>
        <v>0</v>
      </c>
    </row>
    <row r="883" spans="1:6" ht="12.75">
      <c r="A883" s="868" t="s">
        <v>468</v>
      </c>
      <c r="B883" s="729" t="s">
        <v>693</v>
      </c>
      <c r="C883" s="695" t="s">
        <v>483</v>
      </c>
      <c r="D883" s="695">
        <v>1</v>
      </c>
      <c r="E883" s="694"/>
      <c r="F883" s="91">
        <f t="shared" si="23"/>
        <v>0</v>
      </c>
    </row>
    <row r="884" spans="1:6" ht="12.75">
      <c r="A884" s="868"/>
      <c r="B884" s="729"/>
      <c r="C884" s="695"/>
      <c r="D884" s="695"/>
      <c r="E884" s="694"/>
      <c r="F884" s="869"/>
    </row>
    <row r="885" spans="1:6" ht="16.5" thickBot="1">
      <c r="A885" s="870"/>
      <c r="B885" s="871"/>
      <c r="C885" s="872"/>
      <c r="D885" s="873"/>
      <c r="E885" s="874"/>
      <c r="F885" s="875">
        <f>SUM(F833:F884)</f>
        <v>0</v>
      </c>
    </row>
    <row r="886" spans="1:6" ht="13.5" thickTop="1">
      <c r="A886" s="876"/>
      <c r="B886" s="877"/>
      <c r="C886" s="695"/>
      <c r="D886" s="764"/>
      <c r="E886" s="694"/>
      <c r="F886" s="878"/>
    </row>
    <row r="887" spans="1:6" ht="12.75">
      <c r="A887" s="876"/>
      <c r="B887" s="877"/>
      <c r="C887" s="695"/>
      <c r="D887" s="764"/>
      <c r="E887" s="694"/>
      <c r="F887" s="878"/>
    </row>
    <row r="888" spans="1:6" ht="12.75">
      <c r="A888" s="876"/>
      <c r="B888" s="877"/>
      <c r="C888" s="695"/>
      <c r="D888" s="764"/>
      <c r="E888" s="694"/>
      <c r="F888" s="878"/>
    </row>
    <row r="889" spans="1:6" ht="20.25">
      <c r="A889" s="844" t="s">
        <v>458</v>
      </c>
      <c r="B889" s="845" t="s">
        <v>583</v>
      </c>
      <c r="C889" s="846"/>
      <c r="D889" s="691"/>
      <c r="E889" s="847"/>
      <c r="F889" s="801"/>
    </row>
    <row r="890" spans="1:6" ht="12.75">
      <c r="A890" s="879"/>
      <c r="B890" s="880" t="s">
        <v>694</v>
      </c>
      <c r="C890" s="881"/>
      <c r="D890" s="881"/>
      <c r="E890" s="882"/>
      <c r="F890" s="883"/>
    </row>
    <row r="891" spans="1:6" ht="12.75">
      <c r="A891" s="884" t="s">
        <v>456</v>
      </c>
      <c r="B891" s="885" t="s">
        <v>701</v>
      </c>
      <c r="C891" s="881"/>
      <c r="D891" s="881"/>
      <c r="E891" s="882"/>
      <c r="F891" s="91">
        <f t="shared" ref="F891:F951" si="24">+E891*$D891</f>
        <v>0</v>
      </c>
    </row>
    <row r="892" spans="1:6" ht="12.75">
      <c r="A892" s="887"/>
      <c r="B892" s="885" t="s">
        <v>702</v>
      </c>
      <c r="C892" s="881" t="s">
        <v>637</v>
      </c>
      <c r="D892" s="881">
        <v>300</v>
      </c>
      <c r="E892" s="882"/>
      <c r="F892" s="91">
        <f t="shared" si="24"/>
        <v>0</v>
      </c>
    </row>
    <row r="893" spans="1:6" ht="12.75">
      <c r="A893" s="887"/>
      <c r="B893" s="885" t="s">
        <v>703</v>
      </c>
      <c r="C893" s="881" t="s">
        <v>637</v>
      </c>
      <c r="D893" s="881">
        <v>150</v>
      </c>
      <c r="E893" s="882"/>
      <c r="F893" s="91">
        <f t="shared" si="24"/>
        <v>0</v>
      </c>
    </row>
    <row r="894" spans="1:6" ht="12.75">
      <c r="A894" s="887"/>
      <c r="B894" s="885" t="s">
        <v>704</v>
      </c>
      <c r="C894" s="881" t="s">
        <v>637</v>
      </c>
      <c r="D894" s="881">
        <v>180</v>
      </c>
      <c r="E894" s="882"/>
      <c r="F894" s="91">
        <f t="shared" si="24"/>
        <v>0</v>
      </c>
    </row>
    <row r="895" spans="1:6" ht="12.75">
      <c r="A895" s="887"/>
      <c r="B895" s="885" t="s">
        <v>706</v>
      </c>
      <c r="C895" s="881" t="s">
        <v>637</v>
      </c>
      <c r="D895" s="881">
        <v>100</v>
      </c>
      <c r="E895" s="882"/>
      <c r="F895" s="91">
        <f t="shared" si="24"/>
        <v>0</v>
      </c>
    </row>
    <row r="896" spans="1:6" ht="12.75">
      <c r="A896" s="868"/>
      <c r="B896" s="729" t="s">
        <v>1792</v>
      </c>
      <c r="C896" s="695" t="s">
        <v>637</v>
      </c>
      <c r="D896" s="764">
        <v>80</v>
      </c>
      <c r="E896" s="694"/>
      <c r="F896" s="91">
        <f t="shared" si="24"/>
        <v>0</v>
      </c>
    </row>
    <row r="897" spans="1:6" ht="12.75">
      <c r="A897" s="868"/>
      <c r="B897" s="729"/>
      <c r="C897" s="695"/>
      <c r="D897" s="764"/>
      <c r="E897" s="694"/>
      <c r="F897" s="91">
        <f t="shared" si="24"/>
        <v>0</v>
      </c>
    </row>
    <row r="898" spans="1:6" ht="12.75">
      <c r="A898" s="867" t="s">
        <v>458</v>
      </c>
      <c r="B898" s="729" t="s">
        <v>1793</v>
      </c>
      <c r="C898" s="695"/>
      <c r="D898" s="764"/>
      <c r="E898" s="694"/>
      <c r="F898" s="91">
        <f t="shared" si="24"/>
        <v>0</v>
      </c>
    </row>
    <row r="899" spans="1:6" ht="12.75">
      <c r="A899" s="868"/>
      <c r="B899" s="729" t="s">
        <v>1794</v>
      </c>
      <c r="C899" s="695" t="s">
        <v>637</v>
      </c>
      <c r="D899" s="764">
        <v>70</v>
      </c>
      <c r="E899" s="694"/>
      <c r="F899" s="91">
        <f t="shared" si="24"/>
        <v>0</v>
      </c>
    </row>
    <row r="900" spans="1:6" ht="12.75">
      <c r="A900" s="868"/>
      <c r="B900" s="729" t="s">
        <v>1795</v>
      </c>
      <c r="C900" s="695" t="s">
        <v>637</v>
      </c>
      <c r="D900" s="764">
        <v>90</v>
      </c>
      <c r="E900" s="694"/>
      <c r="F900" s="91">
        <f t="shared" si="24"/>
        <v>0</v>
      </c>
    </row>
    <row r="901" spans="1:6" ht="12.75">
      <c r="A901" s="868"/>
      <c r="B901" s="729"/>
      <c r="C901" s="695"/>
      <c r="D901" s="764"/>
      <c r="E901" s="694"/>
      <c r="F901" s="91">
        <f t="shared" si="24"/>
        <v>0</v>
      </c>
    </row>
    <row r="902" spans="1:6" ht="12.75">
      <c r="A902" s="867" t="s">
        <v>459</v>
      </c>
      <c r="B902" s="729" t="s">
        <v>1796</v>
      </c>
      <c r="C902" s="695"/>
      <c r="D902" s="764"/>
      <c r="E902" s="694"/>
      <c r="F902" s="91">
        <f t="shared" si="24"/>
        <v>0</v>
      </c>
    </row>
    <row r="903" spans="1:6" ht="12.75">
      <c r="A903" s="867"/>
      <c r="B903" s="729" t="s">
        <v>1797</v>
      </c>
      <c r="C903" s="695"/>
      <c r="D903" s="764"/>
      <c r="E903" s="694"/>
      <c r="F903" s="91">
        <f t="shared" si="24"/>
        <v>0</v>
      </c>
    </row>
    <row r="904" spans="1:6" ht="12.75">
      <c r="A904" s="868"/>
      <c r="B904" s="729" t="s">
        <v>1798</v>
      </c>
      <c r="C904" s="695" t="s">
        <v>637</v>
      </c>
      <c r="D904" s="764">
        <v>80</v>
      </c>
      <c r="E904" s="694"/>
      <c r="F904" s="91">
        <f t="shared" si="24"/>
        <v>0</v>
      </c>
    </row>
    <row r="905" spans="1:6" ht="12.75">
      <c r="A905" s="868"/>
      <c r="B905" s="729"/>
      <c r="C905" s="695"/>
      <c r="D905" s="764"/>
      <c r="E905" s="694"/>
      <c r="F905" s="91">
        <f t="shared" si="24"/>
        <v>0</v>
      </c>
    </row>
    <row r="906" spans="1:6" ht="12.75">
      <c r="A906" s="884" t="s">
        <v>460</v>
      </c>
      <c r="B906" s="885" t="s">
        <v>769</v>
      </c>
      <c r="C906" s="881"/>
      <c r="D906" s="881"/>
      <c r="E906" s="882"/>
      <c r="F906" s="91">
        <f t="shared" si="24"/>
        <v>0</v>
      </c>
    </row>
    <row r="907" spans="1:6" ht="12.75">
      <c r="A907" s="887"/>
      <c r="B907" s="885" t="s">
        <v>1799</v>
      </c>
      <c r="C907" s="881" t="s">
        <v>637</v>
      </c>
      <c r="D907" s="881">
        <v>40</v>
      </c>
      <c r="E907" s="882"/>
      <c r="F907" s="91">
        <f t="shared" si="24"/>
        <v>0</v>
      </c>
    </row>
    <row r="908" spans="1:6" ht="12.75">
      <c r="A908" s="887"/>
      <c r="B908" s="885"/>
      <c r="C908" s="881"/>
      <c r="D908" s="881"/>
      <c r="E908" s="882"/>
      <c r="F908" s="91">
        <f t="shared" si="24"/>
        <v>0</v>
      </c>
    </row>
    <row r="909" spans="1:6" ht="25.5">
      <c r="A909" s="884" t="s">
        <v>462</v>
      </c>
      <c r="B909" s="885" t="s">
        <v>709</v>
      </c>
      <c r="C909" s="881"/>
      <c r="D909" s="881"/>
      <c r="E909" s="882"/>
      <c r="F909" s="91">
        <f t="shared" si="24"/>
        <v>0</v>
      </c>
    </row>
    <row r="910" spans="1:6" ht="12.75">
      <c r="A910" s="887"/>
      <c r="B910" s="885" t="s">
        <v>710</v>
      </c>
      <c r="C910" s="881" t="s">
        <v>637</v>
      </c>
      <c r="D910" s="881">
        <v>180</v>
      </c>
      <c r="E910" s="882"/>
      <c r="F910" s="91">
        <f t="shared" si="24"/>
        <v>0</v>
      </c>
    </row>
    <row r="911" spans="1:6" ht="12.75">
      <c r="A911" s="887"/>
      <c r="B911" s="885"/>
      <c r="C911" s="881"/>
      <c r="D911" s="881"/>
      <c r="E911" s="882"/>
      <c r="F911" s="91">
        <f t="shared" si="24"/>
        <v>0</v>
      </c>
    </row>
    <row r="912" spans="1:6" ht="12.75">
      <c r="A912" s="884" t="s">
        <v>463</v>
      </c>
      <c r="B912" s="885" t="s">
        <v>1800</v>
      </c>
      <c r="C912" s="881"/>
      <c r="D912" s="881"/>
      <c r="E912" s="882"/>
      <c r="F912" s="91">
        <f t="shared" si="24"/>
        <v>0</v>
      </c>
    </row>
    <row r="913" spans="1:6" ht="12.75">
      <c r="A913" s="887"/>
      <c r="B913" s="885" t="s">
        <v>1801</v>
      </c>
      <c r="C913" s="881" t="s">
        <v>637</v>
      </c>
      <c r="D913" s="881">
        <v>200</v>
      </c>
      <c r="E913" s="882"/>
      <c r="F913" s="91">
        <f t="shared" si="24"/>
        <v>0</v>
      </c>
    </row>
    <row r="914" spans="1:6" ht="12.75">
      <c r="A914" s="887"/>
      <c r="B914" s="885" t="s">
        <v>1802</v>
      </c>
      <c r="C914" s="881"/>
      <c r="D914" s="881"/>
      <c r="E914" s="882"/>
      <c r="F914" s="91">
        <f t="shared" si="24"/>
        <v>0</v>
      </c>
    </row>
    <row r="915" spans="1:6" ht="12.75">
      <c r="A915" s="884" t="s">
        <v>464</v>
      </c>
      <c r="B915" s="885" t="s">
        <v>1803</v>
      </c>
      <c r="C915" s="881"/>
      <c r="D915" s="881"/>
      <c r="E915" s="882"/>
      <c r="F915" s="91">
        <f t="shared" si="24"/>
        <v>0</v>
      </c>
    </row>
    <row r="916" spans="1:6" ht="12.75">
      <c r="A916" s="887"/>
      <c r="B916" s="885" t="s">
        <v>1801</v>
      </c>
      <c r="C916" s="881" t="s">
        <v>637</v>
      </c>
      <c r="D916" s="881">
        <v>150</v>
      </c>
      <c r="E916" s="882"/>
      <c r="F916" s="91">
        <f t="shared" si="24"/>
        <v>0</v>
      </c>
    </row>
    <row r="917" spans="1:6" ht="12.75">
      <c r="A917" s="887"/>
      <c r="B917" s="885"/>
      <c r="C917" s="881"/>
      <c r="D917" s="881"/>
      <c r="E917" s="882"/>
      <c r="F917" s="91">
        <f t="shared" si="24"/>
        <v>0</v>
      </c>
    </row>
    <row r="918" spans="1:6" ht="25.5">
      <c r="A918" s="867" t="s">
        <v>465</v>
      </c>
      <c r="B918" s="729" t="s">
        <v>1804</v>
      </c>
      <c r="C918" s="695"/>
      <c r="D918" s="695"/>
      <c r="E918" s="694"/>
      <c r="F918" s="91">
        <f t="shared" si="24"/>
        <v>0</v>
      </c>
    </row>
    <row r="919" spans="1:6" ht="12.75">
      <c r="A919" s="867"/>
      <c r="B919" s="729" t="s">
        <v>1805</v>
      </c>
      <c r="C919" s="695"/>
      <c r="D919" s="695"/>
      <c r="E919" s="694"/>
      <c r="F919" s="91">
        <f t="shared" si="24"/>
        <v>0</v>
      </c>
    </row>
    <row r="920" spans="1:6" ht="12.75">
      <c r="A920" s="867"/>
      <c r="B920" s="885" t="s">
        <v>1806</v>
      </c>
      <c r="C920" s="695"/>
      <c r="D920" s="695"/>
      <c r="E920" s="694"/>
      <c r="F920" s="91">
        <f t="shared" si="24"/>
        <v>0</v>
      </c>
    </row>
    <row r="921" spans="1:6" ht="12.75">
      <c r="A921" s="884"/>
      <c r="B921" s="885" t="s">
        <v>1807</v>
      </c>
      <c r="C921" s="881" t="s">
        <v>478</v>
      </c>
      <c r="D921" s="881">
        <v>2</v>
      </c>
      <c r="E921" s="882"/>
      <c r="F921" s="91">
        <f t="shared" si="24"/>
        <v>0</v>
      </c>
    </row>
    <row r="922" spans="1:6" ht="12.75">
      <c r="A922" s="884"/>
      <c r="B922" s="885"/>
      <c r="C922" s="881"/>
      <c r="D922" s="881"/>
      <c r="E922" s="882"/>
      <c r="F922" s="91">
        <f t="shared" si="24"/>
        <v>0</v>
      </c>
    </row>
    <row r="923" spans="1:6" ht="25.5">
      <c r="A923" s="867" t="s">
        <v>466</v>
      </c>
      <c r="B923" s="729" t="s">
        <v>1804</v>
      </c>
      <c r="C923" s="695"/>
      <c r="D923" s="695"/>
      <c r="E923" s="694"/>
      <c r="F923" s="91">
        <f t="shared" si="24"/>
        <v>0</v>
      </c>
    </row>
    <row r="924" spans="1:6" ht="12.75">
      <c r="A924" s="867"/>
      <c r="B924" s="729" t="s">
        <v>1805</v>
      </c>
      <c r="C924" s="695"/>
      <c r="D924" s="695"/>
      <c r="E924" s="694"/>
      <c r="F924" s="91">
        <f t="shared" si="24"/>
        <v>0</v>
      </c>
    </row>
    <row r="925" spans="1:6" ht="12.75">
      <c r="A925" s="867"/>
      <c r="B925" s="885" t="s">
        <v>1808</v>
      </c>
      <c r="C925" s="695"/>
      <c r="D925" s="695"/>
      <c r="E925" s="694"/>
      <c r="F925" s="91">
        <f t="shared" si="24"/>
        <v>0</v>
      </c>
    </row>
    <row r="926" spans="1:6" ht="12.75">
      <c r="A926" s="884"/>
      <c r="B926" s="885" t="s">
        <v>1809</v>
      </c>
      <c r="C926" s="881" t="s">
        <v>478</v>
      </c>
      <c r="D926" s="881">
        <v>12</v>
      </c>
      <c r="E926" s="882"/>
      <c r="F926" s="91">
        <f t="shared" si="24"/>
        <v>0</v>
      </c>
    </row>
    <row r="927" spans="1:6" ht="12.75">
      <c r="A927" s="884"/>
      <c r="B927" s="885"/>
      <c r="C927" s="881"/>
      <c r="D927" s="881"/>
      <c r="E927" s="882"/>
      <c r="F927" s="91">
        <f t="shared" si="24"/>
        <v>0</v>
      </c>
    </row>
    <row r="928" spans="1:6" ht="12.75">
      <c r="A928" s="884" t="s">
        <v>467</v>
      </c>
      <c r="B928" s="885" t="s">
        <v>1810</v>
      </c>
      <c r="C928" s="881"/>
      <c r="D928" s="881"/>
      <c r="E928" s="882"/>
      <c r="F928" s="91">
        <f t="shared" si="24"/>
        <v>0</v>
      </c>
    </row>
    <row r="929" spans="1:6" ht="12.75">
      <c r="A929" s="884"/>
      <c r="B929" s="885" t="s">
        <v>1811</v>
      </c>
      <c r="C929" s="881" t="s">
        <v>478</v>
      </c>
      <c r="D929" s="881">
        <v>1</v>
      </c>
      <c r="E929" s="882"/>
      <c r="F929" s="91">
        <f t="shared" si="24"/>
        <v>0</v>
      </c>
    </row>
    <row r="930" spans="1:6" ht="12.75">
      <c r="A930" s="884"/>
      <c r="B930" s="885" t="s">
        <v>1812</v>
      </c>
      <c r="C930" s="881" t="s">
        <v>478</v>
      </c>
      <c r="D930" s="881">
        <v>1</v>
      </c>
      <c r="E930" s="882"/>
      <c r="F930" s="91">
        <f t="shared" si="24"/>
        <v>0</v>
      </c>
    </row>
    <row r="931" spans="1:6" ht="12.75">
      <c r="A931" s="884"/>
      <c r="B931" s="885" t="s">
        <v>1813</v>
      </c>
      <c r="C931" s="881" t="s">
        <v>478</v>
      </c>
      <c r="D931" s="881">
        <v>2</v>
      </c>
      <c r="E931" s="882"/>
      <c r="F931" s="91">
        <f t="shared" si="24"/>
        <v>0</v>
      </c>
    </row>
    <row r="932" spans="1:6" ht="12.75">
      <c r="A932" s="884"/>
      <c r="B932" s="885" t="s">
        <v>1814</v>
      </c>
      <c r="C932" s="881" t="s">
        <v>478</v>
      </c>
      <c r="D932" s="881">
        <v>12</v>
      </c>
      <c r="E932" s="882"/>
      <c r="F932" s="91">
        <f t="shared" si="24"/>
        <v>0</v>
      </c>
    </row>
    <row r="933" spans="1:6" ht="12.75">
      <c r="A933" s="884"/>
      <c r="B933" s="885"/>
      <c r="C933" s="881"/>
      <c r="D933" s="881"/>
      <c r="E933" s="882"/>
      <c r="F933" s="91">
        <f t="shared" si="24"/>
        <v>0</v>
      </c>
    </row>
    <row r="934" spans="1:6" ht="12.75">
      <c r="A934" s="884" t="s">
        <v>485</v>
      </c>
      <c r="B934" s="885" t="s">
        <v>717</v>
      </c>
      <c r="C934" s="881" t="s">
        <v>478</v>
      </c>
      <c r="D934" s="881">
        <v>50</v>
      </c>
      <c r="E934" s="882"/>
      <c r="F934" s="91">
        <f t="shared" si="24"/>
        <v>0</v>
      </c>
    </row>
    <row r="935" spans="1:6" ht="12.75">
      <c r="A935" s="884"/>
      <c r="B935" s="885"/>
      <c r="C935" s="881"/>
      <c r="D935" s="881"/>
      <c r="E935" s="882"/>
      <c r="F935" s="91">
        <f t="shared" si="24"/>
        <v>0</v>
      </c>
    </row>
    <row r="936" spans="1:6" ht="12.75">
      <c r="A936" s="884" t="s">
        <v>468</v>
      </c>
      <c r="B936" s="885" t="s">
        <v>718</v>
      </c>
      <c r="C936" s="881" t="s">
        <v>478</v>
      </c>
      <c r="D936" s="881">
        <v>2</v>
      </c>
      <c r="E936" s="882"/>
      <c r="F936" s="91">
        <f t="shared" si="24"/>
        <v>0</v>
      </c>
    </row>
    <row r="937" spans="1:6" ht="12.75">
      <c r="A937" s="887"/>
      <c r="B937" s="885"/>
      <c r="C937" s="881"/>
      <c r="D937" s="881"/>
      <c r="E937" s="882"/>
      <c r="F937" s="91">
        <f t="shared" si="24"/>
        <v>0</v>
      </c>
    </row>
    <row r="938" spans="1:6" ht="25.5">
      <c r="A938" s="884" t="s">
        <v>486</v>
      </c>
      <c r="B938" s="885" t="s">
        <v>1815</v>
      </c>
      <c r="C938" s="881"/>
      <c r="D938" s="881"/>
      <c r="E938" s="882"/>
      <c r="F938" s="91">
        <f t="shared" si="24"/>
        <v>0</v>
      </c>
    </row>
    <row r="939" spans="1:6" ht="12.75">
      <c r="A939" s="887"/>
      <c r="B939" s="885" t="s">
        <v>1816</v>
      </c>
      <c r="C939" s="881" t="s">
        <v>478</v>
      </c>
      <c r="D939" s="881">
        <v>2</v>
      </c>
      <c r="E939" s="882"/>
      <c r="F939" s="91">
        <f t="shared" si="24"/>
        <v>0</v>
      </c>
    </row>
    <row r="940" spans="1:6" ht="12.75">
      <c r="A940" s="887"/>
      <c r="B940" s="885"/>
      <c r="C940" s="881"/>
      <c r="D940" s="881"/>
      <c r="E940" s="882"/>
      <c r="F940" s="91">
        <f t="shared" si="24"/>
        <v>0</v>
      </c>
    </row>
    <row r="941" spans="1:6" ht="12.75">
      <c r="A941" s="884" t="s">
        <v>487</v>
      </c>
      <c r="B941" s="885" t="s">
        <v>1817</v>
      </c>
      <c r="C941" s="881" t="s">
        <v>478</v>
      </c>
      <c r="D941" s="881">
        <v>1</v>
      </c>
      <c r="E941" s="882"/>
      <c r="F941" s="91">
        <f t="shared" si="24"/>
        <v>0</v>
      </c>
    </row>
    <row r="942" spans="1:6" ht="12.75">
      <c r="A942" s="887"/>
      <c r="B942" s="885"/>
      <c r="C942" s="881"/>
      <c r="D942" s="881"/>
      <c r="E942" s="882"/>
      <c r="F942" s="91">
        <f t="shared" si="24"/>
        <v>0</v>
      </c>
    </row>
    <row r="943" spans="1:6" ht="12.75">
      <c r="A943" s="884" t="s">
        <v>469</v>
      </c>
      <c r="B943" s="885" t="s">
        <v>1818</v>
      </c>
      <c r="C943" s="881"/>
      <c r="D943" s="881"/>
      <c r="E943" s="882"/>
      <c r="F943" s="91">
        <f t="shared" si="24"/>
        <v>0</v>
      </c>
    </row>
    <row r="944" spans="1:6" ht="12.75">
      <c r="A944" s="887"/>
      <c r="B944" s="885" t="s">
        <v>1819</v>
      </c>
      <c r="C944" s="881" t="s">
        <v>478</v>
      </c>
      <c r="D944" s="881">
        <v>2</v>
      </c>
      <c r="E944" s="882"/>
      <c r="F944" s="91">
        <f t="shared" si="24"/>
        <v>0</v>
      </c>
    </row>
    <row r="945" spans="1:6" ht="12.75">
      <c r="A945" s="887"/>
      <c r="B945" s="885" t="s">
        <v>1820</v>
      </c>
      <c r="C945" s="881" t="s">
        <v>478</v>
      </c>
      <c r="D945" s="881">
        <v>1</v>
      </c>
      <c r="E945" s="882"/>
      <c r="F945" s="91">
        <f t="shared" si="24"/>
        <v>0</v>
      </c>
    </row>
    <row r="946" spans="1:6" ht="12.75">
      <c r="A946" s="887"/>
      <c r="B946" s="885" t="s">
        <v>1821</v>
      </c>
      <c r="C946" s="881" t="s">
        <v>478</v>
      </c>
      <c r="D946" s="881">
        <v>1</v>
      </c>
      <c r="E946" s="882"/>
      <c r="F946" s="91">
        <f t="shared" si="24"/>
        <v>0</v>
      </c>
    </row>
    <row r="947" spans="1:6" ht="12.75">
      <c r="A947" s="887"/>
      <c r="B947" s="885" t="s">
        <v>1822</v>
      </c>
      <c r="C947" s="881" t="s">
        <v>478</v>
      </c>
      <c r="D947" s="881">
        <v>1</v>
      </c>
      <c r="E947" s="882"/>
      <c r="F947" s="91">
        <f t="shared" si="24"/>
        <v>0</v>
      </c>
    </row>
    <row r="948" spans="1:6" ht="12.75">
      <c r="A948" s="887"/>
      <c r="B948" s="885"/>
      <c r="C948" s="881"/>
      <c r="D948" s="881"/>
      <c r="E948" s="882"/>
      <c r="F948" s="91">
        <f t="shared" si="24"/>
        <v>0</v>
      </c>
    </row>
    <row r="949" spans="1:6" ht="12.75">
      <c r="A949" s="884" t="s">
        <v>470</v>
      </c>
      <c r="B949" s="885" t="s">
        <v>1823</v>
      </c>
      <c r="C949" s="881" t="s">
        <v>482</v>
      </c>
      <c r="D949" s="881">
        <v>20</v>
      </c>
      <c r="E949" s="882"/>
      <c r="F949" s="91">
        <f t="shared" si="24"/>
        <v>0</v>
      </c>
    </row>
    <row r="950" spans="1:6" ht="12.75">
      <c r="A950" s="884"/>
      <c r="B950" s="885"/>
      <c r="C950" s="881"/>
      <c r="D950" s="881"/>
      <c r="E950" s="882"/>
      <c r="F950" s="91">
        <f t="shared" si="24"/>
        <v>0</v>
      </c>
    </row>
    <row r="951" spans="1:6" ht="12.75">
      <c r="A951" s="884" t="s">
        <v>476</v>
      </c>
      <c r="B951" s="885" t="s">
        <v>1824</v>
      </c>
      <c r="C951" s="881" t="s">
        <v>483</v>
      </c>
      <c r="D951" s="881">
        <v>1</v>
      </c>
      <c r="E951" s="882"/>
      <c r="F951" s="91">
        <f t="shared" si="24"/>
        <v>0</v>
      </c>
    </row>
    <row r="952" spans="1:6" ht="12.75">
      <c r="A952" s="879"/>
      <c r="B952" s="880"/>
      <c r="C952" s="881"/>
      <c r="D952" s="881"/>
      <c r="E952" s="882"/>
      <c r="F952" s="883"/>
    </row>
    <row r="953" spans="1:6" ht="16.5" thickBot="1">
      <c r="A953" s="888"/>
      <c r="B953" s="889" t="s">
        <v>407</v>
      </c>
      <c r="C953" s="890"/>
      <c r="D953" s="890"/>
      <c r="E953" s="891"/>
      <c r="F953" s="892">
        <f>SUM(F890:F951)</f>
        <v>0</v>
      </c>
    </row>
    <row r="954" spans="1:6" ht="16.5" thickTop="1">
      <c r="A954" s="893"/>
      <c r="B954" s="894"/>
      <c r="C954" s="895"/>
      <c r="D954" s="895"/>
      <c r="E954" s="896"/>
      <c r="F954" s="897"/>
    </row>
    <row r="955" spans="1:6" ht="15.75">
      <c r="A955" s="893"/>
      <c r="B955" s="894"/>
      <c r="C955" s="895"/>
      <c r="D955" s="895"/>
      <c r="E955" s="896"/>
      <c r="F955" s="897"/>
    </row>
    <row r="956" spans="1:6" ht="12.75">
      <c r="A956" s="898"/>
      <c r="B956" s="899"/>
      <c r="C956" s="900"/>
      <c r="D956" s="900"/>
      <c r="E956" s="882"/>
      <c r="F956" s="901"/>
    </row>
    <row r="957" spans="1:6" ht="15">
      <c r="A957" s="902" t="s">
        <v>459</v>
      </c>
      <c r="B957" s="903" t="s">
        <v>585</v>
      </c>
      <c r="C957" s="904"/>
      <c r="D957" s="904"/>
      <c r="E957" s="882"/>
      <c r="F957" s="905"/>
    </row>
    <row r="958" spans="1:6" ht="15">
      <c r="A958" s="902"/>
      <c r="B958" s="903"/>
      <c r="C958" s="904"/>
      <c r="D958" s="904"/>
      <c r="E958" s="882"/>
      <c r="F958" s="905"/>
    </row>
    <row r="959" spans="1:6" ht="12.75">
      <c r="A959" s="884" t="s">
        <v>456</v>
      </c>
      <c r="B959" s="885" t="s">
        <v>1825</v>
      </c>
      <c r="C959" s="881"/>
      <c r="D959" s="881"/>
      <c r="E959" s="882"/>
      <c r="F959" s="91">
        <f t="shared" ref="F959:F991" si="25">+E959*$D959</f>
        <v>0</v>
      </c>
    </row>
    <row r="960" spans="1:6" ht="12.75">
      <c r="A960" s="884"/>
      <c r="B960" s="885" t="s">
        <v>1826</v>
      </c>
      <c r="C960" s="881"/>
      <c r="D960" s="881"/>
      <c r="E960" s="882"/>
      <c r="F960" s="91">
        <f t="shared" si="25"/>
        <v>0</v>
      </c>
    </row>
    <row r="961" spans="1:6" ht="12.75">
      <c r="A961" s="887"/>
      <c r="B961" s="885" t="s">
        <v>1827</v>
      </c>
      <c r="C961" s="881" t="s">
        <v>483</v>
      </c>
      <c r="D961" s="881">
        <v>1</v>
      </c>
      <c r="E961" s="882"/>
      <c r="F961" s="91">
        <f t="shared" si="25"/>
        <v>0</v>
      </c>
    </row>
    <row r="962" spans="1:6" ht="12.75">
      <c r="A962" s="887"/>
      <c r="B962" s="885" t="s">
        <v>749</v>
      </c>
      <c r="C962" s="881"/>
      <c r="D962" s="881"/>
      <c r="E962" s="882"/>
      <c r="F962" s="91">
        <f t="shared" si="25"/>
        <v>0</v>
      </c>
    </row>
    <row r="963" spans="1:6" ht="12.75">
      <c r="A963" s="887"/>
      <c r="B963" s="885"/>
      <c r="C963" s="881"/>
      <c r="D963" s="881"/>
      <c r="E963" s="882"/>
      <c r="F963" s="91">
        <f t="shared" si="25"/>
        <v>0</v>
      </c>
    </row>
    <row r="964" spans="1:6" ht="12.75">
      <c r="A964" s="867" t="s">
        <v>458</v>
      </c>
      <c r="B964" s="729" t="s">
        <v>1828</v>
      </c>
      <c r="C964" s="695"/>
      <c r="D964" s="764"/>
      <c r="E964" s="694"/>
      <c r="F964" s="91">
        <f t="shared" si="25"/>
        <v>0</v>
      </c>
    </row>
    <row r="965" spans="1:6" ht="12.75">
      <c r="A965" s="868"/>
      <c r="B965" s="729" t="s">
        <v>1829</v>
      </c>
      <c r="C965" s="695" t="s">
        <v>478</v>
      </c>
      <c r="D965" s="764">
        <v>1</v>
      </c>
      <c r="E965" s="694"/>
      <c r="F965" s="91">
        <f t="shared" si="25"/>
        <v>0</v>
      </c>
    </row>
    <row r="966" spans="1:6" ht="12.75">
      <c r="A966" s="868"/>
      <c r="B966" s="729"/>
      <c r="C966" s="695"/>
      <c r="D966" s="764"/>
      <c r="E966" s="694"/>
      <c r="F966" s="91">
        <f t="shared" si="25"/>
        <v>0</v>
      </c>
    </row>
    <row r="967" spans="1:6" ht="12.75">
      <c r="A967" s="867" t="s">
        <v>459</v>
      </c>
      <c r="B967" s="729" t="s">
        <v>1830</v>
      </c>
      <c r="C967" s="695"/>
      <c r="D967" s="764"/>
      <c r="E967" s="694"/>
      <c r="F967" s="91">
        <f t="shared" si="25"/>
        <v>0</v>
      </c>
    </row>
    <row r="968" spans="1:6" ht="12.75">
      <c r="A968" s="868"/>
      <c r="B968" s="729" t="s">
        <v>1831</v>
      </c>
      <c r="C968" s="695" t="s">
        <v>478</v>
      </c>
      <c r="D968" s="764">
        <v>1</v>
      </c>
      <c r="E968" s="694"/>
      <c r="F968" s="91">
        <f t="shared" si="25"/>
        <v>0</v>
      </c>
    </row>
    <row r="969" spans="1:6" ht="12.75">
      <c r="A969" s="868"/>
      <c r="B969" s="729" t="s">
        <v>1832</v>
      </c>
      <c r="C969" s="695" t="s">
        <v>478</v>
      </c>
      <c r="D969" s="764">
        <v>4</v>
      </c>
      <c r="E969" s="694"/>
      <c r="F969" s="91">
        <f t="shared" si="25"/>
        <v>0</v>
      </c>
    </row>
    <row r="970" spans="1:6" ht="12.75">
      <c r="A970" s="868"/>
      <c r="B970" s="729" t="s">
        <v>1833</v>
      </c>
      <c r="C970" s="695" t="s">
        <v>478</v>
      </c>
      <c r="D970" s="764">
        <v>1</v>
      </c>
      <c r="E970" s="694"/>
      <c r="F970" s="91">
        <f t="shared" si="25"/>
        <v>0</v>
      </c>
    </row>
    <row r="971" spans="1:6" ht="12.75">
      <c r="A971" s="868"/>
      <c r="B971" s="729" t="s">
        <v>1834</v>
      </c>
      <c r="C971" s="695" t="s">
        <v>478</v>
      </c>
      <c r="D971" s="764">
        <v>1</v>
      </c>
      <c r="E971" s="694"/>
      <c r="F971" s="91">
        <f t="shared" si="25"/>
        <v>0</v>
      </c>
    </row>
    <row r="972" spans="1:6" ht="12.75">
      <c r="A972" s="868"/>
      <c r="B972" s="729"/>
      <c r="C972" s="695"/>
      <c r="D972" s="764"/>
      <c r="E972" s="694"/>
      <c r="F972" s="91">
        <f t="shared" si="25"/>
        <v>0</v>
      </c>
    </row>
    <row r="973" spans="1:6" ht="12.75">
      <c r="A973" s="867" t="s">
        <v>460</v>
      </c>
      <c r="B973" s="729" t="s">
        <v>1835</v>
      </c>
      <c r="C973" s="695"/>
      <c r="D973" s="764"/>
      <c r="E973" s="694"/>
      <c r="F973" s="91">
        <f t="shared" si="25"/>
        <v>0</v>
      </c>
    </row>
    <row r="974" spans="1:6" ht="12.75">
      <c r="A974" s="868"/>
      <c r="B974" s="729" t="s">
        <v>1836</v>
      </c>
      <c r="C974" s="695" t="s">
        <v>478</v>
      </c>
      <c r="D974" s="764">
        <v>1</v>
      </c>
      <c r="E974" s="694"/>
      <c r="F974" s="91">
        <f t="shared" si="25"/>
        <v>0</v>
      </c>
    </row>
    <row r="975" spans="1:6" ht="12.75">
      <c r="A975" s="868"/>
      <c r="B975" s="729"/>
      <c r="C975" s="695"/>
      <c r="D975" s="764"/>
      <c r="E975" s="694"/>
      <c r="F975" s="91">
        <f t="shared" si="25"/>
        <v>0</v>
      </c>
    </row>
    <row r="976" spans="1:6" ht="12.75">
      <c r="A976" s="867" t="s">
        <v>462</v>
      </c>
      <c r="B976" s="729" t="s">
        <v>1837</v>
      </c>
      <c r="C976" s="695"/>
      <c r="D976" s="764"/>
      <c r="E976" s="694"/>
      <c r="F976" s="91">
        <f t="shared" si="25"/>
        <v>0</v>
      </c>
    </row>
    <row r="977" spans="1:6" ht="12.75">
      <c r="A977" s="868"/>
      <c r="B977" s="729" t="s">
        <v>1838</v>
      </c>
      <c r="C977" s="695" t="s">
        <v>478</v>
      </c>
      <c r="D977" s="764">
        <v>1</v>
      </c>
      <c r="E977" s="694"/>
      <c r="F977" s="91">
        <f t="shared" si="25"/>
        <v>0</v>
      </c>
    </row>
    <row r="978" spans="1:6" ht="12.75">
      <c r="A978" s="868"/>
      <c r="B978" s="729"/>
      <c r="C978" s="695"/>
      <c r="D978" s="764"/>
      <c r="E978" s="694"/>
      <c r="F978" s="91">
        <f t="shared" si="25"/>
        <v>0</v>
      </c>
    </row>
    <row r="979" spans="1:6" ht="12.75">
      <c r="A979" s="867" t="s">
        <v>463</v>
      </c>
      <c r="B979" s="729" t="s">
        <v>1839</v>
      </c>
      <c r="C979" s="695"/>
      <c r="D979" s="764"/>
      <c r="E979" s="694"/>
      <c r="F979" s="91">
        <f t="shared" si="25"/>
        <v>0</v>
      </c>
    </row>
    <row r="980" spans="1:6" ht="12.75">
      <c r="A980" s="868"/>
      <c r="B980" s="729" t="s">
        <v>1840</v>
      </c>
      <c r="C980" s="695" t="s">
        <v>478</v>
      </c>
      <c r="D980" s="764">
        <v>1</v>
      </c>
      <c r="E980" s="694"/>
      <c r="F980" s="91">
        <f t="shared" si="25"/>
        <v>0</v>
      </c>
    </row>
    <row r="981" spans="1:6" ht="12.75">
      <c r="A981" s="868"/>
      <c r="B981" s="729"/>
      <c r="C981" s="695"/>
      <c r="D981" s="764"/>
      <c r="E981" s="694"/>
      <c r="F981" s="91">
        <f t="shared" si="25"/>
        <v>0</v>
      </c>
    </row>
    <row r="982" spans="1:6" ht="25.5">
      <c r="A982" s="868" t="s">
        <v>464</v>
      </c>
      <c r="B982" s="729" t="s">
        <v>1841</v>
      </c>
      <c r="C982" s="695"/>
      <c r="D982" s="764"/>
      <c r="E982" s="694"/>
      <c r="F982" s="91">
        <f t="shared" si="25"/>
        <v>0</v>
      </c>
    </row>
    <row r="983" spans="1:6" ht="12.75">
      <c r="A983" s="868"/>
      <c r="B983" s="729" t="s">
        <v>1842</v>
      </c>
      <c r="C983" s="695"/>
      <c r="D983" s="764"/>
      <c r="E983" s="694"/>
      <c r="F983" s="91">
        <f t="shared" si="25"/>
        <v>0</v>
      </c>
    </row>
    <row r="984" spans="1:6" ht="12.75">
      <c r="A984" s="867"/>
      <c r="B984" s="729" t="s">
        <v>1843</v>
      </c>
      <c r="C984" s="695" t="s">
        <v>478</v>
      </c>
      <c r="D984" s="764">
        <v>1</v>
      </c>
      <c r="E984" s="694"/>
      <c r="F984" s="91">
        <f t="shared" si="25"/>
        <v>0</v>
      </c>
    </row>
    <row r="985" spans="1:6" ht="12.75">
      <c r="A985" s="867"/>
      <c r="B985" s="729"/>
      <c r="C985" s="695"/>
      <c r="D985" s="764"/>
      <c r="E985" s="694"/>
      <c r="F985" s="91">
        <f t="shared" si="25"/>
        <v>0</v>
      </c>
    </row>
    <row r="986" spans="1:6" ht="12.75">
      <c r="A986" s="867" t="s">
        <v>465</v>
      </c>
      <c r="B986" s="729" t="s">
        <v>1844</v>
      </c>
      <c r="C986" s="695"/>
      <c r="D986" s="764"/>
      <c r="E986" s="694"/>
      <c r="F986" s="91">
        <f t="shared" si="25"/>
        <v>0</v>
      </c>
    </row>
    <row r="987" spans="1:6" ht="12.75">
      <c r="A987" s="868"/>
      <c r="B987" s="729" t="s">
        <v>1845</v>
      </c>
      <c r="C987" s="695" t="s">
        <v>478</v>
      </c>
      <c r="D987" s="764">
        <v>5</v>
      </c>
      <c r="E987" s="694"/>
      <c r="F987" s="91">
        <f t="shared" si="25"/>
        <v>0</v>
      </c>
    </row>
    <row r="988" spans="1:6" ht="12.75">
      <c r="A988" s="887"/>
      <c r="B988" s="885"/>
      <c r="C988" s="881"/>
      <c r="D988" s="881"/>
      <c r="E988" s="882"/>
      <c r="F988" s="91">
        <f t="shared" si="25"/>
        <v>0</v>
      </c>
    </row>
    <row r="989" spans="1:6" ht="12.75">
      <c r="A989" s="884" t="s">
        <v>466</v>
      </c>
      <c r="B989" s="885" t="s">
        <v>765</v>
      </c>
      <c r="C989" s="881" t="s">
        <v>483</v>
      </c>
      <c r="D989" s="881">
        <v>1</v>
      </c>
      <c r="E989" s="882"/>
      <c r="F989" s="91">
        <f t="shared" si="25"/>
        <v>0</v>
      </c>
    </row>
    <row r="990" spans="1:6" ht="12.75">
      <c r="A990" s="884"/>
      <c r="B990" s="885"/>
      <c r="C990" s="881"/>
      <c r="D990" s="881"/>
      <c r="E990" s="882"/>
      <c r="F990" s="91">
        <f t="shared" si="25"/>
        <v>0</v>
      </c>
    </row>
    <row r="991" spans="1:6" ht="12.75">
      <c r="A991" s="884" t="s">
        <v>467</v>
      </c>
      <c r="B991" s="885" t="s">
        <v>1846</v>
      </c>
      <c r="C991" s="881" t="s">
        <v>483</v>
      </c>
      <c r="D991" s="881">
        <v>1</v>
      </c>
      <c r="E991" s="882"/>
      <c r="F991" s="91">
        <f t="shared" si="25"/>
        <v>0</v>
      </c>
    </row>
    <row r="992" spans="1:6" ht="12.75">
      <c r="A992" s="884"/>
      <c r="B992" s="885"/>
      <c r="C992" s="881"/>
      <c r="D992" s="881"/>
      <c r="E992" s="882"/>
      <c r="F992" s="886"/>
    </row>
    <row r="993" spans="1:6" ht="16.5" thickBot="1">
      <c r="A993" s="888"/>
      <c r="B993" s="889" t="s">
        <v>1847</v>
      </c>
      <c r="C993" s="890"/>
      <c r="D993" s="890"/>
      <c r="E993" s="891"/>
      <c r="F993" s="892">
        <f>SUM(F959:F991)</f>
        <v>0</v>
      </c>
    </row>
    <row r="994" spans="1:6" ht="16.5" thickTop="1">
      <c r="A994" s="893"/>
      <c r="B994" s="894"/>
      <c r="C994" s="895"/>
      <c r="D994" s="895"/>
      <c r="E994" s="896"/>
      <c r="F994" s="897"/>
    </row>
    <row r="995" spans="1:6" ht="15.75">
      <c r="A995" s="893"/>
      <c r="B995" s="894"/>
      <c r="C995" s="895"/>
      <c r="D995" s="895"/>
      <c r="E995" s="896"/>
      <c r="F995" s="897"/>
    </row>
    <row r="996" spans="1:6" ht="12.75">
      <c r="A996" s="879"/>
      <c r="B996" s="880"/>
      <c r="C996" s="881"/>
      <c r="D996" s="881"/>
      <c r="E996" s="882"/>
      <c r="F996" s="901"/>
    </row>
    <row r="997" spans="1:6" ht="18">
      <c r="A997" s="906" t="s">
        <v>460</v>
      </c>
      <c r="B997" s="907" t="s">
        <v>1848</v>
      </c>
      <c r="C997" s="908"/>
      <c r="D997" s="909"/>
      <c r="E997" s="910"/>
      <c r="F997" s="911"/>
    </row>
    <row r="998" spans="1:6" ht="12.75">
      <c r="A998" s="876"/>
      <c r="B998" s="877"/>
      <c r="C998" s="695"/>
      <c r="D998" s="764"/>
      <c r="E998" s="694"/>
      <c r="F998" s="912"/>
    </row>
    <row r="999" spans="1:6" ht="12.75">
      <c r="A999" s="876"/>
      <c r="B999" s="877"/>
      <c r="C999" s="695"/>
      <c r="D999" s="764"/>
      <c r="E999" s="694"/>
      <c r="F999" s="91">
        <f t="shared" ref="F999:F1020" si="26">+E999*$D999</f>
        <v>0</v>
      </c>
    </row>
    <row r="1000" spans="1:6" ht="12.75">
      <c r="A1000" s="913" t="s">
        <v>456</v>
      </c>
      <c r="B1000" s="914" t="s">
        <v>1849</v>
      </c>
      <c r="C1000" s="915" t="s">
        <v>478</v>
      </c>
      <c r="D1000" s="916">
        <v>1</v>
      </c>
      <c r="E1000" s="917"/>
      <c r="F1000" s="91">
        <f t="shared" si="26"/>
        <v>0</v>
      </c>
    </row>
    <row r="1001" spans="1:6" ht="12.75">
      <c r="A1001" s="913"/>
      <c r="B1001" s="914"/>
      <c r="C1001" s="915"/>
      <c r="D1001" s="916"/>
      <c r="E1001" s="917"/>
      <c r="F1001" s="91">
        <f t="shared" si="26"/>
        <v>0</v>
      </c>
    </row>
    <row r="1002" spans="1:6" ht="12.75">
      <c r="A1002" s="913" t="s">
        <v>458</v>
      </c>
      <c r="B1002" s="914" t="s">
        <v>1850</v>
      </c>
      <c r="C1002" s="915" t="s">
        <v>478</v>
      </c>
      <c r="D1002" s="916">
        <v>1</v>
      </c>
      <c r="E1002" s="917"/>
      <c r="F1002" s="91">
        <f t="shared" si="26"/>
        <v>0</v>
      </c>
    </row>
    <row r="1003" spans="1:6" ht="12.75">
      <c r="A1003" s="913"/>
      <c r="B1003" s="914"/>
      <c r="C1003" s="915"/>
      <c r="D1003" s="916"/>
      <c r="E1003" s="917"/>
      <c r="F1003" s="91">
        <f t="shared" si="26"/>
        <v>0</v>
      </c>
    </row>
    <row r="1004" spans="1:6" ht="12.75">
      <c r="A1004" s="913" t="s">
        <v>459</v>
      </c>
      <c r="B1004" s="914" t="s">
        <v>1851</v>
      </c>
      <c r="C1004" s="915" t="s">
        <v>478</v>
      </c>
      <c r="D1004" s="916">
        <v>1</v>
      </c>
      <c r="E1004" s="917"/>
      <c r="F1004" s="91">
        <f t="shared" si="26"/>
        <v>0</v>
      </c>
    </row>
    <row r="1005" spans="1:6" ht="12.75">
      <c r="A1005" s="913"/>
      <c r="B1005" s="914"/>
      <c r="C1005" s="915"/>
      <c r="D1005" s="916"/>
      <c r="E1005" s="917"/>
      <c r="F1005" s="91">
        <f t="shared" si="26"/>
        <v>0</v>
      </c>
    </row>
    <row r="1006" spans="1:6" ht="12.75">
      <c r="A1006" s="913" t="s">
        <v>460</v>
      </c>
      <c r="B1006" s="914" t="s">
        <v>1852</v>
      </c>
      <c r="C1006" s="915" t="s">
        <v>478</v>
      </c>
      <c r="D1006" s="916">
        <v>1</v>
      </c>
      <c r="E1006" s="917"/>
      <c r="F1006" s="91">
        <f t="shared" si="26"/>
        <v>0</v>
      </c>
    </row>
    <row r="1007" spans="1:6" ht="12.75">
      <c r="A1007" s="913"/>
      <c r="B1007" s="914"/>
      <c r="C1007" s="915"/>
      <c r="D1007" s="916"/>
      <c r="E1007" s="917"/>
      <c r="F1007" s="91">
        <f t="shared" si="26"/>
        <v>0</v>
      </c>
    </row>
    <row r="1008" spans="1:6" ht="12.75">
      <c r="A1008" s="913" t="s">
        <v>462</v>
      </c>
      <c r="B1008" s="914" t="s">
        <v>1853</v>
      </c>
      <c r="C1008" s="915" t="s">
        <v>478</v>
      </c>
      <c r="D1008" s="916">
        <v>1</v>
      </c>
      <c r="E1008" s="917"/>
      <c r="F1008" s="91">
        <f t="shared" si="26"/>
        <v>0</v>
      </c>
    </row>
    <row r="1009" spans="1:6" ht="12.75">
      <c r="A1009" s="913"/>
      <c r="B1009" s="914"/>
      <c r="C1009" s="915"/>
      <c r="D1009" s="916"/>
      <c r="E1009" s="917"/>
      <c r="F1009" s="91">
        <f t="shared" si="26"/>
        <v>0</v>
      </c>
    </row>
    <row r="1010" spans="1:6" ht="12.75">
      <c r="A1010" s="913" t="s">
        <v>463</v>
      </c>
      <c r="B1010" s="914" t="s">
        <v>1854</v>
      </c>
      <c r="C1010" s="915" t="s">
        <v>478</v>
      </c>
      <c r="D1010" s="916">
        <v>1</v>
      </c>
      <c r="E1010" s="917"/>
      <c r="F1010" s="91">
        <f t="shared" si="26"/>
        <v>0</v>
      </c>
    </row>
    <row r="1011" spans="1:6" ht="12.75">
      <c r="A1011" s="913"/>
      <c r="B1011" s="914"/>
      <c r="C1011" s="915"/>
      <c r="D1011" s="916"/>
      <c r="E1011" s="917"/>
      <c r="F1011" s="91">
        <f t="shared" si="26"/>
        <v>0</v>
      </c>
    </row>
    <row r="1012" spans="1:6" ht="12.75">
      <c r="A1012" s="884" t="s">
        <v>464</v>
      </c>
      <c r="B1012" s="885" t="s">
        <v>1855</v>
      </c>
      <c r="C1012" s="881"/>
      <c r="D1012" s="881"/>
      <c r="E1012" s="917"/>
      <c r="F1012" s="91">
        <f t="shared" si="26"/>
        <v>0</v>
      </c>
    </row>
    <row r="1013" spans="1:6" ht="12.75">
      <c r="A1013" s="887"/>
      <c r="B1013" s="885" t="s">
        <v>1856</v>
      </c>
      <c r="C1013" s="881" t="s">
        <v>637</v>
      </c>
      <c r="D1013" s="881">
        <v>150</v>
      </c>
      <c r="E1013" s="917"/>
      <c r="F1013" s="91">
        <f t="shared" si="26"/>
        <v>0</v>
      </c>
    </row>
    <row r="1014" spans="1:6" ht="12.75">
      <c r="A1014" s="913"/>
      <c r="B1014" s="914"/>
      <c r="C1014" s="915"/>
      <c r="D1014" s="916"/>
      <c r="E1014" s="917"/>
      <c r="F1014" s="91">
        <f t="shared" si="26"/>
        <v>0</v>
      </c>
    </row>
    <row r="1015" spans="1:6" ht="12.75">
      <c r="A1015" s="884" t="s">
        <v>465</v>
      </c>
      <c r="B1015" s="885" t="s">
        <v>1857</v>
      </c>
      <c r="C1015" s="881"/>
      <c r="D1015" s="881"/>
      <c r="E1015" s="917"/>
      <c r="F1015" s="91">
        <f t="shared" si="26"/>
        <v>0</v>
      </c>
    </row>
    <row r="1016" spans="1:6" ht="12.75">
      <c r="A1016" s="887"/>
      <c r="B1016" s="885" t="s">
        <v>1801</v>
      </c>
      <c r="C1016" s="881" t="s">
        <v>637</v>
      </c>
      <c r="D1016" s="881">
        <v>100</v>
      </c>
      <c r="E1016" s="917"/>
      <c r="F1016" s="91">
        <f t="shared" si="26"/>
        <v>0</v>
      </c>
    </row>
    <row r="1017" spans="1:6" ht="12.75">
      <c r="A1017" s="887"/>
      <c r="B1017" s="885"/>
      <c r="C1017" s="881"/>
      <c r="D1017" s="881"/>
      <c r="E1017" s="917"/>
      <c r="F1017" s="91">
        <f t="shared" si="26"/>
        <v>0</v>
      </c>
    </row>
    <row r="1018" spans="1:6" ht="12.75">
      <c r="A1018" s="884" t="s">
        <v>466</v>
      </c>
      <c r="B1018" s="885" t="s">
        <v>1846</v>
      </c>
      <c r="C1018" s="881" t="s">
        <v>483</v>
      </c>
      <c r="D1018" s="881">
        <v>1</v>
      </c>
      <c r="E1018" s="882"/>
      <c r="F1018" s="91">
        <f t="shared" si="26"/>
        <v>0</v>
      </c>
    </row>
    <row r="1019" spans="1:6" ht="12.75">
      <c r="A1019" s="884"/>
      <c r="B1019" s="885"/>
      <c r="C1019" s="881"/>
      <c r="D1019" s="881"/>
      <c r="E1019" s="882"/>
      <c r="F1019" s="91">
        <f t="shared" si="26"/>
        <v>0</v>
      </c>
    </row>
    <row r="1020" spans="1:6" ht="12.75">
      <c r="A1020" s="913" t="s">
        <v>467</v>
      </c>
      <c r="B1020" s="914" t="s">
        <v>1858</v>
      </c>
      <c r="C1020" s="915" t="s">
        <v>478</v>
      </c>
      <c r="D1020" s="916">
        <v>1</v>
      </c>
      <c r="E1020" s="917"/>
      <c r="F1020" s="91">
        <f t="shared" si="26"/>
        <v>0</v>
      </c>
    </row>
    <row r="1021" spans="1:6" ht="12.75">
      <c r="A1021" s="876"/>
      <c r="B1021" s="877"/>
      <c r="C1021" s="695"/>
      <c r="D1021" s="764"/>
      <c r="E1021" s="694"/>
      <c r="F1021" s="912"/>
    </row>
    <row r="1022" spans="1:6" ht="16.5" thickBot="1">
      <c r="A1022" s="870"/>
      <c r="B1022" s="871" t="s">
        <v>1859</v>
      </c>
      <c r="C1022" s="872"/>
      <c r="D1022" s="873"/>
      <c r="E1022" s="874"/>
      <c r="F1022" s="875">
        <f>SUM(F1000:F1020)</f>
        <v>0</v>
      </c>
    </row>
    <row r="1023" spans="1:6" ht="13.5" thickTop="1">
      <c r="A1023" s="876"/>
      <c r="B1023" s="877"/>
      <c r="C1023" s="695"/>
      <c r="D1023" s="764"/>
      <c r="E1023" s="694"/>
      <c r="F1023" s="878"/>
    </row>
    <row r="1024" spans="1:6" ht="12.75">
      <c r="A1024" s="876"/>
      <c r="B1024" s="877"/>
      <c r="C1024" s="695"/>
      <c r="D1024" s="764"/>
      <c r="E1024" s="694"/>
      <c r="F1024" s="878"/>
    </row>
    <row r="1025" spans="1:6" ht="12.75">
      <c r="A1025" s="876"/>
      <c r="B1025" s="877"/>
      <c r="C1025" s="695"/>
      <c r="D1025" s="764"/>
      <c r="E1025" s="694"/>
      <c r="F1025" s="878"/>
    </row>
    <row r="1026" spans="1:6" ht="12.75">
      <c r="A1026" s="876"/>
      <c r="B1026" s="877"/>
      <c r="C1026" s="695"/>
      <c r="D1026" s="764"/>
      <c r="E1026" s="694"/>
      <c r="F1026" s="878"/>
    </row>
    <row r="1027" spans="1:6" ht="18">
      <c r="A1027" s="918" t="s">
        <v>462</v>
      </c>
      <c r="B1027" s="919" t="s">
        <v>770</v>
      </c>
      <c r="C1027" s="920"/>
      <c r="D1027" s="920"/>
      <c r="E1027" s="921"/>
      <c r="F1027" s="922"/>
    </row>
    <row r="1028" spans="1:6" ht="12.75">
      <c r="A1028" s="879"/>
      <c r="B1028" s="899"/>
      <c r="C1028" s="881"/>
      <c r="D1028" s="881"/>
      <c r="E1028" s="917"/>
      <c r="F1028" s="923"/>
    </row>
    <row r="1029" spans="1:6" ht="12.75">
      <c r="A1029" s="879"/>
      <c r="B1029" s="899" t="s">
        <v>303</v>
      </c>
      <c r="C1029" s="881"/>
      <c r="D1029" s="881"/>
      <c r="E1029" s="917"/>
      <c r="F1029" s="923"/>
    </row>
    <row r="1030" spans="1:6" ht="12.75">
      <c r="A1030" s="879"/>
      <c r="B1030" s="899"/>
      <c r="C1030" s="881"/>
      <c r="D1030" s="881"/>
      <c r="E1030" s="917"/>
      <c r="F1030" s="923"/>
    </row>
    <row r="1031" spans="1:6" ht="38.25">
      <c r="A1031" s="924" t="s">
        <v>456</v>
      </c>
      <c r="B1031" s="925" t="s">
        <v>1860</v>
      </c>
      <c r="C1031" s="622" t="s">
        <v>483</v>
      </c>
      <c r="D1031" s="926">
        <v>2</v>
      </c>
      <c r="E1031" s="782"/>
      <c r="F1031" s="91">
        <f t="shared" ref="F1031:F1050" si="27">+E1031*$D1031</f>
        <v>0</v>
      </c>
    </row>
    <row r="1032" spans="1:6" ht="12.75">
      <c r="A1032" s="924"/>
      <c r="B1032" s="925"/>
      <c r="C1032" s="622"/>
      <c r="D1032" s="926"/>
      <c r="E1032" s="782"/>
      <c r="F1032" s="91">
        <f t="shared" si="27"/>
        <v>0</v>
      </c>
    </row>
    <row r="1033" spans="1:6" ht="12.75">
      <c r="A1033" s="924" t="s">
        <v>458</v>
      </c>
      <c r="B1033" s="925" t="s">
        <v>1861</v>
      </c>
      <c r="C1033" s="622" t="s">
        <v>478</v>
      </c>
      <c r="D1033" s="758">
        <v>1</v>
      </c>
      <c r="E1033" s="782"/>
      <c r="F1033" s="91">
        <f t="shared" si="27"/>
        <v>0</v>
      </c>
    </row>
    <row r="1034" spans="1:6" ht="12.75">
      <c r="A1034" s="924"/>
      <c r="B1034" s="925"/>
      <c r="C1034" s="622"/>
      <c r="D1034" s="758"/>
      <c r="E1034" s="782"/>
      <c r="F1034" s="91">
        <f t="shared" si="27"/>
        <v>0</v>
      </c>
    </row>
    <row r="1035" spans="1:6" ht="12.75">
      <c r="A1035" s="924" t="s">
        <v>459</v>
      </c>
      <c r="B1035" s="925" t="s">
        <v>780</v>
      </c>
      <c r="C1035" s="622"/>
      <c r="D1035" s="758"/>
      <c r="E1035" s="782"/>
      <c r="F1035" s="91">
        <f t="shared" si="27"/>
        <v>0</v>
      </c>
    </row>
    <row r="1036" spans="1:6" ht="12.75">
      <c r="A1036" s="924"/>
      <c r="B1036" s="925" t="s">
        <v>1183</v>
      </c>
      <c r="C1036" s="622" t="s">
        <v>637</v>
      </c>
      <c r="D1036" s="758">
        <v>250</v>
      </c>
      <c r="E1036" s="782"/>
      <c r="F1036" s="91">
        <f t="shared" si="27"/>
        <v>0</v>
      </c>
    </row>
    <row r="1037" spans="1:6" ht="12.75">
      <c r="A1037" s="924"/>
      <c r="B1037" s="925"/>
      <c r="C1037" s="622"/>
      <c r="D1037" s="758"/>
      <c r="E1037" s="782"/>
      <c r="F1037" s="91">
        <f t="shared" si="27"/>
        <v>0</v>
      </c>
    </row>
    <row r="1038" spans="1:6" ht="12.75">
      <c r="A1038" s="927" t="s">
        <v>460</v>
      </c>
      <c r="B1038" s="729" t="s">
        <v>1862</v>
      </c>
      <c r="C1038" s="695" t="s">
        <v>637</v>
      </c>
      <c r="D1038" s="695">
        <v>50</v>
      </c>
      <c r="E1038" s="782"/>
      <c r="F1038" s="91">
        <f t="shared" si="27"/>
        <v>0</v>
      </c>
    </row>
    <row r="1039" spans="1:6" ht="12.75">
      <c r="A1039" s="924"/>
      <c r="B1039" s="925"/>
      <c r="C1039" s="622"/>
      <c r="D1039" s="758"/>
      <c r="E1039" s="782"/>
      <c r="F1039" s="91">
        <f t="shared" si="27"/>
        <v>0</v>
      </c>
    </row>
    <row r="1040" spans="1:6" ht="12.75">
      <c r="A1040" s="867" t="s">
        <v>462</v>
      </c>
      <c r="B1040" s="729" t="s">
        <v>1863</v>
      </c>
      <c r="C1040" s="695"/>
      <c r="D1040" s="695"/>
      <c r="E1040" s="694"/>
      <c r="F1040" s="91">
        <f t="shared" si="27"/>
        <v>0</v>
      </c>
    </row>
    <row r="1041" spans="1:6" ht="12.75">
      <c r="A1041" s="780"/>
      <c r="B1041" s="729" t="s">
        <v>1864</v>
      </c>
      <c r="C1041" s="695" t="s">
        <v>637</v>
      </c>
      <c r="D1041" s="695">
        <v>50</v>
      </c>
      <c r="E1041" s="694"/>
      <c r="F1041" s="91">
        <f t="shared" si="27"/>
        <v>0</v>
      </c>
    </row>
    <row r="1042" spans="1:6" ht="12.75">
      <c r="A1042" s="780"/>
      <c r="B1042" s="729"/>
      <c r="C1042" s="695"/>
      <c r="D1042" s="695"/>
      <c r="E1042" s="694"/>
      <c r="F1042" s="91">
        <f t="shared" si="27"/>
        <v>0</v>
      </c>
    </row>
    <row r="1043" spans="1:6" ht="12.75">
      <c r="A1043" s="867" t="s">
        <v>463</v>
      </c>
      <c r="B1043" s="729" t="s">
        <v>1865</v>
      </c>
      <c r="C1043" s="695"/>
      <c r="D1043" s="695"/>
      <c r="E1043" s="694"/>
      <c r="F1043" s="91">
        <f t="shared" si="27"/>
        <v>0</v>
      </c>
    </row>
    <row r="1044" spans="1:6" ht="12.75">
      <c r="A1044" s="780"/>
      <c r="B1044" s="729" t="s">
        <v>1864</v>
      </c>
      <c r="C1044" s="695" t="s">
        <v>483</v>
      </c>
      <c r="D1044" s="695">
        <v>1</v>
      </c>
      <c r="E1044" s="694"/>
      <c r="F1044" s="91">
        <f t="shared" si="27"/>
        <v>0</v>
      </c>
    </row>
    <row r="1045" spans="1:6" ht="12.75">
      <c r="A1045" s="780"/>
      <c r="B1045" s="729"/>
      <c r="C1045" s="695"/>
      <c r="D1045" s="695"/>
      <c r="E1045" s="694"/>
      <c r="F1045" s="91">
        <f t="shared" si="27"/>
        <v>0</v>
      </c>
    </row>
    <row r="1046" spans="1:6" ht="25.5">
      <c r="A1046" s="924" t="s">
        <v>464</v>
      </c>
      <c r="B1046" s="925" t="s">
        <v>1866</v>
      </c>
      <c r="C1046" s="622"/>
      <c r="D1046" s="758"/>
      <c r="E1046" s="782"/>
      <c r="F1046" s="91">
        <f t="shared" si="27"/>
        <v>0</v>
      </c>
    </row>
    <row r="1047" spans="1:6" ht="12.75">
      <c r="A1047" s="924"/>
      <c r="B1047" s="925" t="s">
        <v>1867</v>
      </c>
      <c r="C1047" s="622"/>
      <c r="D1047" s="758"/>
      <c r="E1047" s="782"/>
      <c r="F1047" s="91">
        <f t="shared" si="27"/>
        <v>0</v>
      </c>
    </row>
    <row r="1048" spans="1:6" ht="12.75">
      <c r="A1048" s="924"/>
      <c r="B1048" s="925" t="s">
        <v>1868</v>
      </c>
      <c r="C1048" s="622" t="s">
        <v>483</v>
      </c>
      <c r="D1048" s="758">
        <v>1</v>
      </c>
      <c r="E1048" s="782"/>
      <c r="F1048" s="91">
        <f t="shared" si="27"/>
        <v>0</v>
      </c>
    </row>
    <row r="1049" spans="1:6" ht="12.75">
      <c r="A1049" s="924"/>
      <c r="B1049" s="925"/>
      <c r="C1049" s="622"/>
      <c r="D1049" s="758"/>
      <c r="E1049" s="782"/>
      <c r="F1049" s="91">
        <f t="shared" si="27"/>
        <v>0</v>
      </c>
    </row>
    <row r="1050" spans="1:6" ht="12.75">
      <c r="A1050" s="884" t="s">
        <v>465</v>
      </c>
      <c r="B1050" s="885" t="s">
        <v>1846</v>
      </c>
      <c r="C1050" s="881" t="s">
        <v>483</v>
      </c>
      <c r="D1050" s="881">
        <v>1</v>
      </c>
      <c r="E1050" s="882"/>
      <c r="F1050" s="91">
        <f t="shared" si="27"/>
        <v>0</v>
      </c>
    </row>
    <row r="1051" spans="1:6" ht="12.75">
      <c r="A1051" s="928"/>
      <c r="B1051" s="877"/>
      <c r="C1051" s="881"/>
      <c r="D1051" s="929"/>
      <c r="E1051" s="930"/>
      <c r="F1051" s="923"/>
    </row>
    <row r="1052" spans="1:6" ht="16.5" thickBot="1">
      <c r="A1052" s="931"/>
      <c r="B1052" s="871" t="s">
        <v>1869</v>
      </c>
      <c r="C1052" s="872"/>
      <c r="D1052" s="873"/>
      <c r="E1052" s="874"/>
      <c r="F1052" s="875">
        <f>SUM(F1031:F1050)</f>
        <v>0</v>
      </c>
    </row>
    <row r="1053" spans="1:6" ht="13.5" thickTop="1">
      <c r="A1053" s="928"/>
      <c r="B1053" s="877"/>
      <c r="C1053" s="695"/>
      <c r="D1053" s="764"/>
      <c r="E1053" s="694"/>
      <c r="F1053" s="912"/>
    </row>
    <row r="1054" spans="1:6" ht="12.75">
      <c r="A1054" s="928"/>
      <c r="B1054" s="877"/>
      <c r="C1054" s="695"/>
      <c r="D1054" s="764"/>
      <c r="E1054" s="694"/>
      <c r="F1054" s="912"/>
    </row>
    <row r="1055" spans="1:6" ht="15">
      <c r="A1055" s="898"/>
      <c r="B1055" s="932"/>
      <c r="C1055" s="933"/>
      <c r="D1055" s="934"/>
      <c r="E1055" s="930"/>
      <c r="F1055" s="935"/>
    </row>
    <row r="1056" spans="1:6" ht="15.75">
      <c r="A1056" s="936" t="s">
        <v>463</v>
      </c>
      <c r="B1056" s="937" t="s">
        <v>409</v>
      </c>
      <c r="C1056" s="933"/>
      <c r="D1056" s="934"/>
      <c r="E1056" s="930"/>
      <c r="F1056" s="935"/>
    </row>
    <row r="1057" spans="1:6" ht="15">
      <c r="A1057" s="898"/>
      <c r="B1057" s="932"/>
      <c r="C1057" s="933"/>
      <c r="D1057" s="934"/>
      <c r="E1057" s="930"/>
      <c r="F1057" s="935"/>
    </row>
    <row r="1058" spans="1:6">
      <c r="A1058" s="938" t="s">
        <v>456</v>
      </c>
      <c r="B1058" s="939" t="s">
        <v>1984</v>
      </c>
      <c r="C1058" s="940" t="s">
        <v>626</v>
      </c>
      <c r="D1058" s="941">
        <v>0.1</v>
      </c>
      <c r="E1058" s="942"/>
      <c r="F1058" s="943">
        <f>+(+F1052+F1022+F993+F953+F885)*D1058</f>
        <v>0</v>
      </c>
    </row>
    <row r="1059" spans="1:6">
      <c r="A1059" s="938"/>
      <c r="B1059" s="939"/>
      <c r="C1059" s="940"/>
      <c r="D1059" s="941"/>
      <c r="E1059" s="942"/>
      <c r="F1059" s="943"/>
    </row>
    <row r="1060" spans="1:6" ht="28.5">
      <c r="A1060" s="938" t="s">
        <v>458</v>
      </c>
      <c r="B1060" s="939" t="s">
        <v>1954</v>
      </c>
      <c r="C1060" s="940" t="s">
        <v>483</v>
      </c>
      <c r="D1060" s="944">
        <v>1</v>
      </c>
      <c r="E1060" s="942"/>
      <c r="F1060" s="91">
        <f t="shared" ref="F1060" si="28">+E1060*$D1060</f>
        <v>0</v>
      </c>
    </row>
    <row r="1061" spans="1:6">
      <c r="A1061" s="938"/>
      <c r="B1061" s="939"/>
      <c r="C1061" s="940"/>
      <c r="D1061" s="941"/>
      <c r="E1061" s="942"/>
      <c r="F1061" s="943"/>
    </row>
    <row r="1062" spans="1:6" ht="15.75" thickBot="1">
      <c r="A1062" s="945"/>
      <c r="B1062" s="946" t="s">
        <v>1953</v>
      </c>
      <c r="C1062" s="947"/>
      <c r="D1062" s="948"/>
      <c r="E1062" s="949"/>
      <c r="F1062" s="950">
        <f>SUM(F1058:F1061)</f>
        <v>0</v>
      </c>
    </row>
    <row r="1063" spans="1:6" ht="15.75" thickTop="1">
      <c r="A1063" s="898"/>
      <c r="B1063" s="932"/>
      <c r="C1063" s="933"/>
      <c r="D1063" s="934"/>
      <c r="E1063" s="917"/>
      <c r="F1063" s="935"/>
    </row>
    <row r="1064" spans="1:6" ht="24" thickBot="1">
      <c r="A1064" s="951"/>
      <c r="B1064" s="952" t="s">
        <v>980</v>
      </c>
      <c r="C1064" s="953"/>
      <c r="D1064" s="948"/>
      <c r="E1064" s="954"/>
      <c r="F1064" s="955">
        <f>+F1052+F1022+F993+F953+F885+F1062</f>
        <v>0</v>
      </c>
    </row>
    <row r="1065" spans="1:6" ht="15" thickTop="1"/>
    <row r="1120" spans="1:6" s="956" customFormat="1" ht="18">
      <c r="A1120" s="659"/>
      <c r="B1120" s="703"/>
      <c r="C1120" s="661"/>
      <c r="D1120" s="626"/>
      <c r="E1120" s="662"/>
      <c r="F1120" s="662"/>
    </row>
    <row r="1167" spans="1:6" s="957" customFormat="1" ht="18">
      <c r="A1167" s="659"/>
      <c r="B1167" s="703"/>
      <c r="C1167" s="661"/>
      <c r="D1167" s="626"/>
      <c r="E1167" s="662"/>
      <c r="F1167" s="662"/>
    </row>
    <row r="1205" spans="1:6" s="956" customFormat="1" ht="18">
      <c r="A1205" s="659"/>
      <c r="B1205" s="703"/>
      <c r="C1205" s="661"/>
      <c r="D1205" s="626"/>
      <c r="E1205" s="662"/>
      <c r="F1205" s="662"/>
    </row>
  </sheetData>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15</vt:i4>
      </vt:variant>
      <vt:variant>
        <vt:lpstr>Imenovani obsegi</vt:lpstr>
      </vt:variant>
      <vt:variant>
        <vt:i4>3</vt:i4>
      </vt:variant>
    </vt:vector>
  </HeadingPairs>
  <TitlesOfParts>
    <vt:vector size="18" baseType="lpstr">
      <vt:lpstr>REKAPITULACIJA</vt:lpstr>
      <vt:lpstr>REKAPITULACIJA POROČNE DVORANE</vt:lpstr>
      <vt:lpstr>N  -2</vt:lpstr>
      <vt:lpstr>N  -1</vt:lpstr>
      <vt:lpstr>N  -0</vt:lpstr>
      <vt:lpstr>N  1a</vt:lpstr>
      <vt:lpstr>N  2</vt:lpstr>
      <vt:lpstr>podstrešje</vt:lpstr>
      <vt:lpstr>razno</vt:lpstr>
      <vt:lpstr>okna ,line</vt:lpstr>
      <vt:lpstr>terasa</vt:lpstr>
      <vt:lpstr>REKAPITULACIJA SANITARIJE</vt:lpstr>
      <vt:lpstr>SPLOSNO</vt:lpstr>
      <vt:lpstr>POPIS DEL POROČNE</vt:lpstr>
      <vt:lpstr>POPIS DEL SANITARIJE</vt:lpstr>
      <vt:lpstr>REKAPITULACIJA!Področje_tiskanja</vt:lpstr>
      <vt:lpstr>'REKAPITULACIJA POROČNE DVORANE'!Področje_tiskanja</vt:lpstr>
      <vt:lpstr>'REKAPITULACIJA SANITARIJE'!Področje_tiskanja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JZ Ljubljanski grad</dc:title>
  <dc:subject>Hribarjeva dvorana</dc:subject>
  <dc:creator>Stane MIKLAVEC</dc:creator>
  <cp:lastModifiedBy>Žiga Miklavec</cp:lastModifiedBy>
  <cp:lastPrinted>2013-07-25T14:01:47Z</cp:lastPrinted>
  <dcterms:created xsi:type="dcterms:W3CDTF">1998-11-20T14:47:53Z</dcterms:created>
  <dcterms:modified xsi:type="dcterms:W3CDTF">2013-07-26T14:41:01Z</dcterms:modified>
</cp:coreProperties>
</file>