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5250" windowWidth="18420" windowHeight="5295" tabRatio="968" activeTab="6"/>
  </bookViews>
  <sheets>
    <sheet name="naslov" sheetId="6" r:id="rId1"/>
    <sheet name="Rekapitulacija" sheetId="2" r:id="rId2"/>
    <sheet name="rekonstrukcija" sheetId="4" r:id="rId3"/>
    <sheet name="GO" sheetId="3" r:id="rId4"/>
    <sheet name="ELEKT" sheetId="1" r:id="rId5"/>
    <sheet name="STROJNE" sheetId="5" r:id="rId6"/>
    <sheet name="ZU kanalizacija" sheetId="8" r:id="rId7"/>
  </sheets>
  <definedNames>
    <definedName name="_1Excel_BuiltIn_Print_Area_17_1">#REF!</definedName>
    <definedName name="Excel_BuiltIn__FilterDatabase_2">#REF!</definedName>
    <definedName name="_xlnm.Print_Area" localSheetId="4">ELEKT!$A$1:$F$454</definedName>
  </definedNames>
  <calcPr calcId="125725"/>
</workbook>
</file>

<file path=xl/calcChain.xml><?xml version="1.0" encoding="utf-8"?>
<calcChain xmlns="http://schemas.openxmlformats.org/spreadsheetml/2006/main">
  <c r="F143" i="8"/>
  <c r="E36"/>
  <c r="F474" i="1"/>
  <c r="F475"/>
  <c r="F476"/>
  <c r="F477"/>
  <c r="F478"/>
  <c r="F479"/>
  <c r="F480"/>
  <c r="F481"/>
  <c r="F482"/>
  <c r="F483"/>
  <c r="F484"/>
  <c r="F485"/>
  <c r="F473"/>
  <c r="F441"/>
  <c r="F443"/>
  <c r="F446"/>
  <c r="F447"/>
  <c r="F448"/>
  <c r="F449"/>
  <c r="F450"/>
  <c r="F453"/>
  <c r="F454"/>
  <c r="F456"/>
  <c r="F458"/>
  <c r="F460"/>
  <c r="F462"/>
  <c r="F464"/>
  <c r="F468"/>
  <c r="F439"/>
  <c r="F469" s="1"/>
  <c r="F430"/>
  <c r="F428"/>
  <c r="F435" s="1"/>
  <c r="A445"/>
  <c r="A452" s="1"/>
  <c r="A456" s="1"/>
  <c r="A458" s="1"/>
  <c r="A460" s="1"/>
  <c r="A462" s="1"/>
  <c r="A464" s="1"/>
  <c r="A466" s="1"/>
  <c r="A468" s="1"/>
  <c r="A441"/>
  <c r="A428"/>
  <c r="F254" i="8"/>
  <c r="F251"/>
  <c r="F248"/>
  <c r="F245"/>
  <c r="F242"/>
  <c r="F239"/>
  <c r="F227"/>
  <c r="F224"/>
  <c r="F229" s="1"/>
  <c r="F221"/>
  <c r="F218"/>
  <c r="F215"/>
  <c r="F212"/>
  <c r="F205"/>
  <c r="F204"/>
  <c r="F203"/>
  <c r="F200"/>
  <c r="F189"/>
  <c r="F186"/>
  <c r="F183"/>
  <c r="F180"/>
  <c r="F191" s="1"/>
  <c r="F173"/>
  <c r="F175"/>
  <c r="F158"/>
  <c r="F155"/>
  <c r="F152"/>
  <c r="F149"/>
  <c r="F146"/>
  <c r="F140"/>
  <c r="F137"/>
  <c r="F125"/>
  <c r="F122"/>
  <c r="F119"/>
  <c r="F116"/>
  <c r="F113"/>
  <c r="F110"/>
  <c r="F103"/>
  <c r="F102"/>
  <c r="F101"/>
  <c r="F98"/>
  <c r="F105" s="1"/>
  <c r="F87"/>
  <c r="F84"/>
  <c r="F81"/>
  <c r="F78"/>
  <c r="F89" s="1"/>
  <c r="F71"/>
  <c r="F73" s="1"/>
  <c r="E41"/>
  <c r="E31"/>
  <c r="E25"/>
  <c r="E18"/>
  <c r="E17"/>
  <c r="E16"/>
  <c r="E15"/>
  <c r="E14"/>
  <c r="F127"/>
  <c r="F293" i="1"/>
  <c r="F180"/>
  <c r="F162"/>
  <c r="G289" i="5"/>
  <c r="G549"/>
  <c r="G837"/>
  <c r="G8"/>
  <c r="G9"/>
  <c r="G10"/>
  <c r="G74" s="1"/>
  <c r="G86" s="1"/>
  <c r="E41" i="2" s="1"/>
  <c r="G18" i="5"/>
  <c r="G19"/>
  <c r="G24"/>
  <c r="G27"/>
  <c r="G32"/>
  <c r="G37"/>
  <c r="G42"/>
  <c r="G48"/>
  <c r="G49"/>
  <c r="G50"/>
  <c r="G51"/>
  <c r="G58"/>
  <c r="G59"/>
  <c r="G60"/>
  <c r="G61"/>
  <c r="G64"/>
  <c r="G68"/>
  <c r="G71"/>
  <c r="G80"/>
  <c r="G83"/>
  <c r="G103"/>
  <c r="G104"/>
  <c r="G105"/>
  <c r="G165" s="1"/>
  <c r="G176" s="1"/>
  <c r="E42" i="2" s="1"/>
  <c r="G106" i="5"/>
  <c r="G114"/>
  <c r="G121"/>
  <c r="G131"/>
  <c r="G138"/>
  <c r="G145"/>
  <c r="G149"/>
  <c r="G154"/>
  <c r="G155"/>
  <c r="G159"/>
  <c r="G162"/>
  <c r="G170"/>
  <c r="G173"/>
  <c r="G193"/>
  <c r="G295" s="1"/>
  <c r="G305" s="1"/>
  <c r="E43" i="2" s="1"/>
  <c r="G199" i="5"/>
  <c r="G205"/>
  <c r="G210"/>
  <c r="G217"/>
  <c r="G227"/>
  <c r="G230"/>
  <c r="G234"/>
  <c r="G238"/>
  <c r="G244"/>
  <c r="G248"/>
  <c r="G253"/>
  <c r="G254"/>
  <c r="G259"/>
  <c r="G260"/>
  <c r="G261"/>
  <c r="G266"/>
  <c r="G267"/>
  <c r="G270"/>
  <c r="G275"/>
  <c r="G279"/>
  <c r="G282"/>
  <c r="G283"/>
  <c r="G292"/>
  <c r="G299"/>
  <c r="G302"/>
  <c r="G319"/>
  <c r="G328"/>
  <c r="G333"/>
  <c r="G350" s="1"/>
  <c r="G360" s="1"/>
  <c r="E44" i="2" s="1"/>
  <c r="G334" i="5"/>
  <c r="G335"/>
  <c r="G340"/>
  <c r="G344"/>
  <c r="G347"/>
  <c r="G354"/>
  <c r="G357"/>
  <c r="G369"/>
  <c r="G552" s="1"/>
  <c r="E45" i="2" s="1"/>
  <c r="G370" i="5"/>
  <c r="G373"/>
  <c r="G379"/>
  <c r="G383"/>
  <c r="G387"/>
  <c r="G390"/>
  <c r="G394"/>
  <c r="G398"/>
  <c r="G401"/>
  <c r="G404"/>
  <c r="G407"/>
  <c r="G413"/>
  <c r="G416"/>
  <c r="G420"/>
  <c r="G421"/>
  <c r="G422"/>
  <c r="G426"/>
  <c r="G427"/>
  <c r="G432"/>
  <c r="G435"/>
  <c r="G436"/>
  <c r="G444"/>
  <c r="G452"/>
  <c r="G456"/>
  <c r="G457"/>
  <c r="G458"/>
  <c r="G459"/>
  <c r="G460"/>
  <c r="G461"/>
  <c r="G469"/>
  <c r="G476"/>
  <c r="G479"/>
  <c r="G480"/>
  <c r="G487"/>
  <c r="G492"/>
  <c r="G496"/>
  <c r="G497"/>
  <c r="G498"/>
  <c r="G499"/>
  <c r="G508"/>
  <c r="G512"/>
  <c r="G513"/>
  <c r="G521"/>
  <c r="G524"/>
  <c r="G528"/>
  <c r="G533"/>
  <c r="G537"/>
  <c r="G542"/>
  <c r="G545"/>
  <c r="G547"/>
  <c r="G580"/>
  <c r="G595"/>
  <c r="G845" s="1"/>
  <c r="E46" i="2" s="1"/>
  <c r="G610" i="5"/>
  <c r="G626"/>
  <c r="G641"/>
  <c r="G658"/>
  <c r="G676"/>
  <c r="G694"/>
  <c r="G705"/>
  <c r="G720"/>
  <c r="G726"/>
  <c r="G732"/>
  <c r="G738"/>
  <c r="G743"/>
  <c r="G747"/>
  <c r="G751"/>
  <c r="G757"/>
  <c r="G765"/>
  <c r="G774"/>
  <c r="G779"/>
  <c r="G789"/>
  <c r="G790"/>
  <c r="G798"/>
  <c r="G799"/>
  <c r="G808"/>
  <c r="G809"/>
  <c r="G816"/>
  <c r="G817"/>
  <c r="G821"/>
  <c r="G825"/>
  <c r="G828"/>
  <c r="G833"/>
  <c r="G842"/>
  <c r="G860"/>
  <c r="G863"/>
  <c r="G866"/>
  <c r="G871"/>
  <c r="G876"/>
  <c r="G879"/>
  <c r="G883"/>
  <c r="G888"/>
  <c r="G891"/>
  <c r="G894"/>
  <c r="G895"/>
  <c r="G898"/>
  <c r="A372"/>
  <c r="A376" s="1"/>
  <c r="G710" i="4"/>
  <c r="G701"/>
  <c r="G692"/>
  <c r="G681"/>
  <c r="G674"/>
  <c r="G667"/>
  <c r="G660"/>
  <c r="G653"/>
  <c r="G616"/>
  <c r="G605"/>
  <c r="G596"/>
  <c r="G590"/>
  <c r="G583"/>
  <c r="G567"/>
  <c r="G554"/>
  <c r="G543"/>
  <c r="G536"/>
  <c r="G528"/>
  <c r="G516"/>
  <c r="G512"/>
  <c r="G508"/>
  <c r="G500"/>
  <c r="G496"/>
  <c r="G492"/>
  <c r="G488"/>
  <c r="G484"/>
  <c r="G480"/>
  <c r="G476"/>
  <c r="G472"/>
  <c r="G468"/>
  <c r="G464"/>
  <c r="G460"/>
  <c r="G456"/>
  <c r="G452"/>
  <c r="G448"/>
  <c r="G433"/>
  <c r="G427"/>
  <c r="G421"/>
  <c r="G415"/>
  <c r="G409"/>
  <c r="G403"/>
  <c r="G387"/>
  <c r="G381"/>
  <c r="G374"/>
  <c r="G368"/>
  <c r="G362"/>
  <c r="G356"/>
  <c r="G350"/>
  <c r="G334"/>
  <c r="G328"/>
  <c r="G322"/>
  <c r="G316"/>
  <c r="G297"/>
  <c r="G291"/>
  <c r="G273"/>
  <c r="G259"/>
  <c r="G253"/>
  <c r="G247"/>
  <c r="G241"/>
  <c r="G196"/>
  <c r="G198"/>
  <c r="E7" i="2" s="1"/>
  <c r="G176" i="4"/>
  <c r="G158"/>
  <c r="G147"/>
  <c r="G128"/>
  <c r="G109"/>
  <c r="G92"/>
  <c r="G713"/>
  <c r="E9" i="2" s="1"/>
  <c r="G618" i="4"/>
  <c r="E8" i="2" s="1"/>
  <c r="G178" i="4"/>
  <c r="E6" i="2" s="1"/>
  <c r="G624" i="3"/>
  <c r="G620"/>
  <c r="G626" s="1"/>
  <c r="G616"/>
  <c r="G612"/>
  <c r="G608"/>
  <c r="G604"/>
  <c r="G600"/>
  <c r="G596"/>
  <c r="G592"/>
  <c r="G583"/>
  <c r="G573"/>
  <c r="G561"/>
  <c r="G557"/>
  <c r="G553"/>
  <c r="G549"/>
  <c r="G545"/>
  <c r="G541"/>
  <c r="G537"/>
  <c r="G533"/>
  <c r="G529"/>
  <c r="G525"/>
  <c r="G521"/>
  <c r="G517"/>
  <c r="G585" s="1"/>
  <c r="E23" i="2" s="1"/>
  <c r="G508" i="3"/>
  <c r="G504"/>
  <c r="G500"/>
  <c r="G496"/>
  <c r="G510" s="1"/>
  <c r="E22" i="2" s="1"/>
  <c r="G487" i="3"/>
  <c r="G483"/>
  <c r="G478"/>
  <c r="G489"/>
  <c r="E21" i="2" s="1"/>
  <c r="G468" i="3"/>
  <c r="G464"/>
  <c r="G460"/>
  <c r="G470" s="1"/>
  <c r="E20" i="2" s="1"/>
  <c r="G447" i="3"/>
  <c r="G440"/>
  <c r="G449" s="1"/>
  <c r="E19" i="2" s="1"/>
  <c r="G415" i="3"/>
  <c r="G411"/>
  <c r="G407"/>
  <c r="G403"/>
  <c r="G399"/>
  <c r="G395"/>
  <c r="G391"/>
  <c r="G387"/>
  <c r="G417" s="1"/>
  <c r="E18" i="2" s="1"/>
  <c r="G376" i="3"/>
  <c r="G368"/>
  <c r="G367"/>
  <c r="G363"/>
  <c r="G359"/>
  <c r="G355"/>
  <c r="G351"/>
  <c r="G347"/>
  <c r="G343"/>
  <c r="G339"/>
  <c r="G334"/>
  <c r="G330"/>
  <c r="G326"/>
  <c r="G322"/>
  <c r="G318"/>
  <c r="G314"/>
  <c r="G310"/>
  <c r="G306"/>
  <c r="G302"/>
  <c r="G298"/>
  <c r="G294"/>
  <c r="G290"/>
  <c r="G286"/>
  <c r="G282"/>
  <c r="G378" s="1"/>
  <c r="E17" i="2" s="1"/>
  <c r="G372" i="3"/>
  <c r="G269"/>
  <c r="G265"/>
  <c r="G261"/>
  <c r="G257"/>
  <c r="G253"/>
  <c r="G249"/>
  <c r="G245"/>
  <c r="G271" s="1"/>
  <c r="E16" i="2" s="1"/>
  <c r="G231" i="3"/>
  <c r="G227"/>
  <c r="G223"/>
  <c r="G219"/>
  <c r="G215"/>
  <c r="G211"/>
  <c r="G207"/>
  <c r="G203"/>
  <c r="G199"/>
  <c r="G195"/>
  <c r="G191"/>
  <c r="G187"/>
  <c r="G183"/>
  <c r="G179"/>
  <c r="H175"/>
  <c r="G175"/>
  <c r="G234" s="1"/>
  <c r="E15" i="2" s="1"/>
  <c r="H174" i="3"/>
  <c r="H173"/>
  <c r="H169"/>
  <c r="H167"/>
  <c r="H165"/>
  <c r="G165"/>
  <c r="H163"/>
  <c r="H161"/>
  <c r="H159"/>
  <c r="G157"/>
  <c r="H155"/>
  <c r="H177"/>
  <c r="G153"/>
  <c r="G149"/>
  <c r="G145"/>
  <c r="G141"/>
  <c r="G137"/>
  <c r="G133"/>
  <c r="G129"/>
  <c r="G125"/>
  <c r="G121"/>
  <c r="G117"/>
  <c r="G113"/>
  <c r="G109"/>
  <c r="G105"/>
  <c r="G101"/>
  <c r="G97"/>
  <c r="G93"/>
  <c r="G89"/>
  <c r="G85"/>
  <c r="H82"/>
  <c r="G81"/>
  <c r="H80"/>
  <c r="H78"/>
  <c r="G77"/>
  <c r="G73"/>
  <c r="G69"/>
  <c r="G65"/>
  <c r="G61"/>
  <c r="G57"/>
  <c r="G53"/>
  <c r="G49"/>
  <c r="G45"/>
  <c r="G41"/>
  <c r="G37"/>
  <c r="G161"/>
  <c r="G168" s="1"/>
  <c r="E14" i="2" s="1"/>
  <c r="G22" i="3"/>
  <c r="H20"/>
  <c r="G18"/>
  <c r="H16"/>
  <c r="G14"/>
  <c r="G24" s="1"/>
  <c r="E13" i="2" s="1"/>
  <c r="H12" i="3"/>
  <c r="H24" s="1"/>
  <c r="F44" i="1"/>
  <c r="F42"/>
  <c r="F40"/>
  <c r="F38"/>
  <c r="F36"/>
  <c r="F30"/>
  <c r="F28"/>
  <c r="F26"/>
  <c r="F24"/>
  <c r="F22"/>
  <c r="F20"/>
  <c r="F18"/>
  <c r="F16"/>
  <c r="F14"/>
  <c r="F12"/>
  <c r="F10"/>
  <c r="F8"/>
  <c r="F52" s="1"/>
  <c r="E28" i="2" s="1"/>
  <c r="F207" i="1"/>
  <c r="F139"/>
  <c r="F136"/>
  <c r="F137"/>
  <c r="F361"/>
  <c r="F362"/>
  <c r="F363"/>
  <c r="F364"/>
  <c r="F365"/>
  <c r="F366"/>
  <c r="F367"/>
  <c r="F368"/>
  <c r="F375"/>
  <c r="F376"/>
  <c r="F377"/>
  <c r="F378"/>
  <c r="F379"/>
  <c r="F380"/>
  <c r="F381"/>
  <c r="F382"/>
  <c r="F383"/>
  <c r="F384"/>
  <c r="F385"/>
  <c r="F386"/>
  <c r="F393"/>
  <c r="F394"/>
  <c r="F395"/>
  <c r="F396"/>
  <c r="F397"/>
  <c r="F360"/>
  <c r="F400" s="1"/>
  <c r="E35" i="2" s="1"/>
  <c r="A394" i="1"/>
  <c r="A395"/>
  <c r="A396" s="1"/>
  <c r="A397" s="1"/>
  <c r="A381"/>
  <c r="A382"/>
  <c r="A383" s="1"/>
  <c r="A384" s="1"/>
  <c r="A385" s="1"/>
  <c r="A378"/>
  <c r="A368"/>
  <c r="A366"/>
  <c r="A361"/>
  <c r="A362"/>
  <c r="A363" s="1"/>
  <c r="F407"/>
  <c r="F408"/>
  <c r="F409"/>
  <c r="F410"/>
  <c r="F411"/>
  <c r="F412"/>
  <c r="F413"/>
  <c r="F414"/>
  <c r="F415"/>
  <c r="F416"/>
  <c r="F417"/>
  <c r="F418"/>
  <c r="F406"/>
  <c r="F422" s="1"/>
  <c r="E36" i="2" s="1"/>
  <c r="F419" i="1"/>
  <c r="F351"/>
  <c r="F352"/>
  <c r="F353"/>
  <c r="F341"/>
  <c r="F342"/>
  <c r="F343"/>
  <c r="F340"/>
  <c r="F323"/>
  <c r="F324"/>
  <c r="F322"/>
  <c r="F355" s="1"/>
  <c r="E34" i="2" s="1"/>
  <c r="F325" i="1"/>
  <c r="F326"/>
  <c r="F327"/>
  <c r="F328"/>
  <c r="F329"/>
  <c r="F330"/>
  <c r="F331"/>
  <c r="F332"/>
  <c r="A83"/>
  <c r="A85"/>
  <c r="A89" s="1"/>
  <c r="A100" s="1"/>
  <c r="A106" s="1"/>
  <c r="A112" s="1"/>
  <c r="A116" s="1"/>
  <c r="A118" s="1"/>
  <c r="A122" s="1"/>
  <c r="A124" s="1"/>
  <c r="A126" s="1"/>
  <c r="A129" s="1"/>
  <c r="A132" s="1"/>
  <c r="A135" s="1"/>
  <c r="A137" s="1"/>
  <c r="A139" s="1"/>
  <c r="A141" s="1"/>
  <c r="A143" s="1"/>
  <c r="A145" s="1"/>
  <c r="F104"/>
  <c r="F184"/>
  <c r="F188"/>
  <c r="U142"/>
  <c r="T142"/>
  <c r="S142"/>
  <c r="U138"/>
  <c r="T138"/>
  <c r="S138"/>
  <c r="F80"/>
  <c r="F62"/>
  <c r="A241"/>
  <c r="A243"/>
  <c r="A247" s="1"/>
  <c r="A249" s="1"/>
  <c r="A251" s="1"/>
  <c r="A257"/>
  <c r="A261"/>
  <c r="F257"/>
  <c r="F258"/>
  <c r="F255"/>
  <c r="F239"/>
  <c r="F240"/>
  <c r="F241"/>
  <c r="F242"/>
  <c r="F243"/>
  <c r="F244"/>
  <c r="F245"/>
  <c r="F246"/>
  <c r="F247"/>
  <c r="F248"/>
  <c r="F249"/>
  <c r="F250"/>
  <c r="F251"/>
  <c r="F252"/>
  <c r="F253"/>
  <c r="F256"/>
  <c r="F259"/>
  <c r="F237"/>
  <c r="F57"/>
  <c r="F58"/>
  <c r="G100" s="1"/>
  <c r="F59"/>
  <c r="F60"/>
  <c r="F64"/>
  <c r="F66"/>
  <c r="F68"/>
  <c r="F70"/>
  <c r="F73"/>
  <c r="F75"/>
  <c r="F77"/>
  <c r="F79"/>
  <c r="F81"/>
  <c r="F83"/>
  <c r="F86"/>
  <c r="F87"/>
  <c r="F90"/>
  <c r="F91"/>
  <c r="F92"/>
  <c r="F93"/>
  <c r="F94"/>
  <c r="F95"/>
  <c r="F96"/>
  <c r="F97"/>
  <c r="F98"/>
  <c r="F101"/>
  <c r="F102"/>
  <c r="F103"/>
  <c r="F107"/>
  <c r="F108"/>
  <c r="F109"/>
  <c r="F110"/>
  <c r="F113"/>
  <c r="F114"/>
  <c r="F116"/>
  <c r="F119"/>
  <c r="F120"/>
  <c r="F122"/>
  <c r="F124"/>
  <c r="F127"/>
  <c r="F130"/>
  <c r="F133"/>
  <c r="F134"/>
  <c r="F135"/>
  <c r="F164"/>
  <c r="F194" s="1"/>
  <c r="E30" i="2" s="1"/>
  <c r="F203" i="1"/>
  <c r="F204"/>
  <c r="F232" s="1"/>
  <c r="E31" i="2" s="1"/>
  <c r="F215" i="1"/>
  <c r="F218"/>
  <c r="F221"/>
  <c r="F222"/>
  <c r="F224"/>
  <c r="F226"/>
  <c r="F228"/>
  <c r="F296"/>
  <c r="F299"/>
  <c r="F301"/>
  <c r="F302"/>
  <c r="F303"/>
  <c r="F304"/>
  <c r="F305"/>
  <c r="F306"/>
  <c r="F308"/>
  <c r="F309"/>
  <c r="F311"/>
  <c r="F313"/>
  <c r="F315"/>
  <c r="A298"/>
  <c r="A301"/>
  <c r="A304" s="1"/>
  <c r="A307" s="1"/>
  <c r="A311" s="1"/>
  <c r="A313" s="1"/>
  <c r="A411"/>
  <c r="A414"/>
  <c r="A417" s="1"/>
  <c r="A419" s="1"/>
  <c r="A341"/>
  <c r="A342"/>
  <c r="A343" s="1"/>
  <c r="A344" s="1"/>
  <c r="A351" s="1"/>
  <c r="A352" s="1"/>
  <c r="A332"/>
  <c r="A327"/>
  <c r="A328" s="1"/>
  <c r="A329" s="1"/>
  <c r="A323"/>
  <c r="A324"/>
  <c r="A325" s="1"/>
  <c r="B232"/>
  <c r="A68"/>
  <c r="F317"/>
  <c r="E33" i="2" s="1"/>
  <c r="F344" i="1"/>
  <c r="F387"/>
  <c r="G216"/>
  <c r="F261"/>
  <c r="F264"/>
  <c r="E32" i="2" s="1"/>
  <c r="G287" i="1"/>
  <c r="F333"/>
  <c r="G408"/>
  <c r="E24" i="2" l="1"/>
  <c r="F488" i="1"/>
  <c r="F207" i="8"/>
  <c r="F130"/>
  <c r="F132" s="1"/>
  <c r="E47"/>
  <c r="E49" s="1"/>
  <c r="E52" i="2" s="1"/>
  <c r="F193" i="8"/>
  <c r="F232"/>
  <c r="F234" s="1"/>
  <c r="G902" i="5"/>
  <c r="E47" i="2" s="1"/>
  <c r="E48" s="1"/>
  <c r="C19" i="6" s="1"/>
  <c r="A382" i="5"/>
  <c r="A386"/>
  <c r="F141" i="1"/>
  <c r="F149" s="1"/>
  <c r="E29" i="2" s="1"/>
  <c r="F143" i="1"/>
  <c r="F145"/>
  <c r="E25" i="2"/>
  <c r="C17" i="6" s="1"/>
  <c r="E10" i="2"/>
  <c r="C16" i="6" s="1"/>
  <c r="F91" i="8"/>
  <c r="F160" s="1"/>
  <c r="E53" i="2" s="1"/>
  <c r="F490" i="1"/>
  <c r="E37" i="2" s="1"/>
  <c r="E38" l="1"/>
  <c r="C18" i="6" s="1"/>
  <c r="F256" i="8"/>
  <c r="E54" i="2" s="1"/>
  <c r="E55" s="1"/>
  <c r="C20" i="6" s="1"/>
  <c r="A389" i="5"/>
  <c r="C21" i="6" l="1"/>
  <c r="C22" s="1"/>
  <c r="C23" s="1"/>
  <c r="A393" i="5"/>
  <c r="A397" l="1"/>
  <c r="A400"/>
  <c r="A403" l="1"/>
  <c r="A406"/>
  <c r="A410" s="1"/>
  <c r="A415" l="1"/>
  <c r="A419"/>
  <c r="A425"/>
  <c r="A429" s="1"/>
  <c r="A434" s="1"/>
  <c r="A439" s="1"/>
  <c r="A447" s="1"/>
  <c r="A455" s="1"/>
  <c r="A465" s="1"/>
  <c r="A472" l="1"/>
  <c r="A478" s="1"/>
  <c r="A483" s="1"/>
  <c r="A490" s="1"/>
  <c r="A495" s="1"/>
  <c r="A502" s="1"/>
  <c r="A511" s="1"/>
  <c r="A516" s="1"/>
  <c r="A524" s="1"/>
  <c r="A527" s="1"/>
  <c r="A531" s="1"/>
  <c r="A536" s="1"/>
  <c r="A539" s="1"/>
  <c r="A547" s="1"/>
</calcChain>
</file>

<file path=xl/sharedStrings.xml><?xml version="1.0" encoding="utf-8"?>
<sst xmlns="http://schemas.openxmlformats.org/spreadsheetml/2006/main" count="2984" uniqueCount="1570">
  <si>
    <t>Šifra</t>
  </si>
  <si>
    <t>Opis dela</t>
  </si>
  <si>
    <t>Kolicina</t>
  </si>
  <si>
    <t>Cena na enoto mere</t>
  </si>
  <si>
    <t>Znesek</t>
  </si>
  <si>
    <t>GEODETSKA DELA</t>
  </si>
  <si>
    <t>11 001</t>
  </si>
  <si>
    <t>GEODETSKA DELA -  SKUPAJ</t>
  </si>
  <si>
    <t>12 001</t>
  </si>
  <si>
    <t>12 002</t>
  </si>
  <si>
    <t>12 003</t>
  </si>
  <si>
    <t>12 004</t>
  </si>
  <si>
    <t>OSTALA PRIPRAVLJALNA DELA</t>
  </si>
  <si>
    <t>OSTALA PRIPRAVLJALNA DELA - SKUPAJ</t>
  </si>
  <si>
    <t>PREDDELA - SKUPAJ</t>
  </si>
  <si>
    <t>IZKOPI</t>
  </si>
  <si>
    <t>21 001</t>
  </si>
  <si>
    <t>21 002</t>
  </si>
  <si>
    <t>IZKOPI - SKUPAJ</t>
  </si>
  <si>
    <t>22 001</t>
  </si>
  <si>
    <t>POPIS DEL S PROJEKTANTSKIM PREDRAČUNOM</t>
  </si>
  <si>
    <t>TEMELJNA KANALIZACIJA</t>
  </si>
  <si>
    <t>1./</t>
  </si>
  <si>
    <t>Dobava in montaža kanalizacijske cevi za vročo vodo po DIN 19560 z obojkami, fazonskimi kosi (loki, enojni in dvojni odcepi, reducirni kosi, čistilni kosi, WC loki, WC nastavki z gumijastim tesnilom, mufne, itd.) vključno tesnila in pritrdilni, tesnilni i</t>
  </si>
  <si>
    <r>
      <t>f</t>
    </r>
    <r>
      <rPr>
        <sz val="12"/>
        <rFont val="Arial CE"/>
        <family val="2"/>
        <charset val="238"/>
      </rPr>
      <t xml:space="preserve"> 50    mm</t>
    </r>
  </si>
  <si>
    <r>
      <t>f</t>
    </r>
    <r>
      <rPr>
        <sz val="12"/>
        <rFont val="Arial CE"/>
        <family val="2"/>
        <charset val="238"/>
      </rPr>
      <t xml:space="preserve"> 75    mm</t>
    </r>
  </si>
  <si>
    <r>
      <t>f</t>
    </r>
    <r>
      <rPr>
        <sz val="12"/>
        <rFont val="Arial CE"/>
        <family val="2"/>
        <charset val="238"/>
      </rPr>
      <t xml:space="preserve"> 110  mm</t>
    </r>
  </si>
  <si>
    <r>
      <t>f</t>
    </r>
    <r>
      <rPr>
        <sz val="12"/>
        <rFont val="Arial CE"/>
        <family val="2"/>
        <charset val="238"/>
      </rPr>
      <t xml:space="preserve"> 125  mm</t>
    </r>
  </si>
  <si>
    <r>
      <t>f</t>
    </r>
    <r>
      <rPr>
        <sz val="12"/>
        <rFont val="Arial CE"/>
        <family val="2"/>
        <charset val="238"/>
      </rPr>
      <t xml:space="preserve"> 150  mm</t>
    </r>
  </si>
  <si>
    <t>2./</t>
  </si>
  <si>
    <r>
      <t>Dobava in montaža horizontalnega talnega sifona s pokromanim perforiranim pokrovom stranskim vtokom in stranskim iztokom, dimenzija iztoka</t>
    </r>
    <r>
      <rPr>
        <sz val="12"/>
        <rFont val="Symbol"/>
        <family val="1"/>
        <charset val="2"/>
      </rPr>
      <t xml:space="preserve"> f</t>
    </r>
    <r>
      <rPr>
        <sz val="12"/>
        <rFont val="Arial"/>
        <family val="2"/>
        <charset val="238"/>
      </rPr>
      <t>50mm</t>
    </r>
  </si>
  <si>
    <t>3./</t>
  </si>
  <si>
    <t>Izgradnja AB revizijskega jaška dimenzij 80/80 skupaj s protismradnim pokrovom ter ostalim materialom</t>
  </si>
  <si>
    <t>4./</t>
  </si>
  <si>
    <t>Pregled ter čiščenje kanalizacijskih cevi po polaganju</t>
  </si>
  <si>
    <t>5./</t>
  </si>
  <si>
    <t>Izsekavanja za instalacijo kanalizacije - po potrebi</t>
  </si>
  <si>
    <t>6./</t>
  </si>
  <si>
    <t>Transportni, zavarovalni in ostali nepredvideni stroški pri izvedbi vodovoda in kanalizacije</t>
  </si>
  <si>
    <t>max 5%</t>
  </si>
  <si>
    <t>Opomba:</t>
  </si>
  <si>
    <r>
      <t xml:space="preserve">V popisih niso zajeta v stroko nespadajoča dela. Preboji pri polaganju strojnih instalacij do vključno premera </t>
    </r>
    <r>
      <rPr>
        <sz val="12"/>
        <rFont val="Symbol"/>
        <family val="1"/>
        <charset val="2"/>
      </rPr>
      <t>f</t>
    </r>
    <r>
      <rPr>
        <sz val="12"/>
        <rFont val="Arial CE"/>
        <family val="2"/>
        <charset val="238"/>
      </rPr>
      <t xml:space="preserve">50mm morajo biti šteti pri dobavi cevi. Naknadno zaračunavanje le - teh se ne upošteva. Preboji nad </t>
    </r>
    <r>
      <rPr>
        <sz val="12"/>
        <rFont val="Symbol"/>
        <family val="1"/>
        <charset val="2"/>
      </rPr>
      <t>f5</t>
    </r>
    <r>
      <rPr>
        <sz val="12"/>
        <rFont val="Arial CE"/>
        <family val="2"/>
        <charset val="238"/>
      </rPr>
      <t>0mm se obračunajo ločeno skladno z dogovo</t>
    </r>
  </si>
  <si>
    <t>Ves vgrajeni material mora biti kakovosten in izdelan po SIST, EN, DIN, standardih ter mora imeti ustrezni certifikat oz. atest s strani proizvajalca.</t>
  </si>
  <si>
    <t>Pred izvedbo je potrebno preveriti ali nabavljena oprema ustreza projektnim zahtevam in gradbenemu stanju objekta.</t>
  </si>
  <si>
    <t>SANITARNA ODPADNA VODA</t>
  </si>
  <si>
    <t>Zakoličenje osi kanalizacije z zavarovanjem osi, oznako revizijskih jaškov, vris v kataster in izdelava geodetskega posnetka</t>
  </si>
  <si>
    <t>Identifikacija obstoječih podzemnih instalacij in komunalnih vodov s strani pooblaščenih predstavnijkov upravljalcev instalacij. (TELEKOM, JP Komunala, Elektro,...) z oznako križanj;</t>
  </si>
  <si>
    <t xml:space="preserve">Postavitev gradbenih profilov na vzpostavljeno os trase cevovoda ter določitev nivoja za merjenje globine izkopa in polaganje cevovoda </t>
  </si>
  <si>
    <t>Priprava gradbišča v dolžini l=22,67 m, odstranitev eventuelnih ovir, ureditev delovnega platoja, po končanih delih vzpostavitev prvotnega stanja;</t>
  </si>
  <si>
    <t>Izvajanje projektantskega nadzora</t>
  </si>
  <si>
    <t>Ročni izkop ob obstoječih podzemnih inštalacijah, na mestih prevezav, križanj in približevanj. Izkop v zemlji III. do IV.</t>
  </si>
  <si>
    <t>Kombiniran izkop jarkov, globine 0-2 m, z odlaganjem izkopanega materiala 1m od roba izkopa.</t>
  </si>
  <si>
    <t>a/  zemljina III. kategorije cca. 50%</t>
  </si>
  <si>
    <t>b/  mehka kamnina IV. kategorije cca. 30%</t>
  </si>
  <si>
    <t>c/  trda kamnina V. kategorije cca. 20%</t>
  </si>
  <si>
    <t>NASIPI, ZASIPI</t>
  </si>
  <si>
    <t>Urejanje planuma spodnjega ustroja izkopa ter planiranje s točnostjo do +/-3 cm po projektiranem naklonu.</t>
  </si>
  <si>
    <t>22 002</t>
  </si>
  <si>
    <t>Izdelava temeljne plasti posteljice debeline 10-15 cm z 2 x sejanim peskom, s planiranjem in strojnim utrjevanjem do 95% po standardnem Procterjovem postopku, natančnost izdelave posteljice je do +/-1 cm.</t>
  </si>
  <si>
    <t>22 003</t>
  </si>
  <si>
    <t>Izdelava peščenega obsipa cevi do 30 cm nad temenom s peskom granulacije 0-30 mm. Na peščeno posteljico se izvede 3-5 cm debel nasip, v katerega si cev izdela ležišče. Obsip cevi izvajati v slojih po 15 cm, istočasno na obeh straneh cevi ter paziti, da se</t>
  </si>
  <si>
    <t>22 004</t>
  </si>
  <si>
    <t>Zasip jarka z izkopanim materialom in komprimiranjem v slojih po 20 cm, pridobljenega iz predhodnega širokega izkopa, pripeljanega iz začasne deponije.</t>
  </si>
  <si>
    <t>22 005</t>
  </si>
  <si>
    <t>Odvoz odvečnega materiala od izkopa na deponijo z nakladanjem in razgrinjanjem na deponiji. Deponija oddaljena do 5 km;</t>
  </si>
  <si>
    <t>22 006</t>
  </si>
  <si>
    <t>Črpanje vode iz gradbene jame v času gradnje</t>
  </si>
  <si>
    <t>NASIPI, ZASIPI - SKUPAJ</t>
  </si>
  <si>
    <t>22 007</t>
  </si>
  <si>
    <t>Ostala nepredvidena zemeljska dela; obračun po dejanskih stroških porabe časa in materiala po vpisu v gradbeni dnevnik; Ocena 5% od vrednosti.</t>
  </si>
  <si>
    <t>ZEMELJSKA DELA – SKUPAJ</t>
  </si>
  <si>
    <t>KANALIZACIJA</t>
  </si>
  <si>
    <t>50 001</t>
  </si>
  <si>
    <t>Dobava in polaganje kanalizacijskih cevi iz armiranega poliestra s polaganjem na peščeno posteljico, kompletno s spajanjem ter vsemi pomožnimi deli in prenosi; DN 150 - SN 10000</t>
  </si>
  <si>
    <t>50 002</t>
  </si>
  <si>
    <t>Dobava in polaganje kanalizacijskih cevi iz armiranega poliestra s polaganjem na peščeno posteljico, kompletno s spajanjem ter vsemi pomožnimi deli in prenosi; DN 200 - SN 10000</t>
  </si>
  <si>
    <t>Izdelava vodotesnih revizijskih jaškov globine do 2m iz betonske cevi fi 80 cm ali iz umetnih materialov ustreznih karakteristik, z napravo AB temelja in venca, obdelavo mulde in vtoka v jašek ter z vgraditvijo LTŽ pokrova s tesnenjem dim. 60x60cm nosilno</t>
  </si>
  <si>
    <t>50 003</t>
  </si>
  <si>
    <t>Izdelava vodotesnih revizijskih jaškov globine do 3m iz armiranega poliestra fi 80 cm, z napravo AB temelja in venca, obdelavo vtoka v jašek ter z vgraditvijo LTŽ pokrova s tesnenjem, dim. 60x60cm nosilnosti 50kN;</t>
  </si>
  <si>
    <t>50 004</t>
  </si>
  <si>
    <t>Izdelava vodotesnih revizijskih jaškov globine do 3m iz armiranega poliestra fi 80 cm, z napravo AB temelja in venca, obdelavo vtoka v jašek ter z vgraditvijo LTŽ pokrova s tesnenjem, dim. 60x60cm nosilnosti 400kN;</t>
  </si>
  <si>
    <t>50 005</t>
  </si>
  <si>
    <t>Izdelava vodotesnih revizijskih jaškov globine do 3m iz armiranega poliestra fi 100 cm, z napravo AB temelja in venca, obdelavo vtoka v jašek ter z vgraditvijo LTŽ pokrova s tesnenjem, dim. 60x60cm nosilnosti 400kN;</t>
  </si>
  <si>
    <t>50 006</t>
  </si>
  <si>
    <t>Preizkus vodotesnosti kanalizacijskih jaškov iz betonskih cevi po veljavnih standardih. Jaški globine do 2m;</t>
  </si>
  <si>
    <t>50 007</t>
  </si>
  <si>
    <t>Preizkus vodotesnosti kanalizacijskih cevi po veljavnih standardih:</t>
  </si>
  <si>
    <t>PADAVINSKA ODPADNA VODA</t>
  </si>
  <si>
    <t>Dobava in polaganje kanalizacijskih cevi iz plastičnih mas s polaganjem na peščeno posteljico, kompletno s spajanjem ter vsemi pomožnimi deli in prenosi; DN 200 - SN 8</t>
  </si>
  <si>
    <t>50 018</t>
  </si>
  <si>
    <t>Izdelava peskolova  meteornih voda strešin iz betonske cevi fi 50 cm, z izdelavo dna in obdelavo priključkov, ter AB ploščo z dobavo in vgradnjo LTŽ pokrova dimenzij 40/40 cm nosilnosti 250kN, izdelava po detajlu.</t>
  </si>
  <si>
    <t>Izdelava vodotesnih revizijskih jaškov globine do 3m iz armiranega poliestra fi 60 cm, z napravo AB temelja in venca, obdelavo vtoka v jašek ter z vgraditvijo LTŽ pokrova s tesnenjem, dim. 60x60cm nosilnosti 50kN;</t>
  </si>
  <si>
    <t>50 008</t>
  </si>
  <si>
    <t>50 009</t>
  </si>
  <si>
    <t>Preizkus vodotesnosti kanalizacijskih jaškov iz betonskih cevi po veljavnih standardih. Jaški globine do 3m;</t>
  </si>
  <si>
    <t>50 010</t>
  </si>
  <si>
    <t>znesek</t>
  </si>
  <si>
    <t>Toplotna postaja</t>
  </si>
  <si>
    <t xml:space="preserve">      Dobava in montaža</t>
  </si>
  <si>
    <t>Nadgradna fluorescenčna svetilka, ohišje iz polikarbonata svetlo sive barve, zaščitna kapa iz UV stabiliziranega polikarbonata, z vgrajeno elektronsko predstikalno napravo komplet s sijalkami, kot tip INTRA BASIC 5800 2x58W EB</t>
  </si>
  <si>
    <t>Svetilka varnostne razsvetljave, z vgrajeno fluorescenčno sijalko 1x8W, z lastnim akumulatorjem za enourno delovanje, v pripravnem spoju</t>
  </si>
  <si>
    <t>SKUPAJ svetilke</t>
  </si>
  <si>
    <t>Nadometna stikalo - navadno</t>
  </si>
  <si>
    <t>Enofazna nadometna vtičnica, z zašcitnim kontaktom,  s pokrovom 230V, 16A</t>
  </si>
  <si>
    <t>Instalacijski kabel položen delno podometno, delno uvlecen v instalacijske cevi in delno položen na kabelske police</t>
  </si>
  <si>
    <t xml:space="preserve"> - PP00-Y 5x6 mm2</t>
  </si>
  <si>
    <t xml:space="preserve"> - PP-Y 3x2,5 mm2</t>
  </si>
  <si>
    <t xml:space="preserve"> - PP-Y 3x1,5 mm2</t>
  </si>
  <si>
    <t xml:space="preserve"> - PP00 2x1,5 mm2</t>
  </si>
  <si>
    <t xml:space="preserve"> - Vodnik P/F-Y 6 mm2</t>
  </si>
  <si>
    <t xml:space="preserve"> - kanal PVC NIK 0 - 10x17</t>
  </si>
  <si>
    <t>Priključek kabla s tremi ali štirimi vodniki na naprave, ki so zajete v popisih v drugih načrtih (črpalke)</t>
  </si>
  <si>
    <t>Priklop tipal, črpalk in ventilov</t>
  </si>
  <si>
    <t>Priklop regulatorja komplet z vso avtomatiko</t>
  </si>
  <si>
    <t xml:space="preserve">Priklop stikalnega bloka toplotne postaje na  dovodni stikalni blok </t>
  </si>
  <si>
    <t>Drobni in vezni material</t>
  </si>
  <si>
    <t>Meritve in preizkusi</t>
  </si>
  <si>
    <t>SKUPAJ instalacijski material</t>
  </si>
  <si>
    <t>STIKALNI BLOKI</t>
  </si>
  <si>
    <r>
      <t xml:space="preserve">Stikalni blok </t>
    </r>
    <r>
      <rPr>
        <b/>
        <sz val="10"/>
        <rFont val="Arial"/>
        <family val="2"/>
        <charset val="238"/>
      </rPr>
      <t>SB-TP</t>
    </r>
    <r>
      <rPr>
        <sz val="10"/>
        <rFont val="Arial"/>
        <family val="2"/>
        <charset val="238"/>
      </rPr>
      <t xml:space="preserve"> (TOPOTNA POSTAJA) je predviden kot  nadometna omara, dimenzij 800x600x200 mm, izdelane iz 2x dekapirane plocevine, pobarvane z osnovno in koncno barvo in vgrajeno sledeco opremo:</t>
    </r>
  </si>
  <si>
    <t xml:space="preserve"> - stikalo 40A 3p.</t>
  </si>
  <si>
    <t xml:space="preserve"> - instalacijski odklopnik do 25A 1p</t>
  </si>
  <si>
    <t xml:space="preserve"> - instalacijski odklopnik do 25A 3p</t>
  </si>
  <si>
    <t xml:space="preserve"> - kontaktor KN9-10, 230V, 50 Hz</t>
  </si>
  <si>
    <t xml:space="preserve"> - motorsko zaščitno stikalo PKZ0 ali enakovredno</t>
  </si>
  <si>
    <t xml:space="preserve"> - stikalo 4G10-90-U</t>
  </si>
  <si>
    <t xml:space="preserve"> - stikalo 4G10-51-U</t>
  </si>
  <si>
    <t xml:space="preserve"> - tipkalo T-Č-1</t>
  </si>
  <si>
    <t xml:space="preserve"> - signalna svetilka 230V, 50Hz; led</t>
  </si>
  <si>
    <t xml:space="preserve"> - vgradnja regulatorja</t>
  </si>
  <si>
    <t xml:space="preserve"> - drobni, vezni in pritrdilni material</t>
  </si>
  <si>
    <t>SKUPAJ stikalni bloki</t>
  </si>
  <si>
    <t>SKUPAJ TOPLOTNA POSTAJA</t>
  </si>
  <si>
    <t>kol</t>
  </si>
  <si>
    <t>Količinsko temperaturni regulator DANFOSS AVQM PN25-15/2,5, PN 16 DN 15   kvs = 2,5 m3/h, dp= 16 kPa, pogon AMV /230V z varnostno funkcijo</t>
  </si>
  <si>
    <t>DOKUMENTACIJA STANJA PRED POSEGOM</t>
  </si>
  <si>
    <t>Fotodokumentacija stanja</t>
  </si>
  <si>
    <t>Dokumentiranje stanja in ohranjenosti ometov v načrtih</t>
  </si>
  <si>
    <t>3.7.4</t>
  </si>
  <si>
    <t>POSTAVITEV GRADBENIH ODROV</t>
  </si>
  <si>
    <t>postavitev gradbenih odrov, vse fasade, vključno</t>
  </si>
  <si>
    <t>z zavarovanjem in ureditvijo  gradbišča,  napravo</t>
  </si>
  <si>
    <t xml:space="preserve">podstavka in dohodov na oder, montažo </t>
  </si>
  <si>
    <t xml:space="preserve">in demontažo,  ter vsemi pomožnimi deli na </t>
  </si>
  <si>
    <t xml:space="preserve">gradbišču, obračun po m2      </t>
  </si>
  <si>
    <t>293 m2</t>
  </si>
  <si>
    <t>3.7.5</t>
  </si>
  <si>
    <t>ODSTRANJEVANJE POŠKODOVANIH DELOV OMETA</t>
  </si>
  <si>
    <t xml:space="preserve">odstranjevanje poškodovanih delov </t>
  </si>
  <si>
    <t>ometa na steni, ca deb. 2 cm, ročno z dleti ali udarnim kladivom</t>
  </si>
  <si>
    <t>odstranjevanje ometa med fugami - do debeline 2 cm</t>
  </si>
  <si>
    <t xml:space="preserve">Omete, ki se odstranjujejo, se ugotovi s pretrkavanjem, </t>
  </si>
  <si>
    <t>odstranjevanje potrdi nadzor ZVKDS</t>
  </si>
  <si>
    <t xml:space="preserve">čiščenje nečistoč in opleska na ohranjenih </t>
  </si>
  <si>
    <t xml:space="preserve">ometih, nedestruktivno, </t>
  </si>
  <si>
    <t>z izbrano metodo po preizkusu</t>
  </si>
  <si>
    <t>3.7.6</t>
  </si>
  <si>
    <t>REKONSTRUKCIJA OMETA</t>
  </si>
  <si>
    <t xml:space="preserve">priprava podlage za domodelacije </t>
  </si>
  <si>
    <t xml:space="preserve">utrditev stikov , utrjevanje  robov, obšivanje originalnega,ometa (ohranjen omet ca 20 %), kitanje, </t>
  </si>
  <si>
    <t>material gašeno apnena malta 1:3</t>
  </si>
  <si>
    <t>injektiranje odstopljenih delov : spiranje razpok z apneno vodo, injektiranje z apnenim mlekom in maso</t>
  </si>
  <si>
    <t xml:space="preserve">rekonstrukcija stenskih ometov v apneni malti, </t>
  </si>
  <si>
    <t>podložni in finalni omet, malte enake z obstoječimi</t>
  </si>
  <si>
    <t>enaka izvedba površin kot obstoječi ometi, enaka granulacija polnila</t>
  </si>
  <si>
    <t>material:  podložni omet živoapnena malta 1:7, finalni omet: gašeno apnena malta 1:3</t>
  </si>
  <si>
    <t>zidarska popravila odprtin, dimnikov, poškodb v zidovih</t>
  </si>
  <si>
    <t>kitanje neravnin in manjših razpok z gašeno apneno malto</t>
  </si>
  <si>
    <t>Opomba: v poziciji so všteti vsi ometi na SV, SZ, Z fasadi in vseh fasadah stolpa in frčade, ter okrasne površine (glej načrte D_1, D_05, D_06 D_10 : pravokotne in okrasne površine nad vhodnimi vrati, nad oknom na SZ fasadi, prostor za napis, vključno z napisom na SZ fasadi in pod okni na SV in Z fasadi) in ometi v vseh nišah objekta.</t>
  </si>
  <si>
    <t>3.7.7</t>
  </si>
  <si>
    <t>REKONSTRUKCIJA DEKORATIVNEGA OMETA NA TROKOTNEM ČELU SZ FASADE</t>
  </si>
  <si>
    <t xml:space="preserve">rekonstrukcija dekorativnega ometa v apneni malti, </t>
  </si>
  <si>
    <t>3.8</t>
  </si>
  <si>
    <t>FASADNI BELEŽ</t>
  </si>
  <si>
    <t>3.8.1</t>
  </si>
  <si>
    <t xml:space="preserve">zaščita stavbnega pohištva in kovinskih delov </t>
  </si>
  <si>
    <t>3.8.2</t>
  </si>
  <si>
    <t xml:space="preserve">fasadni oplesk: podlaganje z redkim </t>
  </si>
  <si>
    <t xml:space="preserve">apnenim beležem 1x  in z belo apneno barvo z minimalno </t>
  </si>
  <si>
    <t>dodanim pigmetom za patiniranje novega opleska,</t>
  </si>
  <si>
    <t>klasični apneni oplesk s čopičem 3x premaz</t>
  </si>
  <si>
    <t>3.8.3</t>
  </si>
  <si>
    <t>NAPIS</t>
  </si>
  <si>
    <t>7.14.2</t>
  </si>
  <si>
    <t>SEVERNA FASADA</t>
  </si>
  <si>
    <t>izdelava šablon za črke: OTROŠKO IGRIŠČE</t>
  </si>
  <si>
    <t>oplesk: podlaganje z redkim apnenim beležem in apneno barvo z dodanim pigmentom črne barve</t>
  </si>
  <si>
    <t>klasični apneni oplesk s čopičem 3x premaz v črni barvi</t>
  </si>
  <si>
    <t>1 kom</t>
  </si>
  <si>
    <t>KOVINSKI ELEMENTI</t>
  </si>
  <si>
    <t xml:space="preserve">Prvotne kovinske elemente na zunanjščini je potrebno ohraniti in obnoviti - nosilec za zastavo in še ohranjeno </t>
  </si>
  <si>
    <t>strešno konico oziroma manjkajoče dele rekonstruirati (konice na okrasu trikotnega čela, vidne na arhivski fotografiji).</t>
  </si>
  <si>
    <t>4.1</t>
  </si>
  <si>
    <t>OKOVJE</t>
  </si>
  <si>
    <t>Cena poz. 4.1.1 in poz. 4.1.2 je všteta k popisu del stavbnega pohištva (okna in vrata)</t>
  </si>
  <si>
    <t>4.1.1</t>
  </si>
  <si>
    <t>OKOVJE OKEN IN VRAT</t>
  </si>
  <si>
    <t xml:space="preserve">čiščenje kovine, odstranjevanje premazov s       </t>
  </si>
  <si>
    <t xml:space="preserve">kovinskimi ščetkami in brusnim papirjem, </t>
  </si>
  <si>
    <t xml:space="preserve">na neizpostavljenih delih zaključni premaz </t>
  </si>
  <si>
    <t>CHELADE za zaščito pred rjo</t>
  </si>
  <si>
    <t>4.1.2.</t>
  </si>
  <si>
    <t>IZDELAVA NOVEGA OKOVJA PO VZORU OBSTOJEČEGA</t>
  </si>
  <si>
    <t>Izdelava koanega okovja po vzoru obstoječega</t>
  </si>
  <si>
    <t>zaključni premaz CHELADE za zaščito pred rjo</t>
  </si>
  <si>
    <t>4.2</t>
  </si>
  <si>
    <t>STREŠNE KONICE</t>
  </si>
  <si>
    <t>4.2.1</t>
  </si>
  <si>
    <t>KOVINSKI ELEMENTI - STREŠNA KONICA NA OKRASU</t>
  </si>
  <si>
    <t>4.2.2</t>
  </si>
  <si>
    <t>KOVINSKI ELEMENTI - NOVI STREŠNI KONICI NA OKRASU</t>
  </si>
  <si>
    <t xml:space="preserve">izdelava nove strešne konice  iz kovine </t>
  </si>
  <si>
    <t>4.2.3</t>
  </si>
  <si>
    <t>NOVA STREŠNA KONICA NA DIMNIKU</t>
  </si>
  <si>
    <t>4.2.4</t>
  </si>
  <si>
    <t>NOVA STREŠNA KONICA NA STREHI FRČADE</t>
  </si>
  <si>
    <t>izdelava nove strešne konice  iz kovine</t>
  </si>
  <si>
    <t>4.2.5</t>
  </si>
  <si>
    <t>KOVINSKI OBROČI PODSTAVKOV</t>
  </si>
  <si>
    <t>izdelava kovinskega obroča s štirimi rozetami okoli okroglega podstavka konice</t>
  </si>
  <si>
    <t>4.3</t>
  </si>
  <si>
    <t>KOVINSKE MREŽE</t>
  </si>
  <si>
    <t>4.3.1</t>
  </si>
  <si>
    <t>KOVINSKE MREŽE KLETNIH OKEN</t>
  </si>
  <si>
    <t>4.3.2</t>
  </si>
  <si>
    <t>KOVINSKE MREŽE VRATNIH KRIL</t>
  </si>
  <si>
    <t>4.4</t>
  </si>
  <si>
    <t>NOSILEC ZA ZASTAVO</t>
  </si>
  <si>
    <t>OMETI IN PROFILNO IZDELANI ELEMENTI</t>
  </si>
  <si>
    <t>SKUPAJ:</t>
  </si>
  <si>
    <t>SKUPAJ REKAPITULACIJA</t>
  </si>
  <si>
    <t>REKONSTRUKCIJA</t>
  </si>
  <si>
    <t>GRADBENO OBRTNIŠKA DELA</t>
  </si>
  <si>
    <t>ELEKTRO INSTALACIJE</t>
  </si>
  <si>
    <t>STROJNE INSTALACIJE</t>
  </si>
  <si>
    <t xml:space="preserve">Kakovost in barva sanitarne keramike ter </t>
  </si>
  <si>
    <t xml:space="preserve">armatur naj bo srednjega razreda ,  </t>
  </si>
  <si>
    <t>po izbiri arhitekta notranje opreme in investitorja</t>
  </si>
  <si>
    <t>količina</t>
  </si>
  <si>
    <t xml:space="preserve">Dodatna sanitarna oprema bo po izbiri </t>
  </si>
  <si>
    <t>investitorja in arhitekta ter ni predmet popisa</t>
  </si>
  <si>
    <t>Kompleten umivalnik za montažo na steno,</t>
  </si>
  <si>
    <t>invalidi, sestoječ  iz:</t>
  </si>
  <si>
    <t xml:space="preserve">       - školjke iz sanitarne keramike bele barve</t>
  </si>
  <si>
    <t xml:space="preserve">          velikosti 560 mm x 420 mm</t>
  </si>
  <si>
    <t xml:space="preserve">       - kromiranega medeninastega odtočnega ven-</t>
  </si>
  <si>
    <t xml:space="preserve">         ventila DN 32</t>
  </si>
  <si>
    <t xml:space="preserve">       - kromirane medeninaste enoročne stoječe</t>
  </si>
  <si>
    <t xml:space="preserve">         mešalne baterije DN 15 s pomičnim iztokom</t>
  </si>
  <si>
    <t xml:space="preserve">         in perlatorjem</t>
  </si>
  <si>
    <t xml:space="preserve">       - en kotnia regulirni ventil DN 15</t>
  </si>
  <si>
    <t xml:space="preserve">       - tri vezne cevke za spodnji bojler</t>
  </si>
  <si>
    <t xml:space="preserve">       - vključno z vsem tesnilnim in pritrdilnim</t>
  </si>
  <si>
    <t xml:space="preserve">          materialom</t>
  </si>
  <si>
    <t xml:space="preserve">kom   </t>
  </si>
  <si>
    <t>Kompleten umivalnik za montažo v sanitarni pult,</t>
  </si>
  <si>
    <t>sestoječ</t>
  </si>
  <si>
    <r>
      <t xml:space="preserve">          velikosti </t>
    </r>
    <r>
      <rPr>
        <sz val="12"/>
        <rFont val="Arial"/>
        <family val="2"/>
        <charset val="238"/>
      </rPr>
      <t>ø</t>
    </r>
    <r>
      <rPr>
        <sz val="12"/>
        <rFont val="Arial"/>
        <family val="2"/>
      </rPr>
      <t>420 mm</t>
    </r>
  </si>
  <si>
    <t xml:space="preserve">       - en kotni regulirni ventil DN 15</t>
  </si>
  <si>
    <t>garderoba osebje, sestoječ:</t>
  </si>
  <si>
    <t>montažna višina 60cm, sanitarije otroci, sestoječ:</t>
  </si>
  <si>
    <t xml:space="preserve">         in perlatorjem, s tovarniško fiksno nastavljeno              </t>
  </si>
  <si>
    <r>
      <t xml:space="preserve">         temperaturo tople vode 35</t>
    </r>
    <r>
      <rPr>
        <sz val="12"/>
        <rFont val="Arial"/>
        <family val="2"/>
        <charset val="238"/>
      </rPr>
      <t>˚</t>
    </r>
    <r>
      <rPr>
        <sz val="12"/>
        <rFont val="Arial"/>
        <family val="2"/>
      </rPr>
      <t>C    kom 2</t>
    </r>
  </si>
  <si>
    <t xml:space="preserve">       - dva kotna regulirna ventila DN 15 (2x)</t>
  </si>
  <si>
    <t xml:space="preserve">       - dve vezni cevki  (2x)</t>
  </si>
  <si>
    <t>sestoječ (zunanji umivalnik)</t>
  </si>
  <si>
    <t xml:space="preserve">         baterije DN 15 za hladno vodo s pomičnim </t>
  </si>
  <si>
    <t xml:space="preserve">         iztokom in perlatorjem</t>
  </si>
  <si>
    <t xml:space="preserve">       - ena vezna cevka </t>
  </si>
  <si>
    <t>Kompletno konzolno stranišče sestoječe iz:</t>
  </si>
  <si>
    <t>WC - osebje, sestoječ</t>
  </si>
  <si>
    <t>- školjke iz sanitarne keramike bele barve,</t>
  </si>
  <si>
    <t xml:space="preserve"> - z zgornjim iztokom,</t>
  </si>
  <si>
    <t xml:space="preserve"> - sedežne deske in pokrova iz trde plastične snovi</t>
  </si>
  <si>
    <t xml:space="preserve"> - izplakovalnega kotlička za podometno montažo,</t>
  </si>
  <si>
    <t xml:space="preserve">   s PVC odsesalno garnituro s plovnim ventilom</t>
  </si>
  <si>
    <t xml:space="preserve"> - s pritrdilno in nosilno konstrukcijo po sistemu</t>
  </si>
  <si>
    <t xml:space="preserve">   Geberit (duofix)</t>
  </si>
  <si>
    <t xml:space="preserve"> - Geberit tipka s prednje strani za podometni</t>
  </si>
  <si>
    <t xml:space="preserve">   splakovalnik</t>
  </si>
  <si>
    <t xml:space="preserve"> - z bakreno ali PVC vezno cevjo</t>
  </si>
  <si>
    <t xml:space="preserve"> - z nosilno konstrukcijo sistema Geberit</t>
  </si>
  <si>
    <t xml:space="preserve"> - kotni regulirni ventil DN 15</t>
  </si>
  <si>
    <t xml:space="preserve"> - tesnilni in pritrdilni material</t>
  </si>
  <si>
    <t>Kompletno konzolno stranišče za otroke,</t>
  </si>
  <si>
    <t>otroški WC, obešen, sestoječ:</t>
  </si>
  <si>
    <t xml:space="preserve"> - izplakovalnega kotlička za podometno</t>
  </si>
  <si>
    <t xml:space="preserve">   montažo, s PVC odsesalno garnituro s plovnim</t>
  </si>
  <si>
    <t xml:space="preserve">   ventilom</t>
  </si>
  <si>
    <t>Kompletno konzolno stranišče za invalide,</t>
  </si>
  <si>
    <t>kompletno z vsemi varnostnimi držali in oprijemali:</t>
  </si>
  <si>
    <t>Kompleten zidni otroški pisoar, sestoječ iz:</t>
  </si>
  <si>
    <t xml:space="preserve">      - pisoarne zidne školjke iz bele sanitarne</t>
  </si>
  <si>
    <t xml:space="preserve">        keramike</t>
  </si>
  <si>
    <t xml:space="preserve">      - kromirane izplakovalne šobe DN15</t>
  </si>
  <si>
    <t xml:space="preserve">        z elektronsko armaturo</t>
  </si>
  <si>
    <t xml:space="preserve">     - s pritrdilno in nosilno konstrukcijo po sistemu</t>
  </si>
  <si>
    <t xml:space="preserve">        Geberit</t>
  </si>
  <si>
    <t xml:space="preserve">      - kromiranega odtočnega ventila DN32</t>
  </si>
  <si>
    <t xml:space="preserve">        z vgrajenim sifonom DN50</t>
  </si>
  <si>
    <t xml:space="preserve">      - tesnilni in pritrdilni material</t>
  </si>
  <si>
    <t>Armatura za enodelno pomivalno korito, ki je</t>
  </si>
  <si>
    <t>dobavljeno z opremo pulta, kompletno s</t>
  </si>
  <si>
    <t xml:space="preserve">       - kromiranim pretočnim in odtočnim</t>
  </si>
  <si>
    <t xml:space="preserve">         ventilom DN 32</t>
  </si>
  <si>
    <t xml:space="preserve">       - čep na verižici in držalo</t>
  </si>
  <si>
    <t xml:space="preserve">       - lovilec maščob, medeninast, kromiran</t>
  </si>
  <si>
    <r>
      <t xml:space="preserve">       - sifon </t>
    </r>
    <r>
      <rPr>
        <sz val="12"/>
        <rFont val="Symbol"/>
        <family val="1"/>
        <charset val="2"/>
      </rPr>
      <t>f</t>
    </r>
    <r>
      <rPr>
        <sz val="12"/>
        <rFont val="Arial"/>
        <family val="2"/>
      </rPr>
      <t>50 mm s prigrajenim čepom za čiščenje</t>
    </r>
  </si>
  <si>
    <t xml:space="preserve">       - stenska enoročna mešalna baterija DN 15, me-</t>
  </si>
  <si>
    <t xml:space="preserve">         deninasta, kromirana, s pomičnim iztokom in</t>
  </si>
  <si>
    <t xml:space="preserve">         perlatorjem </t>
  </si>
  <si>
    <t xml:space="preserve">       - kotni regulirni ventil DN15</t>
  </si>
  <si>
    <t xml:space="preserve">       - tesnilni, spajalni in pritrdilni material</t>
  </si>
  <si>
    <t xml:space="preserve">Priključek hladne vode za pomivalni stroj, </t>
  </si>
  <si>
    <t>- odtočni sifon DN 50</t>
  </si>
  <si>
    <t>en krogelni ventil DN15 s kratko ročico</t>
  </si>
  <si>
    <t>- tesnilni, spajalni in pritrdilnim material</t>
  </si>
  <si>
    <t xml:space="preserve">Priključek hladne vode za esspreso, </t>
  </si>
  <si>
    <t xml:space="preserve">Priključek hladne vode za fontano, </t>
  </si>
  <si>
    <t xml:space="preserve">Priključek hladne vode za čofotalnik, </t>
  </si>
  <si>
    <t>Kromiran stenski iztočni ventil DN15, kom-</t>
  </si>
  <si>
    <t xml:space="preserve">pletno s holanderjem za nasaditev gumi cevi  </t>
  </si>
  <si>
    <t>Medeninasti podometni regulirni ventil s kapo</t>
  </si>
  <si>
    <t>in rozeto, dim. DN15</t>
  </si>
  <si>
    <t>Električni bojler, pretočni, V = 5 L, za montažo</t>
  </si>
  <si>
    <t>pod umivalnik, proizvod TIKI Gorenje, kompletno</t>
  </si>
  <si>
    <t xml:space="preserve">z veznimi cevkami, tesnilnim in pritrdilnim </t>
  </si>
  <si>
    <t>materialom</t>
  </si>
  <si>
    <t>Električni tlačni bojler, za montažo pod umivalnik,</t>
  </si>
  <si>
    <t>vgradi naj se pod previjalno mizo,</t>
  </si>
  <si>
    <t xml:space="preserve"> V = 10 L, proizvod TIKI Gorenje,</t>
  </si>
  <si>
    <t xml:space="preserve">  kompletno z električnim grelnikom, varnostnim</t>
  </si>
  <si>
    <t xml:space="preserve">  nepovratnim ventilom DN15, veznima cevkama,</t>
  </si>
  <si>
    <t xml:space="preserve">  tesnilnim in pritrdilnim materialom</t>
  </si>
  <si>
    <t>Zidni požarni eurohidrant, SIST 1013,sestoječ iz:</t>
  </si>
  <si>
    <t xml:space="preserve">       - pločevinaste omarice vel. 740 mm x 840 mm</t>
  </si>
  <si>
    <t xml:space="preserve">         iz črne pločevine z vratci na jezično zaporo</t>
  </si>
  <si>
    <t xml:space="preserve">         in ustreznim napisom</t>
  </si>
  <si>
    <t xml:space="preserve">       - zapornega ventila DN50 za zidne hidrante</t>
  </si>
  <si>
    <t xml:space="preserve">       - 30 m plastificirane cevi DN25 navite na kolut</t>
  </si>
  <si>
    <t xml:space="preserve">       - ročnika DN25 na zasun</t>
  </si>
  <si>
    <t>Ročni gasilni aparat na prah  S-6 (6kg)</t>
  </si>
  <si>
    <t>skupaj z obešalom in vsem pritrdilnim</t>
  </si>
  <si>
    <t>Jeklena srednje težka pocinkana navojna cev,</t>
  </si>
  <si>
    <t>izdelane po DIN 2440 iz materiala št. 00,</t>
  </si>
  <si>
    <t>zaščitena z izolirnim materialom Armaflex,</t>
  </si>
  <si>
    <t>za cevi hladne vode pod stropom kleti, tlaku pritlič.</t>
  </si>
  <si>
    <t>v inštalacijskih jaških ter v območju spuščenih</t>
  </si>
  <si>
    <t xml:space="preserve">stropov v vseh etažah, vštevši spojni, tesnilni </t>
  </si>
  <si>
    <t>in pritrdilni material</t>
  </si>
  <si>
    <t xml:space="preserve">      DN 50</t>
  </si>
  <si>
    <t xml:space="preserve">m            </t>
  </si>
  <si>
    <t xml:space="preserve">      DN 20</t>
  </si>
  <si>
    <t>Izolacija jeklenih cevi v območju dvojnega stropa</t>
  </si>
  <si>
    <t>s parozaporno in negorljivo izolacijsko</t>
  </si>
  <si>
    <t>oblogo Armaflex AC za cevi hladne vode</t>
  </si>
  <si>
    <t>sistemov,  deb.13mm, kompletno z</t>
  </si>
  <si>
    <t>Armaflex cevnimi nosilci</t>
  </si>
  <si>
    <t>Univerzalna večplastna cev s toplotno izolacijo</t>
  </si>
  <si>
    <t xml:space="preserve">debeline 6mm oziroma 9mm tipa PE-RT,  </t>
  </si>
  <si>
    <t>higiensko neoporečne s certifikatom</t>
  </si>
  <si>
    <t>za pitno vodo DVGW DW-8236AT2301</t>
  </si>
  <si>
    <t>za cevi tople in hladne vode ter cirkulacije, vštevši</t>
  </si>
  <si>
    <t>spojni, tesnilni in pritrdilni material</t>
  </si>
  <si>
    <r>
      <t xml:space="preserve">      </t>
    </r>
    <r>
      <rPr>
        <sz val="12"/>
        <rFont val="Technic"/>
        <charset val="2"/>
      </rPr>
      <t>ø</t>
    </r>
    <r>
      <rPr>
        <sz val="12"/>
        <rFont val="Arial"/>
        <family val="2"/>
      </rPr>
      <t xml:space="preserve"> 16x2</t>
    </r>
  </si>
  <si>
    <t xml:space="preserve">     ø 20x2,25</t>
  </si>
  <si>
    <t>Plastična odtočna cev od sanitarnih predmetov</t>
  </si>
  <si>
    <t xml:space="preserve"> in vertikalno kanalizacijo z vsemi fazonskimi</t>
  </si>
  <si>
    <t>kosi (kolena, odcepi, reducirni komadi)</t>
  </si>
  <si>
    <t>ter tesnilnim in pritrdilnim materialom, dim.</t>
  </si>
  <si>
    <t xml:space="preserve">      DN 110</t>
  </si>
  <si>
    <t xml:space="preserve">      DN  50</t>
  </si>
  <si>
    <t>PVC oddušna cev skozi streho, dim.</t>
  </si>
  <si>
    <t xml:space="preserve">Protismradna kapa tipa HC </t>
  </si>
  <si>
    <t>Izpiranje in dezinfekcija cevovodov</t>
  </si>
  <si>
    <t>Pripravljalna dela, zarisovanje, tlačna preizkušnja,</t>
  </si>
  <si>
    <t>regulacija armatur in zaključna dela, transportni</t>
  </si>
  <si>
    <t>in splošni stroški</t>
  </si>
  <si>
    <t>Demontaža obstoječe sanitarne in kuhinjske</t>
  </si>
  <si>
    <t>opreme ter armatur in odvoz na deponijo</t>
  </si>
  <si>
    <t>ocena</t>
  </si>
  <si>
    <t xml:space="preserve">Izdelava PID projektov  </t>
  </si>
  <si>
    <t xml:space="preserve">Predračunski popis ne obsega gradbenih in </t>
  </si>
  <si>
    <t xml:space="preserve">zidarskih del. Ta dela in stroški so zajeti v </t>
  </si>
  <si>
    <t>gradbenem projektu.</t>
  </si>
  <si>
    <r>
      <t>Točni priključni</t>
    </r>
    <r>
      <rPr>
        <b/>
        <sz val="12"/>
        <rFont val="Arial"/>
        <family val="2"/>
      </rPr>
      <t xml:space="preserve"> </t>
    </r>
    <r>
      <rPr>
        <sz val="12"/>
        <rFont val="Arial"/>
        <family val="2"/>
        <charset val="238"/>
      </rPr>
      <t>za</t>
    </r>
    <r>
      <rPr>
        <b/>
        <sz val="12"/>
        <rFont val="Arial"/>
        <family val="2"/>
      </rPr>
      <t xml:space="preserve"> </t>
    </r>
    <r>
      <rPr>
        <sz val="12"/>
        <rFont val="Arial"/>
        <family val="2"/>
        <charset val="238"/>
      </rPr>
      <t>kuhinjske - šank elemente</t>
    </r>
  </si>
  <si>
    <t>bodo določeni na osnovi končne izbrane in</t>
  </si>
  <si>
    <t>dobavljene opreme</t>
  </si>
  <si>
    <t>3.1 Toplotna postaja - DANFOSS</t>
  </si>
  <si>
    <t>Toplotna postaja z naslednjimi podatki:</t>
  </si>
  <si>
    <t xml:space="preserve">priključna topl. moč: 32 kW
primar: 110/60 ºC, PN16 DN32
sekundar: 55/70 ºC,PN6 DN40
</t>
  </si>
  <si>
    <t xml:space="preserve">Postaja je sestavljena iz naslednjih elementov:
</t>
  </si>
  <si>
    <t>a) primar:</t>
  </si>
  <si>
    <t>Zaščitna mreža Systemair, tipa</t>
  </si>
  <si>
    <t>SG 150</t>
  </si>
  <si>
    <t>Zaščitna rešetka na izpuhu zraka za ventilatorjem</t>
  </si>
  <si>
    <t>zastopstvo Energoplus, Systemair IGC100</t>
  </si>
  <si>
    <t>Zračni kanali iz pocinkane pločevine, debeline</t>
  </si>
  <si>
    <t>po DIN 24190 in 24191, vštevši spoje, vodila,</t>
  </si>
  <si>
    <t>vodilne lopatice v lokih, zajemalne lopute,</t>
  </si>
  <si>
    <t xml:space="preserve"> tesnitve, čistilne odprtine, skupne teže</t>
  </si>
  <si>
    <t>Obešala in pritrditve zračnih kanalov na strop</t>
  </si>
  <si>
    <t>ali steno, vštevši ves drobni material, teže</t>
  </si>
  <si>
    <t xml:space="preserve">Spiro okrogli zračni kanali za dovod in odvod zraka, </t>
  </si>
  <si>
    <t xml:space="preserve"> kompletno s spoji, tesnitve, držali, pritrditvami, dim.</t>
  </si>
  <si>
    <t>DN100</t>
  </si>
  <si>
    <t>DN150</t>
  </si>
  <si>
    <t>Aluminijasta pretočna rešetka za izenačeva-</t>
  </si>
  <si>
    <t>nje tlaka, proizvod IMP, za vgradnjo v vrata</t>
  </si>
  <si>
    <t>AR-4P 425/225</t>
  </si>
  <si>
    <t>AR-4P 425/125</t>
  </si>
  <si>
    <t>AR-4P 325/125</t>
  </si>
  <si>
    <t>Prezračevalni ventil za odvod zraka,</t>
  </si>
  <si>
    <t xml:space="preserve">      proizvod IMP, tipa</t>
  </si>
  <si>
    <r>
      <t xml:space="preserve">       PV-1 </t>
    </r>
    <r>
      <rPr>
        <sz val="12"/>
        <rFont val="Symbol"/>
        <family val="1"/>
        <charset val="2"/>
      </rPr>
      <t>f</t>
    </r>
    <r>
      <rPr>
        <sz val="12"/>
        <rFont val="Arial"/>
        <family val="2"/>
        <charset val="238"/>
      </rPr>
      <t xml:space="preserve"> 100</t>
    </r>
  </si>
  <si>
    <r>
      <t xml:space="preserve">       PV-1 </t>
    </r>
    <r>
      <rPr>
        <sz val="12"/>
        <rFont val="Symbol"/>
        <family val="1"/>
        <charset val="2"/>
      </rPr>
      <t>f</t>
    </r>
    <r>
      <rPr>
        <sz val="12"/>
        <rFont val="Arial"/>
        <family val="2"/>
        <charset val="238"/>
      </rPr>
      <t xml:space="preserve"> 125</t>
    </r>
  </si>
  <si>
    <t>Napisne tablice z oznakami</t>
  </si>
  <si>
    <t>Ureguliranje prezračevalnih naprav z nastavit-</t>
  </si>
  <si>
    <t>vijo predvidenih količin zraka in usmeritev</t>
  </si>
  <si>
    <t>zračnih tokov pri posameznih odprtinah</t>
  </si>
  <si>
    <t>Meritev kapacitete prezračevalnih naprav</t>
  </si>
  <si>
    <t>in nastavitev predvidenih kapacitet</t>
  </si>
  <si>
    <t>Pleskanje kovinskih nezaščitenih delov</t>
  </si>
  <si>
    <t>konzole, obešala</t>
  </si>
  <si>
    <t xml:space="preserve">m2   </t>
  </si>
  <si>
    <t>Demontaža obstoječe dovodne in odvodne prezra-</t>
  </si>
  <si>
    <t xml:space="preserve">čevalne naprave, demontaža obstoječih zračnih </t>
  </si>
  <si>
    <t>kanalov, vpihovalnih in odvodnih zračnih elementov,</t>
  </si>
  <si>
    <t>obstoječe elektro omarice in odvoz na deponijo</t>
  </si>
  <si>
    <t>-   Dodatek za pripravljalna dela, zarisovanje,</t>
  </si>
  <si>
    <t xml:space="preserve">     poiskusno obratovanje in zaključna dela</t>
  </si>
  <si>
    <t xml:space="preserve"> -  Transportni in splošni stroški</t>
  </si>
  <si>
    <t xml:space="preserve">SKUPAJ:                                                                 </t>
  </si>
  <si>
    <t xml:space="preserve">      3.2.  POHLAJEVANJE</t>
  </si>
  <si>
    <t>Ventilatorski konvektor za montažo na</t>
  </si>
  <si>
    <t>steno, proizvod DAIKIN, kompletno z</t>
  </si>
  <si>
    <t>daljinskim upravljanjem, za hlajenje in</t>
  </si>
  <si>
    <t>ogrevanje, zastopstvo HARTING</t>
  </si>
  <si>
    <t>DAIKIN  FTXS20D3VMW</t>
  </si>
  <si>
    <t>hladilna moč  2,0 kW</t>
  </si>
  <si>
    <t>grelna moč  2,17 kW</t>
  </si>
  <si>
    <t>el. priključek       1-230V/50Hz</t>
  </si>
  <si>
    <t>Zunanja kompresorska enota, proizvod</t>
  </si>
  <si>
    <t>DAIKIN, zastopstvo HARTING, MULTI</t>
  </si>
  <si>
    <t>model 3MXS52E (20+20)</t>
  </si>
  <si>
    <t>hladilna moč      5,74kW</t>
  </si>
  <si>
    <t>grelna moč      7,0kW</t>
  </si>
  <si>
    <t>P=2,28 kW</t>
  </si>
  <si>
    <t>Montaže "Split" klimatizerjev, izvedba cevnih</t>
  </si>
  <si>
    <t>instalacij za hladilno sredstvo R410a</t>
  </si>
  <si>
    <r>
      <t xml:space="preserve">Cu cevi </t>
    </r>
    <r>
      <rPr>
        <sz val="12"/>
        <rFont val="Symbol"/>
        <family val="1"/>
        <charset val="2"/>
      </rPr>
      <t>f</t>
    </r>
    <r>
      <rPr>
        <sz val="12"/>
        <rFont val="Arial"/>
        <family val="2"/>
        <charset val="238"/>
      </rPr>
      <t xml:space="preserve"> 10 x 1</t>
    </r>
  </si>
  <si>
    <r>
      <t xml:space="preserve">Cu cevi </t>
    </r>
    <r>
      <rPr>
        <sz val="12"/>
        <rFont val="Symbol"/>
        <family val="1"/>
        <charset val="2"/>
      </rPr>
      <t>f</t>
    </r>
    <r>
      <rPr>
        <sz val="12"/>
        <rFont val="Arial"/>
        <family val="2"/>
        <charset val="238"/>
      </rPr>
      <t xml:space="preserve"> 6 x 1</t>
    </r>
  </si>
  <si>
    <t xml:space="preserve">PVC cevi za odvod kondenzata   ø28  </t>
  </si>
  <si>
    <t>kompletno z vakuumiranjem, polnenjem z</t>
  </si>
  <si>
    <t>R410a in zagon naprave</t>
  </si>
  <si>
    <t>kompletno s kabliranjem z ustreznimi električnimi</t>
  </si>
  <si>
    <t>kabli do posameznih strenskih notranjih in</t>
  </si>
  <si>
    <t>zunanjih enot</t>
  </si>
  <si>
    <t xml:space="preserve">Demontaža obstoječih "Split" klimatskih naprav, </t>
  </si>
  <si>
    <t>in odvoz na deponijo</t>
  </si>
  <si>
    <t>SKUPAJ OMETI IN PROFILNO IZDELANI ELEMENTI</t>
  </si>
  <si>
    <t>skupaj</t>
  </si>
  <si>
    <t>PRIPRAVLJANA IN ZAKLJUČNA DELA</t>
  </si>
  <si>
    <t>RUŠITVENA DELA</t>
  </si>
  <si>
    <t>BETONSKA DELA</t>
  </si>
  <si>
    <t>ZIDARSKA DELA</t>
  </si>
  <si>
    <t>STENE IN STROPOVI MAVČNIH PLOŠČ</t>
  </si>
  <si>
    <t>SLIKOPLESARSKA IN FASADERSKA DELA</t>
  </si>
  <si>
    <t>SVETILKE</t>
  </si>
  <si>
    <t>INSTALACIJSKI MATERIAL</t>
  </si>
  <si>
    <t>STIKALNI BLOKI IN PRIŽIGALNI TABLOJI</t>
  </si>
  <si>
    <t>ELEKTROINSTALACIJE OGREVANJA</t>
  </si>
  <si>
    <t>STRELOVOD</t>
  </si>
  <si>
    <t>EL. INSTALACIJE ZA TELEKOMUNIKACIJE</t>
  </si>
  <si>
    <t>PROTIVLOMNO VAROVANJE</t>
  </si>
  <si>
    <t>VIDEONADZOR</t>
  </si>
  <si>
    <t>VIDEODOMOFON</t>
  </si>
  <si>
    <t>INTERNI VODOVOD</t>
  </si>
  <si>
    <t>TOPLOTNA POSTAJA DANFOSS</t>
  </si>
  <si>
    <t>RADIATORSKO OGREVANJE</t>
  </si>
  <si>
    <t>TALNO OGREVANJE</t>
  </si>
  <si>
    <t>PREZRAČEVANJE</t>
  </si>
  <si>
    <t>POHLAJEVANJE</t>
  </si>
  <si>
    <t>SPECIFIKACIJA VODOMERA</t>
  </si>
  <si>
    <t>SKUPAJ netto</t>
  </si>
  <si>
    <t>20% DDV</t>
  </si>
  <si>
    <t>SKUPAJ brutto</t>
  </si>
  <si>
    <t>Vodovodna cev NL Standard GS,    DN50</t>
  </si>
  <si>
    <r>
      <t xml:space="preserve">Koleno 90,   DN50 - </t>
    </r>
    <r>
      <rPr>
        <b/>
        <sz val="12"/>
        <color indexed="8"/>
        <rFont val="Arial"/>
        <family val="2"/>
        <charset val="238"/>
      </rPr>
      <t>NOVO</t>
    </r>
  </si>
  <si>
    <r>
      <t xml:space="preserve">FF  l=600 mm,    DN50 - </t>
    </r>
    <r>
      <rPr>
        <b/>
        <sz val="12"/>
        <color indexed="8"/>
        <rFont val="Arial"/>
        <family val="2"/>
        <charset val="238"/>
      </rPr>
      <t>NOVO</t>
    </r>
  </si>
  <si>
    <t xml:space="preserve">zasun z ročnim kolesom NL (EURO 20 tip 23) </t>
  </si>
  <si>
    <t>demontaža in ponovna montaža zasuna</t>
  </si>
  <si>
    <t>DN50</t>
  </si>
  <si>
    <t xml:space="preserve">zasun z ročnim kolesom NL (EURO 20 tip 21) </t>
  </si>
  <si>
    <t>Krogelna pipa za izpust,  DN15</t>
  </si>
  <si>
    <t>Lovilec nesnage,  DN50</t>
  </si>
  <si>
    <t>demontaža in ponovna montaža lovilca</t>
  </si>
  <si>
    <t xml:space="preserve">Kombinirani vodomer - Bopp&amp;Reuther z </t>
  </si>
  <si>
    <t>montažnim kosom   DN50/20</t>
  </si>
  <si>
    <t>demontaža in ponovna montaža števca</t>
  </si>
  <si>
    <t>Montažno-demontažni kos,  DN50</t>
  </si>
  <si>
    <t>Protipovratni ventil,  DN50</t>
  </si>
  <si>
    <t>demontaža in ponovna montaža ventila</t>
  </si>
  <si>
    <t>Izpiranje in tlačni preizkus</t>
  </si>
  <si>
    <t xml:space="preserve">Vhodna vrata je potrebno očistiti recentnih premazov in v kolikor je stanje lesa dobro, zaščititi z lazurnim premazom </t>
  </si>
  <si>
    <t>(firnež), sicer uporabiti prekrivni premaz. Ton bo določen na podlagi rezultatov sondažnih raziskav.</t>
  </si>
  <si>
    <t>oznaka</t>
  </si>
  <si>
    <t>popis del in materiala</t>
  </si>
  <si>
    <t>enota</t>
  </si>
  <si>
    <t>cena/enoto</t>
  </si>
  <si>
    <t>skupaj cena</t>
  </si>
  <si>
    <t>SKUPAJ LESENI ELEMENTI</t>
  </si>
  <si>
    <t>SKUPAJ KAMNITI ELEMENTI</t>
  </si>
  <si>
    <t>SKUPAJ KOVINSKI ELEMENTI</t>
  </si>
  <si>
    <t>CENA</t>
  </si>
  <si>
    <t>cena</t>
  </si>
  <si>
    <t>ZUNANJA UREDITEV KANALIZACIJA</t>
  </si>
  <si>
    <t>TOPLOTNA POSTAJA</t>
  </si>
  <si>
    <t>ZUNANJA UREDITEV - KANALIZACIJA</t>
  </si>
  <si>
    <t>PREDDELA</t>
  </si>
  <si>
    <t>ZEMELJSKA DELA</t>
  </si>
  <si>
    <t>TEMELJNA KANALIZACIJA OBJEKTA</t>
  </si>
  <si>
    <t>SANITARNA ODPADNA KANALIZACIJA</t>
  </si>
  <si>
    <t>PADAVINSKA ODPADNA KANALIZACIJA</t>
  </si>
  <si>
    <t>2.2</t>
  </si>
  <si>
    <t>Dobava materiala ter naprava vhodne tlančine iz betona (vhod invalidi), skupne dolžine 685 cm in širine 99 cm, naklon 15%, višinske razlike 33 cm,  vključno z vsemi pomožnimi deli in pritrdilnim materialom, opaženjem ter prav tako demontaža le tega.</t>
  </si>
  <si>
    <t>Betoniranje a.b. horizontalnih vezi in preklad v novih stenah in nad novimi prehodi.</t>
  </si>
  <si>
    <t>Dobava in polaganje armature za vezi in preklade, RA fi do 12 mm - ocena</t>
  </si>
  <si>
    <t>Sidranje h. vezi v obstoječe betonske stene; vrtanje lukenj, izpihovanje, zalitje z epoksi malto in vstavljanje sider, vse po navodilih statika (ocena)</t>
  </si>
  <si>
    <t>BETONSKA IN ARM.BETONSKA DELA SKUPAJ</t>
  </si>
  <si>
    <t>IV.</t>
  </si>
  <si>
    <t>TESARSKA DELA</t>
  </si>
  <si>
    <t>Lahki premični odri za vsa gradbeno-obrtniška dela in inštalacijska dela zajeti v standardih posameznih postavk in jih posebej ni obračunati.</t>
  </si>
  <si>
    <t xml:space="preserve">Opaž zavite stopniščne rame, z vso porabo opažnih plošč, s prenosom materiala do mesta vgraditve, razopaženjem, čiščenjem, z vsemi pomožnimi deli in prenosi višine podpiranja do 3,30m. Obračun po m2 tlorisne površine. </t>
  </si>
  <si>
    <t>Dvostranski opaž okrogle stene v jedru stolpa, z vso porabo opažnih plošč, s prenosom materiala do mesta vgraditve, razopaženjem, čiščenjem, z vsemi pomožnimi deli in prenosi. V postavki je zajet tudi opaž prebojev skozi steno.Obračun po m2</t>
  </si>
  <si>
    <t xml:space="preserve">Opaž ab medetažnih plošč, glavnih podestov v stolpu, nepravilne tlorisne oblike in višino podpiranja max 3,30m. Obračun po m2 </t>
  </si>
  <si>
    <t>Dvostranski opaž dobetoniranih ab nosilcev, stebrov in vezi v obstoječih nosilnih zidovih. Beton ni viden. Obračun po m2.</t>
  </si>
  <si>
    <t>Enostranski - robni opaž talne ab plošče višine do 0,30m. Obračun po m1.</t>
  </si>
  <si>
    <t>Dobava materiala ter naprava enostranskega opaža višine do 20 cm pred izvedbo cementnega estriha, vključno z vsemi pomožnimi deli in pritrdilnim materialom ter prav tako demontaža le tega.</t>
  </si>
  <si>
    <t>Opaž h. vezi in preklad; viš. 20 cm, obračun za vsako stran posebej, višine podpiranja do 3,00 m.</t>
  </si>
  <si>
    <t>TESARSKA DELA SKUPAJ :</t>
  </si>
  <si>
    <t>V.</t>
  </si>
  <si>
    <t>ZIDARSKA  DELA</t>
  </si>
  <si>
    <t xml:space="preserve">V ceni zidarskih del je potrebno upoštevati vsa pomožna dela, pripravo malte, prenos materialov, zidarske odre in ostala pomožna dela.
</t>
  </si>
  <si>
    <r>
      <t xml:space="preserve">Vgradnja sidrnih plošč jeklene nosilne konstrukcije z nameščanjem vijakov (več vijakov na eno podporo), nameščanje s šablono z geodetsko natančnostjo in zavarovanje proti premiku. Vgradnja pri betoniranju </t>
    </r>
    <r>
      <rPr>
        <b/>
        <sz val="10"/>
        <color indexed="8"/>
        <rFont val="Arial CE"/>
        <charset val="238"/>
      </rPr>
      <t>(brez dobave plošč)</t>
    </r>
  </si>
  <si>
    <r>
      <t xml:space="preserve">Zidarska pomoč </t>
    </r>
    <r>
      <rPr>
        <sz val="10"/>
        <color indexed="8"/>
        <rFont val="Arial CE"/>
        <family val="2"/>
        <charset val="238"/>
      </rPr>
      <t>pri izvedbi jeklene konstrukcije. Obračun po kg vgrajene konstrukcije. Ocena</t>
    </r>
  </si>
  <si>
    <t xml:space="preserve">Dobava in vgradnja predelnih sten iz pregradnega bloka deb 12 cm na ab talne plošče v pritličju. Obračun po m2 predelnih zidov. </t>
  </si>
  <si>
    <t>Dobava in naprava pozidav odprtin in niš deb. 10 cm iz plinobetonskih blokov lepljenih z gradbenim lepilom in mrežico, pripravljeno za nadalno slikopleskarsko obdelavo, vključno z vsemi pomožnimi deli pritrdilnim materialom in vsemi transporti.</t>
  </si>
  <si>
    <t>Izvedba horizontalne in vertikalne hidroizolacije talne plošče z predhodnim hladnim premazom z ibitolom ter 1×varjenim trakom V4, vključno z vsemi pomožnimi deli in materialom ter vsemi transporti.</t>
  </si>
  <si>
    <t>Dobava materiala in naprava strojnih ometov komplet z predhodnim cementnim obrizgom na opečno in betonsko podlago in rabiciranjem stikov, vključno z vsemi pomožnimi deli pritrdilnim matrialom in vsemi transporti.</t>
  </si>
  <si>
    <t>Grobi in fini omet starih sten na mestih krpanja sten za obrtniškimi deli s p.c.m. 1:3:9 .</t>
  </si>
  <si>
    <t>Izravnava betonskega zidu po porušitvi opečnega zidu, sekanje ostankov malte in izravnava gnezd s fino c.m.</t>
  </si>
  <si>
    <t>Izravnava poškodovange ometa sten po odstranjeni keramiki s finim ometom s pod, cem. malto</t>
  </si>
  <si>
    <t>Dobava in polaganje toplotne izolacije iz stirudur  plošč skupne deb. 8 cm, iz dveh slojev križno 2 x 4 cm položeno ter pvc folije.( pritličje)</t>
  </si>
  <si>
    <t>Dobava in polaganje toplotne izolacije iz stirudur  plošč skupne deb. 3 cm, iz enega sloja križno 1 x 3 cm položeno ter pvc folije.(I., II. Nadstropje, klet)</t>
  </si>
  <si>
    <t>Strojna naprava armiranega cementnega estriha deb. 5-6 cm  ali mikroarmirani po navodilah statika, vključno z vsemi pomožnimi deli in potrebnim pomožnim materialom ter vsemi transporti.</t>
  </si>
  <si>
    <t>Strojna naprava armiranega cementnega estriha deb. 5-6 cm  ali mikroarmirani po navodilah statika, IZGLED KOT ZARIBAN BETON, vključno z vsemi pomožnimi deli in potrebnim pomožnim materialom ter vsemi transporti.</t>
  </si>
  <si>
    <t>Izdelava TERRACA, brušene obdelave deb.3-4 cm na cementni estrih, vključno z vsemi pomožnimi deli in potrebnim pomožnim materialom ter vsemi transporti.</t>
  </si>
  <si>
    <t xml:space="preserve">Hidroizolacija pod tlaki v sanitarijah zaključena na stenah 10 cm nad finalnim podom; </t>
  </si>
  <si>
    <t>* fleksibilna cementna tesnilna masa armirana s stekleno mrežico, npr. MAPELASTIK+MAPEBAND</t>
  </si>
  <si>
    <r>
      <t>Vgrajevanje rešetke za odvodnjavanje na meji tlakovanih površin vhod iz stranske ulice, glavni vhod in izhod iz garaže. Obračun po m1 vgrajenih rešetk. Ocena</t>
    </r>
    <r>
      <rPr>
        <b/>
        <sz val="10"/>
        <rFont val="Arial CE"/>
        <charset val="238"/>
      </rPr>
      <t xml:space="preserve"> (nudimo linijsko rešetko 15 x 15)</t>
    </r>
  </si>
  <si>
    <t>Izdelava Rf dilatacijskih leteve v estrihu med različnimi tlaki in prehodi, dim. ca 4/1 cm</t>
  </si>
  <si>
    <t>Vgrajevanje pl.cevi fi 16cm meteorne kanalizacije za odvodnjavanje z odvodom do cisterne. Obračun po m1 vgrajenih cevi. Ocena</t>
  </si>
  <si>
    <r>
      <t>Izvedba ponikovalnice za odvečno vodo meteorne kanalizacije. Bet cev fi 100 zasuta z kroglami in pokrovom. Obračun po kom. Ocena</t>
    </r>
    <r>
      <rPr>
        <b/>
        <sz val="10"/>
        <rFont val="Arial CE"/>
        <charset val="238"/>
      </rPr>
      <t xml:space="preserve"> (globina 1 m)</t>
    </r>
  </si>
  <si>
    <t>Dobava in izdelava peskolova za meteorno vodo. Bet cev fi 300 z priključki in pokrovom. Obračun po kom. Ocena</t>
  </si>
  <si>
    <t>Premični delovni odri viš. do 2,5 m za vsa gradbena in obrtniška dela, obračun v m2 talne površine prostorov</t>
  </si>
  <si>
    <t>Razna zidarska pomoč obrtnikom in instalaterjem; štemanje šlicev in zazidava po vgrajenih ceveh, zidarska pomoč pri vgradnjah itd.</t>
  </si>
  <si>
    <t>KVur</t>
  </si>
  <si>
    <t>PKur</t>
  </si>
  <si>
    <t>Razna dodatna nepredvidena dela, ki se bodo pojavila v času izvajanja del, pa v tem popisu niso zajeta. Ocenjeno 10 % od zidarskih del.</t>
  </si>
  <si>
    <t>Čiščenje objekta med in po končani gradnji, obračun v m2 tlorisne površine</t>
  </si>
  <si>
    <t>ZIDARSKA DELA SKUPAJ</t>
  </si>
  <si>
    <t>B.</t>
  </si>
  <si>
    <t>OBRTNIŠKA DELA</t>
  </si>
  <si>
    <t>KROVSKO KLEPARSKA DELA</t>
  </si>
  <si>
    <t>Dobava in vgradnja letev za opečni zareznik na obstoječo leseno podkonstrukcijo kupole.</t>
  </si>
  <si>
    <t>Dobava in vgradnja opečnega zareznika  na lesene letve.</t>
  </si>
  <si>
    <t>Rezanje opečnega zareznika po slemenu.</t>
  </si>
  <si>
    <t>Dobava in montaža horizontalnih in vertikalnih žlebov r.š. 33 cm iz cinkotita, vključno s pritrdilnimi kljukami.</t>
  </si>
  <si>
    <t>Dobava in montaža različnih zaključkov r.š. 50 cm iz cinkotita.</t>
  </si>
  <si>
    <t>Izdelava podloge za pokrivanje s pločevino, obijanje s smrekovimi deskami debeline 18 mm, vključno z zaščitnim premazom.</t>
  </si>
  <si>
    <t>Izdelava strehe iz pocinkane jeklene pločevine.</t>
  </si>
  <si>
    <t>Dobava in montaža dvolinijskega snegolova.</t>
  </si>
  <si>
    <t>KROVSKO KLEPARSKA DELA SKUPAJ</t>
  </si>
  <si>
    <t>KLJUČAVNIČARSKA DELA</t>
  </si>
  <si>
    <t>Vsa jeklena konstrukcija je zaščitena proti koroziji na sledeč način :</t>
  </si>
  <si>
    <t>* čiščenje vseh površin pred montažo s peskanjem in odpraševanjem</t>
  </si>
  <si>
    <t>* antikorozijska zaščita s temeljno barvo v sloju min. 30 mikronov</t>
  </si>
  <si>
    <t>* popravilo poškodovane temeljne barve po montaži na objektu in izdelava finalne površinske obdelave s pleskanjem z ustrezno barvo v RAL po izboru projektanta</t>
  </si>
  <si>
    <t xml:space="preserve">Izvajalec mora v ceni upoštevati izdelavo delavniških risb, ki jih mora pred izvajanjem na objektu dati v pregled in podpis projektantu. Izdelki, katerih merska enota je kg, se obračujajo po dejansko vgrajeni teži. Za nosilne kovinske konstrukcije je potrebno pridobiti atest za montirano konstrukcijo! Vse nosilne elemente je dimenzionirati z analizo konstrukcij. </t>
  </si>
  <si>
    <t>Pregled lokacije in možnosti ter določitev mehanizacije za vertikalne in horizontalne transporte na objektu. Sodelovanje  z glavnim izvajalcem ali koordinatorjem GOI del. Kontrolo načrtov in izmer na mestu samem</t>
  </si>
  <si>
    <t>Vse potrebne ukrepe za varstvo pri delu in varstvo napram tretjim osebam. Izvajalec mora imeti svojo dejavnost, delo, materiale odgovornost napram tretjim osebam in ostalo potrebno, zavarovano pri zavarovalnici</t>
  </si>
  <si>
    <t>V ceni je potrebno zajeti:</t>
  </si>
  <si>
    <t>Izdelava kovinske konstrukcije in osnovna kontrolna tovarniška montaža. Izdelava oziroma nabava vseh spojnih sredstev in drobnega spojnega materiala (elektrode, vijaki, plošče, distančniki, začasne podpore in drugo).</t>
  </si>
  <si>
    <t>Dvakratno osnovno antikorozijsko zaščito v dveh  barvnih tonih nanešeno na očiščene- peskane profile in pločevine. Prvi sloj zaščite se izvede v tovarni- delavnici. Drugi sloj se naneše po končani montaži in popravilu prvega sloja.</t>
  </si>
  <si>
    <t>Za cinkane konstrukcije in izdelke velja vse enako razen nanašanja antikorozijskih premazov in finalnega opleska. Predvideti je potrebno nanašanje proti požarnih opleskov, če je tako določeno v projektu.</t>
  </si>
  <si>
    <t>Izdelava in montaža jeklene konstrukcije dimnika z temeljnim opleskom. Delavniške načrte si mora izvajalec izdelati sam. Vse delovne odre in eventuelne lovilne odre postavi izvajalec montažerskih del in jih mora vračunati v enotne cene. Količina ocenjena!</t>
  </si>
  <si>
    <t>Izdelava sider za pritrditve konstr., upoštevati:</t>
  </si>
  <si>
    <t>* sidra iz r.f. navojnih palic dim.fi 20 dolž l= 400 mm</t>
  </si>
  <si>
    <t>* 1x miniziranje</t>
  </si>
  <si>
    <t>* vgradnja v epoksi lepilo ali med betoniranjem</t>
  </si>
  <si>
    <t>KLJUČAVNIČARSKA DELA SKUPAJ</t>
  </si>
  <si>
    <t>STENE IN STROPOVI IZ MAVČNIH PLOŠČ</t>
  </si>
  <si>
    <t>Stene Iin stropove je potrebno izdelati po atestiranih detajlih prizvajalca in navodilih projektanta. V ceni izdelave je potrebno upoštevati tudi kitanje in bandažiranje vseh stikov plošč in plošč z opečimi zidovi ter stropovi ter vse ojačitvene profile pri vratih .izdelavo izrezov za prehode instalacij in zatesnitve po položenih instalacijah. V m2 sten so odbite odprtine za vrata.</t>
  </si>
  <si>
    <t>Izdelava enostranske obloge W626  iz 1x vlagoodpornih mavčnih plošč debeline 12,5 mm za oblogo obstoječih sten in instalacij, kovinske podkonstrukcije, toplotna izolacija 10 cm iz steklene volne, z vgradnjo vogalnikov in bandažiranjem stikov ter izvedbo vseh izrezov.</t>
  </si>
  <si>
    <t xml:space="preserve"> </t>
  </si>
  <si>
    <t>Izdelava stropa v prostorih iz 1x navadnih mavčnokartonskih plošč debeline 12,5mm ter podkonstrukcijo iz profilov, toplotne izolacije 30 cm in alu parne zapore, z vgradnjo vogalnikov in bandažiranjem stikov ter izvedbo vseh izrezov za vgradne luči in druge elemente.</t>
  </si>
  <si>
    <t>Izdelava oblog preklad, špalet in gred, razvite širine do 50 cm iz 1x navadnih mavčno kartonskih plošč debeline 12,5 mm ter podkonstrukcijo iz  profilov, toplotne izolacije 5-6 cm, bandažiranjem stikov ter izvedbo vseh izrezov.</t>
  </si>
  <si>
    <t>,</t>
  </si>
  <si>
    <t>STENE IN STROPOVI IZ MAVČNIH PLOŠČ SKUPAJ</t>
  </si>
  <si>
    <t>KERAMIČARSKA DELA</t>
  </si>
  <si>
    <t>obliki, načinu odpiranja in barvi, enakim prvotim oknom.</t>
  </si>
  <si>
    <t xml:space="preserve">Sodobna toplotna in protihrupa izolacijska stekla je dopustno umestiti na notranjih krilih, pod pogojem, da debelina </t>
  </si>
  <si>
    <t>okvirja ostane enaka. Tesnenje je potrebno izvesti na notranjih krilih.</t>
  </si>
  <si>
    <t xml:space="preserve">Pred zamenjavo oken v celoti, je potrebno izdelati prototip novega okna, ki ga bo preveril konservator </t>
  </si>
  <si>
    <t>ZVKDS, OE Ljubljana. Uporabi naj se prvotno okovje (nasadila, pol olive)</t>
  </si>
  <si>
    <t>Izvajalec stavbnehga pohištva je dolžan k ponudbi predložiti reference.</t>
  </si>
  <si>
    <t>1.1</t>
  </si>
  <si>
    <t>OKNA</t>
  </si>
  <si>
    <t>1.1.1</t>
  </si>
  <si>
    <t xml:space="preserve">NOVO ŠKATLASTO OSEMKRILNO KASETIRANO (KRILO 2 POLJA) OKNO IN NADSVETLOBO </t>
  </si>
  <si>
    <t>SZ FASADA: PRITLIČJE</t>
  </si>
  <si>
    <t>-</t>
  </si>
  <si>
    <t>izdelava škatlastega osemkrilnega okna z nadsvetlobo iz macesnovega lesa prve kvalitete</t>
  </si>
  <si>
    <t>5 x oljeno s tungovim oljem</t>
  </si>
  <si>
    <t>zasteklitev: zunaj-enojna zasteklitev, noter - termopan/plin argon  3/9/4 mm, 1,1 W/m2K</t>
  </si>
  <si>
    <t>alu-profil termopan zasteklitve v barvi lesa - rumena</t>
  </si>
  <si>
    <t>notranje steklo termopan zasteklitve: kaljeno steklo</t>
  </si>
  <si>
    <t>vgrajena tesnila na notranjih krilih</t>
  </si>
  <si>
    <t>restavriranje obstoječega okovja (glej poz. 4.1.1. in 4.1.2)</t>
  </si>
  <si>
    <t>izdelava police iz macesnovega lesa prve kvalitete</t>
  </si>
  <si>
    <t>odstranitev starega okna in okenskega okvirja</t>
  </si>
  <si>
    <t>dovoz in montaža novega okna</t>
  </si>
  <si>
    <t>dim. 188,2 cm x 209,0 cm</t>
  </si>
  <si>
    <t>cena 1 kom (eur)</t>
  </si>
  <si>
    <t>cena skupaj (eur)</t>
  </si>
  <si>
    <t>1.1.2</t>
  </si>
  <si>
    <t>NOVO ŠKATLASTO ŠTIRIKRILNO OKNO Z NADSVETLOBO</t>
  </si>
  <si>
    <t>SV IN Z FASADA: PRITLIČJE</t>
  </si>
  <si>
    <t>izdelava škatlastega štirikrilnega okna iz macesnovega lesa prve kvalitete</t>
  </si>
  <si>
    <t>dim. 148,0 cm x 146,6 cm</t>
  </si>
  <si>
    <t>1.1.3</t>
  </si>
  <si>
    <t>NOVO  POLKROŽNO ZAKLJUČENO ŠTIRIKRILNO OKNO Z NADSVETLOBO</t>
  </si>
  <si>
    <t>STOLP</t>
  </si>
  <si>
    <t>izdelava štirikrilnega okna iz macesnovega lesa prve kvalitete</t>
  </si>
  <si>
    <t>zasteklitev: termopan/plin argon  3/9/4 mm, 1,1 W/m2K</t>
  </si>
  <si>
    <t>vgrajena tesnila</t>
  </si>
  <si>
    <t>izdelava kovanega okovja po obstoječem vzorcu (glej poz. 4.1.2)</t>
  </si>
  <si>
    <t>montaža RONO senčil - rolo zavese na nosilcih, zatemnitvena plastificirana mreža</t>
  </si>
  <si>
    <t>upravljanje zaves : ročno</t>
  </si>
  <si>
    <t>dim. 80 cm x 175 cm</t>
  </si>
  <si>
    <t>1.1.4</t>
  </si>
  <si>
    <t xml:space="preserve">NOVO ENOKRILNO OKNO </t>
  </si>
  <si>
    <t>izdelava enokrilnega okna iz macesnovega lesa prve kvalitete</t>
  </si>
  <si>
    <t>dim. 103 cm x 85 cm</t>
  </si>
  <si>
    <t>1.1.5</t>
  </si>
  <si>
    <t>NOVO POLKNO NA FRČADI</t>
  </si>
  <si>
    <t>izdelava enokrilnega polkrožno zaključenega polkna iz macesnovega lesa prve kvalitete</t>
  </si>
  <si>
    <t>fiksna pritrditev</t>
  </si>
  <si>
    <t>dovoz in montaža novega polkna</t>
  </si>
  <si>
    <t>dim. 77,0 cm x 43,3 cm</t>
  </si>
  <si>
    <t>1.2</t>
  </si>
  <si>
    <t>VRATA</t>
  </si>
  <si>
    <t>1.2.1</t>
  </si>
  <si>
    <t>DVOKRILNA KASETIRANA VHODNA VRATA Z NADSVETLOBO</t>
  </si>
  <si>
    <t>mehanska in kemična odstranitev nečistoč</t>
  </si>
  <si>
    <t>mehanska in kemična odstranitev starih premazov</t>
  </si>
  <si>
    <t>odstranitev motečega in restavriranje originalnega okovja</t>
  </si>
  <si>
    <t>domodelacija manjkajočih kosov lesa</t>
  </si>
  <si>
    <t>kitanje poškodb</t>
  </si>
  <si>
    <t>insekticidna in fungicidna zaščita lesa</t>
  </si>
  <si>
    <t>brušenje</t>
  </si>
  <si>
    <t>osnovni zaščitni premaz za les</t>
  </si>
  <si>
    <t>končni lak za les v prvotnem odtenku</t>
  </si>
  <si>
    <t>dim. 124 cm x 287 cm</t>
  </si>
  <si>
    <t>KAMNITI ELEMENTI</t>
  </si>
  <si>
    <t>2.1</t>
  </si>
  <si>
    <t>STOPNICE</t>
  </si>
  <si>
    <t xml:space="preserve">vse tlake in elemente stopnišč se najprej površinsko očisti z </t>
  </si>
  <si>
    <t xml:space="preserve">uporabo blagih metod (nizkotlačno peskanje z uporabo mehkejših medijev </t>
  </si>
  <si>
    <t>v kombinaciji z vodo, vodna para ali voda pod pritiskom)</t>
  </si>
  <si>
    <t xml:space="preserve">glede na konservatorske smernice se posamezne elemente demontira in ponovno </t>
  </si>
  <si>
    <t xml:space="preserve">vrača na prvotne pozicije oz. zaradi dotrajanosti zamenja z novimi </t>
  </si>
  <si>
    <t>odstranijo se vsi neustrezni kasnejši posegi (cementne, betonske domodelacije ali dotrajan material)</t>
  </si>
  <si>
    <t>odstrani se preperel material na stikih</t>
  </si>
  <si>
    <t>injektiranje razpok</t>
  </si>
  <si>
    <t>domodelacija manjših poškodb in barvna retuša</t>
  </si>
  <si>
    <t>večje pomakljivosti se dopolnijo z naravnim kamnom, po obstoječemvzorcu</t>
  </si>
  <si>
    <t>zapolnjevanje stikov</t>
  </si>
  <si>
    <t>OMETI  IN PROFILNO IZDELANI ELEMENTI</t>
  </si>
  <si>
    <t>KULTURNOVARSTVENI POGOJI</t>
  </si>
  <si>
    <t>KONSTRUKCIJA: Gradbeni posegi, ki bi kakorkoli oslabili konstrukcijo, so nedopustni.</t>
  </si>
  <si>
    <t>FASADA: V sklopu obnove fasade je potrebno izvesti rekonstrukcijo fasadnega okrasa na ulični fasadi.</t>
  </si>
  <si>
    <t>Potrebno je izdelati pripomočke za izvedbo: kalupe za izdelavo odlitkov, šablone za vlečenje profilov...</t>
  </si>
  <si>
    <t>Pred začetkom del na fasadi je potrebno temeljito preveriti stanje ometov ter izvesti sondažne raziskave</t>
  </si>
  <si>
    <t>ometov in beležev.</t>
  </si>
  <si>
    <t>Mesta ohranjenih ometov je potrebno označiti na kartografski podlagi za potrebe monitoringa fasade.</t>
  </si>
  <si>
    <t>Pri rekonstrukciji ometov je potrebno uporabiti mivko oziroma prodec čim bolj podoben strukturi prvotnega ometa,</t>
  </si>
  <si>
    <t>ter doseči finalno obdelavo, enako prvotni. Uporabljeni materiali morajo biti visoko paropropustni.</t>
  </si>
  <si>
    <t>Vsi instalacijski vodi na fasadi morajo biti izvedeni podometno.</t>
  </si>
  <si>
    <t xml:space="preserve">Vsi elementi, ki so bili sekundaro pritrjeni na fasado, je potrebno odstraniti. Ponovno nameščanje zunanjih enot </t>
  </si>
  <si>
    <t>klimatskih naprav na fasado ni dopustno.</t>
  </si>
  <si>
    <t>Vsa dela so predmet konservatorsko restavratorskih fasaderskih del.</t>
  </si>
  <si>
    <t>Izvajalec je dolžan k ponudbi predložiti reference.</t>
  </si>
  <si>
    <t xml:space="preserve">V predračun niso  vključena terenska dela čiščenja ter statično sanacijska,  obrtniška krovska </t>
  </si>
  <si>
    <t xml:space="preserve">in  kleparska dela. </t>
  </si>
  <si>
    <t>Postavke  vključujejo  nabavo, transport materialov, odvoze in stroške  deponij ter  vsa  pomožna dela.</t>
  </si>
  <si>
    <t>3.1</t>
  </si>
  <si>
    <t>STREŠNI VENCI</t>
  </si>
  <si>
    <t>skupni posegi za poz. 3.1.1-3.1.4</t>
  </si>
  <si>
    <t>odstranjevanje obstoječih profilov</t>
  </si>
  <si>
    <t>pozidava profilov strešnih vencev s polno opeko, po potrebi z vgradnjo INOX sider in opaženjem</t>
  </si>
  <si>
    <t>priprava podlage za domodelacije</t>
  </si>
  <si>
    <t>izdelava kontrašablon</t>
  </si>
  <si>
    <t>rekonstrukcija in domodelacija vlečenih profilov strešnih vencev s šablonskim izvlečenjem</t>
  </si>
  <si>
    <t>material: podložni omet: živoapnena malta 1:7; finalni omet: gašeno apnena malta 1:3</t>
  </si>
  <si>
    <t>kitanje stikov z gašeno apneno malto</t>
  </si>
  <si>
    <t xml:space="preserve">apneni oplesk (3x) v tonih po barvni študiji </t>
  </si>
  <si>
    <t>3.1.1</t>
  </si>
  <si>
    <t>STREŠNI VENEC V PRITLIČJU (SV, SZ IN Z FASADA)</t>
  </si>
  <si>
    <t>širina: 463 mm</t>
  </si>
  <si>
    <t>cena 1 tm (eur)</t>
  </si>
  <si>
    <t xml:space="preserve">skupaj cena </t>
  </si>
  <si>
    <t>3.1.2</t>
  </si>
  <si>
    <t>STREŠNI VENEC NA OKRASU (SZ FASADA)</t>
  </si>
  <si>
    <t>širina: 191 mm</t>
  </si>
  <si>
    <t>3.1.3</t>
  </si>
  <si>
    <t>TRIKOTNI STREŠNI VENEC NA OKRASU (SZ FASADA)</t>
  </si>
  <si>
    <t>širina: 290 mm</t>
  </si>
  <si>
    <t>3.1.4</t>
  </si>
  <si>
    <t>STREŠNI VENEC NA STOLPU (VSE FASADE STOLPA)</t>
  </si>
  <si>
    <t>širina: 403 mm</t>
  </si>
  <si>
    <t>3.1.5</t>
  </si>
  <si>
    <t>STREŠNI VENEC FRČADE (SZ FASADA)</t>
  </si>
  <si>
    <t>pozidava profilov strešnega venca s polno opeko, po potrebi z vgradnjo INOX sider in opaženjem</t>
  </si>
  <si>
    <t>rekonstrukcija in domodelacija vlečenega profila strešnega venca s šablonskim izvlečenjem</t>
  </si>
  <si>
    <t>širina: 143 mm</t>
  </si>
  <si>
    <t>3.2</t>
  </si>
  <si>
    <t>ETAŽNI VENCI</t>
  </si>
  <si>
    <t>skupni posegi za poz. 3.2.1-3.2.2</t>
  </si>
  <si>
    <t>pozidava profilov etažnih vencev s polno opeko, po potrebi z vgradnjo INOX sider in opaženjem</t>
  </si>
  <si>
    <t>3.2.1</t>
  </si>
  <si>
    <t>ETAŽNI VENEC V PRITLIČJU (SV, SZ IN Z FASADA)</t>
  </si>
  <si>
    <t>širina: 250 mm</t>
  </si>
  <si>
    <t>3.2.2</t>
  </si>
  <si>
    <t>ETAŽNI VENEC MED 1. IN 2. NADSTROPJEM (VSE FASADE STOLPA)</t>
  </si>
  <si>
    <t>širina: 229 mm</t>
  </si>
  <si>
    <t>3.3</t>
  </si>
  <si>
    <t>VENCI OKOLI FASADNIH ODPRTIN</t>
  </si>
  <si>
    <t>skupni posegi za poz. 3.3.1-3.3.4</t>
  </si>
  <si>
    <t>pozidava profilov vencev s polno opeko, po potrebi z vgradnjo INOX sider in opaženjem</t>
  </si>
  <si>
    <t>3.3.1</t>
  </si>
  <si>
    <t>VENEC NAD VHODNIMI VRATI (SV IN Z FASADA)</t>
  </si>
  <si>
    <t>širina: 239 mm</t>
  </si>
  <si>
    <t>3.3.2</t>
  </si>
  <si>
    <t>VENEC NAD OKNOM (SZ FASADA)</t>
  </si>
  <si>
    <t>širina: 244 mm</t>
  </si>
  <si>
    <t>3.3.3</t>
  </si>
  <si>
    <t>VENEC POD OKNI - OKENSKA POLICA (SV IN Z FASADA)</t>
  </si>
  <si>
    <t>širina: 175 mm</t>
  </si>
  <si>
    <t>3.3.4</t>
  </si>
  <si>
    <t>VENEC POD FRČADO - POLICA (SV FASADA)</t>
  </si>
  <si>
    <t>širina: 198 mm</t>
  </si>
  <si>
    <t>3.4</t>
  </si>
  <si>
    <t>PROFILNO IZDELANE OBROBE FASADNIH ODPRTIN IN NIŠ</t>
  </si>
  <si>
    <t>skupni posegi za poz. 3.4.1-3.4.7</t>
  </si>
  <si>
    <t>rekonstrukcija in domodelacija vlečenih profilov s šablonskim izvlečenjem</t>
  </si>
  <si>
    <t>3.4.1</t>
  </si>
  <si>
    <t>PROFIL OKOLI POLKROŽNO SKLENJENIH VHODNIH VRAT  (SV IN Z FASADA)</t>
  </si>
  <si>
    <t>širina: 170 mm</t>
  </si>
  <si>
    <t>3.4.2</t>
  </si>
  <si>
    <t>PROFIL OKOLI POLKROŽNO SKLENJENIH OKENSKIH ODPRTIN  (SV IN Z FASADA)</t>
  </si>
  <si>
    <t>širina: 150 mm</t>
  </si>
  <si>
    <t>3.4.3</t>
  </si>
  <si>
    <t>PROFIL OKOLI POLKROŽNO SKLENJENE OKENSKE ODPRTINE  (SZ FASADA)</t>
  </si>
  <si>
    <t>3.4.4</t>
  </si>
  <si>
    <t>PROFIL OKOLI POLKROŽNO SKLENJENIH OKEN NA STOLPU  (VSE FASADE STOLPA)</t>
  </si>
  <si>
    <t>3.4.5</t>
  </si>
  <si>
    <t>PROFIL OKOLI MAJHNIH OKEN NA STOLPU  (FASADE STOLPA)</t>
  </si>
  <si>
    <t>3.4.6</t>
  </si>
  <si>
    <t>PROFIL OKOLI KROŽNO ZAKLJUČENIH NIŠ  (SZ FASADA)</t>
  </si>
  <si>
    <t>širina: 138 mm</t>
  </si>
  <si>
    <t>3.4.7</t>
  </si>
  <si>
    <t>PROFIL OKOLI PRAVOKOTNIH NIŠ  (SZ FASADA)</t>
  </si>
  <si>
    <t>širina: 46 mm</t>
  </si>
  <si>
    <t>3.5</t>
  </si>
  <si>
    <t>MANJŠI VLEČENI PROFILI</t>
  </si>
  <si>
    <t>skupni posegi za poz. 3.5.1-3.5.5</t>
  </si>
  <si>
    <t>3.5.1</t>
  </si>
  <si>
    <t>VLEČENI PROFIL NAD FASADNIM PODSTAVKOM (SV, SZ IN Z FASADA)</t>
  </si>
  <si>
    <t>širina: 38 mm</t>
  </si>
  <si>
    <t>3.5.2</t>
  </si>
  <si>
    <t>VLEČENI PROFIL POD STREŠNIM VENCEM PRITLIČJA (SV, SZ IN Z FASADA)</t>
  </si>
  <si>
    <t>širina: 154 mm</t>
  </si>
  <si>
    <t>3.5.3</t>
  </si>
  <si>
    <t>VLEČENI PROFIL NA SPODNJEM DELU OKRASA (SZ FASADA)</t>
  </si>
  <si>
    <t>širina: 200 mm</t>
  </si>
  <si>
    <t>3.5.4</t>
  </si>
  <si>
    <t>VLEČENI PROFIL NAD PROSTOROM Z NAPISOM (SZ FASADA)</t>
  </si>
  <si>
    <t>širina: 120 mm</t>
  </si>
  <si>
    <t>3.5.5</t>
  </si>
  <si>
    <t>VLEČENI PROFIL MED OKNI IN NIŠAMI POLKROŽNO SKLENJENIH OKEN NA STOLPU</t>
  </si>
  <si>
    <t>širina: 166 mm</t>
  </si>
  <si>
    <t>3.5.6</t>
  </si>
  <si>
    <t>VLEČENI PROFIL NAD POLKROŽNO SKLENJENIMI OKNI NA STOLPU</t>
  </si>
  <si>
    <t>3.6</t>
  </si>
  <si>
    <t>ODLITKI</t>
  </si>
  <si>
    <t>skupni posegi za poz. 3.6.1-3.6.17</t>
  </si>
  <si>
    <t>odstranjevanje ometov in nečistoč s podlage</t>
  </si>
  <si>
    <t>zapolnitev večjih odprtin in lukenj s paroprepustnimi materiali</t>
  </si>
  <si>
    <t>izdelava kalupov za odlitke</t>
  </si>
  <si>
    <t>izdelava odlitkov iz štukaturnega gipsa, po potrebi se doda mreža za stabilnost elementa</t>
  </si>
  <si>
    <t>dovoz in montaža odlitkov</t>
  </si>
  <si>
    <t>kitanje stikov z materiali na bazi gipsa</t>
  </si>
  <si>
    <t>3.6.1</t>
  </si>
  <si>
    <t>ELEMENT V OBLIKI "SKLEPNEGA KAMNA" (NAD VHODNIMI VRATI)</t>
  </si>
  <si>
    <t>3.6.2</t>
  </si>
  <si>
    <t>ELEMENT V OBLIKI "SKLEPNEGA KAMNA" (OKROGLE NIŠE)</t>
  </si>
  <si>
    <t>3.6.3</t>
  </si>
  <si>
    <t>ELEMENT V OBLIKI "SKLEPNEGA KAMNA" (FRČADA)</t>
  </si>
  <si>
    <t>3.6.4</t>
  </si>
  <si>
    <t>PILASTER NA LEVI IN DESNI STRANI OKNA (SV IN Z FASADA)</t>
  </si>
  <si>
    <t>3.6.5</t>
  </si>
  <si>
    <t>SREDINSKI PILASTER OKNA (SV IN Z FASADA)</t>
  </si>
  <si>
    <t>3.6.6</t>
  </si>
  <si>
    <t>PILASTER NA LEVI IN DESNI STRANI OKNA (SZ FASADA)</t>
  </si>
  <si>
    <t>3.6.7</t>
  </si>
  <si>
    <t>SREDINSKI PILASTER OKNA (SZ FASADA)</t>
  </si>
  <si>
    <t>3.6.8</t>
  </si>
  <si>
    <t>PILASTER NA LEVI IN DESNI STRANI OKNA IN NIŠE (STOLP)</t>
  </si>
  <si>
    <t>3.6.9</t>
  </si>
  <si>
    <t>SREDINSKI PILASTER OKNA IN NIŠE (STOLP)</t>
  </si>
  <si>
    <t>3.6.10</t>
  </si>
  <si>
    <t>PILASTRI MED ODPRTINAMI FASADE (S, SZ IN Z FASADA)</t>
  </si>
  <si>
    <t>3.6.11</t>
  </si>
  <si>
    <t>PILASTER NA LEVI IN DESNI STRANI VHODNIH VRAT</t>
  </si>
  <si>
    <t>3.6.12</t>
  </si>
  <si>
    <t>PILASTER NA OKRASU SZ FASADE</t>
  </si>
  <si>
    <t>3.6.13</t>
  </si>
  <si>
    <t>OKROGLI PODSTAVKI STREŠNIH KONIC</t>
  </si>
  <si>
    <t>3.6.14</t>
  </si>
  <si>
    <t>DEKORATIVNI ELEMENT NAD VHODNIMI VRATI</t>
  </si>
  <si>
    <t>3.6.15</t>
  </si>
  <si>
    <t>RESTAVRIRANJE PODSTAVKA SREDINSKE STREŠNE KONICE</t>
  </si>
  <si>
    <t>kitanje stikov</t>
  </si>
  <si>
    <t>3.6.16</t>
  </si>
  <si>
    <t>PILASTER NA LEVI IN DESNI STRANI FRČADE</t>
  </si>
  <si>
    <t>3.6.17</t>
  </si>
  <si>
    <t>SPODNJI IN ZGORNJI VENEC DIMNIKA S PODSTAVKOM</t>
  </si>
  <si>
    <t>3.7</t>
  </si>
  <si>
    <t>FASADNI OMET</t>
  </si>
  <si>
    <t>3.7.1</t>
  </si>
  <si>
    <t>DOLOČITEV MATERIALOV</t>
  </si>
  <si>
    <t xml:space="preserve">vrsta opleska, določitev materialov opleska, izvedba  vzorcev barv na očiščen omet  </t>
  </si>
  <si>
    <t xml:space="preserve">določitev vrste in sestave originalnega ometa, izdelava naravoslovne </t>
  </si>
  <si>
    <t xml:space="preserve">preiskave (v primeru nejasnosti), </t>
  </si>
  <si>
    <t xml:space="preserve"> izvedba 3 vzorcev ometa za popravilo</t>
  </si>
  <si>
    <t>3.7.2</t>
  </si>
  <si>
    <t>DOLOČITEV TEHNIK ČIŠČENJA, IZVEDBA POSKUSNIH METOD</t>
  </si>
  <si>
    <t xml:space="preserve">Izvedba modelnega preizkusa čiščenja bioloških nečistoč  </t>
  </si>
  <si>
    <t xml:space="preserve">(a-ročno s ščetkanjem in skalpeli, ali b- nizkotlačnim mikropeskanjem), </t>
  </si>
  <si>
    <t>izbor in potrditev najustreznejše metode.</t>
  </si>
  <si>
    <t>3.7.3</t>
  </si>
  <si>
    <t xml:space="preserve">Telekomunikacijski kabel položen delno podometno, delno uvlecen v instalacijske cevi, delno položen na kabelske police                                                 </t>
  </si>
  <si>
    <t>Elektroinstalacijska cev, rebrasta, gibljiva, položena  podometno ali v tlaku</t>
  </si>
  <si>
    <t>Elektroinstalacijska cev, samougasljiva,                              ravna</t>
  </si>
  <si>
    <t>3%</t>
  </si>
  <si>
    <t>ELEKTRO INSTALACIJE IN ELEKTRO OPREMA</t>
  </si>
  <si>
    <t>POPIS MATERIALA IN DEL</t>
  </si>
  <si>
    <t>(za vse postavke velja dobava in montaža)</t>
  </si>
  <si>
    <t>1. EL. INŠTALACIJE ZA JAKI TOK</t>
  </si>
  <si>
    <t>1.1 Svetilke</t>
  </si>
  <si>
    <t>ŠT.</t>
  </si>
  <si>
    <t>OPIS</t>
  </si>
  <si>
    <t>ENOTA</t>
  </si>
  <si>
    <t>KOL.</t>
  </si>
  <si>
    <t>CENA / ENOTO</t>
  </si>
  <si>
    <t>SKUPNA CENA</t>
  </si>
  <si>
    <t>kos</t>
  </si>
  <si>
    <t>kpl</t>
  </si>
  <si>
    <t>na m2</t>
  </si>
  <si>
    <t>Komunikacijska vtičnica, s samozaporno protiprašno zaščito, komplet z odgovarjajočo dozo za podometno vgradnjo ali parapetni kanal oziroma v talno dozo</t>
  </si>
  <si>
    <t>19" razdelilec 6x230V s stikalom in prenapetostno zaščito, 2HE</t>
  </si>
  <si>
    <r>
      <t xml:space="preserve"> - PP-Y 5x2,5 mm</t>
    </r>
    <r>
      <rPr>
        <vertAlign val="superscript"/>
        <sz val="9"/>
        <rFont val="Arial CE"/>
        <family val="2"/>
        <charset val="238"/>
      </rPr>
      <t>2</t>
    </r>
  </si>
  <si>
    <r>
      <t xml:space="preserve"> - PP-Y 3x2,5 mm</t>
    </r>
    <r>
      <rPr>
        <vertAlign val="superscript"/>
        <sz val="9"/>
        <rFont val="Arial CE"/>
        <family val="2"/>
        <charset val="238"/>
      </rPr>
      <t>2</t>
    </r>
  </si>
  <si>
    <r>
      <t xml:space="preserve"> - PP-Y 7x1,5 mm</t>
    </r>
    <r>
      <rPr>
        <vertAlign val="superscript"/>
        <sz val="9"/>
        <rFont val="Arial CE"/>
        <family val="2"/>
        <charset val="238"/>
      </rPr>
      <t>2</t>
    </r>
  </si>
  <si>
    <r>
      <t xml:space="preserve"> - PP-Y 5x1,5 mm</t>
    </r>
    <r>
      <rPr>
        <vertAlign val="superscript"/>
        <sz val="9"/>
        <rFont val="Arial CE"/>
        <family val="2"/>
        <charset val="238"/>
      </rPr>
      <t>2</t>
    </r>
  </si>
  <si>
    <r>
      <t xml:space="preserve"> - PP-Y 4x1,5 mm</t>
    </r>
    <r>
      <rPr>
        <vertAlign val="superscript"/>
        <sz val="9"/>
        <rFont val="Arial CE"/>
        <family val="2"/>
        <charset val="238"/>
      </rPr>
      <t>2</t>
    </r>
  </si>
  <si>
    <r>
      <t xml:space="preserve"> - PP-Y 3x1,5 mm</t>
    </r>
    <r>
      <rPr>
        <vertAlign val="superscript"/>
        <sz val="9"/>
        <rFont val="Arial CE"/>
        <family val="2"/>
        <charset val="238"/>
      </rPr>
      <t>2</t>
    </r>
  </si>
  <si>
    <r>
      <t xml:space="preserve"> - PP 2x1 mm</t>
    </r>
    <r>
      <rPr>
        <vertAlign val="superscript"/>
        <sz val="9"/>
        <rFont val="Arial CE"/>
        <family val="2"/>
        <charset val="238"/>
      </rPr>
      <t>2</t>
    </r>
  </si>
  <si>
    <r>
      <t xml:space="preserve"> - P/F-Y 16 mm</t>
    </r>
    <r>
      <rPr>
        <vertAlign val="superscript"/>
        <sz val="9"/>
        <rFont val="Arial CE"/>
        <family val="2"/>
        <charset val="238"/>
      </rPr>
      <t>2</t>
    </r>
  </si>
  <si>
    <r>
      <t xml:space="preserve"> - P/F-Y 6 mm</t>
    </r>
    <r>
      <rPr>
        <vertAlign val="superscript"/>
        <sz val="9"/>
        <rFont val="Arial CE"/>
        <family val="2"/>
        <charset val="238"/>
      </rPr>
      <t>2</t>
    </r>
  </si>
  <si>
    <r>
      <t xml:space="preserve"> - P/F-Y 4 mm</t>
    </r>
    <r>
      <rPr>
        <vertAlign val="superscript"/>
        <sz val="9"/>
        <rFont val="Arial CE"/>
        <family val="2"/>
        <charset val="238"/>
      </rPr>
      <t>2</t>
    </r>
  </si>
  <si>
    <r>
      <t xml:space="preserve"> - P/F-Y 10 mm</t>
    </r>
    <r>
      <rPr>
        <vertAlign val="superscript"/>
        <sz val="9"/>
        <rFont val="Arial CE"/>
        <family val="2"/>
        <charset val="238"/>
      </rPr>
      <t>2</t>
    </r>
  </si>
  <si>
    <r>
      <t>P/F-Y 16mm</t>
    </r>
    <r>
      <rPr>
        <vertAlign val="superscript"/>
        <sz val="9"/>
        <rFont val="Arial"/>
        <family val="2"/>
        <charset val="238"/>
      </rPr>
      <t>2</t>
    </r>
  </si>
  <si>
    <t>Priključek kabla s tremi ali štirimi vodniki na naprave, ki so zajete v popisih v drugih načrtih (kuhinjski el. elementii, ventilatorji, požarne lopute,…).</t>
  </si>
  <si>
    <t>2.2 PROTIVLOMNO VAROVANJE</t>
  </si>
  <si>
    <t>1.3 Stikalni bloki in prižigalni tabloji</t>
  </si>
  <si>
    <t xml:space="preserve">Kabli moraj biti  Cat 6 </t>
  </si>
  <si>
    <t>Drobni material</t>
  </si>
  <si>
    <t>Meritve osvetljenosti razsvetljave</t>
  </si>
  <si>
    <t>SKUPAJ</t>
  </si>
  <si>
    <t>EUR</t>
  </si>
  <si>
    <t>1</t>
  </si>
  <si>
    <t>navadno</t>
  </si>
  <si>
    <t>križno</t>
  </si>
  <si>
    <t>izmenično</t>
  </si>
  <si>
    <t>4</t>
  </si>
  <si>
    <t>Podometno stikalo, 250V, 16A, komplet z ustrezno dozo, montažnim in končnim okvirjem za montažo do štirih stikal skupaj. Barva okrasnega okvirja po izbiri investitorja. Proizvajalec: kot Legrand Biticino, Vimar ali enakovredno</t>
  </si>
  <si>
    <t>UTP 4x2x24 AWG, kat 6</t>
  </si>
  <si>
    <t>Enofazna nadometna vticnica, 16A, 230V</t>
  </si>
  <si>
    <t>9</t>
  </si>
  <si>
    <t>Vtičnica z vodoravnimi kontakti, za vgradnjo v parapetni kanal oz. talno dozo,  komplet z odgovarjajočo dozo veznim in pritrdilnim materialom</t>
  </si>
  <si>
    <t xml:space="preserve">250V, 16A, 1P+N+PE </t>
  </si>
  <si>
    <t>Dvoprekatni parapetni kanal 55/150, pločevinaste izvedbe, komplet z pokrovi, pregradami, koleni, spojkami in pomožnim spojnim materialom, tip Elba  ali enakovredno</t>
  </si>
  <si>
    <t>m</t>
  </si>
  <si>
    <t>Kabel s  Cu  vodniki - 1kV položen pretežno na kabelske police delno podometno v cevi</t>
  </si>
  <si>
    <t>Kabel s Cu vodniki - 0,5 kV položen pretežno  v cevi delno na kabelskih policah</t>
  </si>
  <si>
    <t>Vodnik P-Y za izenačevanje potencialov in povezavo kovinskih mas, položen prosto ali uvlečen v predhodno položene instalacijske cevi</t>
  </si>
  <si>
    <t>Elektroinstalacijska cev, rebrasta, gibljiva, položena  podometno ali v opaž</t>
  </si>
  <si>
    <t xml:space="preserve"> - i. c. fi 48 mm</t>
  </si>
  <si>
    <t xml:space="preserve"> - i. c. fi 36 mm</t>
  </si>
  <si>
    <t xml:space="preserve"> - i. c. fi 23 mm</t>
  </si>
  <si>
    <t xml:space="preserve"> - i. c. fi 16 mm</t>
  </si>
  <si>
    <t>Elektroinstalacijska cev, samougasljiva, ravna</t>
  </si>
  <si>
    <t xml:space="preserve"> - PN fi 23 mm</t>
  </si>
  <si>
    <t xml:space="preserve"> - PN fi 16 mm</t>
  </si>
  <si>
    <t>Alkaten cev, fi 50 mm</t>
  </si>
  <si>
    <t>PVC kabelski kanal za nadometni inštalacijski razvod</t>
  </si>
  <si>
    <t xml:space="preserve"> - kanal PVC NIK 0 - 30x30</t>
  </si>
  <si>
    <t xml:space="preserve"> - kanal PVC NIK 0 - 40x17</t>
  </si>
  <si>
    <t>Enofazna podometna vticnica, 16A, 230V z zaščito proti dotiku; cenovni razred kot Legrand Biticino</t>
  </si>
  <si>
    <r>
      <t xml:space="preserve"> - NYY-J 5x6 mm</t>
    </r>
    <r>
      <rPr>
        <vertAlign val="superscript"/>
        <sz val="9"/>
        <rFont val="Arial CE"/>
        <family val="2"/>
        <charset val="238"/>
      </rPr>
      <t>2</t>
    </r>
  </si>
  <si>
    <t>1.5in 2.5 mm2</t>
  </si>
  <si>
    <t>0.75 do 1.5 mm2</t>
  </si>
  <si>
    <t xml:space="preserve">Priključek kompaktnih naprav, ki imajo prigrajeno svojo elektro omaro in so zajete v popisu strojnih instalacij </t>
  </si>
  <si>
    <t>m2</t>
  </si>
  <si>
    <t xml:space="preserve">Zarisovanje, funkcionalni preizkus, instalacijske meritve in spuščanje v pogon </t>
  </si>
  <si>
    <t xml:space="preserve">SKUPAJ                         </t>
  </si>
  <si>
    <t xml:space="preserve">kos </t>
  </si>
  <si>
    <t>~ impulzni rele 10A</t>
  </si>
  <si>
    <t>~ Instalacijski kontaktor, 1p, 230V, AC, 10A</t>
  </si>
  <si>
    <t xml:space="preserve">~ tripolni instalacijski odklopnik do 25 A </t>
  </si>
  <si>
    <t>~ enopolni instalacijski odklopnik do 25A</t>
  </si>
  <si>
    <t>~ fotorele s fotosondo</t>
  </si>
  <si>
    <t xml:space="preserve">~ vrstne sponke,zbiralnice, drobni in vezni material </t>
  </si>
  <si>
    <t>Skupaj</t>
  </si>
  <si>
    <t xml:space="preserve"> 1.4 Elektroinstalacije ogrevanja</t>
  </si>
  <si>
    <t>dobava in montaža</t>
  </si>
  <si>
    <t xml:space="preserve">Dobava in montaža grelne instalacije za gretje žlebov in odtokov - proizvajalec EGRO ali podobno v naslednji sestavi:                                                                                                                                                                                            </t>
  </si>
  <si>
    <t>~ enopolni instalacijski odklopnik do 32A</t>
  </si>
  <si>
    <t xml:space="preserve"> - Elektronski temperaturni regulator</t>
  </si>
  <si>
    <t xml:space="preserve"> - Elektronski sklop s tipali za samodejni vklop ob prisotnosti snega ali ledu</t>
  </si>
  <si>
    <t>Olflex Cy  3 x 2.5 (NYM-J)</t>
  </si>
  <si>
    <t>IY STY-J 2x0,8mm</t>
  </si>
  <si>
    <t>IY STY-J 3x2x0,8mm</t>
  </si>
  <si>
    <t>Raychem spoji 230V</t>
  </si>
  <si>
    <t>Meritve po končanih delih in atesti za vgrajeno opremo</t>
  </si>
  <si>
    <t>8</t>
  </si>
  <si>
    <t>Projekt izvedenih del in navodila za obratovanje in vzdrževanje</t>
  </si>
  <si>
    <t>1.7 Strelovod</t>
  </si>
  <si>
    <t>Dobava in montaža</t>
  </si>
  <si>
    <t>Al žica fi 10 mm, položena na strehi</t>
  </si>
  <si>
    <t xml:space="preserve">Vodnik P-Y za izenačevanje potencialov in povezavo kovinskih mas, položen prosto </t>
  </si>
  <si>
    <t>Odstojno držalo za montažo na streho 
(oprema SON 04 - SON 19)</t>
  </si>
  <si>
    <t>Odstojno držalo za montažo na steno   
(oprema ZON 01 - ZON 04)</t>
  </si>
  <si>
    <t>Spoji in križanja s kovinskimi masami komplet  s pomožnim materialom 
(oprema KON 01 - KON 12)</t>
  </si>
  <si>
    <t>-varjen</t>
  </si>
  <si>
    <t>-vijačen</t>
  </si>
  <si>
    <t>Vertikalna zaščita</t>
  </si>
  <si>
    <t>Meritev ozemljitvene upornosti</t>
  </si>
  <si>
    <t>Transport in manipulativni stroški, drobni material</t>
  </si>
  <si>
    <t>2. EL. INŠTALACIJE ZA TELEKOMUNIKACIJE</t>
  </si>
  <si>
    <t>2.1 STRUKTURIRAN SISTEM TELEFONSKEGA IN PODATKOVNEGA OMREŽJA</t>
  </si>
  <si>
    <t>ZAHTEVE za kable:</t>
  </si>
  <si>
    <t>10 Gbit/s ready (vsaj 600 MHz)</t>
  </si>
  <si>
    <t>Povezava kovinskih mas z vodnikom za izenačitev potencialov, komplet z ustreznimi objemkami in pritrdilnim materialom</t>
  </si>
  <si>
    <t>Podporajo naj 802.3af (PoE-Power over Ethernet)</t>
  </si>
  <si>
    <t>Kabli morajo biti tipa LSFROH (Low smoke free of halogen)</t>
  </si>
  <si>
    <t>Izvedene meritve vsekega posameznega komunikacijskega priključka</t>
  </si>
  <si>
    <t>Izvedbena dokumentacije s priloženimi meritvami iz prejšnje točke</t>
  </si>
  <si>
    <t xml:space="preserve">Vsi elementi ožičenja naj bodo oklopljeni in naj izpolnjujo zahteve Cat 6 </t>
  </si>
  <si>
    <t>Minimalno 10 let garancije na izvedbo in vgrajen material</t>
  </si>
  <si>
    <t>19" delilni panel 24xRJ45, STP kat.6, 1HE, EN 50173,</t>
  </si>
  <si>
    <t>Pritrditveni komplet za delilni panel,</t>
  </si>
  <si>
    <t>19" urejevalnik kablov, 1HE,</t>
  </si>
  <si>
    <t>19" Ventilacijski panel, 4 ventilatorji, 1HE,</t>
  </si>
  <si>
    <t>vtičnicaUTP kotna, kat.6, - (dvojna, komplet z ustreznimi konektorji)</t>
  </si>
  <si>
    <t>Telekomunikacijski instalacijski kabel položen na polico, kanal oz. uvlečen  v instalacijsko cev ali parapetni kanal (upoštevati zahteve navedene v uvodu)</t>
  </si>
  <si>
    <t>Telekomunikacijski instalacijski kabel, uvlečen v instalacijsko cev ter na polico</t>
  </si>
  <si>
    <t>Ozemljitev komunikacijskega vozlišča z ozemljitvenim vodnikom, uvlečenim v instalacijsko cev</t>
  </si>
  <si>
    <t>Instalacijska plastična gibljiva rebrasta cev, položena podometno v , komplet z razvodnimi dozami in pritrdilnim materialom</t>
  </si>
  <si>
    <t>RBC 16</t>
  </si>
  <si>
    <t>RBC 23</t>
  </si>
  <si>
    <t>Povezava naprav na položeno, označeno in preizkušeno instalacijo, meritve, naravnava parametrov in spuščanje sistema v pogon</t>
  </si>
  <si>
    <t xml:space="preserve">Drobni montažni material </t>
  </si>
  <si>
    <t>Navodila za obratovanje in vzdrževanje, atesti, izvod originalnih navodil, navodila za uporabo ter šolanje uporabnika</t>
  </si>
  <si>
    <t>Poz.</t>
  </si>
  <si>
    <t>Opis</t>
  </si>
  <si>
    <t>Enota</t>
  </si>
  <si>
    <t>Kol.</t>
  </si>
  <si>
    <t>2. Inštalacije</t>
  </si>
  <si>
    <t>PN zaščitne inštalacijske cevi fi 16mm s pritrdilnim priborom ali NIK2 instalacijski kanal ali rebrasta podometna cev fi 23mm</t>
  </si>
  <si>
    <t>3. Storitve</t>
  </si>
  <si>
    <t>Montaža opreme na položene instalacije in zaključene kabelske povezave</t>
  </si>
  <si>
    <t xml:space="preserve">Zagon, nastavitve, programiranje in preizkušanje delovanja sistema </t>
  </si>
  <si>
    <t>Predaja sistema in šolanje uporabnika</t>
  </si>
  <si>
    <t xml:space="preserve">Montaža naprav, nastavitev parametrov, testiranje, spuščanje v pogon, primopredaja in poučitev pristojnega osebja o delovanju sistema </t>
  </si>
  <si>
    <t>Drobni montažni nespecifizirani potrošni material</t>
  </si>
  <si>
    <t>Napajalni kabel NYM-J 3x1,5 mm2 s polaganjem</t>
  </si>
  <si>
    <t>Nadometna razvodna doza 100x100mm z vrstnimi sponkami za razvod</t>
  </si>
  <si>
    <t>Vezni in pritrdilni material</t>
  </si>
  <si>
    <t>VSE SKUPAJ</t>
  </si>
  <si>
    <t>Transformator za alarmno centralo, primar 230VAC, sekundar 16Vac 40VA.</t>
  </si>
  <si>
    <t>Akumulator 12V / 12 Ah - predvideno tudi za rezervno napajanje požarnega sistema</t>
  </si>
  <si>
    <t>Dodatno ohišje centrale za namestitev PC4108, PC4204, transformatorja in baterij</t>
  </si>
  <si>
    <t>Dodatni napajalnik, 12V, 1.5A</t>
  </si>
  <si>
    <t>Akumulator 12V / 12 Ah</t>
  </si>
  <si>
    <t>Modul za 4 visokotokovne izhode</t>
  </si>
  <si>
    <t>Modul za dodatnih 8 področij</t>
  </si>
  <si>
    <t>LCD tipkovnica za serijo npr. MAXSYS, dvovrstični 32 znakovni prikazovalnik, slovenski jezik, možnost pregleda spomina dogodkov, LCD prikaz stanja sistema, funkcijske tipke, možnost programiranja sistema, pregled napak, enostavna uporaba.</t>
  </si>
  <si>
    <t>Drobni montažni material, transport in manipulacijski stroški, meritve</t>
  </si>
  <si>
    <t>Senzor z vgrajenim infrardečim in mikrovalovnim zaznavanjem, digitalna mikroprocesorska obdelava signalov, nastavitev polja pokritja mikrovalovnega senzorja, pokritje 18*18m, 82 polj pokritja IR senzorja, napajanje 9.5-14.5V, tokovna poraba 30mA. Dva kakovostna senzorja v kombinaciji omogočata izredno zanesljivost delovanja. ANTIMASKING NAČIN DELOVANJA - prožen dodatni relejni izhod v primeru prekrivanja senzorja.</t>
  </si>
  <si>
    <t>Stropni ali stenski nosilec javljalnika gibanja</t>
  </si>
  <si>
    <t>Alarmni kabel 2x0,5+4x0,22 mm2, s polaganjem</t>
  </si>
  <si>
    <t>kpl.</t>
  </si>
  <si>
    <t xml:space="preserve">Merilna sponka  KON 02 </t>
  </si>
  <si>
    <t>7</t>
  </si>
  <si>
    <t>Infrardeci senzor  STEINEL IS 3360 (do 1000W), 10sek - 15min, 2 - 2000lx, 230V, 50Hz</t>
  </si>
  <si>
    <t>6</t>
  </si>
  <si>
    <t>Enofazni stalni priključek, podometne izvedbe, komplet z razvodnico,16A, 230V, 50Hz</t>
  </si>
  <si>
    <t>Priključni kabel STP kat.6, z AMP konektorji RJ45/RJ45, 1m,</t>
  </si>
  <si>
    <t xml:space="preserve">~ odklopnik, TYTAN II/...A; komplet z var. vložki </t>
  </si>
  <si>
    <r>
      <t xml:space="preserve"> - LIYCY 7x1 mm</t>
    </r>
    <r>
      <rPr>
        <vertAlign val="superscript"/>
        <sz val="9"/>
        <rFont val="Arial CE"/>
        <family val="2"/>
        <charset val="238"/>
      </rPr>
      <t>2</t>
    </r>
  </si>
  <si>
    <t>~ instalacijski kontaktor do 40A; 3p</t>
  </si>
  <si>
    <t>Vodniki za priključitev  tipal  vlage in temperature</t>
  </si>
  <si>
    <t>Kabel s Cu vodniki - 0,5 kV položen pretežno v cevi (cevi so zajete v inštalacijskem materialu)</t>
  </si>
  <si>
    <t>Zatesnitev prehodov kablov med požarnimi  sektorji  z ognjeodporno  maso oz. vrečkami (podana je skupna velikost odprtin, ki se tesnijo)</t>
  </si>
  <si>
    <r>
      <t xml:space="preserve"> - PP-Y 2x1,5 mm</t>
    </r>
    <r>
      <rPr>
        <vertAlign val="superscript"/>
        <sz val="9"/>
        <rFont val="Arial CE"/>
        <family val="2"/>
        <charset val="238"/>
      </rPr>
      <t>2</t>
    </r>
  </si>
  <si>
    <t>~ preklopno stikalo vgradno 10A; 1-0-2</t>
  </si>
  <si>
    <t xml:space="preserve">  ~ sistemski kabel po specifikaciji dobavitelja opreme </t>
  </si>
  <si>
    <t>JY(St)Y 10x2x0,6</t>
  </si>
  <si>
    <t>Komunikacijska omara - vozlišče (š/g/v) 600/450/600mm, z  vrati (sprednja iz stekla) v kovinskem okvirju in s cilindrično ključavnico, skupaj s priborom za vgradnjo opreme ter vgrajenimi naslednjimi delilnimi paneli :</t>
  </si>
  <si>
    <t>19" ISDN/telefonski delilni panel 10xRJ45, kat.3, 1HE, EN 50173,</t>
  </si>
  <si>
    <t>navadno stikalo 10A</t>
  </si>
  <si>
    <t>izmenično stikalo</t>
  </si>
  <si>
    <r>
      <t xml:space="preserve">Glavna razdelilna omara </t>
    </r>
    <r>
      <rPr>
        <b/>
        <sz val="9"/>
        <rFont val="Arial"/>
        <family val="2"/>
        <charset val="238"/>
      </rPr>
      <t xml:space="preserve">SB-G </t>
    </r>
    <r>
      <rPr>
        <sz val="9"/>
        <rFont val="Arial"/>
        <family val="2"/>
        <charset val="238"/>
      </rPr>
      <t xml:space="preserve"> vgradna izvedba dim. (600x800x200mm) izdelane iz 2x dekapirane pločevine, pobarvane (bela), z montažnimi ploščami, znapisi,  vrati,  ključavnico in vgrajeno opremo:</t>
    </r>
  </si>
  <si>
    <t>63 A</t>
  </si>
  <si>
    <t>~ prenapetostni odvodnik III.stopnje Protec C</t>
  </si>
  <si>
    <t>2</t>
  </si>
  <si>
    <t>3</t>
  </si>
  <si>
    <t>Vse svetilke (izgled) mora pred vgradnjo  potrditi arhitekt !</t>
  </si>
  <si>
    <t>Varifokal Megapixel objektiv, 4-10mm, 1/2inch</t>
  </si>
  <si>
    <t xml:space="preserve">Ohišje kamere z grelcem, dolžina 400mm, IP66, z nosilcem ohišja stenske izvedbe </t>
  </si>
  <si>
    <t>Nosilec za notranjo montažo, dolžina 140 mm, zglob za spreminjanje naklona kamere</t>
  </si>
  <si>
    <t>Prenapetostna zaščita video signala zunanjih kamer na strani snemalne naprave</t>
  </si>
  <si>
    <t>Monitor LCD 19", tipkovnica, miška</t>
  </si>
  <si>
    <t>3. Inštalacije</t>
  </si>
  <si>
    <t>Kabel FTP CAT5e 4x2xAWG 24</t>
  </si>
  <si>
    <t>Kabel FTP CAT5e 4x2xAWG 24 Patch 2 x RJ45</t>
  </si>
  <si>
    <t>Hladilna enota s štirimi ventilatorji</t>
  </si>
  <si>
    <t>Digitalni termostat s tipalom 1 HE</t>
  </si>
  <si>
    <t>Polica z nosilnostjo do 30 kg</t>
  </si>
  <si>
    <t>Polica z nosilnostjo do 30 kg, izvlečna</t>
  </si>
  <si>
    <t>Razdelilnik za vgradnjo v 19" raster s 6 vtičnicami z prenapetostno zaščito</t>
  </si>
  <si>
    <t>Avtomatski inštalacijski odklopnik 6A</t>
  </si>
  <si>
    <t>4. Storitve</t>
  </si>
  <si>
    <t>Izdelava tehnične dokumentacije PID</t>
  </si>
  <si>
    <t>2.3 VIDEONADZOR</t>
  </si>
  <si>
    <t>Ravni zaporni ventil s protiprirobnicami, tesnili in vijaki, za toplo vodo temperature do 150ºC, komplet z montažnim materialom.</t>
  </si>
  <si>
    <t xml:space="preserve">PN 16         DN32      </t>
  </si>
  <si>
    <t>PN 16         DN20</t>
  </si>
  <si>
    <t>Lovilec nesnage s protiprirobnicami, tesnili in vijaki, za toplo vodo temperature do 150ºC, komplet z montažnim materialom.</t>
  </si>
  <si>
    <t xml:space="preserve">PN 16         DN32       </t>
  </si>
  <si>
    <t>Prenosnik toplote ploščne lotane izvedbe</t>
  </si>
  <si>
    <t>tip XB 04-1-30, kompleten z izolacijo, s priključki 4x DN 32, PN 25</t>
  </si>
  <si>
    <t>oziroma ustrezni</t>
  </si>
  <si>
    <t>PN 16         DN15</t>
  </si>
  <si>
    <t>Toplotni  števec, s holandci in  računsko enoto ter dvema temperaturnima tipaloma, proizvod  Allmess tip  CF Echo, PN 16 DN 15,  Vnom = 0,55 m3/h,  dp = 3 kPa</t>
  </si>
  <si>
    <t>PN 16 DN 15</t>
  </si>
  <si>
    <t>Vmesni kos cevi, katerega dimenzije ustrezajo dimenzijam  toplotnega števca, za  vgradnjo v času poskusnega obratovanja  namesto toplotnega števca, s holandci</t>
  </si>
  <si>
    <t>Krogelna pipa z navojnim priključkom za toplo vodo temperature do 110ºC, komplet z montažnim materialom.</t>
  </si>
  <si>
    <t xml:space="preserve">Manometer, vzmetni cevni, premer pokrova 100 mm, priključek R 1/2, radialno navzdol, merilna natančnost 1,6% od končne vrednosti skale, merilno območje 0 do 16,0 bar, </t>
  </si>
  <si>
    <t xml:space="preserve">kos     </t>
  </si>
  <si>
    <t xml:space="preserve">Stekleni termometer, ravne oblike, merilno območje 0 do 160 ºC, merilna natančnost 3% od končne vrednosti skale, dolžina potopne cevi 63 mm. Navojni priključek R 1/2, vključno z varilno obojko. </t>
  </si>
  <si>
    <t xml:space="preserve">kos    </t>
  </si>
  <si>
    <t xml:space="preserve">Pleskanje cevovodov in konzol, dvakrat z osnovnim premazom po predhodnem čiščenju rje. Dela v toplotni postaji. </t>
  </si>
  <si>
    <r>
      <t>m</t>
    </r>
    <r>
      <rPr>
        <sz val="10"/>
        <rFont val="Arial"/>
        <family val="2"/>
        <charset val="238"/>
      </rPr>
      <t>²</t>
    </r>
    <r>
      <rPr>
        <sz val="10"/>
        <rFont val="Arial"/>
        <family val="2"/>
        <charset val="238"/>
      </rPr>
      <t xml:space="preserve">    </t>
    </r>
  </si>
  <si>
    <t>Odtočni lijak iz jeklene pločevine, izdelan po risbi 17005.</t>
  </si>
  <si>
    <t>Izolacija cevnih razvodov v toplotnih postajah s cevaki iz steklene volne (zdravstveno neoporečna), oblepljenih z armirano Al folijo z vzdolžnim samolepilnim trakom, kompletno s samolepilnim Al trakom za leplenje prečnih stikov.</t>
  </si>
  <si>
    <t>Ustreza NOVOTERM URSA RS 1/ALU</t>
  </si>
  <si>
    <t>Dobava - montaža</t>
  </si>
  <si>
    <t>za cev DN 32, debelina 50 mm</t>
  </si>
  <si>
    <t>Označevalni okvir z jeklenim zateznim pasom za montažo na izolacijo cevi ali direktno na cev. Direktna montaža na cev dovoljena pri temperaturi medija do 100 º C.
Barva tablice določena na podlagi vrste medija.
Dimenzija okvirja:  105x 55 mm</t>
  </si>
  <si>
    <t>b) sekundar:</t>
  </si>
  <si>
    <t>Krogelna pipa z prirobničnim priključkom za toplo vodo temperature do 110ºC, komplet z montažnim materialom, protiprirobnicami, tesnili in vijaki.</t>
  </si>
  <si>
    <t>PN  6 DN 40</t>
  </si>
  <si>
    <t>PN  6 DN 32</t>
  </si>
  <si>
    <t>PN  6 DN 25</t>
  </si>
  <si>
    <t>Poševnosedežni ventil z prirobničnim priključkom za toplo vodo temperature do 110ºC, komplet z montažnim materialom, protiprirobnicami, tesnili in vijaki.</t>
  </si>
  <si>
    <t xml:space="preserve">Odzračevalni lonček izdelan iz brezšivne cevi </t>
  </si>
  <si>
    <t>DN 150 komplet z odzračevalno cevko in zaporno</t>
  </si>
  <si>
    <t>pipo DN 15 in reducirnim ter bombirnim pokrovom</t>
  </si>
  <si>
    <t>Lovilec nesnage s protiprirobnicami, tesnili in vijaki, za toplo vodo temperature do 150ºC, komplet z montažnim materialom in magnetnim vložkom.</t>
  </si>
  <si>
    <t xml:space="preserve">PN  6 DN 32     </t>
  </si>
  <si>
    <t>Tripotni elektromotorni regulacijski ventil za toplo vodo temperature do 110 st. C, s prirobničnimi  priključki,  tesnili in vijaki ter elektromotornim pogonom.</t>
  </si>
  <si>
    <t>DANFOSS tip VF3 15/4,0- AMV 15/230 V</t>
  </si>
  <si>
    <t>PN 16 DN 15-  radiatorji</t>
  </si>
  <si>
    <t>kvs =4,0 m3/h</t>
  </si>
  <si>
    <t>dp = 5 kPa</t>
  </si>
  <si>
    <t xml:space="preserve">PN 16         DN15    </t>
  </si>
  <si>
    <t>DANFOSS tip VF3 20/6,3- AMV 15/230 V</t>
  </si>
  <si>
    <t>PN 16 DN 20-  talno ogrev.</t>
  </si>
  <si>
    <t>kvs =6,3 m3/h</t>
  </si>
  <si>
    <t>dp = 9 kPa</t>
  </si>
  <si>
    <t xml:space="preserve">PN 16         DN20 </t>
  </si>
  <si>
    <t>Digitalni elektronski regulator za vodenje temperature dovoda v odvisnosti od zunanje temperature</t>
  </si>
  <si>
    <t xml:space="preserve"> - DANFOSS tip ECL 300  + C62</t>
  </si>
  <si>
    <t xml:space="preserve"> - vmesnik  preko LAN/WAN omrežja
</t>
  </si>
  <si>
    <t xml:space="preserve"> -  temperaturno tipalo tip ESMU 100
</t>
  </si>
  <si>
    <t xml:space="preserve"> - tulka za temperaturno tipalo - L=80mm</t>
  </si>
  <si>
    <t xml:space="preserve"> - zunanje temperaturno tipalo tip ESMT</t>
  </si>
  <si>
    <t xml:space="preserve"> -  temperaturno varovalo STW  tip ST-1</t>
  </si>
  <si>
    <t xml:space="preserve">Vsi elementi so električno povezani in pripravljeni za priklop na omrežje 1 x 220 V ter montirani na jeklenem ogrodju. 
Tlačni preizkus s hladno vodo.   </t>
  </si>
  <si>
    <t>Obtočna črpalka z zvezno regulacijo vrtilne hitrosti, z prirobničnim priključkom, komplet z montažnim materialom, tesnili, protiprirobnicami in vijaki.</t>
  </si>
  <si>
    <t>V = 0,9 m3/h  - radiatorji</t>
  </si>
  <si>
    <t>dp = 27 kPa</t>
  </si>
  <si>
    <t>Pel = 84 W, 1 x 220 V</t>
  </si>
  <si>
    <t>Ustreza IMP SMART DN25</t>
  </si>
  <si>
    <t>V = 1,85 m3/h  - talno ogrev.</t>
  </si>
  <si>
    <t>dp = 35 kPa</t>
  </si>
  <si>
    <t>Ustreza IMP SMART DN32</t>
  </si>
  <si>
    <t>Protipovratni ventil z prirobničnim priključkom za toplo vodo do 110 ºC, s tesnili, vijaki in protiprirobnicami.</t>
  </si>
  <si>
    <t>PN  16 DN 32</t>
  </si>
  <si>
    <t>PN  16 DN 25</t>
  </si>
  <si>
    <t>Multifunkcijska naprava AIR SEP E-40/6 za</t>
  </si>
  <si>
    <t>vzdrževanje tlaka, odzračevanje,dopolnjevanje vode,</t>
  </si>
  <si>
    <t>in pripravo vode, odstranjevanje nečistoč in</t>
  </si>
  <si>
    <t>zaščito pred korozijo z vsem potrebnim materialom</t>
  </si>
  <si>
    <t>materialom, cevmi, priborom, ventili in montažo</t>
  </si>
  <si>
    <t>Varnostni ventil za toplovodni sistem po DIN 4751/2 (1993), PN 6 DN 65/100
tlak odpiranja: 4 bar (n)
iztočni koeficient: alfa = 0,3</t>
  </si>
  <si>
    <t>komplet z montažnim materialom.</t>
  </si>
  <si>
    <t>PN 6 DN 20</t>
  </si>
  <si>
    <t>Jeklena cev za cevni navoj, izdelana po DIN 2440,
komplet s fazonskimi kosi, varilnim in pritrdilnim materialom.</t>
  </si>
  <si>
    <t>DN 15</t>
  </si>
  <si>
    <t>DN 25</t>
  </si>
  <si>
    <t>DN 32</t>
  </si>
  <si>
    <t>DN 40</t>
  </si>
  <si>
    <t>Razdelilnik, zbiralnik okroglega preseka, izdelan iz jeklene brezšivne cevi, komplet z antikorozijsko zaščito in izolacijo iz steklene volne debeline 100 mm v oplaščenju iz Al pločevine</t>
  </si>
  <si>
    <t>DN 50 mm, l = 600 mm</t>
  </si>
  <si>
    <t>Priključki:</t>
  </si>
  <si>
    <t>1 x PN 6 DN 40</t>
  </si>
  <si>
    <t>1 x PN 6 DN 32</t>
  </si>
  <si>
    <t>1 x PN 6 DN 25</t>
  </si>
  <si>
    <t>1 x DN 20 (R 3/4") izpust</t>
  </si>
  <si>
    <t xml:space="preserve">Krogelna pipa za praznjenje, z zaporno kapo, tesnilom in verižico, vključno z vijačnim spojem za gibko cev, okrov iz medi, PN 6, z navojnim priključkom. </t>
  </si>
  <si>
    <t>PN 6 DN 15</t>
  </si>
  <si>
    <t>Srednjeteška navojna cev z</t>
  </si>
  <si>
    <t>ravnimi konci,izdelana po DIN</t>
  </si>
  <si>
    <t>2440 iz materiala St.29,00 oz.</t>
  </si>
  <si>
    <t>s fitingi in pritrdilnim ter</t>
  </si>
  <si>
    <t>tesnilnim materialom-pocinkana</t>
  </si>
  <si>
    <t>DN 15      1/2"</t>
  </si>
  <si>
    <t>Reducirni kosi</t>
  </si>
  <si>
    <t>Električna priključitev dozirne črpalke</t>
  </si>
  <si>
    <t>z vsem potrebnim elekto materialom</t>
  </si>
  <si>
    <t xml:space="preserve">Praznenje ter polnjenje sistema kompletno z </t>
  </si>
  <si>
    <t>odzračevanjem, ter preizkus tesnosti nove</t>
  </si>
  <si>
    <t>instalacije</t>
  </si>
  <si>
    <t xml:space="preserve">Pleskanje cevovodov in konzol, dvakrat z osnovnim premazom po predhodnem čiščenju rje, po zahtevah distributerja. Dela v toplotni postaji. </t>
  </si>
  <si>
    <t>Izdelava izolacije v toplotni postaji z izolacijo</t>
  </si>
  <si>
    <t>Novoterm deb. 5cm, zaščitene z Al pločevino</t>
  </si>
  <si>
    <t>deb. 1mm, speto s knipping vijaki</t>
  </si>
  <si>
    <t xml:space="preserve">Pripravljalna dela, zarisovanje in  zaključna dela                          </t>
  </si>
  <si>
    <t>Transportni in ostali splošni stroški.</t>
  </si>
  <si>
    <t>Demontaža obstoječe toplotne postaje in</t>
  </si>
  <si>
    <t>odvoz na deponijo</t>
  </si>
  <si>
    <t xml:space="preserve">  3.1. RADIATORSKO OGREVANJE</t>
  </si>
  <si>
    <t>Jekleni radiatorji Vogel-Noot Vonova M ventil</t>
  </si>
  <si>
    <t>kompletno z vgrajenimi termostatskimi ventili</t>
  </si>
  <si>
    <t>za dvocevni sistem – sredinski priključek, z</t>
  </si>
  <si>
    <t>zgornjimi in stranskimi pokrovi, s čepom za</t>
  </si>
  <si>
    <t>izpust in odzračevanje ter radiatorskimi nosilc</t>
  </si>
  <si>
    <t>33/500-1320</t>
  </si>
  <si>
    <t>22/900-  600</t>
  </si>
  <si>
    <t>33/900-1200</t>
  </si>
  <si>
    <t>Radiatorski konvektor Vogel-Noot Vonaris,</t>
  </si>
  <si>
    <t>kompletno z vgrajenim termostatskim</t>
  </si>
  <si>
    <t xml:space="preserve">ventilom za dvocevni sistem,  stranski priključek, </t>
  </si>
  <si>
    <t xml:space="preserve">s čepom za izpust in odzračevanje, kompletno </t>
  </si>
  <si>
    <t xml:space="preserve">z radiatorskimi nosilci za modele </t>
  </si>
  <si>
    <t>VHV 34-214/900</t>
  </si>
  <si>
    <t>VHV 35-214/1000</t>
  </si>
  <si>
    <t>Termostatska glava DN15 RAW Danfoss</t>
  </si>
  <si>
    <t>ali enakovredna, za montažo na radiatorski</t>
  </si>
  <si>
    <t>termostatski ventil za dvocevni sistem</t>
  </si>
  <si>
    <t>Radiatorski odzračevalni ventil dim.</t>
  </si>
  <si>
    <t xml:space="preserve">Priključni H radiatorski ventil </t>
  </si>
  <si>
    <t>za montažo na radiatorski</t>
  </si>
  <si>
    <t>SCM spojka za priključek bakrene cevi</t>
  </si>
  <si>
    <t>na armaturo</t>
  </si>
  <si>
    <r>
      <t xml:space="preserve">DN 15 – </t>
    </r>
    <r>
      <rPr>
        <sz val="12"/>
        <rFont val="Symbol"/>
        <family val="1"/>
        <charset val="2"/>
      </rPr>
      <t>f</t>
    </r>
    <r>
      <rPr>
        <sz val="12"/>
        <rFont val="Arial"/>
        <family val="2"/>
        <charset val="238"/>
      </rPr>
      <t xml:space="preserve"> 15x1</t>
    </r>
  </si>
  <si>
    <t>PF koleno z vstavljeno zatisno pušo iz</t>
  </si>
  <si>
    <t>ponikljane bakrene cevi, L = 350 mm</t>
  </si>
  <si>
    <r>
      <t>f</t>
    </r>
    <r>
      <rPr>
        <sz val="12"/>
        <rFont val="Arial"/>
        <family val="2"/>
        <charset val="238"/>
      </rPr>
      <t xml:space="preserve"> 15 x 1</t>
    </r>
  </si>
  <si>
    <t>Bakrena cev po DIN 1786 kompletno z vsemi</t>
  </si>
  <si>
    <t>loki, koleni in fazonskimi kosi, varilnim</t>
  </si>
  <si>
    <t>in pritrdilnim materialom, dim.</t>
  </si>
  <si>
    <r>
      <t>f</t>
    </r>
    <r>
      <rPr>
        <sz val="12"/>
        <rFont val="Arial"/>
        <family val="2"/>
        <charset val="238"/>
      </rPr>
      <t xml:space="preserve"> 18 x 1</t>
    </r>
  </si>
  <si>
    <r>
      <t>f</t>
    </r>
    <r>
      <rPr>
        <sz val="12"/>
        <rFont val="Arial"/>
        <family val="2"/>
        <charset val="238"/>
      </rPr>
      <t xml:space="preserve"> 22 x 1,2</t>
    </r>
  </si>
  <si>
    <r>
      <t>f</t>
    </r>
    <r>
      <rPr>
        <sz val="12"/>
        <rFont val="Arial"/>
        <family val="2"/>
        <charset val="238"/>
      </rPr>
      <t xml:space="preserve"> 28 x 1,2</t>
    </r>
  </si>
  <si>
    <t>Izolacija bakrenih cevi s parozaporno in</t>
  </si>
  <si>
    <t>negorljivo izolacijsko oblogo Armaflex ITS</t>
  </si>
  <si>
    <t xml:space="preserve">za cevi ogrevnih sistemov,  deb.13mm, </t>
  </si>
  <si>
    <t>kompletno z Armaflex cevnimi nosilci</t>
  </si>
  <si>
    <t>Demontaža in ponovna montaža radiatorjev</t>
  </si>
  <si>
    <t xml:space="preserve">Demontaža obstoječih radiatorjev, armatur,  </t>
  </si>
  <si>
    <t>cevovodov ter odvoz na deponijo</t>
  </si>
  <si>
    <t>Izdelava PID projektov</t>
  </si>
  <si>
    <t xml:space="preserve">  -  Dodatek za pripravljalna dela, zarisovanje,</t>
  </si>
  <si>
    <t xml:space="preserve">      tlačno preizkušnjo, regulacijo armatur, poiz-</t>
  </si>
  <si>
    <t xml:space="preserve">      kusno obratovanje in zaključna dela</t>
  </si>
  <si>
    <t>-  Transportni in splošni stroški</t>
  </si>
  <si>
    <t xml:space="preserve">  3.2. TALNO OGREVANJE</t>
  </si>
  <si>
    <t>Razdelilec talnega ogrevanja, proizvod</t>
  </si>
  <si>
    <t>Harreither  ali enakovredno, kompletno</t>
  </si>
  <si>
    <t>s pritrjevalnimi objemkami za PE cevi, s</t>
  </si>
  <si>
    <t>spodnjima priključkoma za dovod in povratek,</t>
  </si>
  <si>
    <t>odzračevanjem ter cevnim priključkom DN 15</t>
  </si>
  <si>
    <t xml:space="preserve">        9 krogov</t>
  </si>
  <si>
    <t xml:space="preserve">        8 krogov</t>
  </si>
  <si>
    <t xml:space="preserve">        3 krogov</t>
  </si>
  <si>
    <t xml:space="preserve">        2 krogov</t>
  </si>
  <si>
    <t>Regulacijska centrala hHarreither ali enakovredno,</t>
  </si>
  <si>
    <t>(za območje do 10 kW), za talno ogrevanje, kom-</t>
  </si>
  <si>
    <t>pletno z regulatorjem Veltamat 3D, s cevnimi</t>
  </si>
  <si>
    <t>in sobnimi temperaturnimi tipali, mešalnim</t>
  </si>
  <si>
    <t>tripotnim ventilom VMV 15 s servomotorjem</t>
  </si>
  <si>
    <t>z obtočno črpalko Grundfos DN15,</t>
  </si>
  <si>
    <t>kompletno z ožičenjem in povezavo</t>
  </si>
  <si>
    <t>Stenska omarica Harreither(ali enakovredno)</t>
  </si>
  <si>
    <t>za razdelilec talnega ogrevanja, s spodnjim</t>
  </si>
  <si>
    <t>priključkom za dovod in stranskom priključkom</t>
  </si>
  <si>
    <t>za povratek, kompletno z vratci in okvirjem</t>
  </si>
  <si>
    <t xml:space="preserve">za vzidavo v steno </t>
  </si>
  <si>
    <t xml:space="preserve">     Ovalne   cevi iz PPR, z atestom o</t>
  </si>
  <si>
    <t xml:space="preserve">     difuzijski tesnosti (DIN 4729),</t>
  </si>
  <si>
    <t xml:space="preserve">     vključno s toplotno zaščito po</t>
  </si>
  <si>
    <t xml:space="preserve">     potrebi.</t>
  </si>
  <si>
    <t xml:space="preserve">     24/17x3,0/2,0 mm (za talno   </t>
  </si>
  <si>
    <t xml:space="preserve">     ogrevanje)</t>
  </si>
  <si>
    <t xml:space="preserve">     Kot na primer Harreither</t>
  </si>
  <si>
    <t xml:space="preserve">     tip Euroval                          </t>
  </si>
  <si>
    <t xml:space="preserve">      Priključki za zanke talnega</t>
  </si>
  <si>
    <t xml:space="preserve">      ogrevanja na razdelilec (2</t>
  </si>
  <si>
    <t xml:space="preserve">      priključka na zanko)</t>
  </si>
  <si>
    <t xml:space="preserve">      dimenzije 50 cm</t>
  </si>
  <si>
    <t xml:space="preserve">      Kot na primer Harreither</t>
  </si>
  <si>
    <t xml:space="preserve">     Vodila za pritrjevanje ovalne cevi </t>
  </si>
  <si>
    <t xml:space="preserve">      v rastru po 5 cm.</t>
  </si>
  <si>
    <t xml:space="preserve">      z zatiči (za izolacijo iz PS ali  </t>
  </si>
  <si>
    <t xml:space="preserve">      EPS)L=100 cm</t>
  </si>
  <si>
    <t xml:space="preserve">Dodatek za estrih za zagotovitev optimalne </t>
  </si>
  <si>
    <t>prevodnosti in koezistence estriha</t>
  </si>
  <si>
    <t>Drobni potrošni in ostali material</t>
  </si>
  <si>
    <t xml:space="preserve">      za talno ogrevanje</t>
  </si>
  <si>
    <t xml:space="preserve">     - diletacijske cevi              </t>
  </si>
  <si>
    <t xml:space="preserve">     - mufe za spajanje cevi    </t>
  </si>
  <si>
    <t xml:space="preserve">    Kot na primer Harreither</t>
  </si>
  <si>
    <t>Montaža talnega ogrevanja.</t>
  </si>
  <si>
    <t>3.1.  PREZRAČEVANJE</t>
  </si>
  <si>
    <t>Strešni ventilator, zastopstvo Energoplus,</t>
  </si>
  <si>
    <t>za montažo na ravno streho,  tipa</t>
  </si>
  <si>
    <t>Systemair TFSK 315M</t>
  </si>
  <si>
    <r>
      <t xml:space="preserve">      Vod = 440 m</t>
    </r>
    <r>
      <rPr>
        <vertAlign val="superscript"/>
        <sz val="12"/>
        <rFont val="Arial"/>
        <family val="2"/>
        <charset val="238"/>
      </rPr>
      <t>3</t>
    </r>
    <r>
      <rPr>
        <sz val="12"/>
        <rFont val="Arial"/>
        <family val="2"/>
        <charset val="238"/>
      </rPr>
      <t>/h</t>
    </r>
  </si>
  <si>
    <t xml:space="preserve">       dp = 280 Pa</t>
  </si>
  <si>
    <t xml:space="preserve">       P = 207 W  230V</t>
  </si>
  <si>
    <t xml:space="preserve">      Kompletno z zvezno regulacijo hitrosti</t>
  </si>
  <si>
    <t xml:space="preserve">      in električnim stikalom</t>
  </si>
  <si>
    <t xml:space="preserve">kom  </t>
  </si>
  <si>
    <t>Jekleni podstavek za pritrditev strešnega</t>
  </si>
  <si>
    <t>ventilatorja na ravno streho, proizvod Systemair,</t>
  </si>
  <si>
    <t>kompletno s toplotno izolacijo, tipa</t>
  </si>
  <si>
    <t>TFSK 315</t>
  </si>
  <si>
    <t>Jekleni vmesni podstavek za strešni ventilator,</t>
  </si>
  <si>
    <t>proizvod Systemair, kompletno s toplotno izolacijo</t>
  </si>
  <si>
    <t xml:space="preserve">za strešni ventilator </t>
  </si>
  <si>
    <t>Dušilec zvoka pred strešnim ventilatorjem,</t>
  </si>
  <si>
    <t>proizvod Systemair, dolžine L = 600 mm</t>
  </si>
  <si>
    <t>Centrifugalni ventilator, proizvod O.ERRE,</t>
  </si>
  <si>
    <t>zastopstvo Energo plus, ali enakovreden,</t>
  </si>
  <si>
    <t>z zakasnilnim izklopom, model</t>
  </si>
  <si>
    <t>Compact 200 T (pisarna, oblazinjen podest)</t>
  </si>
  <si>
    <t>N = 76 W,  220V, 50 Hz</t>
  </si>
  <si>
    <t>Aksialni ventilator, proizvod Systemair,</t>
  </si>
  <si>
    <t>AW 200E2-K</t>
  </si>
  <si>
    <r>
      <t>Vod = 100 m</t>
    </r>
    <r>
      <rPr>
        <vertAlign val="superscript"/>
        <sz val="12"/>
        <rFont val="Arial"/>
        <family val="2"/>
        <charset val="238"/>
      </rPr>
      <t>3</t>
    </r>
    <r>
      <rPr>
        <sz val="12"/>
        <rFont val="Arial"/>
        <family val="2"/>
        <charset val="238"/>
      </rPr>
      <t>/h</t>
    </r>
  </si>
  <si>
    <t>N = 60 W,  220V, 50 Hz</t>
  </si>
  <si>
    <t>kompletno z zaščitno rešetko AW 200</t>
  </si>
  <si>
    <t>in nadtlačno žaluzijo VK20</t>
  </si>
  <si>
    <t>kompletno z ožičenjem na prostorski termostat</t>
  </si>
  <si>
    <t>Prostorski termostat z območjem od</t>
  </si>
  <si>
    <t>0˚C do 40˚C</t>
  </si>
  <si>
    <t xml:space="preserve">Digitalna Megapixel IP kamera; 3 Megapiksel; brez objektiva; 802.3af; 30slik/1280x1024; vgrajena funkcija Lightgrabber ; CF-slot; Analogni izhod; napredni BLC; 8x privatne cone; cropping; alarmni vhod/izhod; vgrajena varnostna funkcija-varnostna tabela IP naslovov, </t>
  </si>
  <si>
    <t>Digitalno shranjevalno omrežje strežnik, 2 x Xeon, licenca za 4 IP Megapixel kamer, možnost audio in video sinhroniziranega predvajanja, možnost priključitve digitalnih I/O, kapaciteta diskovnega polja: 900Gb, video stream monitoring, OPC standard za integracijo z drugimi sistemi (SDK), Programska oprema: Funkcija aktivne detekcije za vsako kamero posebej, funkcija iskanja posnetkov po kriteriju premika (selektivno/filter določitev iskanega premika) in iskanje dogodkov, sinhronizirano predvajanje/gledanje posnetkov; polja detekcije gibanja prosto določljiva in časovno razporedljiva; hitro prilagodljiva namizja (LAyoutScreen); uporabniški profili; samodejno zaklepanje in odlogiranje aplikacije; Watchdog; sočasni zajem, prikaz in snemanje slik analognih in megapixel kamer, integriran komunikacijski protokol megapixel kamer,</t>
  </si>
  <si>
    <t>COM omara 19" , dim. 600x600x600, spredaj steklena vrata v kovinskem okvirju, zadaj kovinska vrata, snemljive stranice, dovod kablov spodaj, barva RAL 7032/9002</t>
  </si>
  <si>
    <t>2.4 Videodomofon</t>
  </si>
  <si>
    <t>Nadzorna delovna postaja z nameščeno programsko opremo za dostop do video strežnika preko TCP/IP protokola v sestavi: Os.pl. QDI Platinix2E-6A, i845,SB5.1, CPU INTEL DUAL CORE  2.5GHz BOX, 400Hz, RAM DDR 4GB, PC333/2700, HDD WD400BB, 1TB, 9600rpm, DVD dual, SW, graf. ATI Radeon 1GB, DVI+TVO, mrež. 3Com 3CSOHO100-TX, I/O 2 x ser. 16550, 1x paralel, ohišje ATX tower 300W, tipkovnica KEYTRONIC KT1000 SLO, miška LOGITECH B69, Scroll, Optical, OS Windows 7, LCD 17" monitor, miška in tipkovnica</t>
  </si>
  <si>
    <r>
      <t xml:space="preserve"> - NYY-J 4x16 mm</t>
    </r>
    <r>
      <rPr>
        <vertAlign val="superscript"/>
        <sz val="9"/>
        <rFont val="Arial CE"/>
        <family val="2"/>
        <charset val="238"/>
      </rPr>
      <t>2</t>
    </r>
  </si>
  <si>
    <t>priključni del omare vsebuje:</t>
  </si>
  <si>
    <t>- 2 kos varovalčni ločilnik 160A/3 za montažo na 60mm zbir.,</t>
  </si>
  <si>
    <t>- 1 kos Cu zbiralnica 500×30×10mm z izolatorjema (PEN),</t>
  </si>
  <si>
    <t>- 3 kos prenapetostni odvodnik Protec B2SR 12,5kA,</t>
  </si>
  <si>
    <t>- 1 kos instalacijski odklopnik C,6A, 1p,</t>
  </si>
  <si>
    <t>- 1 kpl vrata dvokrilna s tritočkovnim zapahom, polcilindrično ključavnico in predalom za sheme</t>
  </si>
  <si>
    <t xml:space="preserve"> 1 kos nosilec zbiralnic 60mm,</t>
  </si>
  <si>
    <t>~ stikalo vgradno 0-1, 1p, 10A</t>
  </si>
  <si>
    <t>~ stikalo na diferenčni tok 63A/300mA</t>
  </si>
  <si>
    <t>Podometna doza za izenačevanje potencialov, komplet s Cu zbiralko in    pritrdilnim materialom</t>
  </si>
  <si>
    <t>Rf trak (Rf 30x3mm) za ozemljitev  večjih  kovinskih mas, konstrukcij, ograj, položen nadometno v strojnicah in v zemlji zunaj na igrišču</t>
  </si>
  <si>
    <t>ventilatorji, klime…. moči do 2kW</t>
  </si>
  <si>
    <t>GIP- glavna izenačitev potenciala, 1 x zbiralka Cu 20 x 5 mm, dolžine 500mm, skupaj z vijaki 8xM8,   3xM12, izolatorji s plastično omarico in prozornim pokrovom ter pritrdilnim materialom</t>
  </si>
  <si>
    <t>Dobava in vzidava priključno merilne omare v pripravljeno odprtino na zunanji steni objekta, dimenzij 900×750×290mm INOX E3, z enimi dvokrilnimi vrati, s pregrado med priključnim in merilnim delom omare z naslednjo opremo:</t>
  </si>
  <si>
    <t>Dolblenje zidu širine 15cm in ponovna pozidava ter beljenje (2x)  po zaključku del</t>
  </si>
  <si>
    <t>Demontaža obstoječih tokokrogov, ki napajajo posamezne porabnike v objektu. Te tokokroge je potrebno odstraniti komplet s porabniki (svetilke, vtičnice, stikala, ure, parapetni kanal, stikalni bloki...)</t>
  </si>
  <si>
    <t>ur</t>
  </si>
  <si>
    <t>~ tripolno močnostno stikalo za nazivni termični tok in izklopno tuljavo</t>
  </si>
  <si>
    <t>~ vgradnja napajalnika za domofon</t>
  </si>
  <si>
    <r>
      <t xml:space="preserve">Podometni prižigalni tablo </t>
    </r>
    <r>
      <rPr>
        <b/>
        <sz val="10"/>
        <rFont val="Arial CE"/>
        <charset val="238"/>
      </rPr>
      <t>PT-1</t>
    </r>
    <r>
      <rPr>
        <sz val="10"/>
        <rFont val="Arial CE"/>
        <family val="2"/>
        <charset val="238"/>
      </rPr>
      <t>, komplet z ustrezno dozo, montažnim in končnim okvirjem za montažo do štirih stikal skupaj. Proizvajalec:kot Biticino ali enakovredno in vgrajenim naslednjimi elementi:</t>
    </r>
  </si>
  <si>
    <r>
      <t xml:space="preserve">Podometni prižigalni tablo </t>
    </r>
    <r>
      <rPr>
        <b/>
        <sz val="10"/>
        <rFont val="Arial CE"/>
        <charset val="238"/>
      </rPr>
      <t>PT-2; PT-3</t>
    </r>
    <r>
      <rPr>
        <sz val="10"/>
        <rFont val="Arial CE"/>
        <family val="2"/>
        <charset val="238"/>
      </rPr>
      <t>, komplet z ustrezno dozo, montažnim in končnim okvirjem za montažo do osmih stikal skupaj. Proizvajalec:kot Biticino ali enakovredno in vgrajenim naslednjimi elementi:</t>
    </r>
  </si>
  <si>
    <t>Vgradnja elementov v stikalni blok SB-G:</t>
  </si>
  <si>
    <t>vhodni del 2m2</t>
  </si>
  <si>
    <r>
      <t>Komunikacijsko vozlišče</t>
    </r>
    <r>
      <rPr>
        <b/>
        <sz val="9"/>
        <rFont val="Arial"/>
        <family val="2"/>
        <charset val="238"/>
      </rPr>
      <t xml:space="preserve"> KV </t>
    </r>
    <r>
      <rPr>
        <sz val="9"/>
        <rFont val="Arial"/>
        <family val="2"/>
        <charset val="238"/>
      </rPr>
      <t>v skladišču v kleti v sestavi:</t>
    </r>
  </si>
  <si>
    <t>Tipkalo za zasilni izklop z zaskočnim mehanizom za notranjo montažo (izklop v sili)</t>
  </si>
  <si>
    <t xml:space="preserve">merilni del omare vsebuje:
- 2 kos univerzalna števčna plošča,
- 1 kos krmilni rele Landis Gyr,
- 1 kos števec el. energije 5-85A; 3f.;  2 tarifi,
</t>
  </si>
  <si>
    <t>Trifazni stalni priključek, nadometne izvedbe, komplet z razvodnico, 16A, 400V, 50Hz</t>
  </si>
  <si>
    <t>Priključek kabla z 7 do 14 vodniki na stikalni blok, priključno omarico naprave in termostat za ogrevanje in prezračevanje + avtomatika toplotne postaje</t>
  </si>
  <si>
    <t>Razna manjša nepredvidena dela</t>
  </si>
  <si>
    <t>Alarmna kombinirana centrala z ohišjem, 4 področja, štiri PARTICIJE,  vgrajen komunikator z možnostjo klica nadzornega centra (Contact ID format..), 50 uporabniških gesel, 2 duress gesli, glavno geslo, monterjevo geslo, spomin za 256 zadnjih dogodkov, download/upload, daljinski dostop, možnost programiranja preko računalnika z DLS-3 programsko opremo.</t>
  </si>
  <si>
    <t>Mrežno stikalo 8x 10/100 PoE + 2x 1000 Mb/s</t>
  </si>
  <si>
    <t>Potezno stikalo, signalna svetilka s brnačem in razrešitveno tipko (sanitarije za invalide)</t>
  </si>
  <si>
    <t>Pocinkani železni valjanec  FeZn 25 x 4 mm, položen nadometno</t>
  </si>
  <si>
    <t>Al žica fi 10 mm, položena na odstojna držala, na fasadi objekta</t>
  </si>
  <si>
    <t>Grelni kabli proti zmrzali za montažo v tleh. Predvideno je ogrevanje cca 150W/m2, za kar so predvideni kabli z grelno močjo cca 15-25W/m. Podana je  kvadratura naslednjih klančin za el.ogrevanje:</t>
  </si>
  <si>
    <t>klančina pri igrišču 7m2</t>
  </si>
  <si>
    <t>~ časovno stikalo Digi Schrack</t>
  </si>
  <si>
    <t>~ stikalo vgradno 1-0-2, 1p, 10A</t>
  </si>
  <si>
    <t xml:space="preserve"> 1.4.1 ELEKTROINSTALACIJE - OGREVANJE KLANČIN in ŽLEBOV</t>
  </si>
  <si>
    <t>Grelni kabli proti zmrzali za ogrevanje odtokov in žlebov. Predvideno je ogrevanje cca 15W/m2, za kar so predvideni kabli z grelno močjo cca 15-25W/m. Podana je  dolžina odtokov in žlebov:</t>
  </si>
  <si>
    <t>odtoki in žlebovi</t>
  </si>
  <si>
    <t>tipkalo</t>
  </si>
  <si>
    <r>
      <t xml:space="preserve">Digitalnia video govorilna naprava  kot BPT sistem OPERA - KIT barva tehnika </t>
    </r>
    <r>
      <rPr>
        <b/>
        <sz val="9"/>
        <rFont val="Arial CE"/>
        <charset val="238"/>
      </rPr>
      <t>2x VHOD  2xVIDEO-GOVORNA MESTA</t>
    </r>
    <r>
      <rPr>
        <sz val="9"/>
        <rFont val="Arial CE"/>
        <family val="2"/>
        <charset val="238"/>
      </rPr>
      <t>, komplet z ustreznim napajalnikom, delilno enoto ter skupaj z dodatno opremo za odpiranje vhodnih vrat in zunanjih vrat na igrišču</t>
    </r>
  </si>
  <si>
    <t>Linijske svetilke v alu ohišju barvane v barvi po izboru arhitekta, kompletno opremljena z 1svetlobnimi moduli T5 35W s pleksi opalnim pokrovom, dimenzij 1549 x 52 x 52 mm, kompletno opremljena z ustreznimi obešali in napajalnimi kabli po projektu, kot tip OVIO 71DR135BPG, oznaka v projektu L5</t>
  </si>
  <si>
    <t>Nadgradna svetilka z opalnim steklom Olimpija z dvema TC-DE sijalkama 26W/830, v zaščiti IP44, kot HF252-713.Oznaka v projektu L2</t>
  </si>
  <si>
    <t>Nadgradna eurostandard 5p tračnica dolžine 1m, beloobarvana, kompletno s končnim in napajalnim členom, obešali in tremi reflektorskimi svetilkami kot SPATIO 111 z halogensko IRC žarnico 50W 45°, kompletno s pripadajočim adapterjem za tokovno tračnico; 1x (200 01 410 W +200 01 41 W + 200 01 11 W) + 3x 311 10 11 AD W + 2x 200 01 13, oznaka v projektu L7.</t>
  </si>
  <si>
    <t>Lestenec LL obešen v vhodni avli - samo montaža in priklop - dobava lestenca v opremi, oznaka v projektu LL</t>
  </si>
  <si>
    <t>Svetilka pod podestom, izdelana iz alu profilov in polikarbonatnim opalnim pokrovom, hladno ohišje, primerno za montažo na steno ali strop, dimenzij 148 x 95 x 70 mm, opremljena z G9-ECO 7W sijalko, kot tip KOSMO 278 50 40 ALI, oznaka v projektu - montaža pod podestom(galerijo)</t>
  </si>
  <si>
    <t>Stropna svetilka za linearno T5 sijalko v alu ohišju beloobarvano, kompletno z elektronsko predstikalno napravo ter belim polikarbonatnim zaščitnim steklom, kompletno s T5 24W/830 sijalko, dimenzij 600 x 30 x 50 mm, v zaščiti IP40 primerno za montažo na strop regalnega elementa, kot Mini minima 414 404, oznaka v projektu L6</t>
  </si>
  <si>
    <t xml:space="preserve">Talna vgradna pogodna svetilka s hladnim ohišjem, maximalna temperatura dotika je 39°C, z 1,5 W led diodo z barvno temperaturo 3000K za malo napetost 24V, v mehanski zaščiti IK09, v IP67, razred III, z inox obročem premera 65, kompletno z vgradno dozo, kot Microled  S.3435W.19, oznaka v projektu L8 </t>
  </si>
  <si>
    <t xml:space="preserve">Napajalnik moči 10W 240V AC /24V DC, dimenzij 120 x 35 x 20 mm za napajanje 6 kos L8 svetilk, kot S.3400 </t>
  </si>
  <si>
    <t>Stropna vgradna svetilka malih dimenzij z minimalnim alu robom, premera 44 mm, izvrtina 41, globina 50-60 mm, za QR-CBC 20W G4, kot MZ35 202 01 06 A, oznaka v projektu L4 - montaža na stropu v kleti</t>
  </si>
  <si>
    <t>Elektronski transformator za napajanje svetilk L4 moči 105 VA 230/12V</t>
  </si>
  <si>
    <t>Stropna vgradna svetilka malih dimenzij z minimalnim alu robom, premera 44 mm, izvrtina 41, globina 50-60 mm, za QR-CBC 20W G4, kot MZ35 202 01 06 A, oznaka v projektu L4 - montaža na stropu v pritličju</t>
  </si>
  <si>
    <t>Stenski "svetlobni motiv" sestavljen iz svetilk z opalnim steklom treh različnih dimenzij, v zaščiti IP65, postavitev po detajlu arhitekta, kot  Dioscuri 14, 25 in 35 po sledeči specifikaciji:</t>
  </si>
  <si>
    <t xml:space="preserve"> - premera 14 cm z žarnico G9 25W</t>
  </si>
  <si>
    <t>kos 3</t>
  </si>
  <si>
    <t xml:space="preserve"> - premera 25 cm, z žarnico E27 40W</t>
  </si>
  <si>
    <t xml:space="preserve"> - premera 35 cm, z žarnico E27 40W</t>
  </si>
  <si>
    <t>kos 1</t>
  </si>
  <si>
    <t>oznaka v projektu L1</t>
  </si>
  <si>
    <t>Vgradna svetilka za kompaktne fluo sijalke, kompletno z termoplastičnim reflektorjem, s sistemom za hitro montažo, kompletno z elektronsko predstikalno napravo in TC-DE 18W/830 sijalko, dimenzije svetilke so premer 232 mm za izrez 212 mm ter predvideno vgradno globino 100 mm, svetilko se kompletira s satiniranim polikarbonatnim steklom, kot Sistema Easy FL 3292.039+6035, oznaka v projektu L3</t>
  </si>
  <si>
    <t>Viseča svetilka spuščena pod stropom knjižnice v stolpu, svetilka izdelana iz alu konstrukcije okrogle oblike, z aluminijastim beloobarvanim robom ter okroglim polikarbonatnim okroglim prekritjem, ki je vstavljen v svetilko brez vidnih pritrdil. Svetilka je dimenzij premera 1250 mm in višine 115 mm, komploetno opremljena z elektronskimi predstikalnim napravami in sijalkami T5 po specifikaciji 4 x 21/39W + 4 x 28/54W + 2 x 14/24W. V kompletu svetilke so še 4 obešalne vrvice z mikronastavljalnimi patenti dolžine 3000 mm ter priključni kabel, kot tip Supernova 120  274 95 120 W oznaka v projektu L11</t>
  </si>
  <si>
    <t>Stropna vlagotesna svetilka kompletno izdelana polikarbonata v zaščiti pred vlago IP65 in v mehanski zaščiti IK10, opremljena z elektronsko predstikalno napravo in sijalko TC-DD 28W 4000K, za montažo v shrambi za igrala, kot tip Leopard 9623 0494.</t>
  </si>
  <si>
    <t>Svetilka varnostne razsvetljave z vgrajeno fluo sijalko moči 1X11W, z lastnim akumulatorjem za enourno delovanje (1h) v pripravnem spoju, kot tip Linergy Tristar TR11N10EBR (IZHODI)</t>
  </si>
  <si>
    <t>Meritve osvetljenosti varnostne razsvetljave z izdajo certifikata.</t>
  </si>
  <si>
    <t>_______</t>
  </si>
  <si>
    <t>________________________________</t>
  </si>
  <si>
    <t xml:space="preserve">SKUPAJ </t>
  </si>
  <si>
    <t>_____________________________________</t>
  </si>
  <si>
    <t>A.</t>
  </si>
  <si>
    <t>GRADBENA DELA</t>
  </si>
  <si>
    <t>Opomba: Upoštevane so projektirane kote, zato vsi ukrepi na objektu predstavljajo dodatni strošek.</t>
  </si>
  <si>
    <t>I.</t>
  </si>
  <si>
    <t>PRIPRAVLJALNA IN ZAKLJUČNA  DELA</t>
  </si>
  <si>
    <t>Opombe :</t>
  </si>
  <si>
    <t xml:space="preserve">Pripravljalna dela zajemajo vsa dela, ki niso zajeta pri gradbenih in obrtniških delih, razne demontaže obstoječega pohištva fiksnega in mobilnega ter odvozi le tega na začasne in trajne deponije, razni prevozi obstoječe tehnološke opreme, začasne selitve,.......skratka dela, ki niso gradbenega značaja pa jih je potrebno pred pričetkom del opraviti, da se sploh lahko z deli začne.
Pravtako so tu zajeta dela za ureditev gradbišča pred pričetkom izvedbenih del.
</t>
  </si>
  <si>
    <t>1.</t>
  </si>
  <si>
    <t>Dobava in postavitev gradbiščne table komplet z morebitno potrebno nosilno podkonstrukcijo same table, katera se lahko izvede s pomočjo elementov cevnega odra, pravtako je potrebno v postavki zajeti vsa pomožna dela ves pritrdilni material ter vse transporte.</t>
  </si>
  <si>
    <t>2.</t>
  </si>
  <si>
    <t>Ureditev gradbišča po varnostnem načrtu oz. načrtu ureditve gradbišča. V postavki zajeti tudi minimalno potrebno komunalno ureditev gradbišča, omogočiti dostop do vode in elektrike, gradbiščne sanitarije,.... v skladu z navodili pooblaščenega koordinatorja varnosti pri delu.</t>
  </si>
  <si>
    <t>3.</t>
  </si>
  <si>
    <t>Postavitev gradbiščnega kontejnera za odlaganje standardnega gradbiščnega odpada za čas gradnje to je cca 1 mesec z predvidenimi odvozi s strani pooblaščenega lokalnega komunalnega podjetja.</t>
  </si>
  <si>
    <t>PRIPRAVLJALNA IN ZAKLJUČNA  DELA SKUPAJ</t>
  </si>
  <si>
    <t>II.</t>
  </si>
  <si>
    <t>RUŠITVENA  DELA</t>
  </si>
  <si>
    <t>V ceno rušitvenih del je potrebno zajeti podpiranja konstrukcij, morebitne preglede statika, zaščita ostalih prostorov objekta pred hrupom in prahom ter ostala pomožna dela;
-nakladanje ter prevoz oz. iznos iz objekta
-odstranitev oblog kot talnih tako stenskih komplet z lepilom
-čiščenje izmere so v raščenem stanju, faktor za razsuto stanje je potrebno upoštevati v ceni. Obračun se vrši po dejansko izvedenih delih, potrjenih v gradbeni knjigi oz. gradbenem dnevniku.</t>
  </si>
  <si>
    <t>Vso opremo vezano na strojne in elektro instalacije odstranijo izbrani izvajalci teh del in niso predmet tega popisa.</t>
  </si>
  <si>
    <t>Odstranitev premične opreme (mize, omare, stoli itd) ni predmet popisa.</t>
  </si>
  <si>
    <t xml:space="preserve">Rušenje dela strehe - kupole, brez konstrukcije, odstranitev opečne kritine, z letvami in kontra letvami, ter morebitno folijo in izolacijo, z vsemi kleparskimi izdelki, ter prenos na gradbiščno deponijo. </t>
  </si>
  <si>
    <t xml:space="preserve">Rušenje dela strehe - ravne v nivoju pritličja, brez konstrukcije, odstranitev pločevine, z podkonštrukcijo, ter morebitno folijo in izolacijo, z vsemi kleparskimi izdelki, ter prenos na gradbiščno deponijo. </t>
  </si>
  <si>
    <t>Demontažaobstoječega sekundarnega stropa v pritličju  iz špirovcev, leg, desk in termoizolacije, ter prenos na gradbiščno deponijo.  Debelina 30-40 cm.</t>
  </si>
  <si>
    <t>4.</t>
  </si>
  <si>
    <t xml:space="preserve">Demontaža lesenih oblog sten in radiatorjev, z vso podkonštrukcijo, ter prenos na gradbiščno deponijo. </t>
  </si>
  <si>
    <t>5.</t>
  </si>
  <si>
    <t>Demontaža kompletne opreme v sanitarijah, kompletno z vso opremo (baterije, odgledala, razna držala itd.), odvoz na stalno deponijo.;</t>
  </si>
  <si>
    <t>kom</t>
  </si>
  <si>
    <t>6.</t>
  </si>
  <si>
    <t>Demontaža kompletnih okenskih polic razluičnih obdelav šir. ca 45 cm s podkonstrukcijo, odvoz na stalno deponijo.</t>
  </si>
  <si>
    <t>m1</t>
  </si>
  <si>
    <t>7.</t>
  </si>
  <si>
    <t xml:space="preserve">Demontaža pločevinastih mask na stenah v kuhinji, odvoz na stalno deponijo. </t>
  </si>
  <si>
    <t>8.</t>
  </si>
  <si>
    <t>Demontaža lesenih vrat vel. ca 60-90/210 cm, vključno s podboji, odvoz na stalno deponijo.</t>
  </si>
  <si>
    <t>9.</t>
  </si>
  <si>
    <t>Demontaža lesenih vrat vel. ca 100/234 cm, vključno s podboji, odvoz na stalno deponijo.</t>
  </si>
  <si>
    <t>10.</t>
  </si>
  <si>
    <t>Demontaža lesenih vrat vel. ca 122/291 cm, vključno s podboji, odvoz na stalno deponijo.</t>
  </si>
  <si>
    <t>11.</t>
  </si>
  <si>
    <t>Demontaža lesenih vrat vel. ca 189/283 cm, vključno s podboji, odvoz na stalno deponijo.</t>
  </si>
  <si>
    <t>12.</t>
  </si>
  <si>
    <t>Demontaža lesenih oken vel. ca 78/58 cm, vključno s podboji, odvoz na stalno deponijo.</t>
  </si>
  <si>
    <t>13.</t>
  </si>
  <si>
    <t>Demontaža lesenih oken vel. ca 113/139 cm, vključno s podboji, odvoz na stalno deponijo.</t>
  </si>
  <si>
    <t>14.</t>
  </si>
  <si>
    <t>Demontaža lesenih oken vel. ca 103/85 cm, vključno s podboji, odvoz na stalno deponijo.</t>
  </si>
  <si>
    <t>15.</t>
  </si>
  <si>
    <t>Demontaža lesenih oken vel. ca 149/149 cm, vključno s podboji, odvoz na stalno deponijo.</t>
  </si>
  <si>
    <t>16.</t>
  </si>
  <si>
    <t>Demontaža lesenih oken vel. ca 82/175 cm, vključno s podboji, odvoz na stalno deponijo.</t>
  </si>
  <si>
    <t>17.</t>
  </si>
  <si>
    <t>Demontaža strešnega okna vel. ca 90/90 cm, vključno z obrobo, odvoz na stalno deponijo.</t>
  </si>
  <si>
    <t>18.</t>
  </si>
  <si>
    <t xml:space="preserve">Rušenje opečnih sten deb. ca 16-80 cm z ev. potrebnim podpiranjem,  ter prenos na gradbiščno deponijo, oz transportno sredstvo. </t>
  </si>
  <si>
    <t>m3</t>
  </si>
  <si>
    <t>19.</t>
  </si>
  <si>
    <t xml:space="preserve">Rušenje opečnih sten dimnika, preseka ca 100-180 cm z ev. potrebnim podpiranjem,  ter prenos na gradbiščno deponijo oz transportno sredstvo. </t>
  </si>
  <si>
    <t>20.</t>
  </si>
  <si>
    <t>Vrtanje opečne-nosilne stene v kleti do 100 cm vključno nalaganjem in odvozom na gradbiščno deponijo, oz transportno sredstvo. Postavka vključuje tudi vsa pomožna dela in ves potrebni pritrdilni material ter vsa potrebna pomožn dela (podpiranje ) in transporti in vsa morebitna zavarovanja ostalih konstrukcijskih elementov pri vrtanju.
- dim. fi  do 50 cm</t>
  </si>
  <si>
    <t>21.</t>
  </si>
  <si>
    <t xml:space="preserve">Odstranitev stenske keramike na stenah, ki se ohranijo, ter prenos na gradbiščno deponijo oz transportno sredstvo. </t>
  </si>
  <si>
    <t>22.</t>
  </si>
  <si>
    <t xml:space="preserve">Rušenje tlakov obloženih s kamnom in keramiko, vključno s podlogo iz estriha, skupne deb. ca 10-14 cm. Upoštevati je tudi odstranitev vseh talnih okvirjev. (npr. predpražniki, ev. instalacije itd.),  ter prenos na gradbiščno deponijo oz transportno sredstvo. </t>
  </si>
  <si>
    <t>23.</t>
  </si>
  <si>
    <t xml:space="preserve">Rušenje tlakov obloženih s kamnom, keramiko in parketom, vključno s podlogo iz estriha, skupne deb. ca 18-24 cm. Upoštevati je tudi odstranitev vseh talnih okvirjev. (npr. predpražniki, ev. instalacije itd.),  ter prenos na gradbiščno deponijo oz transportno sredstvo. </t>
  </si>
  <si>
    <t>24.</t>
  </si>
  <si>
    <t xml:space="preserve">Rušenje tlakov obloženih s keramiko (klet), vključno s podlogo iz estriha, skupne deb. ca 54 cm. Upoštevati je tudi odstranitev vseh talnih okvirjev. (npr. predpražniki, ev. instalacije itd.),  ter prenos na gradbiščno deponijo oz transportno sredstvo. </t>
  </si>
  <si>
    <t>25.</t>
  </si>
  <si>
    <t xml:space="preserve">Rušenje tlakov obloženih s keramiko (pritličje), vključno s podlogo iz estriha, nosilno ploščo in AB prekladami, skupne deb. ca 35+40 cm. Postavka vključuje tudi ves potrebni pritrdilni material ter vsa potrebna pomožan dela (podpiranje ) in transporti in vsa morebitna zavarovanja ostalih konstrukcijskih elementov pri vrtanju in podpiranju zunanje stene,  ter prenos na gradbiščno deponijo oz transportno sredstvo. </t>
  </si>
  <si>
    <t>26.</t>
  </si>
  <si>
    <t xml:space="preserve">Rušenje tlakov obloženih s keramiko ( I.nadstropje), vključno s podlogo iz estriha, nosilno ploščo in AB prekladami, skupne deb. ca 35+40 cm. Postavka vključuje tudi ves potrebni pritrdilni material ter vsa potrebna pomožna dela (podpiranje ) in transporti in vsa morebitna zavarovanja ostalih konstrukcijskih elementov pri vrtanju in podpiranju zunanje stene,  ter prenos na gradbiščno deponijo oz transportno sredstvo. </t>
  </si>
  <si>
    <t>27.</t>
  </si>
  <si>
    <t xml:space="preserve">Rušenje tlakov obloženih s keramiko (II.nadstropje), vključno s podlogo iz estriha, nosilno ploščo in AB prekladami, skupne deb. ca 20+20 cm. Postavka vključuje tudi ves potrebni pritrdilni material ter vsa potrebna pomožan dela (podpiranje ) in transporti in vsa morebitna zavarovanja ostalih konstrukcijskih elementov pri vrtanju in podpiranju zunanje stene,  ter prenos na gradbiščno deponijo oz transportno sredstvo. </t>
  </si>
  <si>
    <t>28.</t>
  </si>
  <si>
    <t>Odstranitev stopnic v kletne prostore iz delno bet. konstrukcije in delno opečne konštrukcije. Upoštevati je, da je potrebno povsem odstraniti vse nepotrebne ostanke malte in vpetja, podloga mora biti ravna in gladka, pripravljena za nadalno obdelavo. Dim. 15x30/15,širine ca 100 cm, dolžine  ca 400 cm.</t>
  </si>
  <si>
    <t>29.</t>
  </si>
  <si>
    <t>Izsekavenje odprtine v betonskem tlaku za montažo nove kanalizacije v WC-ju fi ca 6-15 cm</t>
  </si>
  <si>
    <t>tm</t>
  </si>
  <si>
    <t>30.</t>
  </si>
  <si>
    <t>Naprava delovnega fasaderskega odra za potrebe rušitvenih in gradbeno-obrtniških del stolpa, višine do 15 m komplet z vsemi pomožnimi deli in transporti.</t>
  </si>
  <si>
    <t>31.</t>
  </si>
  <si>
    <t>Pomoč obrtnikom pri rušitvenih delih, priprava odprtin in izdelava utorov,..... razna nepredvidena dela.</t>
  </si>
  <si>
    <t>Pkur</t>
  </si>
  <si>
    <t>32.</t>
  </si>
  <si>
    <t>Razna nepredvidena rušitvena dela, ocena 10 % od vrednosti ruš. del</t>
  </si>
  <si>
    <t xml:space="preserve">ocena </t>
  </si>
  <si>
    <t>33.</t>
  </si>
  <si>
    <t>Odvoz ruševin na predpisano deponijo razdalje do 10 km s plačilom takse. Obračun količine v razsutem stanju.</t>
  </si>
  <si>
    <t>Skupaj rušitvena dela</t>
  </si>
  <si>
    <t>III.</t>
  </si>
  <si>
    <t>BETONSKA IN ARM. - BETONSKA DELA</t>
  </si>
  <si>
    <t>Beton. podložnega betona temeljne plošče v kleti in talnih plošč v pritl. deb. 8 cm, C 15/20, beton zemeljsko vlažen iz prane frakcije 0-16 mm</t>
  </si>
  <si>
    <t>Betoniranje armiranobetonskih temeljnih plošč, preseka do 0,30 m3/m2, C 25/30, črpni beton iz prane frakcije 0-32 mm. Obračun po m3.</t>
  </si>
  <si>
    <t>Betoniranje armiranobetonskih talnih plošč, preseka do 0,150 m3/m2, C 25/30, beton iz prane frakcije 0-16 mm. Obračun po m3.</t>
  </si>
  <si>
    <t>Betoniranje armiranobetonske stene stopn.jedra preseka od 0,20-0,30 m3/m2, C 25/30, črpni beton iz prane frakcije 0-16 mm. Obračun po m3.</t>
  </si>
  <si>
    <t>Betoniranje arm.bet. zavite stopniščne rame in podestov preseka od 0,20-0,30 m3/m2, C 25/30, črpni beton iz prane frakcije 0-16 mm. Obračun po m3.</t>
  </si>
  <si>
    <t>Betoniranje arm.nosilcev in stebrov v okviru rušitev nosilnih zidov v pritličju in kleti preseka od 0,12-0,20 m3/m2, C 25/30, črpni beton iz prane frakcije 0-16 mm. Obračun po m3.</t>
  </si>
  <si>
    <t>Betoniranje arm.bet.plošče v stolpu (gl.podesti) preseka od 0,12-0,20 m3/m2, C 25/30, črpni beton iz prane frakcije 0-16 mm. Obračun po m3.</t>
  </si>
  <si>
    <t>Injektiranje kontaktov ab plošč in podestov stopnic stolpa v zidovih deb.40-60cm, z cementno silikatno rahlo eksp.injektirno maso. Obračun po m1.</t>
  </si>
  <si>
    <t>Injektiranje kontaktov ab nosilcev, stebrov in vezi v zidovih deb.40-60cm, z cementno silikatno rahlo eksp.injektirno maso. Obračun po m1.</t>
  </si>
  <si>
    <t>Dobava, rezanje, krivljenje in krojenje srednje komplicirane armature. Količina po arm.načtrih.</t>
  </si>
  <si>
    <t>kg</t>
  </si>
  <si>
    <t>Dobava, rezanje in krojenje armaturnih mrež. Količina po arm.načrtih.</t>
  </si>
  <si>
    <t>Priprava gradbišča v dolžini l=16,68 m, odstranitev eventuelnih ovir, ureditev delovnega platoja, po končanih delih vzpostavitev prvotnega stanja;</t>
  </si>
  <si>
    <t xml:space="preserve">Dobava in oblaganje sten v WC invalidi s keramičnimi ploščicami v barvah in velikostih po izbiri projektanta (nabavna vrednost ploščic, do 20 EUR/m2). Ploščice se lepijo s prvovrstnim lepilom na stene, z razmakom 2 mm. V vogalih in zaključkih se vgradijo tipske ploščice ali tipski profili po izboru projektanta. </t>
  </si>
  <si>
    <t>Upoštevana je obloga do višine stropa 392 cm.</t>
  </si>
  <si>
    <t xml:space="preserve">Dobava in oblaganje sten v kletnih prostorih z mozaično keramiko v barvah in velikostih po izbiri projektanta (nabavna vrednost mozaika, do 40 EUR/m2). Mozaična keramika se lepi s prvovrstnim lepilom na stene V vogalih in zaključkih se vgradijo tipske ploščice ali tipski profili po izboru projektanta. </t>
  </si>
  <si>
    <t>Upoštevana je obloga do višine stropa 273 cm.</t>
  </si>
  <si>
    <t>Nizkostenska obroba viš. 10 cm iz keramike po izbiri projektanta (nabavna vrednost ploščic, do 20 EUR/m2). Ploščice se lepijo s prvovrstnim lepilom na stene.</t>
  </si>
  <si>
    <t>KERAMIČARSKA DELA SKUPAJ</t>
  </si>
  <si>
    <t>PODOPOLAGALSKA DELA</t>
  </si>
  <si>
    <t>Dobava in polaganje iglanega poda tip HEUGA ali podobno, po izboru projektanta. Podlogo iz cementnega estriha je predhodno potrebno izravnati z izravnalno maso, pod položiti z lepljenjem. Ob steni zaključiti s stensko obrobo iz istega poda z Pvc zgornjim zaključkom.Obračun količine vključno z letvijo.</t>
  </si>
  <si>
    <t>Dobava in polaganje iglanega poda tip HEUGA ali podobno, po izboru projektanta (STOPNIŠČE). Podlogo iz cementnega estriha je predhodno potrebno izravnati z izravnalno maso, pod položiti z lepljenjem. Ob steni zaključiti s stensko obrobo iz istega poda z Pvc zgornjim zaključkom.Obračun količine vključno z letvijo.</t>
  </si>
  <si>
    <t>Dobava in izdelava samorazlivnega epoksi tlaka debeline 3 mm. Opis predvidenih del obsega brezprašno brušene celorne površine tlaka, nanašanje temeljnega veznega sloja z epoksidom, ter enkratna izravnava celotne površine, zaključni samorazlivni epoksi nanos v barvi po izboru investitorja.</t>
  </si>
  <si>
    <t>Dobava, polaganje, brušenje in lakiranje tehničnega teak parketa vključno z lepljenjem na pripravljeno površino, ter montažo zaključnih letev</t>
  </si>
  <si>
    <t>PODOPOLAGALSKA DELA SKUPAJ</t>
  </si>
  <si>
    <t>VI.</t>
  </si>
  <si>
    <t>MIZARSKA DELA</t>
  </si>
  <si>
    <r>
      <t xml:space="preserve">Dobava in montaža notranjih suhomontažnih vrat V1, svetle odprtine 70/200 cm, podboj in krilo tipske izvedbe, furnirano - bukev, barvano belo, standardno okovje v alu mat izvedbi po izboru projektanta in talni odbojnik z vsemi zaključki. </t>
    </r>
    <r>
      <rPr>
        <b/>
        <sz val="10"/>
        <rFont val="Arial"/>
        <family val="2"/>
        <charset val="238"/>
      </rPr>
      <t>4L, 1D</t>
    </r>
  </si>
  <si>
    <r>
      <t xml:space="preserve">Dobava in montaža notranjih suhomontažnih vrat V2, svetle odprtine 90/200 cm, podboj in krilo tipske izvedbe, furnirano - bukev, barvano belo, standardno okovje v alu mat izvedbi po izboru projektanta in talni odbojnik z vsemi zaključki. </t>
    </r>
    <r>
      <rPr>
        <b/>
        <sz val="10"/>
        <rFont val="Arial"/>
        <family val="2"/>
        <charset val="238"/>
      </rPr>
      <t>2L</t>
    </r>
  </si>
  <si>
    <r>
      <t xml:space="preserve">Dobava in montaža notranjih suhomontažnih vrat V3, svetle odprtine 100/200 cm, podboj in krilo tipske izvedbe, furnirano - bukev, barvano belo, standardno okovje v alu mat izvedbi po izboru projektanta in talni odbojnik z vsemi zaključki. </t>
    </r>
    <r>
      <rPr>
        <b/>
        <sz val="10"/>
        <rFont val="Arial"/>
        <family val="2"/>
        <charset val="238"/>
      </rPr>
      <t>1D</t>
    </r>
  </si>
  <si>
    <r>
      <t>Dobava in montaža zunanjih vhodnih suhomontažnih vrat V4, svetle odprtine 90/200 + 90cm nadsvetlobe; kaljeno varnostno, prozorni termopan, podboj in krilo polne tipske izvedbe, furnirano - bukev, barvano belo, trotočkovno varnostno zaklepanje, standardno okovje v alu mat izvedbi po izboru projektanta in talni odbojnik z vsemi zaključki.</t>
    </r>
    <r>
      <rPr>
        <b/>
        <sz val="10"/>
        <rFont val="Arial"/>
        <family val="2"/>
        <charset val="238"/>
      </rPr>
      <t xml:space="preserve"> 1L, 1D</t>
    </r>
  </si>
  <si>
    <r>
      <t xml:space="preserve">Dobava in montaža notranjih suhomontažnih  kovinskih vrat kurilnice Vopr, svetle odprtine 70/170 cm, podboj in krilo tipske izvedbe, barvano belo, standardno okovje v alu mat izvedbi po izboru projektanta in talni odbojnik z vsemi zaključki. </t>
    </r>
    <r>
      <rPr>
        <b/>
        <sz val="10"/>
        <rFont val="Arial"/>
        <family val="2"/>
        <charset val="238"/>
      </rPr>
      <t>1D</t>
    </r>
  </si>
  <si>
    <t>Dobava in montaža lesenega okna O1 v kletnih prostorih, svetle odprtine 78/58 cm, okno tipske izvedbe, barvano rjavo, polnitev jetkano steklo/termopan, standardno okovje v medenini, kot obstoječe, z vsemi zaključki. V ceni upoštevati tudi vgradnjo kovinske rešetke pred oknom in okensko polico iz barvane alu pločevine. ( izdelati po obstoječem oknu )</t>
  </si>
  <si>
    <t>Dobava in montaža lesenega okna O4, svetle odprtine 103/85 cm, okno tipske izvedbe, barvano rjavo, polnitev prozorno steklo/termopan, standardno okovje v medenini, kot obstoječe, z vsemi zaključki. V ceni upoštevati tudi notranjo leseno polico in zunanjo polico izdelano iz barvane alu pločevine, ter notranje rolo senčilo na ročno upravljanje.</t>
  </si>
  <si>
    <t>Dobava in montaža lesenega okna O6 - fiksno, svetle odprtine fi 140 cm, okno tipske izvedbe, barvano rjavo, polnitev prozorno kaljeno steklo/termopan, z vsemi zaključki. V ceni upoštevati tudi zunanjo polico izdelano iz barvane alu pločevine v obliki polkroga, ter zunanje rolo senčilo na električno upravljanje.</t>
  </si>
  <si>
    <t>Dobava in montaža lesenega okna O6 - fiksno, svetle odprtine fi 160 cm, okno tipske izvedbe, barvano rjavo, polnitev prozorno kaljeno steklo/termopan, z vsemi zaključki. V ceni upoštevati tudi zunanjo polico izdelano iz barvane alu pločevine v obliki polkroga, ter zunanje rolo senčilo na električno upravljanje.</t>
  </si>
  <si>
    <t>Dobava in montaža lesenega okna O6 - fiksno, svetle odprtine fi 120 cm, okno tipske izvedbe, barvano rjavo, polnitev prozorno kaljeno steklo/termopan, z vsemi zaključki. V ceni upoštevati tudi zunanjo polico izdelano iz barvane alu pločevine v obliki polkroga, ter zunanje rolo senčilo na električno upravljanje.</t>
  </si>
  <si>
    <r>
      <t>Dobava in montaža strešnega okna za ravno streho z akrilno kupolo, dim. 90x90 cm,  izdelano iz belega plastičnega podstavka višine 15 cm z vgrajeno energijsko varčno zasteklitvijo (Uw= 1,4 W/m2K), s kaljenim zunanjim steklom in varnostnim steklom na notranji strani, z mlečno kupolo</t>
    </r>
    <r>
      <rPr>
        <sz val="10"/>
        <color indexed="8"/>
        <rFont val="Arial"/>
        <family val="2"/>
        <charset val="238"/>
      </rPr>
      <t xml:space="preserve">. </t>
    </r>
    <r>
      <rPr>
        <sz val="10"/>
        <rFont val="Arial"/>
        <family val="2"/>
        <charset val="238"/>
      </rPr>
      <t>Fiksna zasteklitev, brez možnosti odpiranja (kot npr. VELUX CFP).</t>
    </r>
  </si>
  <si>
    <t>Dobava in montaža svetlobnika za ravno streho z akrilno kupolo. Svetlobnik dimenzije 60/60 cm, svetlobna fiksna cev fi 35 cm, dolžine do 185 cm, izdelano iz belega plastičnega podstavka prekritega s prozorno kupolo. Na notranji strani difuzno steklo.(kot npr. VELUX TCR)</t>
  </si>
  <si>
    <t>Dobava in montaža kombinacije strešnih oken dim. 114/160 + 94/160 + 114/160, izdelano iz lepljencev skandinavskega bora, impregnirano in brezbarvno lakirano, zastekljeno s 24 mm energijsko varčnim kaljenim in lepljenim steklom (Uw=1,4 W/m2K, Ug=1,1 W/m2K). Strešno okno s krilom vpetim v sredini, dvojno tesnjenje s prezračevalno loputo v krilu. Odpiranje preko integriranega el.motorja, z dežnim senzorjem (kot VELUX tip GGL-Integra). Z zunanjim mrežastim električnim senčilom (kot VELUX MML) in notranjim zatemnitvenim senčilom (kot VELUX DML).Obroba za kombinirano vgradnjo, predvideno v valovito kritino. Okna se vstavijo v obstoječo odprtino, pozicijo in velikost prilagoditi z izmerami na licu mesta.</t>
  </si>
  <si>
    <t xml:space="preserve">Kombinacija treh oken, okno zraven okna: </t>
  </si>
  <si>
    <t>el.strešno okno 114/160</t>
  </si>
  <si>
    <t>el.strešno okno 94/114</t>
  </si>
  <si>
    <t>zunanja komb.obroba</t>
  </si>
  <si>
    <t>notranje el.senčilo 114/160</t>
  </si>
  <si>
    <t>notranje el.senčilo 94/160</t>
  </si>
  <si>
    <t>zunanje el.senčilo 114/160</t>
  </si>
  <si>
    <t>zunanje el.senčilo 94/160</t>
  </si>
  <si>
    <t>Dobava in montaža kombinacije strešnih oken dim. 114/160 + 94/160 + 114/160, izdelano iz lepljencev skandinavskega bora, impregnirano in brezbarvno lakirano, zastekljeno s 24 mm energijsko varčnim kaljenim in lepljenim steklom (Uw=1,4 W/m2K, Ug=1,1 W/m2K). Strešno okno s krilom vpetim v sredini, dvojno tesnjenje s prezračevalno loputo v krilu. Odpiranje preko integriranega el.motorja, z dežnim senzorjem (kot VELUX tip GGL-Integra). Z zunanjim mrežastim električnim senčilom (kot VELUX MML).Obroba za kombinirano vgradnjo, predvideno v valovito kritino. Okna se vstavijo v obstoječo odprtino, pozicijo in velikost prilagoditi z izmerami na licu mesta.</t>
  </si>
  <si>
    <t>MIZARSKA DELA SKUPAJ</t>
  </si>
  <si>
    <t>VII.</t>
  </si>
  <si>
    <t>SLIKOPLESKARSKA  IN FASADERSKA DELA</t>
  </si>
  <si>
    <t>Brušenje, 2x kitanje in 2x glatenje novih in starih ometanih sten ter stropov.</t>
  </si>
  <si>
    <t>Brušenje, kitanje in glatenje novih sten ter stropov iz mavčnih plošč (bandažiranje je upoštevano pri izvedbi sten in   stropov).</t>
  </si>
  <si>
    <t>Slikanje notranjih sten, stropov, stopniščnih ram, preklad in stebrov  s poldisperzijsko barvo; 1x osnovni premaz in min. 1x končni oplesk v različnih barvah in tonih po izboru projektanta.</t>
  </si>
  <si>
    <t>Slikanje notranjih sten, stropov, stopniščnih ram, preklad in stebrov  z LATEX barvo; 1x osnovni premaz in min. 1x končni oplesk v različnih barvah in tonih po izboru projektanta.</t>
  </si>
  <si>
    <t>Pleskanje raznih starih kovinskih vratic in druge opreme  s predhodnim čiščenjem in brušenjem (ocena)</t>
  </si>
  <si>
    <t>Akrilna tesnilna masa po vogalih sten</t>
  </si>
  <si>
    <t>Obdelava okenskih špalet do globine 50 cm. Brušenje, 2x kitanje in 2x glatenje.</t>
  </si>
  <si>
    <t>Izdelava fasade na delu vzhodne in južni fasadi, po sistemu Baumit z izolacijo iz polistirenske plošče deb. 15 cm. Zaključni sloj silikat grenulacije 1,5 mm. V ceni upoštevati obdelavo špalet.</t>
  </si>
  <si>
    <t>Premični delovni odri viš. do 2,5 m za fasaderska dela.</t>
  </si>
  <si>
    <t>SLIKOPLESKARSKA  IN FASADERSKA DELA SKUPAJ</t>
  </si>
  <si>
    <t>E.5</t>
  </si>
  <si>
    <t>POPIS DEL (rekonstrukcija fasade in stavbno pohištvo)</t>
  </si>
  <si>
    <t>Splošni podatki o objektu</t>
  </si>
  <si>
    <t>Investitor: Mestna občina Ljubljana, Mestni trg 1, 1000 Ljubljana</t>
  </si>
  <si>
    <t>Naročnik: Mestna občina Ljubljana, Mestni trg 1, 1000 Ljubljana</t>
  </si>
  <si>
    <t>Objekt: Rekonstrukcija in sprememba namembnosti objekta nekdanje kopeli v otroško igrišče</t>
  </si>
  <si>
    <t>Prečna ulica 7, 1000 Ljubljana</t>
  </si>
  <si>
    <t>Vrsta projektne dokumentacije: PZI</t>
  </si>
  <si>
    <t>Parcelna številka:</t>
  </si>
  <si>
    <t>2577 k.o. Tabor, 2576 (vrt) k.o. Tabor</t>
  </si>
  <si>
    <t>Projektnat: STUDIO A PLUS, Danijela Dobrina s.p.</t>
  </si>
  <si>
    <t>Odgovorna oseba: Dipl.-Ing (FH) Danijela Dobrina, M.A. ZRN</t>
  </si>
  <si>
    <t>Odgovorni vodja projekta: blaž Budja, u.d.i.a., ZAPS 1268 A</t>
  </si>
  <si>
    <t>Štvilka projekta: A16_2009</t>
  </si>
  <si>
    <t>PODATKI O IZDELOVALCIH</t>
  </si>
  <si>
    <t>Izdelovalec: STUDIO A PLUS, Danijela Dobrina s.p.</t>
  </si>
  <si>
    <t>Izdelala: Dipl.-Ing. (FH) Danijela Dobrina, M.A. ZRN</t>
  </si>
  <si>
    <t>SPLOŠNA DOLOČILA</t>
  </si>
  <si>
    <t xml:space="preserve">Dela na pripravi in ureditvi gradbišča ter varovalna in pomožna dela morajo </t>
  </si>
  <si>
    <t xml:space="preserve">biti vsebovana  v ponudbenih  cenah, </t>
  </si>
  <si>
    <t>skladno z varnostnim načrtom</t>
  </si>
  <si>
    <t xml:space="preserve">Z izdelavo ponudbe se smatra, da si je ponudnik objekt ogledal in v ponudbi </t>
  </si>
  <si>
    <t>upošteval dejansko stanje.</t>
  </si>
  <si>
    <t xml:space="preserve">V ponudbeni ceni  je potrebno zajeti  ves potreben material in delo vključno </t>
  </si>
  <si>
    <t xml:space="preserve">z vsemi transporti, pomožnimi deli  in potrebnimi ukrepi za zagotavljanje varnega </t>
  </si>
  <si>
    <t>dela delavcev  in okolice, ki so potrebna za izvedbo del po posamezni postavki.</t>
  </si>
  <si>
    <t xml:space="preserve">Vgrajeni material mora ustrezati veljavnim normativom in standardom, ter ustrezati </t>
  </si>
  <si>
    <t>predpisani kvaliteti določeni s projektom.</t>
  </si>
  <si>
    <t xml:space="preserve">Odvoz odpadnega materiala v skladu z veljavno dokumentacijo na deponije odpadnega </t>
  </si>
  <si>
    <t>materiala, katere imajo upravna dovoljenja za deponiranje posameznih vrst materiala.</t>
  </si>
  <si>
    <t xml:space="preserve">Ponudnik - izvajalec izbere sam lokacije deponij in v cenah upošteva vse stroške </t>
  </si>
  <si>
    <t>deponiranja.</t>
  </si>
  <si>
    <t>Izvajalec fasaderskih del in stavbnega pohištva je dolžan k ponudbi predložiti reference.</t>
  </si>
  <si>
    <t>LESENI ELEMENTI</t>
  </si>
  <si>
    <t>KULTURNOVARTSVENI POGOJI</t>
  </si>
  <si>
    <t>STAVBNO POHIŠTVO</t>
  </si>
  <si>
    <t>V primeru slabega stanja posamezni delov škatlastih dvokrilnih oken s polkrožnim zaključkom</t>
  </si>
  <si>
    <t>ali krila oz. okna v celoti je dopustno posamezne dele oken ali okna v celoti zamenjati, in sicer v materialu,</t>
  </si>
</sst>
</file>

<file path=xl/styles.xml><?xml version="1.0" encoding="utf-8"?>
<styleSheet xmlns="http://schemas.openxmlformats.org/spreadsheetml/2006/main">
  <numFmts count="19">
    <numFmt numFmtId="164" formatCode="_-* #,##0\ _S_I_T_-;\-* #,##0\ _S_I_T_-;_-* &quot;-&quot;\ _S_I_T_-;_-@_-"/>
    <numFmt numFmtId="165" formatCode="_-* #,##0.00\ &quot;SIT&quot;_-;\-* #,##0.00\ &quot;SIT&quot;_-;_-* &quot;-&quot;??\ &quot;SIT&quot;_-;_-@_-"/>
    <numFmt numFmtId="166" formatCode="_-* #,##0.00\ _S_I_T_-;\-* #,##0.00\ _S_I_T_-;_-* &quot;-&quot;??\ _S_I_T_-;_-@_-"/>
    <numFmt numFmtId="167" formatCode="_-* #,##0.00\ _S_I_T_-;\-* #,##0.00\ _S_I_T_-;_-* \-??\ _S_I_T_-;_-@_-"/>
    <numFmt numFmtId="168" formatCode="_-* #,##0\ _S_I_T_-;\-* #,##0\ _S_I_T_-;_-* \-??\ _S_I_T_-;_-@_-"/>
    <numFmt numFmtId="169" formatCode="_-* #,##0\ _S_I_T_-;\-* #,##0\ _S_I_T_-;_-* &quot;- &quot;_S_I_T_-;_-@_-"/>
    <numFmt numFmtId="170" formatCode="0.0%"/>
    <numFmt numFmtId="171" formatCode="dd/mmm"/>
    <numFmt numFmtId="172" formatCode="#,##0.00\ [$EUR]"/>
    <numFmt numFmtId="173" formatCode="_-* #,##0\ _S_I_T_-;\-* #,##0\ _S_I_T_-;_-* &quot;-&quot;??\ _S_I_T_-;_-@_-"/>
    <numFmt numFmtId="174" formatCode="_-* #,##0.00\ [$EUR]_-;\-* #,##0.00\ [$EUR]_-;_-* &quot;-&quot;??\ [$EUR]_-;_-@_-"/>
    <numFmt numFmtId="175" formatCode="#,##0.00\ &quot;SIT&quot;"/>
    <numFmt numFmtId="176" formatCode="#,##0.00\ &quot;€&quot;"/>
    <numFmt numFmtId="177" formatCode="0.00;[Red]0.00"/>
    <numFmt numFmtId="178" formatCode="#,##0.00\ &quot;€&quot;;[Red]#,##0.00\ &quot;€&quot;"/>
    <numFmt numFmtId="179" formatCode="#,##0.00;\-#,##0.00"/>
    <numFmt numFmtId="180" formatCode="#,##0.00\ [$€-424];\-#,##0.00\ [$€-424]"/>
    <numFmt numFmtId="181" formatCode="[$€-2]\ #,##0.00"/>
    <numFmt numFmtId="182" formatCode="#,##0.00&quot; €&quot;"/>
  </numFmts>
  <fonts count="113">
    <font>
      <sz val="10"/>
      <name val="Arial CE"/>
      <family val="2"/>
      <charset val="238"/>
    </font>
    <font>
      <sz val="10"/>
      <name val="Arial"/>
      <family val="2"/>
      <charset val="238"/>
    </font>
    <font>
      <sz val="10"/>
      <name val="Arial"/>
      <family val="2"/>
    </font>
    <font>
      <sz val="8"/>
      <name val="Arial CE"/>
      <family val="2"/>
      <charset val="238"/>
    </font>
    <font>
      <sz val="9"/>
      <name val="Arial CE"/>
      <family val="2"/>
      <charset val="238"/>
    </font>
    <font>
      <sz val="10"/>
      <name val="Arial CE"/>
      <family val="2"/>
      <charset val="238"/>
    </font>
    <font>
      <b/>
      <i/>
      <sz val="9"/>
      <name val="Arial CE"/>
      <family val="2"/>
      <charset val="238"/>
    </font>
    <font>
      <vertAlign val="superscript"/>
      <sz val="9"/>
      <name val="Arial CE"/>
      <family val="2"/>
      <charset val="238"/>
    </font>
    <font>
      <b/>
      <sz val="9"/>
      <name val="Arial"/>
      <family val="2"/>
      <charset val="238"/>
    </font>
    <font>
      <sz val="9"/>
      <name val="Arial"/>
      <family val="2"/>
      <charset val="238"/>
    </font>
    <font>
      <vertAlign val="superscript"/>
      <sz val="9"/>
      <name val="Arial"/>
      <family val="2"/>
      <charset val="238"/>
    </font>
    <font>
      <b/>
      <sz val="9"/>
      <name val="Arial CE"/>
      <family val="2"/>
      <charset val="238"/>
    </font>
    <font>
      <b/>
      <sz val="9"/>
      <name val="Times New Roman CE"/>
      <family val="1"/>
      <charset val="238"/>
    </font>
    <font>
      <b/>
      <sz val="8"/>
      <name val="Arial CE"/>
      <family val="2"/>
      <charset val="238"/>
    </font>
    <font>
      <b/>
      <sz val="9"/>
      <name val="Arial CE"/>
      <charset val="238"/>
    </font>
    <font>
      <b/>
      <sz val="8"/>
      <name val="Arial CE"/>
      <charset val="238"/>
    </font>
    <font>
      <b/>
      <sz val="10"/>
      <name val="Arial CE"/>
      <charset val="238"/>
    </font>
    <font>
      <sz val="10"/>
      <color indexed="8"/>
      <name val="Arial"/>
      <family val="2"/>
    </font>
    <font>
      <sz val="10"/>
      <color indexed="10"/>
      <name val="Arial"/>
      <family val="2"/>
    </font>
    <font>
      <sz val="10"/>
      <color indexed="9"/>
      <name val="Arial"/>
      <family val="2"/>
    </font>
    <font>
      <b/>
      <sz val="10"/>
      <name val="Arial"/>
      <family val="2"/>
      <charset val="238"/>
    </font>
    <font>
      <sz val="10"/>
      <color indexed="12"/>
      <name val="Arial"/>
      <family val="2"/>
      <charset val="238"/>
    </font>
    <font>
      <sz val="10"/>
      <color indexed="10"/>
      <name val="Arial"/>
      <family val="2"/>
      <charset val="238"/>
    </font>
    <font>
      <b/>
      <sz val="8"/>
      <color indexed="12"/>
      <name val="Arial"/>
      <family val="2"/>
      <charset val="238"/>
    </font>
    <font>
      <sz val="8"/>
      <name val="Arial"/>
      <family val="2"/>
      <charset val="238"/>
    </font>
    <font>
      <sz val="10"/>
      <color indexed="8"/>
      <name val="Arial"/>
      <family val="2"/>
      <charset val="238"/>
    </font>
    <font>
      <sz val="10"/>
      <name val="Arial CE"/>
      <charset val="238"/>
    </font>
    <font>
      <b/>
      <sz val="12"/>
      <name val="Arial CE"/>
      <family val="2"/>
      <charset val="238"/>
    </font>
    <font>
      <sz val="12"/>
      <color indexed="8"/>
      <name val="Arial CE"/>
      <family val="2"/>
      <charset val="238"/>
    </font>
    <font>
      <b/>
      <sz val="10"/>
      <name val="Arial CE"/>
      <family val="2"/>
      <charset val="238"/>
    </font>
    <font>
      <b/>
      <sz val="10"/>
      <color indexed="8"/>
      <name val="Arial"/>
      <family val="2"/>
      <charset val="238"/>
    </font>
    <font>
      <sz val="10"/>
      <color indexed="8"/>
      <name val="Arial CE"/>
      <family val="2"/>
      <charset val="238"/>
    </font>
    <font>
      <sz val="10"/>
      <name val="AvantGarde Bk BT"/>
      <charset val="238"/>
    </font>
    <font>
      <b/>
      <sz val="10"/>
      <color indexed="8"/>
      <name val="Arial CE"/>
      <family val="2"/>
      <charset val="238"/>
    </font>
    <font>
      <b/>
      <sz val="10"/>
      <name val="Arial"/>
      <family val="2"/>
    </font>
    <font>
      <b/>
      <sz val="10"/>
      <color indexed="8"/>
      <name val="Arial CE"/>
      <charset val="238"/>
    </font>
    <font>
      <b/>
      <sz val="12"/>
      <color indexed="8"/>
      <name val="Arial CE"/>
      <family val="2"/>
      <charset val="238"/>
    </font>
    <font>
      <b/>
      <sz val="10"/>
      <color indexed="8"/>
      <name val="Arial"/>
      <family val="2"/>
    </font>
    <font>
      <b/>
      <sz val="11"/>
      <name val="Arial CE"/>
      <family val="2"/>
      <charset val="238"/>
    </font>
    <font>
      <b/>
      <sz val="12"/>
      <color indexed="10"/>
      <name val="Arial"/>
      <family val="2"/>
      <charset val="238"/>
    </font>
    <font>
      <b/>
      <sz val="12"/>
      <color indexed="8"/>
      <name val="Arial"/>
      <family val="2"/>
      <charset val="238"/>
    </font>
    <font>
      <sz val="11"/>
      <color indexed="8"/>
      <name val="Arial CE"/>
      <family val="2"/>
      <charset val="238"/>
    </font>
    <font>
      <b/>
      <sz val="12"/>
      <color indexed="8"/>
      <name val="Arial"/>
      <family val="2"/>
    </font>
    <font>
      <b/>
      <sz val="10"/>
      <color indexed="12"/>
      <name val="Arial CE"/>
      <family val="2"/>
      <charset val="238"/>
    </font>
    <font>
      <sz val="10"/>
      <color indexed="12"/>
      <name val="Arial CE"/>
      <family val="2"/>
      <charset val="238"/>
    </font>
    <font>
      <b/>
      <sz val="10"/>
      <color indexed="12"/>
      <name val="Arial"/>
      <family val="2"/>
      <charset val="238"/>
    </font>
    <font>
      <b/>
      <sz val="14"/>
      <color indexed="8"/>
      <name val="Arial"/>
      <family val="2"/>
      <charset val="238"/>
    </font>
    <font>
      <sz val="14"/>
      <color indexed="8"/>
      <name val="Arial"/>
      <family val="2"/>
    </font>
    <font>
      <b/>
      <sz val="14"/>
      <color indexed="8"/>
      <name val="Arial"/>
      <family val="2"/>
    </font>
    <font>
      <b/>
      <sz val="10"/>
      <color indexed="10"/>
      <name val="Arial"/>
      <family val="2"/>
      <charset val="238"/>
    </font>
    <font>
      <sz val="10"/>
      <color indexed="10"/>
      <name val="Arial CE"/>
      <family val="2"/>
      <charset val="238"/>
    </font>
    <font>
      <b/>
      <sz val="10"/>
      <color indexed="10"/>
      <name val="Arial"/>
      <family val="2"/>
    </font>
    <font>
      <b/>
      <sz val="10"/>
      <color indexed="10"/>
      <name val="Arial CE"/>
      <family val="2"/>
      <charset val="238"/>
    </font>
    <font>
      <b/>
      <sz val="12"/>
      <color indexed="10"/>
      <name val="Arial CE"/>
      <family val="2"/>
      <charset val="238"/>
    </font>
    <font>
      <sz val="10"/>
      <color indexed="8"/>
      <name val="Arial CE"/>
      <charset val="238"/>
    </font>
    <font>
      <b/>
      <sz val="10"/>
      <name val="Arial"/>
      <family val="2"/>
      <charset val="238"/>
    </font>
    <font>
      <b/>
      <sz val="14"/>
      <name val="Arial Narrow"/>
      <family val="2"/>
      <charset val="238"/>
    </font>
    <font>
      <sz val="10"/>
      <name val="Arial Narrow"/>
      <family val="2"/>
      <charset val="238"/>
    </font>
    <font>
      <b/>
      <sz val="10"/>
      <name val="Arial Narrow"/>
      <family val="2"/>
      <charset val="238"/>
    </font>
    <font>
      <sz val="10"/>
      <color indexed="10"/>
      <name val="Arial Narrow"/>
      <family val="2"/>
      <charset val="238"/>
    </font>
    <font>
      <i/>
      <sz val="10"/>
      <name val="Arial Narrow"/>
      <family val="2"/>
      <charset val="238"/>
    </font>
    <font>
      <i/>
      <sz val="10"/>
      <name val="Arial"/>
      <family val="2"/>
      <charset val="238"/>
    </font>
    <font>
      <b/>
      <sz val="14"/>
      <name val="Arial"/>
      <family val="2"/>
      <charset val="238"/>
    </font>
    <font>
      <b/>
      <sz val="12"/>
      <name val="Arial Narrow"/>
      <family val="2"/>
      <charset val="238"/>
    </font>
    <font>
      <b/>
      <sz val="12"/>
      <name val="Arial"/>
      <family val="2"/>
      <charset val="238"/>
    </font>
    <font>
      <b/>
      <sz val="8"/>
      <name val="Arial Narrow"/>
      <family val="2"/>
      <charset val="238"/>
    </font>
    <font>
      <sz val="8"/>
      <name val="Arial Narrow"/>
      <family val="2"/>
      <charset val="238"/>
    </font>
    <font>
      <sz val="12"/>
      <name val="Arial Narrow"/>
      <family val="2"/>
      <charset val="238"/>
    </font>
    <font>
      <sz val="12"/>
      <name val="Arial"/>
      <family val="2"/>
      <charset val="238"/>
    </font>
    <font>
      <sz val="10"/>
      <color indexed="10"/>
      <name val="Arial"/>
      <family val="2"/>
      <charset val="238"/>
    </font>
    <font>
      <b/>
      <sz val="12"/>
      <color indexed="10"/>
      <name val="Arial Narrow"/>
      <family val="2"/>
      <charset val="238"/>
    </font>
    <font>
      <b/>
      <sz val="12"/>
      <color indexed="10"/>
      <name val="Arial"/>
      <family val="2"/>
      <charset val="238"/>
    </font>
    <font>
      <b/>
      <sz val="10"/>
      <color indexed="10"/>
      <name val="Arial Narrow"/>
      <family val="2"/>
      <charset val="238"/>
    </font>
    <font>
      <b/>
      <sz val="12"/>
      <name val="Arial"/>
      <family val="2"/>
    </font>
    <font>
      <sz val="12"/>
      <name val="Arial"/>
      <family val="2"/>
    </font>
    <font>
      <sz val="12"/>
      <name val="Symbol"/>
      <family val="1"/>
      <charset val="2"/>
    </font>
    <font>
      <sz val="12"/>
      <color indexed="8"/>
      <name val="Arial"/>
      <family val="2"/>
      <charset val="238"/>
    </font>
    <font>
      <sz val="12"/>
      <name val="Technic"/>
      <charset val="2"/>
    </font>
    <font>
      <b/>
      <sz val="12"/>
      <name val="Arial CE"/>
      <charset val="238"/>
    </font>
    <font>
      <sz val="9"/>
      <name val="Arial"/>
      <family val="2"/>
    </font>
    <font>
      <sz val="9"/>
      <color indexed="8"/>
      <name val="Arial"/>
      <family val="2"/>
      <charset val="238"/>
    </font>
    <font>
      <sz val="10"/>
      <name val="Times New Roman CE"/>
      <family val="1"/>
      <charset val="238"/>
    </font>
    <font>
      <b/>
      <sz val="10"/>
      <name val="Times New Roman CE"/>
      <family val="1"/>
      <charset val="238"/>
    </font>
    <font>
      <sz val="10"/>
      <name val="Times New Roman CE"/>
      <charset val="238"/>
    </font>
    <font>
      <sz val="12"/>
      <name val="Arial CE"/>
      <family val="2"/>
      <charset val="238"/>
    </font>
    <font>
      <vertAlign val="superscript"/>
      <sz val="12"/>
      <name val="Arial"/>
      <family val="2"/>
      <charset val="238"/>
    </font>
    <font>
      <sz val="12"/>
      <name val="Calibri"/>
      <family val="2"/>
      <charset val="238"/>
    </font>
    <font>
      <b/>
      <sz val="11"/>
      <name val="Arial Narrow"/>
      <family val="2"/>
      <charset val="238"/>
    </font>
    <font>
      <sz val="12"/>
      <color indexed="8"/>
      <name val="Arial"/>
      <family val="2"/>
      <charset val="238"/>
    </font>
    <font>
      <b/>
      <sz val="10"/>
      <name val="Arial Narrow"/>
      <family val="2"/>
    </font>
    <font>
      <sz val="10"/>
      <name val="Arial Narrow"/>
      <family val="2"/>
    </font>
    <font>
      <u/>
      <sz val="10"/>
      <color indexed="10"/>
      <name val="Arial"/>
      <family val="2"/>
    </font>
    <font>
      <u/>
      <sz val="9"/>
      <name val="Arial"/>
      <family val="2"/>
    </font>
    <font>
      <u/>
      <sz val="9"/>
      <name val="Arial"/>
      <family val="2"/>
      <charset val="238"/>
    </font>
    <font>
      <u/>
      <sz val="9"/>
      <name val="Arial CE"/>
      <family val="2"/>
      <charset val="238"/>
    </font>
    <font>
      <b/>
      <sz val="8"/>
      <name val="Eurostar"/>
      <family val="2"/>
      <charset val="1"/>
    </font>
    <font>
      <sz val="8"/>
      <name val="Eurostar"/>
      <family val="2"/>
      <charset val="1"/>
    </font>
    <font>
      <sz val="8"/>
      <name val="Eurostar"/>
      <family val="2"/>
      <charset val="238"/>
    </font>
    <font>
      <b/>
      <sz val="10"/>
      <name val="Eurostar"/>
      <family val="2"/>
      <charset val="238"/>
    </font>
    <font>
      <sz val="10"/>
      <name val="Eurostar"/>
      <family val="2"/>
      <charset val="238"/>
    </font>
    <font>
      <b/>
      <i/>
      <sz val="10"/>
      <name val="Eurostar"/>
      <family val="2"/>
      <charset val="238"/>
    </font>
    <font>
      <i/>
      <sz val="10"/>
      <name val="Eurostar"/>
      <family val="2"/>
      <charset val="238"/>
    </font>
    <font>
      <sz val="10"/>
      <color indexed="10"/>
      <name val="Eurostar"/>
      <family val="2"/>
      <charset val="238"/>
    </font>
    <font>
      <b/>
      <sz val="8"/>
      <name val="Eurostar"/>
      <family val="2"/>
      <charset val="238"/>
    </font>
    <font>
      <b/>
      <sz val="10"/>
      <color indexed="10"/>
      <name val="Eurostar"/>
      <family val="2"/>
      <charset val="238"/>
    </font>
    <font>
      <sz val="10"/>
      <color indexed="8"/>
      <name val="Eurostar"/>
      <family val="2"/>
      <charset val="238"/>
    </font>
    <font>
      <b/>
      <sz val="14"/>
      <name val="Eurostar"/>
      <family val="2"/>
      <charset val="1"/>
    </font>
    <font>
      <sz val="11"/>
      <name val="Arial CE"/>
      <family val="2"/>
      <charset val="238"/>
    </font>
    <font>
      <b/>
      <i/>
      <sz val="10"/>
      <name val="Arial CE"/>
      <family val="2"/>
      <charset val="238"/>
    </font>
    <font>
      <b/>
      <sz val="14"/>
      <name val="Arial CE"/>
      <family val="2"/>
      <charset val="238"/>
    </font>
    <font>
      <sz val="14"/>
      <name val="Arial CE"/>
      <family val="2"/>
      <charset val="238"/>
    </font>
    <font>
      <b/>
      <i/>
      <sz val="14"/>
      <name val="Arial CE"/>
      <family val="2"/>
      <charset val="238"/>
    </font>
    <font>
      <sz val="10"/>
      <name val="Eurostar"/>
      <charset val="238"/>
    </font>
  </fonts>
  <fills count="3">
    <fill>
      <patternFill patternType="none"/>
    </fill>
    <fill>
      <patternFill patternType="gray125"/>
    </fill>
    <fill>
      <patternFill patternType="solid">
        <fgColor indexed="43"/>
        <bgColor indexed="64"/>
      </patternFill>
    </fill>
  </fills>
  <borders count="9">
    <border>
      <left/>
      <right/>
      <top/>
      <bottom/>
      <diagonal/>
    </border>
    <border>
      <left/>
      <right/>
      <top/>
      <bottom style="thin">
        <color indexed="8"/>
      </bottom>
      <diagonal/>
    </border>
    <border>
      <left/>
      <right/>
      <top/>
      <bottom style="double">
        <color indexed="8"/>
      </bottom>
      <diagonal/>
    </border>
    <border>
      <left/>
      <right/>
      <top/>
      <bottom style="double">
        <color indexed="64"/>
      </bottom>
      <diagonal/>
    </border>
    <border>
      <left/>
      <right/>
      <top/>
      <bottom style="thin">
        <color indexed="64"/>
      </bottom>
      <diagonal/>
    </border>
    <border>
      <left/>
      <right/>
      <top/>
      <bottom style="medium">
        <color indexed="64"/>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right/>
      <top style="thin">
        <color indexed="64"/>
      </top>
      <bottom style="double">
        <color indexed="64"/>
      </bottom>
      <diagonal/>
    </border>
  </borders>
  <cellStyleXfs count="9">
    <xf numFmtId="0" fontId="0" fillId="0" borderId="0"/>
    <xf numFmtId="167" fontId="5" fillId="0" borderId="0" applyFill="0" applyBorder="0" applyAlignment="0" applyProtection="0"/>
    <xf numFmtId="169" fontId="5" fillId="0" borderId="0" applyFill="0" applyBorder="0" applyAlignment="0" applyProtection="0"/>
    <xf numFmtId="0" fontId="1" fillId="0" borderId="0"/>
    <xf numFmtId="0" fontId="26" fillId="0" borderId="0"/>
    <xf numFmtId="0" fontId="32" fillId="0" borderId="0"/>
    <xf numFmtId="0" fontId="1" fillId="0" borderId="0"/>
    <xf numFmtId="0" fontId="1" fillId="0" borderId="0"/>
    <xf numFmtId="0" fontId="2" fillId="0" borderId="0"/>
  </cellStyleXfs>
  <cellXfs count="924">
    <xf numFmtId="0" fontId="0" fillId="0" borderId="0" xfId="0"/>
    <xf numFmtId="0" fontId="4" fillId="0" borderId="0" xfId="0" applyFont="1" applyAlignment="1">
      <alignment vertical="top" wrapText="1"/>
    </xf>
    <xf numFmtId="0" fontId="4" fillId="0" borderId="0" xfId="0" applyFont="1" applyBorder="1"/>
    <xf numFmtId="0" fontId="9" fillId="0" borderId="0" xfId="0" applyFont="1" applyAlignment="1">
      <alignment vertical="top" wrapText="1"/>
    </xf>
    <xf numFmtId="0" fontId="8" fillId="0" borderId="0" xfId="0" applyFont="1" applyAlignment="1">
      <alignment vertical="top" wrapText="1"/>
    </xf>
    <xf numFmtId="1" fontId="8" fillId="0" borderId="0" xfId="0" applyNumberFormat="1" applyFont="1" applyFill="1" applyBorder="1" applyAlignment="1">
      <alignment vertical="top"/>
    </xf>
    <xf numFmtId="0" fontId="8" fillId="0" borderId="1" xfId="0" applyFont="1" applyFill="1" applyBorder="1" applyAlignment="1">
      <alignment horizontal="center" vertical="top"/>
    </xf>
    <xf numFmtId="0" fontId="8" fillId="0" borderId="1" xfId="0" applyFont="1" applyBorder="1" applyAlignment="1">
      <alignment horizontal="left" vertical="top" wrapText="1"/>
    </xf>
    <xf numFmtId="0" fontId="8" fillId="0" borderId="1" xfId="0" applyFont="1" applyBorder="1" applyAlignment="1">
      <alignment horizontal="right" vertical="top"/>
    </xf>
    <xf numFmtId="1" fontId="9" fillId="0" borderId="0" xfId="0" applyNumberFormat="1" applyFont="1" applyFill="1" applyAlignment="1">
      <alignment vertical="top"/>
    </xf>
    <xf numFmtId="0" fontId="9" fillId="0" borderId="0" xfId="0" applyFont="1" applyBorder="1" applyAlignment="1" applyProtection="1">
      <alignment horizontal="left" vertical="top" wrapText="1"/>
    </xf>
    <xf numFmtId="0" fontId="9" fillId="0" borderId="0" xfId="0" applyFont="1" applyAlignment="1">
      <alignment horizontal="center" vertical="top"/>
    </xf>
    <xf numFmtId="0" fontId="9" fillId="0" borderId="0" xfId="0" applyFont="1" applyFill="1" applyBorder="1" applyAlignment="1" applyProtection="1">
      <alignment horizontal="right" vertical="top"/>
    </xf>
    <xf numFmtId="1" fontId="9" fillId="0" borderId="0" xfId="0" applyNumberFormat="1" applyFont="1" applyFill="1" applyBorder="1" applyAlignment="1">
      <alignment vertical="top"/>
    </xf>
    <xf numFmtId="1" fontId="9" fillId="0" borderId="0" xfId="0" applyNumberFormat="1" applyFont="1" applyBorder="1" applyAlignment="1" applyProtection="1">
      <alignment horizontal="right" vertical="top"/>
    </xf>
    <xf numFmtId="4" fontId="9" fillId="0" borderId="0" xfId="0" applyNumberFormat="1" applyFont="1" applyBorder="1" applyAlignment="1">
      <alignment wrapText="1"/>
    </xf>
    <xf numFmtId="0" fontId="9" fillId="0" borderId="0" xfId="0" applyFont="1" applyAlignment="1">
      <alignment horizontal="left" vertical="top" wrapText="1"/>
    </xf>
    <xf numFmtId="0" fontId="9" fillId="0" borderId="0" xfId="0" applyFont="1" applyBorder="1" applyAlignment="1">
      <alignment horizontal="right" vertical="top" wrapText="1"/>
    </xf>
    <xf numFmtId="1" fontId="9" fillId="0" borderId="1" xfId="0" applyNumberFormat="1" applyFont="1" applyFill="1" applyBorder="1" applyAlignment="1">
      <alignment vertical="top"/>
    </xf>
    <xf numFmtId="0" fontId="9" fillId="0" borderId="1" xfId="0" applyFont="1" applyBorder="1" applyAlignment="1">
      <alignment horizontal="left" vertical="top" wrapText="1"/>
    </xf>
    <xf numFmtId="0" fontId="9" fillId="0" borderId="1" xfId="0" applyFont="1" applyBorder="1" applyAlignment="1">
      <alignment horizontal="center" vertical="top"/>
    </xf>
    <xf numFmtId="0" fontId="9" fillId="0" borderId="0" xfId="0" applyFont="1" applyFill="1" applyAlignment="1">
      <alignment vertical="top"/>
    </xf>
    <xf numFmtId="0" fontId="9" fillId="0" borderId="0" xfId="0" applyFont="1" applyFill="1" applyAlignment="1">
      <alignment horizontal="right" vertical="top"/>
    </xf>
    <xf numFmtId="0" fontId="9" fillId="0" borderId="0" xfId="0" applyFont="1"/>
    <xf numFmtId="0" fontId="8" fillId="0" borderId="1" xfId="0" applyFont="1" applyBorder="1" applyAlignment="1">
      <alignment horizontal="center" vertical="top"/>
    </xf>
    <xf numFmtId="0" fontId="9" fillId="0" borderId="0" xfId="0" applyFont="1" applyAlignment="1">
      <alignment horizontal="center" vertical="top" wrapText="1"/>
    </xf>
    <xf numFmtId="0" fontId="9" fillId="0" borderId="0" xfId="0" applyFont="1" applyAlignment="1">
      <alignment horizontal="right" vertical="top" wrapText="1"/>
    </xf>
    <xf numFmtId="0" fontId="9" fillId="0" borderId="0" xfId="0" applyFont="1" applyBorder="1" applyAlignment="1">
      <alignment horizontal="center" vertical="top"/>
    </xf>
    <xf numFmtId="0" fontId="9" fillId="0" borderId="1" xfId="0" applyFont="1" applyBorder="1" applyAlignment="1">
      <alignment horizontal="center" vertical="top" wrapText="1"/>
    </xf>
    <xf numFmtId="0" fontId="9" fillId="0" borderId="0" xfId="0" applyFont="1" applyBorder="1" applyAlignment="1">
      <alignment vertical="top"/>
    </xf>
    <xf numFmtId="0" fontId="9" fillId="0" borderId="0" xfId="0" applyFont="1" applyBorder="1" applyAlignment="1">
      <alignment horizontal="right" vertical="top"/>
    </xf>
    <xf numFmtId="0" fontId="9" fillId="0" borderId="0" xfId="0" applyFont="1" applyAlignment="1">
      <alignment wrapText="1"/>
    </xf>
    <xf numFmtId="0" fontId="9" fillId="0" borderId="1" xfId="0" applyFont="1" applyBorder="1" applyAlignment="1" applyProtection="1">
      <alignment horizontal="left" vertical="top" wrapText="1"/>
    </xf>
    <xf numFmtId="0" fontId="9" fillId="0" borderId="1" xfId="0" applyFont="1" applyFill="1" applyBorder="1" applyAlignment="1">
      <alignment horizontal="right" vertical="top"/>
    </xf>
    <xf numFmtId="0" fontId="9" fillId="0" borderId="0" xfId="0" applyFont="1" applyAlignment="1">
      <alignment horizontal="right"/>
    </xf>
    <xf numFmtId="0" fontId="9" fillId="0" borderId="2" xfId="0" applyFont="1" applyBorder="1" applyAlignment="1">
      <alignment wrapText="1"/>
    </xf>
    <xf numFmtId="0" fontId="9" fillId="0" borderId="0" xfId="0" applyFont="1" applyBorder="1"/>
    <xf numFmtId="0" fontId="9" fillId="0" borderId="0" xfId="0" applyFont="1" applyAlignment="1">
      <alignment horizontal="right" wrapText="1"/>
    </xf>
    <xf numFmtId="0" fontId="11" fillId="0" borderId="0" xfId="0" applyFont="1" applyAlignment="1">
      <alignment vertical="top" wrapText="1"/>
    </xf>
    <xf numFmtId="168" fontId="4" fillId="0" borderId="0" xfId="1" applyNumberFormat="1" applyFont="1" applyFill="1" applyBorder="1" applyAlignment="1" applyProtection="1">
      <alignment horizontal="right" vertical="top" wrapText="1"/>
    </xf>
    <xf numFmtId="0" fontId="4" fillId="0" borderId="0" xfId="0" applyFont="1"/>
    <xf numFmtId="0" fontId="12" fillId="0" borderId="1" xfId="0" applyFont="1" applyFill="1" applyBorder="1" applyAlignment="1">
      <alignment horizontal="center" vertical="top"/>
    </xf>
    <xf numFmtId="0" fontId="12" fillId="0" borderId="1" xfId="0" applyFont="1" applyBorder="1" applyAlignment="1">
      <alignment horizontal="left" vertical="top" wrapText="1"/>
    </xf>
    <xf numFmtId="0" fontId="12" fillId="0" borderId="1" xfId="0" applyFont="1" applyBorder="1" applyAlignment="1">
      <alignment horizontal="right" vertical="top"/>
    </xf>
    <xf numFmtId="0" fontId="9" fillId="0" borderId="0" xfId="6" applyFont="1" applyBorder="1" applyAlignment="1" applyProtection="1">
      <alignment horizontal="left" vertical="top" wrapText="1"/>
    </xf>
    <xf numFmtId="0" fontId="9" fillId="0" borderId="0" xfId="6" applyNumberFormat="1" applyFont="1" applyBorder="1" applyAlignment="1" applyProtection="1">
      <alignment horizontal="left" vertical="top" wrapText="1"/>
    </xf>
    <xf numFmtId="0" fontId="9" fillId="0" borderId="0" xfId="0" applyFont="1" applyFill="1" applyBorder="1" applyAlignment="1">
      <alignment vertical="top" wrapText="1"/>
    </xf>
    <xf numFmtId="0" fontId="9" fillId="0" borderId="0" xfId="0" applyFont="1" applyFill="1" applyAlignment="1">
      <alignment horizontal="left" vertical="top" wrapText="1"/>
    </xf>
    <xf numFmtId="0" fontId="9" fillId="0" borderId="0" xfId="0" applyFont="1" applyAlignment="1">
      <alignment horizontal="right" vertical="top"/>
    </xf>
    <xf numFmtId="0" fontId="13" fillId="0" borderId="0" xfId="0" applyFont="1" applyAlignment="1">
      <alignment horizontal="center"/>
    </xf>
    <xf numFmtId="0" fontId="13" fillId="0" borderId="0" xfId="0" applyFont="1" applyAlignment="1">
      <alignment horizontal="left"/>
    </xf>
    <xf numFmtId="49" fontId="9" fillId="0" borderId="0" xfId="0" applyNumberFormat="1" applyFont="1" applyAlignment="1">
      <alignment horizontal="right" vertical="top"/>
    </xf>
    <xf numFmtId="0" fontId="4" fillId="0" borderId="0" xfId="0" applyFont="1" applyAlignment="1">
      <alignment horizontal="left" vertical="top" wrapText="1"/>
    </xf>
    <xf numFmtId="49" fontId="9" fillId="0" borderId="0" xfId="0" applyNumberFormat="1" applyFont="1"/>
    <xf numFmtId="3" fontId="9" fillId="0" borderId="0" xfId="0" applyNumberFormat="1" applyFont="1" applyAlignment="1">
      <alignment horizontal="right"/>
    </xf>
    <xf numFmtId="3" fontId="9" fillId="0" borderId="0" xfId="0" applyNumberFormat="1" applyFont="1"/>
    <xf numFmtId="0" fontId="9" fillId="0" borderId="0" xfId="0" applyFont="1" applyAlignment="1"/>
    <xf numFmtId="0" fontId="4" fillId="0" borderId="0" xfId="0" applyFont="1" applyAlignment="1">
      <alignment vertical="top"/>
    </xf>
    <xf numFmtId="0" fontId="4" fillId="0" borderId="0" xfId="0" applyFont="1" applyAlignment="1"/>
    <xf numFmtId="0" fontId="4" fillId="0" borderId="0" xfId="0" applyFont="1" applyBorder="1" applyAlignment="1"/>
    <xf numFmtId="0" fontId="11" fillId="0" borderId="0" xfId="0" applyFont="1"/>
    <xf numFmtId="0" fontId="11" fillId="0" borderId="0" xfId="0" applyFont="1" applyAlignment="1">
      <alignment horizontal="left"/>
    </xf>
    <xf numFmtId="168" fontId="4" fillId="0" borderId="0" xfId="1" applyNumberFormat="1" applyFont="1" applyFill="1" applyBorder="1" applyAlignment="1" applyProtection="1">
      <alignment horizontal="right"/>
    </xf>
    <xf numFmtId="168" fontId="4" fillId="0" borderId="0" xfId="0" applyNumberFormat="1" applyFont="1" applyAlignment="1"/>
    <xf numFmtId="0" fontId="4" fillId="0" borderId="0" xfId="0" applyFont="1" applyAlignment="1">
      <alignment horizontal="left"/>
    </xf>
    <xf numFmtId="0" fontId="11" fillId="0" borderId="0" xfId="0" applyFont="1" applyAlignment="1">
      <alignment wrapText="1"/>
    </xf>
    <xf numFmtId="0" fontId="11" fillId="0" borderId="0" xfId="0" applyFont="1" applyAlignment="1">
      <alignment vertical="top"/>
    </xf>
    <xf numFmtId="0" fontId="11" fillId="0" borderId="0" xfId="0" applyFont="1" applyAlignment="1"/>
    <xf numFmtId="168" fontId="11" fillId="0" borderId="0" xfId="1" applyNumberFormat="1" applyFont="1" applyFill="1" applyBorder="1" applyAlignment="1" applyProtection="1">
      <alignment horizontal="right"/>
    </xf>
    <xf numFmtId="168" fontId="11" fillId="0" borderId="0" xfId="1" applyNumberFormat="1" applyFont="1" applyFill="1" applyBorder="1" applyAlignment="1" applyProtection="1"/>
    <xf numFmtId="168" fontId="11" fillId="0" borderId="0" xfId="1" applyNumberFormat="1" applyFont="1" applyFill="1" applyBorder="1" applyAlignment="1" applyProtection="1">
      <alignment horizontal="center"/>
    </xf>
    <xf numFmtId="168" fontId="4" fillId="0" borderId="0" xfId="1" applyNumberFormat="1" applyFont="1" applyFill="1" applyBorder="1" applyAlignment="1" applyProtection="1"/>
    <xf numFmtId="0" fontId="11" fillId="0" borderId="0" xfId="0" applyFont="1" applyAlignment="1">
      <alignment horizontal="center"/>
    </xf>
    <xf numFmtId="0" fontId="4" fillId="0" borderId="0" xfId="0" applyFont="1" applyAlignment="1">
      <alignment horizontal="right"/>
    </xf>
    <xf numFmtId="0" fontId="9" fillId="0" borderId="0" xfId="0" applyFont="1" applyAlignment="1">
      <alignment vertical="top"/>
    </xf>
    <xf numFmtId="4" fontId="9" fillId="0" borderId="0" xfId="0" applyNumberFormat="1" applyFont="1"/>
    <xf numFmtId="0" fontId="4" fillId="0" borderId="2" xfId="0" applyFont="1" applyBorder="1"/>
    <xf numFmtId="0" fontId="4" fillId="0" borderId="2" xfId="0" applyFont="1" applyBorder="1" applyAlignment="1">
      <alignment horizontal="left"/>
    </xf>
    <xf numFmtId="168" fontId="4" fillId="0" borderId="2" xfId="1" applyNumberFormat="1" applyFont="1" applyFill="1" applyBorder="1" applyAlignment="1" applyProtection="1">
      <alignment horizontal="right"/>
    </xf>
    <xf numFmtId="168" fontId="4" fillId="0" borderId="2" xfId="1" applyNumberFormat="1" applyFont="1" applyFill="1" applyBorder="1" applyAlignment="1" applyProtection="1"/>
    <xf numFmtId="0" fontId="4" fillId="0" borderId="0" xfId="0" applyFont="1" applyBorder="1" applyAlignment="1">
      <alignment horizontal="left"/>
    </xf>
    <xf numFmtId="0" fontId="4" fillId="0" borderId="0" xfId="0" applyFont="1" applyAlignment="1">
      <alignment horizontal="left" vertical="top"/>
    </xf>
    <xf numFmtId="168" fontId="4" fillId="0" borderId="0" xfId="1" applyNumberFormat="1" applyFont="1" applyFill="1" applyBorder="1" applyAlignment="1" applyProtection="1">
      <alignment horizontal="center"/>
    </xf>
    <xf numFmtId="168" fontId="4" fillId="0" borderId="0" xfId="0" applyNumberFormat="1" applyFont="1" applyAlignment="1">
      <alignment horizontal="center"/>
    </xf>
    <xf numFmtId="0" fontId="15" fillId="0" borderId="0" xfId="0" applyFont="1"/>
    <xf numFmtId="0" fontId="15" fillId="0" borderId="0" xfId="0" applyFont="1" applyAlignment="1">
      <alignment horizontal="left"/>
    </xf>
    <xf numFmtId="168" fontId="15" fillId="0" borderId="0" xfId="1" applyNumberFormat="1" applyFont="1" applyFill="1" applyBorder="1" applyAlignment="1" applyProtection="1">
      <alignment horizontal="right"/>
    </xf>
    <xf numFmtId="168" fontId="15" fillId="0" borderId="0" xfId="1" applyNumberFormat="1" applyFont="1" applyFill="1" applyBorder="1" applyAlignment="1" applyProtection="1">
      <alignment horizontal="center"/>
    </xf>
    <xf numFmtId="168" fontId="15" fillId="0" borderId="0" xfId="0" applyNumberFormat="1" applyFont="1" applyAlignment="1">
      <alignment horizontal="center"/>
    </xf>
    <xf numFmtId="0" fontId="15" fillId="0" borderId="0" xfId="0" applyFont="1" applyAlignment="1">
      <alignment vertical="top"/>
    </xf>
    <xf numFmtId="0" fontId="15" fillId="0" borderId="0" xfId="0" applyFont="1" applyAlignment="1">
      <alignment horizontal="center" vertical="top"/>
    </xf>
    <xf numFmtId="49" fontId="9" fillId="0" borderId="0" xfId="0" applyNumberFormat="1" applyFont="1" applyFill="1" applyBorder="1" applyAlignment="1">
      <alignment horizontal="right" vertical="top"/>
    </xf>
    <xf numFmtId="0" fontId="9" fillId="0" borderId="0" xfId="0" applyFont="1" applyFill="1" applyBorder="1"/>
    <xf numFmtId="3" fontId="9" fillId="0" borderId="0" xfId="0" applyNumberFormat="1" applyFont="1" applyFill="1" applyBorder="1" applyAlignment="1">
      <alignment horizontal="right"/>
    </xf>
    <xf numFmtId="3" fontId="9" fillId="0" borderId="0" xfId="0" applyNumberFormat="1" applyFont="1" applyFill="1" applyBorder="1" applyAlignment="1">
      <alignment horizontal="center"/>
    </xf>
    <xf numFmtId="49" fontId="9" fillId="0" borderId="0" xfId="0" applyNumberFormat="1" applyFont="1" applyFill="1" applyBorder="1"/>
    <xf numFmtId="4" fontId="9" fillId="0" borderId="0" xfId="0" applyNumberFormat="1" applyFont="1" applyFill="1" applyBorder="1" applyAlignment="1">
      <alignment horizontal="center"/>
    </xf>
    <xf numFmtId="49" fontId="4" fillId="0" borderId="0" xfId="0" applyNumberFormat="1" applyFont="1" applyAlignment="1">
      <alignment horizontal="right" vertical="top"/>
    </xf>
    <xf numFmtId="0" fontId="4" fillId="0" borderId="0" xfId="0" applyFont="1" applyAlignment="1">
      <alignment wrapText="1"/>
    </xf>
    <xf numFmtId="49" fontId="4" fillId="0" borderId="0" xfId="0" applyNumberFormat="1" applyFont="1" applyAlignment="1">
      <alignment horizontal="left"/>
    </xf>
    <xf numFmtId="3" fontId="4" fillId="0" borderId="0" xfId="0" applyNumberFormat="1" applyFont="1" applyAlignment="1">
      <alignment horizontal="right"/>
    </xf>
    <xf numFmtId="4" fontId="9" fillId="0" borderId="0" xfId="0" applyNumberFormat="1" applyFont="1" applyBorder="1" applyAlignment="1">
      <alignment horizontal="center"/>
    </xf>
    <xf numFmtId="1" fontId="4" fillId="0" borderId="0" xfId="0" applyNumberFormat="1" applyFont="1" applyAlignment="1">
      <alignment horizontal="right" vertical="top"/>
    </xf>
    <xf numFmtId="1" fontId="4" fillId="0" borderId="0" xfId="0" applyNumberFormat="1" applyFont="1"/>
    <xf numFmtId="1" fontId="4" fillId="0" borderId="0" xfId="0" applyNumberFormat="1" applyFont="1" applyAlignment="1">
      <alignment vertical="top"/>
    </xf>
    <xf numFmtId="168" fontId="4" fillId="0" borderId="0" xfId="0" applyNumberFormat="1" applyFont="1" applyBorder="1" applyAlignment="1">
      <alignment horizontal="center"/>
    </xf>
    <xf numFmtId="169" fontId="4" fillId="0" borderId="0" xfId="2" applyFont="1" applyFill="1" applyBorder="1" applyAlignment="1" applyProtection="1">
      <alignment horizontal="center"/>
    </xf>
    <xf numFmtId="1" fontId="9" fillId="0" borderId="0" xfId="0" applyNumberFormat="1" applyFont="1" applyAlignment="1">
      <alignment horizontal="right" vertical="top"/>
    </xf>
    <xf numFmtId="1" fontId="9" fillId="0" borderId="0" xfId="0" applyNumberFormat="1" applyFont="1"/>
    <xf numFmtId="9" fontId="9" fillId="0" borderId="0" xfId="0" applyNumberFormat="1" applyFont="1" applyAlignment="1">
      <alignment horizontal="right"/>
    </xf>
    <xf numFmtId="3" fontId="9" fillId="0" borderId="0" xfId="0" applyNumberFormat="1" applyFont="1" applyAlignment="1">
      <alignment horizontal="center"/>
    </xf>
    <xf numFmtId="170" fontId="9" fillId="0" borderId="0" xfId="0" applyNumberFormat="1" applyFont="1" applyAlignment="1">
      <alignment horizontal="right"/>
    </xf>
    <xf numFmtId="0" fontId="4" fillId="0" borderId="2" xfId="0" applyFont="1" applyBorder="1" applyAlignment="1">
      <alignment vertical="top"/>
    </xf>
    <xf numFmtId="0" fontId="4" fillId="0" borderId="2" xfId="0" applyFont="1" applyBorder="1" applyAlignment="1">
      <alignment vertical="top" wrapText="1"/>
    </xf>
    <xf numFmtId="0" fontId="4" fillId="0" borderId="2" xfId="0" applyFont="1" applyBorder="1" applyAlignment="1"/>
    <xf numFmtId="168" fontId="4" fillId="0" borderId="2" xfId="1" applyNumberFormat="1" applyFont="1" applyFill="1" applyBorder="1" applyAlignment="1" applyProtection="1">
      <alignment horizontal="center"/>
    </xf>
    <xf numFmtId="168" fontId="4" fillId="0" borderId="2" xfId="1" applyNumberFormat="1" applyFont="1" applyFill="1" applyBorder="1" applyAlignment="1" applyProtection="1">
      <alignment vertical="top" wrapText="1"/>
    </xf>
    <xf numFmtId="0" fontId="4" fillId="0" borderId="0" xfId="0" applyFont="1" applyBorder="1" applyAlignment="1">
      <alignment vertical="top" wrapText="1"/>
    </xf>
    <xf numFmtId="168" fontId="4" fillId="0" borderId="0" xfId="1" applyNumberFormat="1" applyFont="1" applyFill="1" applyBorder="1" applyAlignment="1" applyProtection="1">
      <alignment vertical="top" wrapText="1"/>
    </xf>
    <xf numFmtId="0" fontId="13" fillId="0" borderId="0" xfId="0" applyFont="1" applyAlignment="1">
      <alignment vertical="top"/>
    </xf>
    <xf numFmtId="0" fontId="13" fillId="0" borderId="0" xfId="0" applyFont="1" applyAlignment="1">
      <alignment vertical="top" wrapText="1"/>
    </xf>
    <xf numFmtId="0" fontId="13" fillId="0" borderId="0" xfId="0" applyFont="1" applyAlignment="1"/>
    <xf numFmtId="168" fontId="13" fillId="0" borderId="0" xfId="1" applyNumberFormat="1" applyFont="1" applyFill="1" applyBorder="1" applyAlignment="1" applyProtection="1">
      <alignment horizontal="right"/>
    </xf>
    <xf numFmtId="168" fontId="13" fillId="0" borderId="0" xfId="1" applyNumberFormat="1" applyFont="1" applyFill="1" applyBorder="1" applyAlignment="1" applyProtection="1"/>
    <xf numFmtId="168" fontId="13" fillId="0" borderId="0" xfId="1" applyNumberFormat="1" applyFont="1" applyFill="1" applyBorder="1" applyAlignment="1" applyProtection="1">
      <alignment horizontal="center"/>
    </xf>
    <xf numFmtId="0" fontId="9" fillId="0" borderId="0" xfId="0" applyFont="1" applyAlignment="1">
      <alignment horizontal="left"/>
    </xf>
    <xf numFmtId="4" fontId="4" fillId="0" borderId="0" xfId="0" applyNumberFormat="1" applyFont="1"/>
    <xf numFmtId="171" fontId="9" fillId="0" borderId="0" xfId="0" applyNumberFormat="1" applyFont="1" applyAlignment="1">
      <alignment horizontal="right" vertical="top" wrapText="1"/>
    </xf>
    <xf numFmtId="0" fontId="9" fillId="0" borderId="1" xfId="0" applyFont="1" applyBorder="1" applyAlignment="1">
      <alignment wrapText="1"/>
    </xf>
    <xf numFmtId="0" fontId="9" fillId="0" borderId="1" xfId="0" applyFont="1" applyBorder="1"/>
    <xf numFmtId="0" fontId="9" fillId="0" borderId="1" xfId="0" applyFont="1" applyBorder="1" applyAlignment="1">
      <alignment horizontal="left"/>
    </xf>
    <xf numFmtId="0" fontId="9" fillId="0" borderId="0" xfId="0" applyFont="1" applyFill="1" applyBorder="1" applyAlignment="1">
      <alignment horizontal="left"/>
    </xf>
    <xf numFmtId="3" fontId="4" fillId="0" borderId="0" xfId="0" applyNumberFormat="1" applyFont="1" applyAlignment="1">
      <alignment horizontal="left"/>
    </xf>
    <xf numFmtId="1" fontId="9" fillId="0" borderId="0" xfId="0" applyNumberFormat="1" applyFont="1" applyAlignment="1">
      <alignment horizontal="right" vertical="top" wrapText="1"/>
    </xf>
    <xf numFmtId="4" fontId="9" fillId="0" borderId="0" xfId="0" applyNumberFormat="1" applyFont="1" applyFill="1" applyBorder="1" applyAlignment="1"/>
    <xf numFmtId="0" fontId="9" fillId="0" borderId="0" xfId="0" applyFont="1" applyBorder="1" applyAlignment="1">
      <alignment horizontal="left"/>
    </xf>
    <xf numFmtId="0" fontId="9" fillId="0" borderId="3" xfId="0" applyFont="1" applyBorder="1"/>
    <xf numFmtId="0" fontId="4" fillId="0" borderId="3" xfId="0" applyFont="1" applyBorder="1"/>
    <xf numFmtId="4" fontId="9" fillId="0" borderId="3" xfId="0" applyNumberFormat="1" applyFont="1" applyFill="1" applyBorder="1" applyAlignment="1"/>
    <xf numFmtId="168" fontId="9" fillId="0" borderId="0" xfId="0" applyNumberFormat="1" applyFont="1"/>
    <xf numFmtId="0" fontId="8" fillId="0" borderId="0" xfId="0" applyFont="1"/>
    <xf numFmtId="0" fontId="6" fillId="0" borderId="0" xfId="0" applyFont="1"/>
    <xf numFmtId="49" fontId="8" fillId="0" borderId="0" xfId="0" applyNumberFormat="1" applyFont="1" applyAlignment="1">
      <alignment horizontal="right" vertical="top"/>
    </xf>
    <xf numFmtId="49" fontId="8" fillId="0" borderId="0" xfId="0" applyNumberFormat="1" applyFont="1"/>
    <xf numFmtId="1" fontId="8" fillId="0" borderId="0" xfId="0" applyNumberFormat="1" applyFont="1" applyAlignment="1">
      <alignment horizontal="right"/>
    </xf>
    <xf numFmtId="3" fontId="8" fillId="0" borderId="0" xfId="0" applyNumberFormat="1" applyFont="1"/>
    <xf numFmtId="3" fontId="8" fillId="0" borderId="0" xfId="0" applyNumberFormat="1" applyFont="1" applyAlignment="1">
      <alignment horizontal="right"/>
    </xf>
    <xf numFmtId="0" fontId="4" fillId="0" borderId="1" xfId="0" applyFont="1" applyBorder="1" applyAlignment="1">
      <alignment wrapText="1"/>
    </xf>
    <xf numFmtId="1" fontId="9" fillId="0" borderId="0" xfId="0" applyNumberFormat="1" applyFont="1" applyAlignment="1">
      <alignment horizontal="left"/>
    </xf>
    <xf numFmtId="0" fontId="4" fillId="0" borderId="0" xfId="0" applyFont="1" applyFill="1" applyBorder="1" applyAlignment="1">
      <alignment horizontal="left"/>
    </xf>
    <xf numFmtId="0" fontId="4" fillId="0" borderId="0" xfId="0" applyFont="1" applyFill="1" applyBorder="1"/>
    <xf numFmtId="49" fontId="9" fillId="0" borderId="1" xfId="0" applyNumberFormat="1" applyFont="1" applyBorder="1" applyAlignment="1">
      <alignment horizontal="right" vertical="top"/>
    </xf>
    <xf numFmtId="0" fontId="9" fillId="0" borderId="1" xfId="0" applyFont="1" applyBorder="1" applyAlignment="1">
      <alignment vertical="top" wrapText="1"/>
    </xf>
    <xf numFmtId="1" fontId="9" fillId="0" borderId="1" xfId="0" applyNumberFormat="1" applyFont="1" applyBorder="1" applyAlignment="1">
      <alignment horizontal="left"/>
    </xf>
    <xf numFmtId="0" fontId="8" fillId="0" borderId="1" xfId="0" applyFont="1" applyBorder="1" applyAlignment="1">
      <alignment horizontal="right" wrapText="1"/>
    </xf>
    <xf numFmtId="0" fontId="8" fillId="0" borderId="1" xfId="0" applyFont="1" applyBorder="1" applyAlignment="1">
      <alignment vertical="top" wrapText="1"/>
    </xf>
    <xf numFmtId="49" fontId="8" fillId="0" borderId="1" xfId="0" applyNumberFormat="1" applyFont="1" applyBorder="1" applyAlignment="1">
      <alignment horizontal="left"/>
    </xf>
    <xf numFmtId="3" fontId="8" fillId="0" borderId="1" xfId="0" applyNumberFormat="1" applyFont="1" applyBorder="1" applyAlignment="1" applyProtection="1">
      <alignment horizontal="right"/>
      <protection locked="0"/>
    </xf>
    <xf numFmtId="3" fontId="8" fillId="0" borderId="1" xfId="0" applyNumberFormat="1" applyFont="1" applyBorder="1"/>
    <xf numFmtId="3" fontId="8" fillId="0" borderId="1" xfId="0" applyNumberFormat="1" applyFont="1" applyBorder="1" applyAlignment="1">
      <alignment horizontal="right"/>
    </xf>
    <xf numFmtId="49" fontId="8" fillId="0" borderId="0" xfId="0" applyNumberFormat="1" applyFont="1" applyAlignment="1">
      <alignment horizontal="right" wrapText="1"/>
    </xf>
    <xf numFmtId="49" fontId="8" fillId="0" borderId="0" xfId="0" applyNumberFormat="1" applyFont="1" applyAlignment="1">
      <alignment horizontal="left"/>
    </xf>
    <xf numFmtId="3" fontId="8" fillId="0" borderId="0" xfId="0" applyNumberFormat="1" applyFont="1" applyAlignment="1" applyProtection="1">
      <alignment horizontal="right"/>
      <protection locked="0"/>
    </xf>
    <xf numFmtId="0" fontId="3" fillId="0" borderId="0" xfId="0" applyFont="1"/>
    <xf numFmtId="0" fontId="9" fillId="0" borderId="0" xfId="0" applyFont="1" applyBorder="1" applyAlignment="1">
      <alignment horizontal="center" wrapText="1"/>
    </xf>
    <xf numFmtId="3" fontId="9" fillId="0" borderId="0" xfId="0" applyNumberFormat="1" applyFont="1" applyBorder="1" applyAlignment="1">
      <alignment horizontal="center" wrapText="1"/>
    </xf>
    <xf numFmtId="3" fontId="9" fillId="0" borderId="0" xfId="1" applyNumberFormat="1" applyFont="1" applyFill="1" applyBorder="1" applyAlignment="1" applyProtection="1">
      <alignment horizontal="right" wrapText="1"/>
    </xf>
    <xf numFmtId="0" fontId="9" fillId="0" borderId="0" xfId="0" applyFont="1" applyBorder="1" applyAlignment="1">
      <alignment horizontal="center" vertical="top" wrapText="1"/>
    </xf>
    <xf numFmtId="0" fontId="9" fillId="0" borderId="0" xfId="0" applyFont="1" applyAlignment="1">
      <alignment horizontal="center" wrapText="1"/>
    </xf>
    <xf numFmtId="0" fontId="9" fillId="0" borderId="0" xfId="0" applyNumberFormat="1" applyFont="1" applyAlignment="1">
      <alignment wrapText="1"/>
    </xf>
    <xf numFmtId="2" fontId="9" fillId="0" borderId="0" xfId="0" applyNumberFormat="1" applyFont="1"/>
    <xf numFmtId="9" fontId="9" fillId="0" borderId="0" xfId="0" applyNumberFormat="1" applyFont="1" applyAlignment="1">
      <alignment horizontal="left"/>
    </xf>
    <xf numFmtId="0" fontId="9" fillId="0" borderId="0" xfId="0" applyFont="1" applyBorder="1" applyAlignment="1">
      <alignment horizontal="left" vertical="top" wrapText="1"/>
    </xf>
    <xf numFmtId="1" fontId="9" fillId="0" borderId="0" xfId="0" applyNumberFormat="1" applyFont="1" applyAlignment="1" applyProtection="1">
      <alignment horizontal="left" wrapText="1"/>
      <protection locked="0"/>
    </xf>
    <xf numFmtId="1" fontId="9" fillId="0" borderId="0" xfId="0" applyNumberFormat="1" applyFont="1" applyAlignment="1" applyProtection="1">
      <alignment horizontal="left"/>
      <protection locked="0"/>
    </xf>
    <xf numFmtId="0" fontId="9" fillId="0" borderId="1" xfId="0" applyFont="1" applyBorder="1" applyAlignment="1">
      <alignment horizontal="center" wrapText="1"/>
    </xf>
    <xf numFmtId="3" fontId="9" fillId="0" borderId="1" xfId="0" applyNumberFormat="1" applyFont="1" applyBorder="1" applyAlignment="1">
      <alignment horizontal="right" wrapText="1"/>
    </xf>
    <xf numFmtId="3" fontId="9" fillId="0" borderId="0" xfId="0" applyNumberFormat="1" applyFont="1" applyAlignment="1">
      <alignment horizontal="right" wrapText="1"/>
    </xf>
    <xf numFmtId="4" fontId="9" fillId="0" borderId="0" xfId="0" applyNumberFormat="1" applyFont="1" applyAlignment="1">
      <alignment horizontal="right" wrapText="1"/>
    </xf>
    <xf numFmtId="1" fontId="9" fillId="0" borderId="0" xfId="0" applyNumberFormat="1" applyFont="1" applyAlignment="1" applyProtection="1">
      <alignment horizontal="left" vertical="top" wrapText="1"/>
      <protection locked="0"/>
    </xf>
    <xf numFmtId="9" fontId="9" fillId="0" borderId="0" xfId="0" applyNumberFormat="1" applyFont="1" applyBorder="1" applyAlignment="1">
      <alignment horizontal="center" wrapText="1"/>
    </xf>
    <xf numFmtId="10" fontId="9" fillId="0" borderId="0" xfId="0" applyNumberFormat="1" applyFont="1" applyBorder="1" applyAlignment="1">
      <alignment horizontal="center" wrapText="1"/>
    </xf>
    <xf numFmtId="0" fontId="9" fillId="0" borderId="0" xfId="0" applyFont="1" applyAlignment="1">
      <alignment horizontal="left" wrapText="1"/>
    </xf>
    <xf numFmtId="170" fontId="9" fillId="0" borderId="0" xfId="0" applyNumberFormat="1" applyFont="1" applyBorder="1" applyAlignment="1">
      <alignment horizontal="center" wrapText="1"/>
    </xf>
    <xf numFmtId="1" fontId="9" fillId="0" borderId="0" xfId="0" applyNumberFormat="1" applyFont="1" applyAlignment="1">
      <alignment horizontal="center"/>
    </xf>
    <xf numFmtId="168" fontId="9" fillId="0" borderId="0" xfId="0" applyNumberFormat="1" applyFont="1" applyAlignment="1">
      <alignment wrapText="1"/>
    </xf>
    <xf numFmtId="168" fontId="9" fillId="0" borderId="0" xfId="0" applyNumberFormat="1" applyFont="1" applyAlignment="1"/>
    <xf numFmtId="0" fontId="9" fillId="0" borderId="0" xfId="0" applyFont="1" applyFill="1" applyBorder="1" applyAlignment="1">
      <alignment horizontal="left" vertical="top" wrapText="1"/>
    </xf>
    <xf numFmtId="0" fontId="4" fillId="0" borderId="0" xfId="1" applyNumberFormat="1" applyFont="1" applyFill="1" applyBorder="1" applyAlignment="1" applyProtection="1"/>
    <xf numFmtId="0" fontId="4" fillId="0" borderId="0" xfId="0" applyFont="1" applyAlignment="1">
      <alignment horizontal="right" vertical="top"/>
    </xf>
    <xf numFmtId="49" fontId="4" fillId="0" borderId="0" xfId="8" applyNumberFormat="1" applyFont="1" applyFill="1" applyBorder="1" applyAlignment="1">
      <alignment horizontal="left" vertical="top" wrapText="1"/>
    </xf>
    <xf numFmtId="0" fontId="4" fillId="0" borderId="0" xfId="1" applyNumberFormat="1" applyFont="1" applyFill="1" applyBorder="1" applyAlignment="1" applyProtection="1">
      <alignment horizontal="right"/>
    </xf>
    <xf numFmtId="1" fontId="9" fillId="0" borderId="0" xfId="0" applyNumberFormat="1" applyFont="1" applyBorder="1" applyAlignment="1">
      <alignment horizontal="right" vertical="top"/>
    </xf>
    <xf numFmtId="49" fontId="9" fillId="0" borderId="0" xfId="0" applyNumberFormat="1" applyFont="1" applyAlignment="1">
      <alignment horizontal="right"/>
    </xf>
    <xf numFmtId="49" fontId="4" fillId="0" borderId="0" xfId="0" applyNumberFormat="1" applyFont="1"/>
    <xf numFmtId="49" fontId="4" fillId="0" borderId="0" xfId="0" applyNumberFormat="1" applyFont="1" applyAlignment="1"/>
    <xf numFmtId="1" fontId="4" fillId="0" borderId="0" xfId="0" applyNumberFormat="1" applyFont="1" applyAlignment="1">
      <alignment horizontal="right"/>
    </xf>
    <xf numFmtId="49" fontId="9" fillId="0" borderId="0" xfId="0" applyNumberFormat="1" applyFont="1" applyAlignment="1"/>
    <xf numFmtId="0" fontId="13" fillId="0" borderId="0" xfId="1" applyNumberFormat="1" applyFont="1" applyFill="1" applyBorder="1" applyAlignment="1" applyProtection="1">
      <alignment horizontal="right"/>
    </xf>
    <xf numFmtId="172" fontId="4" fillId="0" borderId="0" xfId="0" applyNumberFormat="1" applyFont="1"/>
    <xf numFmtId="168" fontId="4" fillId="0" borderId="0" xfId="0" applyNumberFormat="1" applyFont="1"/>
    <xf numFmtId="3" fontId="2" fillId="0" borderId="4" xfId="0" applyNumberFormat="1" applyFont="1" applyBorder="1" applyAlignment="1">
      <alignment horizontal="left"/>
    </xf>
    <xf numFmtId="0" fontId="0" fillId="0" borderId="0" xfId="0" applyAlignment="1">
      <alignment vertical="top" wrapText="1"/>
    </xf>
    <xf numFmtId="49" fontId="17" fillId="0" borderId="0" xfId="0" applyNumberFormat="1" applyFont="1" applyAlignment="1">
      <alignment horizontal="right" vertical="top"/>
    </xf>
    <xf numFmtId="3" fontId="17" fillId="0" borderId="0" xfId="0" applyNumberFormat="1" applyFont="1" applyAlignment="1">
      <alignment horizontal="right"/>
    </xf>
    <xf numFmtId="0" fontId="17" fillId="0" borderId="0" xfId="0" applyFont="1"/>
    <xf numFmtId="0" fontId="19" fillId="0" borderId="0" xfId="0" applyFont="1"/>
    <xf numFmtId="2" fontId="19" fillId="0" borderId="0" xfId="0" applyNumberFormat="1" applyFont="1"/>
    <xf numFmtId="3" fontId="17" fillId="0" borderId="0" xfId="0" applyNumberFormat="1" applyFont="1"/>
    <xf numFmtId="2" fontId="17" fillId="0" borderId="0" xfId="0" applyNumberFormat="1" applyFont="1" applyAlignment="1">
      <alignment horizontal="right"/>
    </xf>
    <xf numFmtId="0" fontId="17" fillId="0" borderId="0" xfId="0" applyFont="1" applyAlignment="1">
      <alignment horizontal="right"/>
    </xf>
    <xf numFmtId="0" fontId="5" fillId="0" borderId="4" xfId="0" applyFont="1"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wrapText="1"/>
    </xf>
    <xf numFmtId="0" fontId="0" fillId="0" borderId="4" xfId="0" applyBorder="1" applyAlignment="1">
      <alignment horizontal="left" vertical="top" wrapText="1"/>
    </xf>
    <xf numFmtId="9" fontId="9" fillId="0" borderId="1" xfId="0" applyNumberFormat="1" applyFont="1" applyBorder="1" applyAlignment="1">
      <alignment horizontal="right" vertical="top" wrapText="1"/>
    </xf>
    <xf numFmtId="0" fontId="1" fillId="0" borderId="0" xfId="0" applyFont="1" applyAlignment="1">
      <alignment vertical="top" wrapText="1"/>
    </xf>
    <xf numFmtId="0" fontId="20" fillId="0" borderId="0" xfId="0" applyFont="1" applyAlignment="1">
      <alignment vertical="top" wrapText="1"/>
    </xf>
    <xf numFmtId="173" fontId="1" fillId="0" borderId="0" xfId="1" applyNumberFormat="1" applyFont="1" applyAlignment="1">
      <alignment horizontal="right" vertical="top" wrapText="1"/>
    </xf>
    <xf numFmtId="173" fontId="21" fillId="0" borderId="0" xfId="1" applyNumberFormat="1" applyFont="1" applyAlignment="1">
      <alignment horizontal="right" vertical="top" wrapText="1"/>
    </xf>
    <xf numFmtId="0" fontId="1" fillId="0" borderId="0" xfId="0" applyFont="1"/>
    <xf numFmtId="0" fontId="22" fillId="0" borderId="0" xfId="1" applyNumberFormat="1" applyFont="1" applyAlignment="1">
      <alignment horizontal="right"/>
    </xf>
    <xf numFmtId="173" fontId="22" fillId="0" borderId="0" xfId="1" applyNumberFormat="1" applyFont="1" applyAlignment="1">
      <alignment horizontal="right"/>
    </xf>
    <xf numFmtId="173" fontId="21" fillId="0" borderId="0" xfId="0" applyNumberFormat="1" applyFont="1" applyAlignment="1"/>
    <xf numFmtId="0" fontId="20" fillId="0" borderId="4" xfId="0" applyFont="1" applyFill="1" applyBorder="1" applyAlignment="1">
      <alignment horizontal="center" vertical="top"/>
    </xf>
    <xf numFmtId="0" fontId="20" fillId="0" borderId="4" xfId="0" applyFont="1" applyBorder="1" applyAlignment="1">
      <alignment horizontal="left" vertical="top" wrapText="1"/>
    </xf>
    <xf numFmtId="0" fontId="20" fillId="0" borderId="4" xfId="0" applyFont="1" applyBorder="1" applyAlignment="1">
      <alignment horizontal="right" vertical="top"/>
    </xf>
    <xf numFmtId="0" fontId="24" fillId="0" borderId="0" xfId="0" applyFont="1"/>
    <xf numFmtId="0" fontId="1" fillId="0" borderId="0" xfId="0" applyFont="1" applyFill="1" applyAlignment="1">
      <alignment horizontal="right" vertical="top"/>
    </xf>
    <xf numFmtId="0" fontId="1" fillId="0" borderId="0" xfId="0" applyFont="1" applyFill="1" applyBorder="1" applyAlignment="1" applyProtection="1">
      <alignment horizontal="left" vertical="top" wrapText="1"/>
    </xf>
    <xf numFmtId="0" fontId="25" fillId="0" borderId="0" xfId="0" applyFont="1" applyAlignment="1">
      <alignment horizontal="right" vertical="top"/>
    </xf>
    <xf numFmtId="0" fontId="25" fillId="0" borderId="0" xfId="0" applyFont="1" applyFill="1" applyAlignment="1">
      <alignment horizontal="right" vertical="top"/>
    </xf>
    <xf numFmtId="1" fontId="1" fillId="0" borderId="0" xfId="0" applyNumberFormat="1" applyFont="1" applyFill="1" applyBorder="1" applyAlignment="1">
      <alignment vertical="top" wrapText="1"/>
    </xf>
    <xf numFmtId="1" fontId="1" fillId="0" borderId="0" xfId="0" applyNumberFormat="1" applyFont="1" applyFill="1" applyBorder="1" applyAlignment="1">
      <alignment vertical="top"/>
    </xf>
    <xf numFmtId="0" fontId="1" fillId="0" borderId="0" xfId="0" applyFont="1" applyFill="1" applyBorder="1" applyAlignment="1">
      <alignment vertical="top" wrapText="1"/>
    </xf>
    <xf numFmtId="0" fontId="22" fillId="0" borderId="0" xfId="0" applyFont="1"/>
    <xf numFmtId="0" fontId="1" fillId="0" borderId="0" xfId="3" applyFont="1" applyBorder="1"/>
    <xf numFmtId="0" fontId="1" fillId="0" borderId="0" xfId="3" applyFont="1"/>
    <xf numFmtId="0" fontId="1" fillId="0" borderId="0" xfId="0" applyFont="1" applyFill="1" applyAlignment="1">
      <alignment horizontal="left" vertical="top" wrapText="1"/>
    </xf>
    <xf numFmtId="0" fontId="1" fillId="0" borderId="0" xfId="0" applyFont="1" applyAlignment="1">
      <alignment horizontal="right" vertical="top" wrapText="1"/>
    </xf>
    <xf numFmtId="0" fontId="1" fillId="0" borderId="0" xfId="0" applyNumberFormat="1" applyFont="1" applyFill="1" applyBorder="1" applyAlignment="1" applyProtection="1">
      <alignment horizontal="left" vertical="top" wrapText="1"/>
    </xf>
    <xf numFmtId="0" fontId="1" fillId="0" borderId="0" xfId="0" applyFont="1" applyBorder="1" applyAlignment="1" applyProtection="1">
      <alignment horizontal="left" vertical="top" wrapText="1"/>
    </xf>
    <xf numFmtId="0" fontId="25" fillId="0" borderId="0" xfId="0" applyFont="1" applyBorder="1" applyAlignment="1">
      <alignment horizontal="right" vertical="top"/>
    </xf>
    <xf numFmtId="0" fontId="25" fillId="0" borderId="0" xfId="0" applyFont="1" applyFill="1" applyBorder="1" applyAlignment="1">
      <alignment horizontal="right" vertical="top"/>
    </xf>
    <xf numFmtId="1" fontId="1" fillId="0" borderId="4" xfId="0" applyNumberFormat="1" applyFont="1" applyFill="1" applyBorder="1" applyAlignment="1">
      <alignment vertical="top"/>
    </xf>
    <xf numFmtId="0" fontId="1" fillId="0" borderId="4" xfId="0" applyNumberFormat="1" applyFont="1" applyFill="1" applyBorder="1" applyAlignment="1" applyProtection="1">
      <alignment horizontal="left" vertical="top" wrapText="1"/>
    </xf>
    <xf numFmtId="0" fontId="25" fillId="0" borderId="4" xfId="0" applyFont="1" applyBorder="1" applyAlignment="1">
      <alignment horizontal="right" vertical="top"/>
    </xf>
    <xf numFmtId="0" fontId="25" fillId="0" borderId="4" xfId="0" applyFont="1" applyFill="1" applyBorder="1" applyAlignment="1">
      <alignment horizontal="right" vertical="top"/>
    </xf>
    <xf numFmtId="0" fontId="1" fillId="0" borderId="0" xfId="0" applyFont="1" applyFill="1" applyBorder="1" applyAlignment="1" applyProtection="1">
      <alignment horizontal="left" vertical="top" wrapText="1"/>
      <protection locked="0"/>
    </xf>
    <xf numFmtId="0" fontId="25" fillId="0" borderId="0" xfId="0" applyFont="1" applyFill="1" applyBorder="1" applyAlignment="1" applyProtection="1">
      <alignment horizontal="right" vertical="top"/>
      <protection locked="0"/>
    </xf>
    <xf numFmtId="0" fontId="1" fillId="0" borderId="0" xfId="0" applyFont="1" applyFill="1" applyAlignment="1">
      <alignment vertical="top"/>
    </xf>
    <xf numFmtId="1" fontId="20" fillId="0" borderId="0" xfId="0" applyNumberFormat="1" applyFont="1" applyFill="1" applyBorder="1" applyAlignment="1">
      <alignment vertical="top"/>
    </xf>
    <xf numFmtId="0" fontId="25" fillId="0" borderId="0" xfId="0" applyFont="1" applyFill="1" applyBorder="1" applyAlignment="1">
      <alignment horizontal="left" vertical="top" wrapText="1"/>
    </xf>
    <xf numFmtId="0" fontId="1" fillId="0" borderId="0" xfId="4" applyFont="1" applyBorder="1" applyAlignment="1" applyProtection="1">
      <alignment horizontal="right" vertical="top" wrapText="1"/>
      <protection hidden="1"/>
    </xf>
    <xf numFmtId="0" fontId="1" fillId="0" borderId="0" xfId="0" applyFont="1" applyAlignment="1">
      <alignment horizontal="left" vertical="top" wrapText="1"/>
    </xf>
    <xf numFmtId="0" fontId="25" fillId="0" borderId="0" xfId="0" applyFont="1" applyFill="1" applyAlignment="1">
      <alignment horizontal="left" vertical="top" wrapText="1"/>
    </xf>
    <xf numFmtId="0" fontId="1" fillId="0" borderId="0" xfId="0" applyFont="1" applyBorder="1" applyAlignment="1">
      <alignment horizontal="right" vertical="top"/>
    </xf>
    <xf numFmtId="0" fontId="1" fillId="0" borderId="0" xfId="0" applyFont="1" applyBorder="1" applyAlignment="1">
      <alignment horizontal="right" vertical="top" wrapText="1"/>
    </xf>
    <xf numFmtId="0" fontId="1" fillId="0" borderId="0" xfId="0" applyFont="1" applyFill="1" applyBorder="1" applyAlignment="1" applyProtection="1">
      <alignment horizontal="left" vertical="top" wrapText="1"/>
      <protection hidden="1"/>
    </xf>
    <xf numFmtId="1" fontId="1" fillId="0" borderId="0" xfId="2" applyNumberFormat="1" applyFont="1" applyFill="1" applyBorder="1" applyAlignment="1" applyProtection="1">
      <alignment horizontal="left" vertical="top" wrapText="1"/>
      <protection hidden="1"/>
    </xf>
    <xf numFmtId="0" fontId="1" fillId="0" borderId="3" xfId="0" applyFont="1" applyBorder="1"/>
    <xf numFmtId="0" fontId="1" fillId="0" borderId="0" xfId="0" applyFont="1" applyBorder="1"/>
    <xf numFmtId="0" fontId="1" fillId="0" borderId="0" xfId="0" applyFont="1" applyAlignment="1"/>
    <xf numFmtId="0" fontId="1" fillId="0" borderId="0" xfId="0" applyFont="1" applyFill="1" applyBorder="1" applyAlignment="1">
      <alignment horizontal="right" vertical="top"/>
    </xf>
    <xf numFmtId="0" fontId="1" fillId="0" borderId="4" xfId="0" applyFont="1" applyBorder="1" applyAlignment="1">
      <alignment horizontal="left" vertical="top" wrapText="1"/>
    </xf>
    <xf numFmtId="0" fontId="1" fillId="0" borderId="4" xfId="0" applyFont="1" applyBorder="1" applyAlignment="1">
      <alignment horizontal="right" vertical="top" wrapText="1"/>
    </xf>
    <xf numFmtId="0" fontId="1" fillId="0" borderId="0" xfId="0" applyFont="1" applyBorder="1" applyAlignment="1">
      <alignment vertical="top"/>
    </xf>
    <xf numFmtId="1" fontId="1" fillId="0" borderId="0" xfId="0" applyNumberFormat="1" applyFont="1" applyFill="1" applyAlignment="1">
      <alignment vertical="top"/>
    </xf>
    <xf numFmtId="0" fontId="1" fillId="0" borderId="0" xfId="0" applyFont="1" applyAlignment="1">
      <alignment horizontal="right" vertical="top"/>
    </xf>
    <xf numFmtId="0" fontId="1" fillId="0" borderId="4" xfId="0" applyFont="1" applyBorder="1" applyAlignment="1" applyProtection="1">
      <alignment horizontal="left" vertical="top" wrapText="1"/>
    </xf>
    <xf numFmtId="0" fontId="1" fillId="0" borderId="4" xfId="0" applyFont="1" applyBorder="1" applyAlignment="1">
      <alignment horizontal="right" vertical="top"/>
    </xf>
    <xf numFmtId="0" fontId="1" fillId="0" borderId="4" xfId="0" applyFont="1" applyFill="1" applyBorder="1" applyAlignment="1">
      <alignment horizontal="right" vertical="top"/>
    </xf>
    <xf numFmtId="0" fontId="1" fillId="0" borderId="0" xfId="0" applyFont="1" applyAlignment="1">
      <alignment horizontal="right"/>
    </xf>
    <xf numFmtId="173" fontId="21" fillId="0" borderId="0" xfId="1" applyNumberFormat="1" applyFont="1" applyAlignment="1">
      <alignment horizontal="right"/>
    </xf>
    <xf numFmtId="0" fontId="1" fillId="0" borderId="3" xfId="0" applyFont="1" applyBorder="1" applyAlignment="1">
      <alignment wrapText="1"/>
    </xf>
    <xf numFmtId="0" fontId="1" fillId="0" borderId="3" xfId="0" applyFont="1" applyBorder="1" applyAlignment="1">
      <alignment horizontal="right" wrapText="1"/>
    </xf>
    <xf numFmtId="0" fontId="1" fillId="0" borderId="0" xfId="0" applyFont="1" applyAlignment="1">
      <alignment wrapText="1"/>
    </xf>
    <xf numFmtId="0" fontId="1" fillId="0" borderId="0" xfId="0" applyFont="1" applyAlignment="1">
      <alignment horizontal="right" wrapText="1"/>
    </xf>
    <xf numFmtId="173" fontId="1" fillId="0" borderId="0" xfId="0" applyNumberFormat="1" applyFont="1" applyAlignment="1">
      <alignment wrapText="1"/>
    </xf>
    <xf numFmtId="9" fontId="1" fillId="0" borderId="4" xfId="0" applyNumberFormat="1" applyFont="1" applyBorder="1" applyAlignment="1">
      <alignment horizontal="right" vertical="top" wrapText="1"/>
    </xf>
    <xf numFmtId="0" fontId="4" fillId="0" borderId="4" xfId="0" applyFont="1" applyBorder="1" applyAlignment="1">
      <alignment wrapText="1"/>
    </xf>
    <xf numFmtId="0" fontId="13" fillId="0" borderId="4" xfId="0" applyFont="1" applyBorder="1" applyAlignment="1"/>
    <xf numFmtId="168" fontId="13" fillId="0" borderId="4" xfId="1" applyNumberFormat="1" applyFont="1" applyFill="1" applyBorder="1" applyAlignment="1" applyProtection="1">
      <alignment horizontal="right"/>
    </xf>
    <xf numFmtId="0" fontId="9" fillId="0" borderId="0" xfId="0" applyFont="1" applyFill="1"/>
    <xf numFmtId="169" fontId="9" fillId="0" borderId="0" xfId="2" applyFont="1" applyFill="1" applyBorder="1" applyAlignment="1" applyProtection="1"/>
    <xf numFmtId="0" fontId="9" fillId="0" borderId="0" xfId="0" applyFont="1" applyAlignment="1">
      <alignment horizontal="center"/>
    </xf>
    <xf numFmtId="49" fontId="27" fillId="0" borderId="0" xfId="0" applyNumberFormat="1" applyFont="1" applyBorder="1" applyAlignment="1">
      <alignment horizontal="center" vertical="top" wrapText="1"/>
    </xf>
    <xf numFmtId="49" fontId="27" fillId="0" borderId="0" xfId="0" applyNumberFormat="1" applyFont="1" applyBorder="1" applyAlignment="1">
      <alignment horizontal="justify" vertical="top" wrapText="1"/>
    </xf>
    <xf numFmtId="4" fontId="27" fillId="0" borderId="0" xfId="0" applyNumberFormat="1" applyFont="1" applyBorder="1" applyAlignment="1">
      <alignment horizontal="right" vertical="top"/>
    </xf>
    <xf numFmtId="4" fontId="28" fillId="0" borderId="0" xfId="0" applyNumberFormat="1" applyFont="1" applyBorder="1" applyAlignment="1">
      <alignment horizontal="right" vertical="top"/>
    </xf>
    <xf numFmtId="4" fontId="28" fillId="0" borderId="0" xfId="0" applyNumberFormat="1" applyFont="1" applyBorder="1" applyAlignment="1">
      <alignment vertical="top"/>
    </xf>
    <xf numFmtId="174" fontId="28" fillId="0" borderId="0" xfId="0" applyNumberFormat="1" applyFont="1" applyBorder="1" applyAlignment="1">
      <alignment horizontal="right" vertical="top"/>
    </xf>
    <xf numFmtId="0" fontId="27" fillId="0" borderId="0" xfId="0" applyFont="1" applyBorder="1" applyAlignment="1">
      <alignment vertical="top"/>
    </xf>
    <xf numFmtId="49" fontId="29" fillId="0" borderId="0" xfId="0" applyNumberFormat="1" applyFont="1" applyBorder="1" applyAlignment="1">
      <alignment horizontal="center" vertical="top" wrapText="1"/>
    </xf>
    <xf numFmtId="49" fontId="30" fillId="0" borderId="0" xfId="0" applyNumberFormat="1" applyFont="1" applyBorder="1" applyAlignment="1">
      <alignment vertical="top" wrapText="1"/>
    </xf>
    <xf numFmtId="4" fontId="29" fillId="0" borderId="0" xfId="0" applyNumberFormat="1" applyFont="1" applyBorder="1" applyAlignment="1">
      <alignment horizontal="right" vertical="top"/>
    </xf>
    <xf numFmtId="4" fontId="31" fillId="0" borderId="0" xfId="0" applyNumberFormat="1" applyFont="1" applyBorder="1" applyAlignment="1">
      <alignment horizontal="right" vertical="top"/>
    </xf>
    <xf numFmtId="4" fontId="31" fillId="0" borderId="0" xfId="0" applyNumberFormat="1" applyFont="1" applyBorder="1" applyAlignment="1">
      <alignment vertical="top"/>
    </xf>
    <xf numFmtId="174" fontId="31" fillId="0" borderId="0" xfId="0" applyNumberFormat="1" applyFont="1" applyBorder="1" applyAlignment="1">
      <alignment horizontal="right" vertical="top"/>
    </xf>
    <xf numFmtId="0" fontId="29" fillId="0" borderId="0" xfId="0" applyFont="1" applyBorder="1" applyAlignment="1">
      <alignment vertical="top"/>
    </xf>
    <xf numFmtId="49" fontId="29" fillId="0" borderId="0" xfId="0" applyNumberFormat="1" applyFont="1" applyBorder="1" applyAlignment="1">
      <alignment horizontal="justify" vertical="top" wrapText="1"/>
    </xf>
    <xf numFmtId="0" fontId="20" fillId="0" borderId="0" xfId="5" applyFont="1" applyBorder="1" applyAlignment="1">
      <alignment horizontal="center" vertical="top"/>
    </xf>
    <xf numFmtId="0" fontId="20" fillId="0" borderId="0" xfId="0" applyFont="1" applyBorder="1" applyAlignment="1">
      <alignment horizontal="left"/>
    </xf>
    <xf numFmtId="4" fontId="1" fillId="0" borderId="0" xfId="5" applyNumberFormat="1" applyFont="1" applyBorder="1" applyAlignment="1"/>
    <xf numFmtId="4" fontId="1" fillId="0" borderId="0" xfId="5" applyNumberFormat="1" applyFont="1" applyBorder="1" applyAlignment="1">
      <alignment horizontal="left"/>
    </xf>
    <xf numFmtId="4" fontId="1" fillId="0" borderId="0" xfId="5" applyNumberFormat="1" applyFont="1" applyBorder="1" applyAlignment="1">
      <alignment horizontal="center"/>
    </xf>
    <xf numFmtId="165" fontId="1" fillId="0" borderId="0" xfId="5" applyNumberFormat="1" applyFont="1" applyBorder="1" applyAlignment="1">
      <alignment horizontal="center"/>
    </xf>
    <xf numFmtId="0" fontId="1" fillId="0" borderId="0" xfId="5" applyFont="1" applyBorder="1" applyAlignment="1">
      <alignment wrapText="1"/>
    </xf>
    <xf numFmtId="49" fontId="33" fillId="0" borderId="0" xfId="0" applyNumberFormat="1" applyFont="1" applyAlignment="1">
      <alignment vertical="top" wrapText="1"/>
    </xf>
    <xf numFmtId="0" fontId="20" fillId="0" borderId="0" xfId="0" applyFont="1" applyBorder="1" applyAlignment="1">
      <alignment horizontal="left" vertical="top" wrapText="1"/>
    </xf>
    <xf numFmtId="175" fontId="0" fillId="0" borderId="0" xfId="0" applyNumberFormat="1" applyBorder="1" applyAlignment="1">
      <alignment horizontal="left" wrapText="1"/>
    </xf>
    <xf numFmtId="0" fontId="5" fillId="0" borderId="0" xfId="0" applyFont="1" applyBorder="1" applyAlignment="1">
      <alignment vertical="top"/>
    </xf>
    <xf numFmtId="175" fontId="1" fillId="0" borderId="0" xfId="0" applyNumberFormat="1" applyFont="1" applyBorder="1" applyAlignment="1">
      <alignment horizontal="left" wrapText="1"/>
    </xf>
    <xf numFmtId="0" fontId="0" fillId="0" borderId="0" xfId="0" applyBorder="1" applyAlignment="1">
      <alignment horizontal="left"/>
    </xf>
    <xf numFmtId="4" fontId="20" fillId="0" borderId="0" xfId="5" applyNumberFormat="1" applyFont="1" applyBorder="1" applyAlignment="1">
      <alignment horizontal="center"/>
    </xf>
    <xf numFmtId="165" fontId="20" fillId="0" borderId="0" xfId="5" applyNumberFormat="1" applyFont="1" applyBorder="1" applyAlignment="1">
      <alignment horizontal="center"/>
    </xf>
    <xf numFmtId="0" fontId="20" fillId="0" borderId="0" xfId="0" applyFont="1" applyBorder="1" applyAlignment="1">
      <alignment horizontal="justify"/>
    </xf>
    <xf numFmtId="0" fontId="29" fillId="0" borderId="0" xfId="0" applyFont="1" applyBorder="1" applyAlignment="1">
      <alignment horizontal="center" vertical="top"/>
    </xf>
    <xf numFmtId="0" fontId="0" fillId="0" borderId="0" xfId="0" applyBorder="1"/>
    <xf numFmtId="4" fontId="0" fillId="0" borderId="0" xfId="0" applyNumberFormat="1" applyBorder="1" applyAlignment="1"/>
    <xf numFmtId="4" fontId="1" fillId="0" borderId="0" xfId="0" applyNumberFormat="1" applyFont="1" applyBorder="1"/>
    <xf numFmtId="165" fontId="2" fillId="0" borderId="0" xfId="0" applyNumberFormat="1" applyFont="1" applyBorder="1"/>
    <xf numFmtId="0" fontId="20" fillId="0" borderId="0" xfId="0" applyFont="1" applyBorder="1" applyAlignment="1">
      <alignment horizontal="left" wrapText="1"/>
    </xf>
    <xf numFmtId="4" fontId="20" fillId="0" borderId="0" xfId="0" applyNumberFormat="1" applyFont="1" applyBorder="1" applyAlignment="1"/>
    <xf numFmtId="4" fontId="20" fillId="0" borderId="0" xfId="0" applyNumberFormat="1" applyFont="1" applyBorder="1"/>
    <xf numFmtId="165" fontId="34" fillId="0" borderId="0" xfId="0" applyNumberFormat="1" applyFont="1" applyBorder="1"/>
    <xf numFmtId="4" fontId="33" fillId="0" borderId="0" xfId="0" applyNumberFormat="1" applyFont="1" applyBorder="1" applyAlignment="1">
      <alignment horizontal="right" vertical="top"/>
    </xf>
    <xf numFmtId="4" fontId="33" fillId="0" borderId="0" xfId="0" applyNumberFormat="1" applyFont="1" applyBorder="1" applyAlignment="1">
      <alignment vertical="top"/>
    </xf>
    <xf numFmtId="174" fontId="33" fillId="0" borderId="0" xfId="0" applyNumberFormat="1" applyFont="1" applyBorder="1" applyAlignment="1">
      <alignment horizontal="right" vertical="top"/>
    </xf>
    <xf numFmtId="0" fontId="0" fillId="0" borderId="0" xfId="0" applyBorder="1" applyAlignment="1">
      <alignment horizontal="left" wrapText="1"/>
    </xf>
    <xf numFmtId="4" fontId="0" fillId="0" borderId="0" xfId="0" applyNumberFormat="1" applyBorder="1"/>
    <xf numFmtId="0" fontId="20" fillId="0" borderId="0" xfId="0" applyFont="1" applyFill="1" applyAlignment="1">
      <alignment horizontal="center" vertical="top"/>
    </xf>
    <xf numFmtId="0" fontId="1" fillId="0" borderId="0" xfId="0" applyFont="1" applyFill="1" applyAlignment="1">
      <alignment wrapText="1"/>
    </xf>
    <xf numFmtId="0" fontId="20" fillId="0" borderId="0" xfId="0" applyFont="1" applyFill="1" applyAlignment="1">
      <alignment horizontal="center"/>
    </xf>
    <xf numFmtId="0" fontId="1" fillId="0" borderId="0" xfId="0" applyFont="1" applyFill="1"/>
    <xf numFmtId="4" fontId="1" fillId="0" borderId="0" xfId="0" applyNumberFormat="1" applyFont="1"/>
    <xf numFmtId="0" fontId="1" fillId="0" borderId="0" xfId="0" applyFont="1" applyFill="1" applyAlignment="1">
      <alignment horizontal="left"/>
    </xf>
    <xf numFmtId="4" fontId="1" fillId="0" borderId="0" xfId="0" applyNumberFormat="1" applyFont="1" applyFill="1"/>
    <xf numFmtId="9" fontId="1" fillId="0" borderId="0" xfId="0" applyNumberFormat="1" applyFont="1" applyFill="1"/>
    <xf numFmtId="172" fontId="1" fillId="0" borderId="0" xfId="0" applyNumberFormat="1" applyFont="1" applyFill="1"/>
    <xf numFmtId="49" fontId="5" fillId="0" borderId="0" xfId="0" applyNumberFormat="1" applyFont="1" applyBorder="1" applyAlignment="1">
      <alignment horizontal="justify" vertical="top" wrapText="1"/>
    </xf>
    <xf numFmtId="4" fontId="5" fillId="0" borderId="0" xfId="0" applyNumberFormat="1" applyFont="1" applyBorder="1" applyAlignment="1">
      <alignment horizontal="right" vertical="top"/>
    </xf>
    <xf numFmtId="0" fontId="16" fillId="0" borderId="0" xfId="0" applyFont="1" applyBorder="1" applyAlignment="1">
      <alignment horizontal="center" vertical="top"/>
    </xf>
    <xf numFmtId="0" fontId="1" fillId="0" borderId="0" xfId="0" applyFont="1" applyBorder="1" applyAlignment="1">
      <alignment horizontal="left" wrapText="1"/>
    </xf>
    <xf numFmtId="0" fontId="5" fillId="0" borderId="0" xfId="0" applyNumberFormat="1" applyFont="1" applyBorder="1" applyAlignment="1">
      <alignment horizontal="left" vertical="top" wrapText="1"/>
    </xf>
    <xf numFmtId="0" fontId="31" fillId="0" borderId="0" xfId="0" applyFont="1" applyBorder="1" applyAlignment="1">
      <alignment vertical="top"/>
    </xf>
    <xf numFmtId="2" fontId="5" fillId="0" borderId="0" xfId="0" applyNumberFormat="1" applyFont="1" applyBorder="1" applyAlignment="1">
      <alignment horizontal="justify" vertical="top" wrapText="1"/>
    </xf>
    <xf numFmtId="0" fontId="1" fillId="0" borderId="0" xfId="0" applyFont="1" applyFill="1" applyBorder="1" applyAlignment="1">
      <alignment horizontal="left" wrapText="1"/>
    </xf>
    <xf numFmtId="49" fontId="16" fillId="0" borderId="0" xfId="0" applyNumberFormat="1" applyFont="1" applyBorder="1" applyAlignment="1">
      <alignment horizontal="center" vertical="top" wrapText="1"/>
    </xf>
    <xf numFmtId="49" fontId="26" fillId="0" borderId="0" xfId="0" applyNumberFormat="1" applyFont="1" applyBorder="1" applyAlignment="1">
      <alignment horizontal="justify" vertical="top" wrapText="1"/>
    </xf>
    <xf numFmtId="4" fontId="26" fillId="0" borderId="0" xfId="0" applyNumberFormat="1" applyFont="1" applyBorder="1" applyAlignment="1">
      <alignment horizontal="right" vertical="top"/>
    </xf>
    <xf numFmtId="4" fontId="26" fillId="0" borderId="0" xfId="0" applyNumberFormat="1" applyFont="1" applyBorder="1" applyAlignment="1">
      <alignment vertical="top"/>
    </xf>
    <xf numFmtId="174" fontId="26" fillId="0" borderId="0" xfId="0" applyNumberFormat="1" applyFont="1" applyBorder="1" applyAlignment="1">
      <alignment horizontal="right" vertical="top"/>
    </xf>
    <xf numFmtId="165" fontId="2" fillId="0" borderId="0" xfId="0" applyNumberFormat="1" applyFont="1" applyBorder="1" applyAlignment="1">
      <alignment wrapText="1"/>
    </xf>
    <xf numFmtId="9" fontId="5" fillId="0" borderId="0" xfId="0" applyNumberFormat="1" applyFont="1" applyBorder="1" applyAlignment="1">
      <alignment vertical="top"/>
    </xf>
    <xf numFmtId="4" fontId="26" fillId="0" borderId="0" xfId="0" applyNumberFormat="1" applyFont="1" applyBorder="1" applyAlignment="1">
      <alignment horizontal="center" vertical="top"/>
    </xf>
    <xf numFmtId="4" fontId="16" fillId="0" borderId="0" xfId="0" applyNumberFormat="1" applyFont="1" applyBorder="1" applyAlignment="1">
      <alignment horizontal="right" vertical="top"/>
    </xf>
    <xf numFmtId="4" fontId="35" fillId="0" borderId="0" xfId="0" applyNumberFormat="1" applyFont="1" applyBorder="1" applyAlignment="1">
      <alignment horizontal="right" vertical="top"/>
    </xf>
    <xf numFmtId="4" fontId="35" fillId="0" borderId="0" xfId="0" applyNumberFormat="1" applyFont="1" applyBorder="1" applyAlignment="1">
      <alignment vertical="top"/>
    </xf>
    <xf numFmtId="4" fontId="35" fillId="0" borderId="0" xfId="0" applyNumberFormat="1" applyFont="1" applyBorder="1" applyAlignment="1">
      <alignment horizontal="center" vertical="top"/>
    </xf>
    <xf numFmtId="49" fontId="29" fillId="0" borderId="0" xfId="0" applyNumberFormat="1" applyFont="1" applyAlignment="1">
      <alignment horizontal="center" vertical="top" wrapText="1"/>
    </xf>
    <xf numFmtId="4" fontId="36" fillId="0" borderId="0" xfId="0" applyNumberFormat="1" applyFont="1" applyAlignment="1">
      <alignment horizontal="right" vertical="top"/>
    </xf>
    <xf numFmtId="49" fontId="30" fillId="0" borderId="0" xfId="0" applyNumberFormat="1" applyFont="1" applyAlignment="1">
      <alignment horizontal="center" vertical="top" wrapText="1"/>
    </xf>
    <xf numFmtId="49" fontId="37" fillId="0" borderId="0" xfId="0" applyNumberFormat="1" applyFont="1" applyAlignment="1">
      <alignment horizontal="left" vertical="top" wrapText="1" indent="1"/>
    </xf>
    <xf numFmtId="4" fontId="25" fillId="0" borderId="0" xfId="0" applyNumberFormat="1" applyFont="1" applyAlignment="1">
      <alignment horizontal="right" vertical="top"/>
    </xf>
    <xf numFmtId="4" fontId="17" fillId="0" borderId="0" xfId="0" applyNumberFormat="1" applyFont="1" applyAlignment="1">
      <alignment horizontal="right" vertical="top"/>
    </xf>
    <xf numFmtId="49" fontId="33" fillId="0" borderId="0" xfId="0" applyNumberFormat="1" applyFont="1" applyAlignment="1">
      <alignment horizontal="center" vertical="top" wrapText="1"/>
    </xf>
    <xf numFmtId="0" fontId="31" fillId="0" borderId="0" xfId="0" applyNumberFormat="1" applyFont="1" applyAlignment="1">
      <alignment vertical="top" wrapText="1"/>
    </xf>
    <xf numFmtId="4" fontId="31" fillId="0" borderId="0" xfId="0" applyNumberFormat="1" applyFont="1" applyAlignment="1">
      <alignment horizontal="right" vertical="top"/>
    </xf>
    <xf numFmtId="4" fontId="31" fillId="0" borderId="0" xfId="0" applyNumberFormat="1" applyFont="1" applyAlignment="1">
      <alignment horizontal="center" vertical="top"/>
    </xf>
    <xf numFmtId="49" fontId="31" fillId="0" borderId="0" xfId="0" applyNumberFormat="1" applyFont="1" applyAlignment="1">
      <alignment vertical="top" wrapText="1"/>
    </xf>
    <xf numFmtId="165" fontId="20" fillId="0" borderId="0" xfId="0" applyNumberFormat="1" applyFont="1" applyBorder="1"/>
    <xf numFmtId="0" fontId="38" fillId="0" borderId="0" xfId="0" applyFont="1" applyBorder="1" applyAlignment="1">
      <alignment vertical="top"/>
    </xf>
    <xf numFmtId="0" fontId="16" fillId="0" borderId="0" xfId="0" applyFont="1" applyBorder="1" applyAlignment="1">
      <alignment horizontal="center" vertical="top" wrapText="1"/>
    </xf>
    <xf numFmtId="4" fontId="0" fillId="0" borderId="0" xfId="0" applyNumberFormat="1" applyBorder="1" applyAlignment="1">
      <alignment wrapText="1"/>
    </xf>
    <xf numFmtId="0" fontId="29" fillId="0" borderId="0" xfId="0" applyFont="1" applyBorder="1" applyAlignment="1">
      <alignment horizontal="center" vertical="top" wrapText="1"/>
    </xf>
    <xf numFmtId="49" fontId="33" fillId="0" borderId="0" xfId="0" applyNumberFormat="1" applyFont="1" applyBorder="1" applyAlignment="1">
      <alignment horizontal="center" vertical="top" wrapText="1"/>
    </xf>
    <xf numFmtId="49" fontId="31" fillId="0" borderId="0" xfId="0" applyNumberFormat="1" applyFont="1" applyBorder="1" applyAlignment="1">
      <alignment vertical="top" wrapText="1"/>
    </xf>
    <xf numFmtId="4" fontId="25" fillId="0" borderId="0" xfId="0" applyNumberFormat="1" applyFont="1" applyBorder="1" applyAlignment="1">
      <alignment horizontal="right" vertical="top"/>
    </xf>
    <xf numFmtId="4" fontId="31" fillId="0" borderId="0" xfId="0" applyNumberFormat="1" applyFont="1" applyBorder="1" applyAlignment="1">
      <alignment horizontal="center" vertical="top"/>
    </xf>
    <xf numFmtId="4" fontId="33" fillId="0" borderId="0" xfId="0" applyNumberFormat="1" applyFont="1" applyAlignment="1">
      <alignment horizontal="right" vertical="top"/>
    </xf>
    <xf numFmtId="4" fontId="33" fillId="0" borderId="0" xfId="0" applyNumberFormat="1" applyFont="1" applyAlignment="1">
      <alignment horizontal="center"/>
    </xf>
    <xf numFmtId="49" fontId="31" fillId="0" borderId="0" xfId="0" applyNumberFormat="1" applyFont="1" applyAlignment="1">
      <alignment horizontal="left" vertical="top" wrapText="1" indent="1"/>
    </xf>
    <xf numFmtId="49" fontId="20" fillId="0" borderId="0" xfId="0" applyNumberFormat="1" applyFont="1" applyAlignment="1">
      <alignment horizontal="center" vertical="top" wrapText="1"/>
    </xf>
    <xf numFmtId="49" fontId="20" fillId="0" borderId="0" xfId="0" applyNumberFormat="1" applyFont="1" applyAlignment="1">
      <alignment vertical="top" wrapText="1"/>
    </xf>
    <xf numFmtId="4" fontId="39" fillId="0" borderId="0" xfId="0" applyNumberFormat="1" applyFont="1" applyAlignment="1">
      <alignment horizontal="right" vertical="top"/>
    </xf>
    <xf numFmtId="4" fontId="40" fillId="0" borderId="0" xfId="0" applyNumberFormat="1" applyFont="1" applyAlignment="1">
      <alignment horizontal="right" vertical="top"/>
    </xf>
    <xf numFmtId="49" fontId="30" fillId="0" borderId="0" xfId="0" applyNumberFormat="1" applyFont="1" applyAlignment="1">
      <alignment vertical="top" wrapText="1"/>
    </xf>
    <xf numFmtId="49" fontId="1" fillId="0" borderId="0" xfId="0" applyNumberFormat="1" applyFont="1" applyAlignment="1">
      <alignment vertical="top" wrapText="1"/>
    </xf>
    <xf numFmtId="4" fontId="1" fillId="0" borderId="0" xfId="0" applyNumberFormat="1" applyFont="1" applyAlignment="1">
      <alignment horizontal="right" vertical="top"/>
    </xf>
    <xf numFmtId="49" fontId="25" fillId="0" borderId="0" xfId="0" applyNumberFormat="1" applyFont="1" applyAlignment="1">
      <alignment vertical="top" wrapText="1"/>
    </xf>
    <xf numFmtId="4" fontId="25" fillId="0" borderId="0" xfId="0" applyNumberFormat="1" applyFont="1" applyAlignment="1">
      <alignment horizontal="center" vertical="top"/>
    </xf>
    <xf numFmtId="49" fontId="37" fillId="0" borderId="0" xfId="0" applyNumberFormat="1" applyFont="1" applyAlignment="1">
      <alignment horizontal="center" vertical="top" wrapText="1"/>
    </xf>
    <xf numFmtId="49" fontId="37" fillId="0" borderId="0" xfId="0" applyNumberFormat="1" applyFont="1" applyAlignment="1">
      <alignment vertical="top" wrapText="1"/>
    </xf>
    <xf numFmtId="4" fontId="37" fillId="0" borderId="0" xfId="0" applyNumberFormat="1" applyFont="1" applyAlignment="1">
      <alignment horizontal="right" vertical="top"/>
    </xf>
    <xf numFmtId="4" fontId="37" fillId="0" borderId="0" xfId="0" applyNumberFormat="1" applyFont="1" applyAlignment="1">
      <alignment horizontal="center" vertical="top"/>
    </xf>
    <xf numFmtId="4" fontId="41" fillId="0" borderId="0" xfId="0" applyNumberFormat="1" applyFont="1" applyBorder="1" applyAlignment="1">
      <alignment horizontal="right" vertical="top"/>
    </xf>
    <xf numFmtId="4" fontId="42" fillId="0" borderId="0" xfId="0" applyNumberFormat="1" applyFont="1" applyAlignment="1">
      <alignment horizontal="right" vertical="top"/>
    </xf>
    <xf numFmtId="0" fontId="20" fillId="0" borderId="0" xfId="0" applyFont="1" applyBorder="1" applyAlignment="1">
      <alignment vertical="top" wrapText="1"/>
    </xf>
    <xf numFmtId="49" fontId="43" fillId="0" borderId="0" xfId="0" applyNumberFormat="1" applyFont="1" applyAlignment="1">
      <alignment horizontal="center" vertical="top" wrapText="1"/>
    </xf>
    <xf numFmtId="49" fontId="44" fillId="0" borderId="0" xfId="0" applyNumberFormat="1" applyFont="1" applyAlignment="1">
      <alignment vertical="top" wrapText="1"/>
    </xf>
    <xf numFmtId="4" fontId="44" fillId="0" borderId="0" xfId="0" applyNumberFormat="1" applyFont="1" applyAlignment="1">
      <alignment horizontal="right" vertical="top"/>
    </xf>
    <xf numFmtId="49" fontId="35" fillId="0" borderId="0" xfId="0" applyNumberFormat="1" applyFont="1" applyAlignment="1">
      <alignment vertical="top" wrapText="1"/>
    </xf>
    <xf numFmtId="4" fontId="31" fillId="0" borderId="0" xfId="0" applyNumberFormat="1" applyFont="1" applyAlignment="1">
      <alignment horizontal="right"/>
    </xf>
    <xf numFmtId="4" fontId="31" fillId="0" borderId="0" xfId="0" applyNumberFormat="1" applyFont="1" applyBorder="1" applyAlignment="1">
      <alignment horizontal="right"/>
    </xf>
    <xf numFmtId="4" fontId="31" fillId="0" borderId="0" xfId="0" applyNumberFormat="1" applyFont="1" applyAlignment="1">
      <alignment horizontal="center"/>
    </xf>
    <xf numFmtId="49" fontId="31" fillId="0" borderId="0" xfId="0" applyNumberFormat="1" applyFont="1" applyBorder="1" applyAlignment="1">
      <alignment horizontal="justify" wrapText="1"/>
    </xf>
    <xf numFmtId="49" fontId="5" fillId="0" borderId="0" xfId="0" applyNumberFormat="1" applyFont="1" applyAlignment="1">
      <alignment vertical="top" wrapText="1"/>
    </xf>
    <xf numFmtId="4" fontId="5" fillId="0" borderId="0" xfId="0" applyNumberFormat="1" applyFont="1" applyAlignment="1">
      <alignment horizontal="right" vertical="top"/>
    </xf>
    <xf numFmtId="4" fontId="5" fillId="0" borderId="0" xfId="0" applyNumberFormat="1" applyFont="1" applyAlignment="1">
      <alignment horizontal="center" vertical="top"/>
    </xf>
    <xf numFmtId="0" fontId="17" fillId="0" borderId="0" xfId="0" applyFont="1" applyBorder="1" applyAlignment="1">
      <alignment horizontal="justify"/>
    </xf>
    <xf numFmtId="2" fontId="31" fillId="0" borderId="0" xfId="0" applyNumberFormat="1" applyFont="1" applyBorder="1" applyAlignment="1">
      <alignment horizontal="right" vertical="top"/>
    </xf>
    <xf numFmtId="49" fontId="30" fillId="0" borderId="0" xfId="0" applyNumberFormat="1" applyFont="1" applyAlignment="1">
      <alignment horizontal="right" vertical="top" wrapText="1"/>
    </xf>
    <xf numFmtId="49" fontId="25" fillId="0" borderId="0" xfId="0" applyNumberFormat="1" applyFont="1" applyAlignment="1">
      <alignment horizontal="left" vertical="top" wrapText="1" indent="1"/>
    </xf>
    <xf numFmtId="0" fontId="33" fillId="0" borderId="0" xfId="0" applyFont="1" applyBorder="1" applyAlignment="1">
      <alignment vertical="top"/>
    </xf>
    <xf numFmtId="174" fontId="31" fillId="0" borderId="0" xfId="0" applyNumberFormat="1" applyFont="1" applyBorder="1" applyAlignment="1">
      <alignment horizontal="left" vertical="top"/>
    </xf>
    <xf numFmtId="49" fontId="31" fillId="0" borderId="0" xfId="0" applyNumberFormat="1" applyFont="1" applyBorder="1" applyAlignment="1">
      <alignment horizontal="justify" vertical="top" wrapText="1"/>
    </xf>
    <xf numFmtId="49" fontId="45" fillId="0" borderId="0" xfId="0" applyNumberFormat="1" applyFont="1" applyAlignment="1">
      <alignment horizontal="right" vertical="top" wrapText="1"/>
    </xf>
    <xf numFmtId="49" fontId="21" fillId="0" borderId="0" xfId="0" applyNumberFormat="1" applyFont="1" applyAlignment="1">
      <alignment horizontal="left" vertical="top" wrapText="1" indent="1"/>
    </xf>
    <xf numFmtId="4" fontId="21" fillId="0" borderId="0" xfId="0" applyNumberFormat="1" applyFont="1" applyAlignment="1">
      <alignment horizontal="right" vertical="top"/>
    </xf>
    <xf numFmtId="49" fontId="16" fillId="0" borderId="0" xfId="0" applyNumberFormat="1" applyFont="1" applyBorder="1" applyAlignment="1">
      <alignment horizontal="justify" vertical="top" wrapText="1"/>
    </xf>
    <xf numFmtId="49" fontId="40" fillId="0" borderId="0" xfId="0" applyNumberFormat="1" applyFont="1" applyAlignment="1">
      <alignment horizontal="center" vertical="top" wrapText="1"/>
    </xf>
    <xf numFmtId="49" fontId="40" fillId="0" borderId="0" xfId="0" applyNumberFormat="1" applyFont="1" applyAlignment="1">
      <alignment vertical="top" wrapText="1"/>
    </xf>
    <xf numFmtId="4" fontId="46" fillId="0" borderId="0" xfId="0" applyNumberFormat="1" applyFont="1" applyAlignment="1">
      <alignment horizontal="right" vertical="top"/>
    </xf>
    <xf numFmtId="4" fontId="47" fillId="0" borderId="0" xfId="0" applyNumberFormat="1" applyFont="1" applyAlignment="1">
      <alignment horizontal="right" vertical="top"/>
    </xf>
    <xf numFmtId="4" fontId="48" fillId="0" borderId="0" xfId="0" applyNumberFormat="1" applyFont="1" applyAlignment="1">
      <alignment horizontal="right" vertical="top"/>
    </xf>
    <xf numFmtId="49" fontId="30" fillId="0" borderId="0" xfId="0" applyNumberFormat="1" applyFont="1" applyAlignment="1">
      <alignment horizontal="left" vertical="top" wrapText="1" indent="1"/>
    </xf>
    <xf numFmtId="4" fontId="30" fillId="0" borderId="0" xfId="0" applyNumberFormat="1" applyFont="1" applyAlignment="1">
      <alignment horizontal="right" vertical="top"/>
    </xf>
    <xf numFmtId="49" fontId="29" fillId="0" borderId="0" xfId="0" applyNumberFormat="1" applyFont="1" applyAlignment="1">
      <alignment horizontal="right" vertical="top" wrapText="1"/>
    </xf>
    <xf numFmtId="49" fontId="29" fillId="0" borderId="0" xfId="0" applyNumberFormat="1" applyFont="1" applyAlignment="1">
      <alignment vertical="top" wrapText="1"/>
    </xf>
    <xf numFmtId="4" fontId="49" fillId="0" borderId="0" xfId="0" applyNumberFormat="1" applyFont="1" applyAlignment="1">
      <alignment horizontal="right" vertical="top"/>
    </xf>
    <xf numFmtId="0" fontId="50" fillId="0" borderId="0" xfId="0" applyFont="1" applyBorder="1" applyAlignment="1">
      <alignment vertical="top"/>
    </xf>
    <xf numFmtId="4" fontId="18" fillId="0" borderId="0" xfId="0" applyNumberFormat="1" applyFont="1" applyAlignment="1">
      <alignment horizontal="right" vertical="top"/>
    </xf>
    <xf numFmtId="4" fontId="50" fillId="0" borderId="0" xfId="0" applyNumberFormat="1" applyFont="1" applyBorder="1" applyAlignment="1">
      <alignment horizontal="right" vertical="top"/>
    </xf>
    <xf numFmtId="4" fontId="51" fillId="0" borderId="0" xfId="0" applyNumberFormat="1" applyFont="1" applyAlignment="1">
      <alignment horizontal="right" vertical="top"/>
    </xf>
    <xf numFmtId="49" fontId="52" fillId="0" borderId="0" xfId="0" applyNumberFormat="1" applyFont="1" applyAlignment="1">
      <alignment horizontal="right" vertical="top" wrapText="1"/>
    </xf>
    <xf numFmtId="49" fontId="52" fillId="0" borderId="0" xfId="0" applyNumberFormat="1" applyFont="1" applyAlignment="1">
      <alignment vertical="top" wrapText="1"/>
    </xf>
    <xf numFmtId="0" fontId="29" fillId="0" borderId="0" xfId="0" applyFont="1" applyAlignment="1">
      <alignment horizontal="center" vertical="top"/>
    </xf>
    <xf numFmtId="4" fontId="5" fillId="0" borderId="0" xfId="0" applyNumberFormat="1" applyFont="1" applyAlignment="1">
      <alignment horizontal="right"/>
    </xf>
    <xf numFmtId="0" fontId="5" fillId="0" borderId="0" xfId="0" applyFont="1"/>
    <xf numFmtId="4" fontId="5" fillId="0" borderId="0" xfId="0" applyNumberFormat="1" applyFont="1" applyAlignment="1"/>
    <xf numFmtId="9" fontId="5" fillId="0" borderId="0" xfId="0" applyNumberFormat="1" applyFont="1"/>
    <xf numFmtId="0" fontId="29" fillId="0" borderId="0" xfId="0" applyFont="1" applyAlignment="1">
      <alignment horizontal="center"/>
    </xf>
    <xf numFmtId="172" fontId="5" fillId="0" borderId="0" xfId="0" applyNumberFormat="1" applyFont="1"/>
    <xf numFmtId="4" fontId="1" fillId="0" borderId="0" xfId="0" applyNumberFormat="1" applyFont="1" applyAlignment="1"/>
    <xf numFmtId="49" fontId="52" fillId="0" borderId="0" xfId="0" applyNumberFormat="1" applyFont="1" applyBorder="1" applyAlignment="1">
      <alignment horizontal="center" vertical="top" wrapText="1"/>
    </xf>
    <xf numFmtId="4" fontId="16" fillId="0" borderId="0" xfId="0" applyNumberFormat="1" applyFont="1" applyBorder="1" applyAlignment="1">
      <alignment horizontal="center" vertical="top"/>
    </xf>
    <xf numFmtId="4" fontId="53" fillId="0" borderId="0" xfId="0" applyNumberFormat="1" applyFont="1" applyAlignment="1">
      <alignment horizontal="right" vertical="top"/>
    </xf>
    <xf numFmtId="49" fontId="33" fillId="0" borderId="0" xfId="0" applyNumberFormat="1" applyFont="1" applyAlignment="1">
      <alignment horizontal="right" vertical="top" wrapText="1"/>
    </xf>
    <xf numFmtId="0" fontId="5" fillId="0" borderId="0" xfId="0" applyFont="1" applyAlignment="1">
      <alignment vertical="top"/>
    </xf>
    <xf numFmtId="0" fontId="31" fillId="0" borderId="0" xfId="0" applyFont="1" applyAlignment="1">
      <alignment vertical="top"/>
    </xf>
    <xf numFmtId="2" fontId="35" fillId="0" borderId="0" xfId="0" applyNumberFormat="1" applyFont="1" applyAlignment="1">
      <alignment vertical="top" wrapText="1"/>
    </xf>
    <xf numFmtId="0" fontId="16" fillId="0" borderId="0" xfId="0" applyFont="1" applyAlignment="1">
      <alignment vertical="top" wrapText="1"/>
    </xf>
    <xf numFmtId="0" fontId="5" fillId="0" borderId="0" xfId="0" applyFont="1" applyAlignment="1">
      <alignment horizontal="left" vertical="top" indent="1"/>
    </xf>
    <xf numFmtId="0" fontId="54" fillId="0" borderId="0" xfId="0" applyFont="1" applyAlignment="1">
      <alignment vertical="top"/>
    </xf>
    <xf numFmtId="0" fontId="0" fillId="0" borderId="0" xfId="0" applyAlignment="1">
      <alignment vertical="top"/>
    </xf>
    <xf numFmtId="0" fontId="5" fillId="0" borderId="0" xfId="0" applyFont="1" applyAlignment="1">
      <alignment vertical="top" wrapText="1"/>
    </xf>
    <xf numFmtId="4" fontId="33" fillId="0" borderId="0" xfId="0" applyNumberFormat="1" applyFont="1" applyAlignment="1">
      <alignment horizontal="center" vertical="top"/>
    </xf>
    <xf numFmtId="49" fontId="29" fillId="0" borderId="0" xfId="0" applyNumberFormat="1" applyFont="1" applyBorder="1" applyAlignment="1">
      <alignment vertical="top" wrapText="1"/>
    </xf>
    <xf numFmtId="49" fontId="5" fillId="0" borderId="0" xfId="0" applyNumberFormat="1" applyFont="1" applyBorder="1" applyAlignment="1">
      <alignment vertical="top" wrapText="1"/>
    </xf>
    <xf numFmtId="0" fontId="33" fillId="0" borderId="0" xfId="0" applyFont="1" applyBorder="1" applyAlignment="1"/>
    <xf numFmtId="2" fontId="31" fillId="0" borderId="0" xfId="0" applyNumberFormat="1" applyFont="1" applyBorder="1"/>
    <xf numFmtId="0" fontId="35" fillId="0" borderId="0" xfId="0" applyFont="1" applyBorder="1" applyAlignment="1">
      <alignment wrapText="1"/>
    </xf>
    <xf numFmtId="2" fontId="31" fillId="0" borderId="0" xfId="0" applyNumberFormat="1" applyFont="1" applyBorder="1" applyAlignment="1"/>
    <xf numFmtId="0" fontId="16" fillId="0" borderId="0" xfId="0" applyFont="1" applyAlignment="1">
      <alignment horizontal="center" vertical="top"/>
    </xf>
    <xf numFmtId="0" fontId="0" fillId="0" borderId="0" xfId="0" applyAlignment="1"/>
    <xf numFmtId="4" fontId="0" fillId="0" borderId="0" xfId="0" applyNumberFormat="1" applyAlignment="1"/>
    <xf numFmtId="4" fontId="5" fillId="0" borderId="0" xfId="0" applyNumberFormat="1" applyFont="1" applyAlignment="1">
      <alignment horizontal="center"/>
    </xf>
    <xf numFmtId="4" fontId="1" fillId="0" borderId="0" xfId="0" applyNumberFormat="1" applyFont="1" applyFill="1" applyAlignment="1">
      <alignment horizontal="center"/>
    </xf>
    <xf numFmtId="49" fontId="33" fillId="0" borderId="0" xfId="0" applyNumberFormat="1" applyFont="1" applyBorder="1" applyAlignment="1">
      <alignment horizontal="justify" vertical="top" wrapText="1"/>
    </xf>
    <xf numFmtId="2" fontId="31" fillId="0" borderId="0" xfId="0" applyNumberFormat="1" applyFont="1" applyBorder="1" applyAlignment="1">
      <alignment horizontal="justify" wrapText="1"/>
    </xf>
    <xf numFmtId="174" fontId="35" fillId="0" borderId="0" xfId="0" applyNumberFormat="1" applyFont="1" applyBorder="1" applyAlignment="1">
      <alignment horizontal="right" vertical="top"/>
    </xf>
    <xf numFmtId="49" fontId="35" fillId="0" borderId="0" xfId="0" applyNumberFormat="1" applyFont="1" applyBorder="1" applyAlignment="1">
      <alignment horizontal="justify" vertical="top" wrapText="1"/>
    </xf>
    <xf numFmtId="0" fontId="0" fillId="0" borderId="0" xfId="0" applyAlignment="1">
      <alignment horizontal="left" vertical="top" wrapText="1"/>
    </xf>
    <xf numFmtId="0" fontId="16" fillId="0" borderId="0" xfId="0" applyNumberFormat="1" applyFont="1" applyAlignment="1">
      <alignment horizontal="center" vertical="top" wrapText="1"/>
    </xf>
    <xf numFmtId="0" fontId="1" fillId="0" borderId="0" xfId="0" applyNumberFormat="1" applyFont="1" applyAlignment="1">
      <alignment vertical="top" wrapText="1"/>
    </xf>
    <xf numFmtId="9" fontId="0" fillId="0" borderId="0" xfId="0" applyNumberFormat="1"/>
    <xf numFmtId="174" fontId="2" fillId="0" borderId="0" xfId="0" applyNumberFormat="1" applyFont="1"/>
    <xf numFmtId="0" fontId="16" fillId="0" borderId="0" xfId="0" applyFont="1" applyAlignment="1">
      <alignment horizontal="center"/>
    </xf>
    <xf numFmtId="3" fontId="0" fillId="0" borderId="0" xfId="0" applyNumberFormat="1"/>
    <xf numFmtId="166" fontId="0" fillId="0" borderId="0" xfId="0" applyNumberFormat="1" applyAlignment="1">
      <alignment horizontal="left"/>
    </xf>
    <xf numFmtId="0" fontId="16" fillId="0" borderId="0" xfId="0" applyFont="1" applyAlignment="1">
      <alignment horizontal="center" vertical="top" wrapText="1"/>
    </xf>
    <xf numFmtId="0" fontId="29" fillId="0" borderId="0" xfId="0" applyFont="1"/>
    <xf numFmtId="2" fontId="31" fillId="0" borderId="0" xfId="0" applyNumberFormat="1" applyFont="1" applyBorder="1" applyAlignment="1">
      <alignment horizontal="justify" vertical="top" wrapText="1"/>
    </xf>
    <xf numFmtId="0" fontId="5" fillId="0" borderId="0" xfId="0" applyNumberFormat="1" applyFont="1" applyFill="1" applyAlignment="1">
      <alignment vertical="top" wrapText="1"/>
    </xf>
    <xf numFmtId="0" fontId="55" fillId="0" borderId="0" xfId="0" applyFont="1" applyFill="1" applyAlignment="1">
      <alignment horizontal="center"/>
    </xf>
    <xf numFmtId="0" fontId="0" fillId="0" borderId="0" xfId="0" applyFill="1"/>
    <xf numFmtId="4" fontId="0" fillId="0" borderId="0" xfId="0" applyNumberFormat="1" applyFill="1"/>
    <xf numFmtId="0" fontId="55" fillId="0" borderId="0" xfId="0" applyFont="1" applyFill="1"/>
    <xf numFmtId="49" fontId="56" fillId="0" borderId="0" xfId="0" applyNumberFormat="1" applyFont="1" applyAlignment="1">
      <alignment wrapText="1"/>
    </xf>
    <xf numFmtId="49" fontId="57" fillId="0" borderId="0" xfId="0" applyNumberFormat="1" applyFont="1"/>
    <xf numFmtId="0" fontId="57" fillId="0" borderId="0" xfId="0" applyFont="1"/>
    <xf numFmtId="49" fontId="58" fillId="0" borderId="0" xfId="0" applyNumberFormat="1" applyFont="1"/>
    <xf numFmtId="49" fontId="59" fillId="0" borderId="0" xfId="0" applyNumberFormat="1" applyFont="1"/>
    <xf numFmtId="0" fontId="59" fillId="0" borderId="0" xfId="0" applyFont="1"/>
    <xf numFmtId="49" fontId="60" fillId="0" borderId="0" xfId="0" applyNumberFormat="1" applyFont="1"/>
    <xf numFmtId="0" fontId="60" fillId="0" borderId="0" xfId="0" applyFont="1"/>
    <xf numFmtId="0" fontId="61" fillId="0" borderId="0" xfId="0" applyFont="1"/>
    <xf numFmtId="49" fontId="58" fillId="0" borderId="0" xfId="0" applyNumberFormat="1" applyFont="1" applyAlignment="1">
      <alignment horizontal="left"/>
    </xf>
    <xf numFmtId="49" fontId="57" fillId="0" borderId="0" xfId="0" applyNumberFormat="1" applyFont="1" applyAlignment="1">
      <alignment horizontal="left"/>
    </xf>
    <xf numFmtId="49" fontId="56" fillId="0" borderId="0" xfId="0" applyNumberFormat="1" applyFont="1"/>
    <xf numFmtId="0" fontId="56" fillId="0" borderId="0" xfId="0" applyFont="1"/>
    <xf numFmtId="0" fontId="62" fillId="0" borderId="0" xfId="0" applyFont="1"/>
    <xf numFmtId="49" fontId="63" fillId="0" borderId="0" xfId="0" applyNumberFormat="1" applyFont="1"/>
    <xf numFmtId="0" fontId="63" fillId="0" borderId="0" xfId="0" applyFont="1"/>
    <xf numFmtId="0" fontId="64" fillId="0" borderId="0" xfId="0" applyFont="1"/>
    <xf numFmtId="0" fontId="58" fillId="0" borderId="0" xfId="0" applyFont="1"/>
    <xf numFmtId="49" fontId="65" fillId="0" borderId="0" xfId="0" applyNumberFormat="1" applyFont="1"/>
    <xf numFmtId="0" fontId="66" fillId="0" borderId="0" xfId="0" applyFont="1"/>
    <xf numFmtId="0" fontId="67" fillId="0" borderId="0" xfId="0" applyFont="1"/>
    <xf numFmtId="0" fontId="68" fillId="0" borderId="0" xfId="0" applyFont="1"/>
    <xf numFmtId="0" fontId="20" fillId="0" borderId="0" xfId="0" applyFont="1"/>
    <xf numFmtId="0" fontId="69" fillId="0" borderId="0" xfId="0" applyFont="1"/>
    <xf numFmtId="0" fontId="71" fillId="0" borderId="0" xfId="0" applyFont="1"/>
    <xf numFmtId="0" fontId="60" fillId="0" borderId="0" xfId="0" applyFont="1" applyAlignment="1">
      <alignment wrapText="1"/>
    </xf>
    <xf numFmtId="49" fontId="72" fillId="0" borderId="0" xfId="0" applyNumberFormat="1" applyFont="1"/>
    <xf numFmtId="0" fontId="72" fillId="0" borderId="0" xfId="0" applyFont="1"/>
    <xf numFmtId="49" fontId="0" fillId="0" borderId="0" xfId="0" applyNumberFormat="1"/>
    <xf numFmtId="0" fontId="73" fillId="0" borderId="0" xfId="0" applyFont="1" applyAlignment="1">
      <alignment horizontal="justify"/>
    </xf>
    <xf numFmtId="4" fontId="0" fillId="0" borderId="0" xfId="0" applyNumberFormat="1"/>
    <xf numFmtId="0" fontId="68" fillId="0" borderId="0" xfId="0" applyFont="1" applyAlignment="1">
      <alignment horizontal="justify"/>
    </xf>
    <xf numFmtId="49" fontId="0" fillId="0" borderId="0" xfId="0" applyNumberFormat="1" applyAlignment="1">
      <alignment horizontal="right"/>
    </xf>
    <xf numFmtId="0" fontId="73" fillId="0" borderId="0" xfId="0" applyFont="1"/>
    <xf numFmtId="0" fontId="64" fillId="0" borderId="0" xfId="0" applyFont="1" applyAlignment="1">
      <alignment horizontal="justify"/>
    </xf>
    <xf numFmtId="49" fontId="29" fillId="0" borderId="0" xfId="0" applyNumberFormat="1" applyFont="1" applyAlignment="1">
      <alignment horizontal="right"/>
    </xf>
    <xf numFmtId="0" fontId="29" fillId="0" borderId="0" xfId="0" applyFont="1" applyAlignment="1">
      <alignment wrapText="1"/>
    </xf>
    <xf numFmtId="4" fontId="29" fillId="0" borderId="0" xfId="0" applyNumberFormat="1" applyFont="1"/>
    <xf numFmtId="0" fontId="74" fillId="0" borderId="0" xfId="0" applyFont="1" applyAlignment="1">
      <alignment horizontal="justify"/>
    </xf>
    <xf numFmtId="49" fontId="0" fillId="0" borderId="0" xfId="0" applyNumberFormat="1" applyAlignment="1">
      <alignment horizontal="right" vertical="top" wrapText="1"/>
    </xf>
    <xf numFmtId="0" fontId="74" fillId="0" borderId="0" xfId="0" applyFont="1" applyAlignment="1">
      <alignment horizontal="right"/>
    </xf>
    <xf numFmtId="0" fontId="76" fillId="0" borderId="0" xfId="0" applyFont="1"/>
    <xf numFmtId="0" fontId="76" fillId="0" borderId="0" xfId="0" applyFont="1" applyAlignment="1">
      <alignment horizontal="justify"/>
    </xf>
    <xf numFmtId="0" fontId="74" fillId="0" borderId="0" xfId="0" applyFont="1"/>
    <xf numFmtId="0" fontId="68" fillId="0" borderId="0" xfId="0" applyFont="1" applyAlignment="1">
      <alignment wrapText="1"/>
    </xf>
    <xf numFmtId="49" fontId="68" fillId="0" borderId="0" xfId="0" applyNumberFormat="1" applyFont="1" applyAlignment="1">
      <alignment horizontal="right"/>
    </xf>
    <xf numFmtId="0" fontId="0" fillId="0" borderId="5" xfId="0" applyBorder="1" applyAlignment="1">
      <alignment wrapText="1"/>
    </xf>
    <xf numFmtId="4" fontId="0" fillId="0" borderId="5" xfId="0" applyNumberFormat="1" applyBorder="1"/>
    <xf numFmtId="0" fontId="78" fillId="0" borderId="0" xfId="0" applyFont="1" applyAlignment="1">
      <alignment wrapText="1"/>
    </xf>
    <xf numFmtId="4" fontId="29" fillId="0" borderId="0" xfId="0" applyNumberFormat="1" applyFont="1" applyBorder="1"/>
    <xf numFmtId="4" fontId="16" fillId="0" borderId="0" xfId="0" applyNumberFormat="1" applyFont="1" applyAlignment="1">
      <alignment horizontal="center"/>
    </xf>
    <xf numFmtId="49" fontId="4" fillId="0" borderId="0" xfId="0" applyNumberFormat="1" applyFont="1" applyAlignment="1">
      <alignment horizontal="right"/>
    </xf>
    <xf numFmtId="0" fontId="79" fillId="0" borderId="0" xfId="0" applyFont="1" applyAlignment="1">
      <alignment horizontal="justify"/>
    </xf>
    <xf numFmtId="0" fontId="79" fillId="0" borderId="0" xfId="0" applyFont="1" applyAlignment="1">
      <alignment horizontal="right"/>
    </xf>
    <xf numFmtId="3" fontId="4" fillId="0" borderId="0" xfId="0" applyNumberFormat="1" applyFont="1"/>
    <xf numFmtId="0" fontId="80" fillId="0" borderId="0" xfId="0" applyFont="1"/>
    <xf numFmtId="4" fontId="4" fillId="0" borderId="0" xfId="0" applyNumberFormat="1" applyFont="1" applyBorder="1"/>
    <xf numFmtId="0" fontId="81" fillId="0" borderId="0" xfId="0" applyFont="1" applyAlignment="1">
      <alignment horizontal="justify" vertical="top"/>
    </xf>
    <xf numFmtId="0" fontId="82" fillId="0" borderId="0" xfId="0" applyFont="1" applyAlignment="1">
      <alignment horizontal="justify" vertical="top" wrapText="1"/>
    </xf>
    <xf numFmtId="4" fontId="82" fillId="0" borderId="0" xfId="0" applyNumberFormat="1" applyFont="1" applyAlignment="1">
      <alignment horizontal="right" vertical="top" wrapText="1"/>
    </xf>
    <xf numFmtId="4" fontId="82" fillId="0" borderId="0" xfId="0" applyNumberFormat="1" applyFont="1" applyAlignment="1">
      <alignment horizontal="justify" vertical="top"/>
    </xf>
    <xf numFmtId="0" fontId="16" fillId="0" borderId="0" xfId="0" applyFont="1" applyAlignment="1">
      <alignment horizontal="justify" vertical="top"/>
    </xf>
    <xf numFmtId="0" fontId="0" fillId="0" borderId="0" xfId="0" applyAlignment="1">
      <alignment horizontal="justify" vertical="top"/>
    </xf>
    <xf numFmtId="0" fontId="20" fillId="0" borderId="0" xfId="0" applyFont="1" applyAlignment="1">
      <alignment horizontal="justify" vertical="top" wrapText="1"/>
    </xf>
    <xf numFmtId="0" fontId="83" fillId="0" borderId="0" xfId="0" applyFont="1" applyAlignment="1">
      <alignment horizontal="justify" vertical="top" wrapText="1"/>
    </xf>
    <xf numFmtId="0" fontId="1" fillId="0" borderId="0" xfId="0" applyFont="1" applyAlignment="1">
      <alignment horizontal="justify" vertical="top" wrapText="1"/>
    </xf>
    <xf numFmtId="4" fontId="1" fillId="0" borderId="0" xfId="0" applyNumberFormat="1" applyFont="1" applyAlignment="1">
      <alignment horizontal="right" vertical="top" wrapText="1"/>
    </xf>
    <xf numFmtId="4" fontId="1" fillId="0" borderId="0" xfId="0" applyNumberFormat="1" applyFont="1" applyAlignment="1">
      <alignment horizontal="justify" vertical="top"/>
    </xf>
    <xf numFmtId="0" fontId="1" fillId="0" borderId="0" xfId="0" applyFont="1" applyAlignment="1">
      <alignment horizontal="justify" vertical="top"/>
    </xf>
    <xf numFmtId="0" fontId="1" fillId="0" borderId="0" xfId="0" applyFont="1" applyBorder="1" applyAlignment="1">
      <alignment horizontal="justify" vertical="top" wrapText="1"/>
    </xf>
    <xf numFmtId="0" fontId="1" fillId="0" borderId="0" xfId="0" applyFont="1" applyAlignment="1">
      <alignment horizontal="center" vertical="top" wrapText="1"/>
    </xf>
    <xf numFmtId="4" fontId="1" fillId="0" borderId="0" xfId="0" applyNumberFormat="1" applyFont="1" applyAlignment="1">
      <alignment horizontal="center" vertical="top" wrapText="1"/>
    </xf>
    <xf numFmtId="4" fontId="1" fillId="0" borderId="0" xfId="0" applyNumberFormat="1" applyFont="1" applyAlignment="1">
      <alignment horizontal="center" vertical="top"/>
    </xf>
    <xf numFmtId="0" fontId="1" fillId="0" borderId="0" xfId="0" applyFont="1" applyAlignment="1">
      <alignment horizontal="center" vertical="top"/>
    </xf>
    <xf numFmtId="4" fontId="0" fillId="0" borderId="0" xfId="0" applyNumberFormat="1" applyAlignment="1">
      <alignment horizontal="center" vertical="top"/>
    </xf>
    <xf numFmtId="1" fontId="1" fillId="0" borderId="0" xfId="0" applyNumberFormat="1" applyFont="1" applyAlignment="1">
      <alignment horizontal="left" vertical="top"/>
    </xf>
    <xf numFmtId="49" fontId="1" fillId="0" borderId="0" xfId="0" applyNumberFormat="1" applyFont="1" applyBorder="1" applyAlignment="1">
      <alignment horizontal="justify" vertical="top" wrapText="1"/>
    </xf>
    <xf numFmtId="0" fontId="1" fillId="0" borderId="0" xfId="0" applyFont="1" applyBorder="1" applyAlignment="1">
      <alignment horizontal="center" vertical="top" wrapText="1"/>
    </xf>
    <xf numFmtId="49" fontId="1" fillId="0" borderId="0" xfId="0" applyNumberFormat="1" applyFont="1" applyAlignment="1">
      <alignment horizontal="justify" vertical="top" wrapText="1"/>
    </xf>
    <xf numFmtId="0" fontId="0" fillId="0" borderId="0" xfId="0" applyAlignment="1">
      <alignment horizontal="center" vertical="top"/>
    </xf>
    <xf numFmtId="0" fontId="1" fillId="0" borderId="0" xfId="0" applyFont="1" applyAlignment="1">
      <alignment horizontal="justify" vertical="justify" wrapText="1"/>
    </xf>
    <xf numFmtId="0" fontId="20" fillId="0" borderId="0" xfId="0" applyFont="1" applyAlignment="1">
      <alignment horizontal="left" vertical="top" wrapText="1"/>
    </xf>
    <xf numFmtId="0" fontId="1" fillId="0" borderId="0" xfId="0" applyFont="1" applyAlignment="1">
      <alignment horizontal="justify" wrapText="1"/>
    </xf>
    <xf numFmtId="0" fontId="1" fillId="0" borderId="0" xfId="0" applyFont="1" applyAlignment="1">
      <alignment horizontal="center" wrapText="1"/>
    </xf>
    <xf numFmtId="4" fontId="1" fillId="0" borderId="0" xfId="0" applyNumberFormat="1" applyFont="1" applyAlignment="1">
      <alignment horizontal="center" wrapText="1"/>
    </xf>
    <xf numFmtId="10" fontId="1" fillId="0" borderId="0" xfId="0" applyNumberFormat="1" applyFont="1" applyAlignment="1">
      <alignment horizontal="center" vertical="top" wrapText="1"/>
    </xf>
    <xf numFmtId="0" fontId="81" fillId="0" borderId="3" xfId="0" applyFont="1" applyBorder="1" applyAlignment="1">
      <alignment horizontal="justify" vertical="top"/>
    </xf>
    <xf numFmtId="0" fontId="1" fillId="0" borderId="3" xfId="0" applyFont="1" applyBorder="1" applyAlignment="1">
      <alignment horizontal="justify" vertical="top"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20" fillId="0" borderId="0" xfId="0" applyNumberFormat="1" applyFont="1" applyAlignment="1">
      <alignment horizontal="center" vertical="top"/>
    </xf>
    <xf numFmtId="0" fontId="81" fillId="0" borderId="0" xfId="0" applyFont="1" applyBorder="1" applyAlignment="1">
      <alignment horizontal="justify" vertical="top"/>
    </xf>
    <xf numFmtId="0" fontId="20" fillId="0" borderId="0" xfId="0" applyFont="1" applyBorder="1" applyAlignment="1">
      <alignment horizontal="justify" vertical="top" wrapText="1"/>
    </xf>
    <xf numFmtId="4" fontId="1" fillId="0" borderId="0" xfId="0" applyNumberFormat="1" applyFont="1" applyBorder="1" applyAlignment="1">
      <alignment horizontal="center" vertical="top"/>
    </xf>
    <xf numFmtId="0" fontId="5" fillId="0" borderId="0" xfId="0" applyFont="1" applyAlignment="1">
      <alignment horizontal="justify" vertical="top"/>
    </xf>
    <xf numFmtId="0" fontId="29" fillId="0" borderId="0" xfId="0" applyFont="1" applyAlignment="1">
      <alignment horizontal="justify" vertical="top" wrapText="1"/>
    </xf>
    <xf numFmtId="4" fontId="29" fillId="0" borderId="0" xfId="0" applyNumberFormat="1" applyFont="1" applyAlignment="1">
      <alignment horizontal="right" vertical="top" wrapText="1"/>
    </xf>
    <xf numFmtId="4" fontId="29" fillId="0" borderId="0" xfId="0" applyNumberFormat="1" applyFont="1" applyAlignment="1">
      <alignment horizontal="justify" vertical="top"/>
    </xf>
    <xf numFmtId="0" fontId="29" fillId="0" borderId="0" xfId="0" applyFont="1" applyAlignment="1">
      <alignment horizontal="justify" vertical="top"/>
    </xf>
    <xf numFmtId="0" fontId="5" fillId="0" borderId="0" xfId="0" applyFont="1" applyAlignment="1">
      <alignment horizontal="justify" vertical="top" wrapText="1"/>
    </xf>
    <xf numFmtId="4" fontId="5" fillId="0" borderId="0" xfId="0" applyNumberFormat="1" applyFont="1" applyAlignment="1">
      <alignment horizontal="right" vertical="top" wrapText="1"/>
    </xf>
    <xf numFmtId="4" fontId="5" fillId="0" borderId="0" xfId="0" applyNumberFormat="1" applyFont="1" applyAlignment="1">
      <alignment horizontal="justify" vertical="top"/>
    </xf>
    <xf numFmtId="10" fontId="5" fillId="0" borderId="0" xfId="0" applyNumberFormat="1" applyFont="1" applyAlignment="1">
      <alignment horizontal="justify" vertical="top" wrapText="1"/>
    </xf>
    <xf numFmtId="49" fontId="26" fillId="0" borderId="0" xfId="0" applyNumberFormat="1" applyFont="1" applyAlignment="1">
      <alignment horizontal="right"/>
    </xf>
    <xf numFmtId="0" fontId="0" fillId="0" borderId="0" xfId="0" applyAlignment="1">
      <alignment horizontal="right"/>
    </xf>
    <xf numFmtId="0" fontId="75" fillId="0" borderId="0" xfId="0" applyFont="1"/>
    <xf numFmtId="0" fontId="84" fillId="0" borderId="0" xfId="0" applyFont="1"/>
    <xf numFmtId="0" fontId="74" fillId="0" borderId="5" xfId="0" applyFont="1" applyBorder="1"/>
    <xf numFmtId="0" fontId="0" fillId="0" borderId="0" xfId="0" applyBorder="1" applyAlignment="1">
      <alignment wrapText="1"/>
    </xf>
    <xf numFmtId="0" fontId="68" fillId="0" borderId="0" xfId="0" applyFont="1" applyAlignment="1">
      <alignment vertical="top" wrapText="1"/>
    </xf>
    <xf numFmtId="0" fontId="68" fillId="0" borderId="0" xfId="0" applyFont="1" applyAlignment="1">
      <alignment horizontal="justify" vertical="top" wrapText="1"/>
    </xf>
    <xf numFmtId="0" fontId="73" fillId="0" borderId="0" xfId="0" applyFont="1" applyAlignment="1">
      <alignment horizontal="left" indent="3"/>
    </xf>
    <xf numFmtId="0" fontId="86" fillId="0" borderId="0" xfId="0" applyFont="1" applyAlignment="1">
      <alignment horizontal="justify"/>
    </xf>
    <xf numFmtId="0" fontId="16" fillId="0" borderId="0" xfId="0" applyFont="1" applyAlignment="1">
      <alignment wrapText="1"/>
    </xf>
    <xf numFmtId="4" fontId="16" fillId="0" borderId="0" xfId="0" applyNumberFormat="1" applyFont="1"/>
    <xf numFmtId="0" fontId="78" fillId="0" borderId="0" xfId="0" applyFont="1"/>
    <xf numFmtId="49" fontId="67" fillId="0" borderId="0" xfId="0" applyNumberFormat="1" applyFont="1"/>
    <xf numFmtId="176" fontId="84" fillId="0" borderId="0" xfId="0" applyNumberFormat="1" applyFont="1"/>
    <xf numFmtId="0" fontId="87" fillId="0" borderId="0" xfId="0" applyFont="1"/>
    <xf numFmtId="0" fontId="20" fillId="0" borderId="0" xfId="0" applyFont="1" applyBorder="1"/>
    <xf numFmtId="176" fontId="67" fillId="0" borderId="0" xfId="0" applyNumberFormat="1" applyFont="1"/>
    <xf numFmtId="176" fontId="68" fillId="0" borderId="0" xfId="0" applyNumberFormat="1" applyFont="1"/>
    <xf numFmtId="176" fontId="64" fillId="0" borderId="0" xfId="0" applyNumberFormat="1" applyFont="1"/>
    <xf numFmtId="0" fontId="68" fillId="0" borderId="5" xfId="0" applyFont="1" applyBorder="1"/>
    <xf numFmtId="176" fontId="68" fillId="0" borderId="5" xfId="0" applyNumberFormat="1" applyFont="1" applyBorder="1"/>
    <xf numFmtId="0" fontId="8" fillId="0" borderId="0" xfId="0" applyFont="1" applyAlignment="1">
      <alignment wrapText="1"/>
    </xf>
    <xf numFmtId="0" fontId="8" fillId="0" borderId="0" xfId="0" applyFont="1" applyAlignment="1">
      <alignment horizontal="right" wrapText="1"/>
    </xf>
    <xf numFmtId="168" fontId="11" fillId="0" borderId="0" xfId="0" applyNumberFormat="1" applyFont="1" applyAlignment="1"/>
    <xf numFmtId="0" fontId="9" fillId="0" borderId="5" xfId="0" applyFont="1" applyBorder="1"/>
    <xf numFmtId="0" fontId="9" fillId="0" borderId="5" xfId="0" applyFont="1" applyBorder="1" applyAlignment="1">
      <alignment wrapText="1"/>
    </xf>
    <xf numFmtId="0" fontId="9" fillId="0" borderId="5" xfId="0" applyFont="1" applyBorder="1" applyAlignment="1">
      <alignment horizontal="right" wrapText="1"/>
    </xf>
    <xf numFmtId="168" fontId="4" fillId="0" borderId="5" xfId="0" applyNumberFormat="1" applyFont="1" applyBorder="1" applyAlignment="1"/>
    <xf numFmtId="0" fontId="1" fillId="0" borderId="0" xfId="0" applyFont="1" applyBorder="1" applyAlignment="1">
      <alignment horizontal="center" vertical="top"/>
    </xf>
    <xf numFmtId="0" fontId="0" fillId="0" borderId="0" xfId="0" applyBorder="1" applyAlignment="1">
      <alignment horizontal="justify" vertical="top"/>
    </xf>
    <xf numFmtId="0" fontId="0" fillId="0" borderId="0" xfId="0" applyBorder="1" applyAlignment="1">
      <alignment vertical="top"/>
    </xf>
    <xf numFmtId="0" fontId="64" fillId="0" borderId="0" xfId="0" applyFont="1" applyBorder="1" applyAlignment="1">
      <alignment horizontal="justify"/>
    </xf>
    <xf numFmtId="176" fontId="78" fillId="0" borderId="0" xfId="0" applyNumberFormat="1" applyFont="1"/>
    <xf numFmtId="0" fontId="84" fillId="0" borderId="5" xfId="0" applyFont="1" applyBorder="1"/>
    <xf numFmtId="176" fontId="84" fillId="0" borderId="5" xfId="0" applyNumberFormat="1" applyFont="1" applyBorder="1"/>
    <xf numFmtId="0" fontId="88" fillId="0" borderId="0" xfId="0" applyFont="1" applyBorder="1" applyAlignment="1">
      <alignment horizontal="justify" vertical="top" wrapText="1"/>
    </xf>
    <xf numFmtId="0" fontId="74" fillId="0" borderId="0" xfId="0" applyFont="1" applyAlignment="1">
      <alignment horizontal="center"/>
    </xf>
    <xf numFmtId="0" fontId="88" fillId="0" borderId="0" xfId="0" applyFont="1"/>
    <xf numFmtId="0" fontId="88" fillId="0" borderId="0" xfId="0" applyFont="1" applyAlignment="1">
      <alignment horizontal="justify"/>
    </xf>
    <xf numFmtId="0" fontId="4" fillId="0" borderId="0" xfId="0" applyFont="1" applyBorder="1" applyAlignment="1">
      <alignment horizontal="right"/>
    </xf>
    <xf numFmtId="168" fontId="4" fillId="0" borderId="0" xfId="0" applyNumberFormat="1" applyFont="1" applyBorder="1" applyAlignment="1"/>
    <xf numFmtId="0" fontId="0" fillId="0" borderId="0" xfId="0" applyAlignment="1">
      <alignment wrapText="1"/>
    </xf>
    <xf numFmtId="177" fontId="57" fillId="0" borderId="0" xfId="0" applyNumberFormat="1" applyFont="1"/>
    <xf numFmtId="178" fontId="57" fillId="0" borderId="0" xfId="0" applyNumberFormat="1" applyFont="1" applyBorder="1"/>
    <xf numFmtId="177" fontId="60" fillId="0" borderId="0" xfId="0" applyNumberFormat="1" applyFont="1"/>
    <xf numFmtId="178" fontId="60" fillId="0" borderId="0" xfId="0" applyNumberFormat="1" applyFont="1" applyBorder="1"/>
    <xf numFmtId="177" fontId="56" fillId="0" borderId="0" xfId="0" applyNumberFormat="1" applyFont="1"/>
    <xf numFmtId="178" fontId="56" fillId="0" borderId="0" xfId="0" applyNumberFormat="1" applyFont="1" applyBorder="1"/>
    <xf numFmtId="177" fontId="64" fillId="0" borderId="0" xfId="0" applyNumberFormat="1" applyFont="1"/>
    <xf numFmtId="178" fontId="64" fillId="0" borderId="0" xfId="0" applyNumberFormat="1" applyFont="1" applyBorder="1"/>
    <xf numFmtId="177" fontId="66" fillId="0" borderId="0" xfId="0" applyNumberFormat="1" applyFont="1"/>
    <xf numFmtId="178" fontId="66" fillId="0" borderId="0" xfId="0" applyNumberFormat="1" applyFont="1" applyBorder="1"/>
    <xf numFmtId="178" fontId="58" fillId="0" borderId="0" xfId="0" applyNumberFormat="1" applyFont="1" applyBorder="1"/>
    <xf numFmtId="177" fontId="67" fillId="0" borderId="0" xfId="0" applyNumberFormat="1" applyFont="1"/>
    <xf numFmtId="178" fontId="63" fillId="0" borderId="0" xfId="0" applyNumberFormat="1" applyFont="1" applyBorder="1"/>
    <xf numFmtId="178" fontId="67" fillId="0" borderId="0" xfId="0" applyNumberFormat="1" applyFont="1" applyBorder="1"/>
    <xf numFmtId="177" fontId="58" fillId="0" borderId="0" xfId="0" applyNumberFormat="1" applyFont="1"/>
    <xf numFmtId="49" fontId="57" fillId="0" borderId="0" xfId="0" applyNumberFormat="1" applyFont="1" applyBorder="1"/>
    <xf numFmtId="0" fontId="58" fillId="0" borderId="0" xfId="0" applyFont="1" applyBorder="1"/>
    <xf numFmtId="0" fontId="57" fillId="0" borderId="0" xfId="0" applyFont="1" applyBorder="1"/>
    <xf numFmtId="177" fontId="57" fillId="0" borderId="0" xfId="0" applyNumberFormat="1" applyFont="1" applyBorder="1"/>
    <xf numFmtId="49" fontId="57" fillId="0" borderId="3" xfId="0" applyNumberFormat="1" applyFont="1" applyBorder="1"/>
    <xf numFmtId="0" fontId="58" fillId="0" borderId="3" xfId="0" applyFont="1" applyBorder="1"/>
    <xf numFmtId="0" fontId="57" fillId="0" borderId="3" xfId="0" applyFont="1" applyBorder="1"/>
    <xf numFmtId="177" fontId="57" fillId="0" borderId="3" xfId="0" applyNumberFormat="1" applyFont="1" applyBorder="1"/>
    <xf numFmtId="178" fontId="57" fillId="0" borderId="3" xfId="0" applyNumberFormat="1" applyFont="1" applyBorder="1"/>
    <xf numFmtId="178" fontId="58" fillId="0" borderId="3" xfId="0" applyNumberFormat="1" applyFont="1" applyBorder="1"/>
    <xf numFmtId="49" fontId="59" fillId="0" borderId="0" xfId="0" applyNumberFormat="1" applyFont="1" applyBorder="1"/>
    <xf numFmtId="0" fontId="59" fillId="0" borderId="0" xfId="0" applyFont="1" applyBorder="1"/>
    <xf numFmtId="177" fontId="59" fillId="0" borderId="0" xfId="0" applyNumberFormat="1" applyFont="1" applyBorder="1"/>
    <xf numFmtId="178" fontId="59" fillId="0" borderId="0" xfId="0" applyNumberFormat="1" applyFont="1" applyBorder="1"/>
    <xf numFmtId="178" fontId="89" fillId="0" borderId="0" xfId="0" applyNumberFormat="1" applyFont="1" applyBorder="1"/>
    <xf numFmtId="178" fontId="57" fillId="0" borderId="0" xfId="0" applyNumberFormat="1" applyFont="1" applyBorder="1" applyAlignment="1">
      <alignment horizontal="right"/>
    </xf>
    <xf numFmtId="178" fontId="58" fillId="0" borderId="0" xfId="0" applyNumberFormat="1" applyFont="1" applyFill="1" applyBorder="1"/>
    <xf numFmtId="178" fontId="57" fillId="0" borderId="3" xfId="0" applyNumberFormat="1" applyFont="1" applyBorder="1" applyAlignment="1">
      <alignment horizontal="right"/>
    </xf>
    <xf numFmtId="178" fontId="58" fillId="0" borderId="3" xfId="0" applyNumberFormat="1" applyFont="1" applyFill="1" applyBorder="1"/>
    <xf numFmtId="177" fontId="63" fillId="0" borderId="0" xfId="0" applyNumberFormat="1" applyFont="1"/>
    <xf numFmtId="178" fontId="58" fillId="0" borderId="0" xfId="0" applyNumberFormat="1" applyFont="1" applyBorder="1" applyAlignment="1">
      <alignment horizontal="right"/>
    </xf>
    <xf numFmtId="178" fontId="70" fillId="0" borderId="0" xfId="0" applyNumberFormat="1" applyFont="1" applyBorder="1"/>
    <xf numFmtId="177" fontId="59" fillId="0" borderId="0" xfId="0" applyNumberFormat="1" applyFont="1"/>
    <xf numFmtId="178" fontId="1" fillId="0" borderId="0" xfId="0" applyNumberFormat="1" applyFont="1"/>
    <xf numFmtId="49" fontId="58" fillId="0" borderId="0" xfId="0" applyNumberFormat="1" applyFont="1" applyBorder="1"/>
    <xf numFmtId="177" fontId="58" fillId="0" borderId="0" xfId="0" applyNumberFormat="1" applyFont="1" applyBorder="1"/>
    <xf numFmtId="178" fontId="69" fillId="0" borderId="0" xfId="0" applyNumberFormat="1" applyFont="1"/>
    <xf numFmtId="178" fontId="58" fillId="0" borderId="3" xfId="0" applyNumberFormat="1" applyFont="1" applyBorder="1" applyAlignment="1">
      <alignment horizontal="right"/>
    </xf>
    <xf numFmtId="177" fontId="87" fillId="0" borderId="0" xfId="0" applyNumberFormat="1" applyFont="1"/>
    <xf numFmtId="178" fontId="87" fillId="0" borderId="0" xfId="0" applyNumberFormat="1" applyFont="1" applyBorder="1"/>
    <xf numFmtId="178" fontId="57" fillId="0" borderId="0" xfId="0" applyNumberFormat="1" applyFont="1" applyFill="1" applyBorder="1"/>
    <xf numFmtId="178" fontId="59" fillId="0" borderId="0" xfId="0" applyNumberFormat="1" applyFont="1" applyFill="1" applyBorder="1"/>
    <xf numFmtId="0" fontId="90" fillId="0" borderId="0" xfId="0" applyFont="1"/>
    <xf numFmtId="178" fontId="72" fillId="0" borderId="0" xfId="0" applyNumberFormat="1" applyFont="1" applyFill="1" applyBorder="1"/>
    <xf numFmtId="178" fontId="63" fillId="0" borderId="0" xfId="0" applyNumberFormat="1" applyFont="1" applyFill="1" applyBorder="1"/>
    <xf numFmtId="0" fontId="90" fillId="0" borderId="0" xfId="0" applyFont="1" applyBorder="1"/>
    <xf numFmtId="0" fontId="0" fillId="0" borderId="3" xfId="0" applyBorder="1"/>
    <xf numFmtId="177" fontId="0" fillId="0" borderId="3" xfId="0" applyNumberFormat="1" applyBorder="1"/>
    <xf numFmtId="178" fontId="0" fillId="0" borderId="3" xfId="0" applyNumberFormat="1" applyBorder="1"/>
    <xf numFmtId="177" fontId="0" fillId="0" borderId="0" xfId="0" applyNumberFormat="1" applyBorder="1"/>
    <xf numFmtId="178" fontId="0" fillId="0" borderId="0" xfId="0" applyNumberFormat="1" applyBorder="1"/>
    <xf numFmtId="0" fontId="0" fillId="0" borderId="0" xfId="0" applyFont="1"/>
    <xf numFmtId="178" fontId="0" fillId="0" borderId="0" xfId="0" applyNumberFormat="1"/>
    <xf numFmtId="0" fontId="69" fillId="0" borderId="0" xfId="0" applyFont="1" applyBorder="1"/>
    <xf numFmtId="177" fontId="1" fillId="0" borderId="0" xfId="0" applyNumberFormat="1" applyFont="1" applyBorder="1"/>
    <xf numFmtId="178" fontId="1" fillId="0" borderId="0" xfId="0" applyNumberFormat="1" applyFont="1" applyBorder="1"/>
    <xf numFmtId="0" fontId="34" fillId="0" borderId="0" xfId="0" applyFont="1" applyBorder="1"/>
    <xf numFmtId="0" fontId="2" fillId="0" borderId="0" xfId="0" applyFont="1" applyBorder="1"/>
    <xf numFmtId="178" fontId="90" fillId="0" borderId="0" xfId="0" applyNumberFormat="1" applyFont="1" applyBorder="1"/>
    <xf numFmtId="177" fontId="20" fillId="0" borderId="0" xfId="0" applyNumberFormat="1" applyFont="1" applyBorder="1"/>
    <xf numFmtId="178" fontId="20" fillId="0" borderId="0" xfId="0" applyNumberFormat="1" applyFont="1" applyBorder="1"/>
    <xf numFmtId="0" fontId="2" fillId="0" borderId="0" xfId="0" applyFont="1" applyFill="1" applyBorder="1"/>
    <xf numFmtId="178" fontId="16" fillId="0" borderId="0" xfId="0" applyNumberFormat="1" applyFont="1" applyBorder="1"/>
    <xf numFmtId="177" fontId="0" fillId="0" borderId="0" xfId="0" applyNumberFormat="1"/>
    <xf numFmtId="0" fontId="16" fillId="0" borderId="0" xfId="0" applyFont="1"/>
    <xf numFmtId="4" fontId="9" fillId="0" borderId="4" xfId="0" applyNumberFormat="1" applyFont="1" applyBorder="1"/>
    <xf numFmtId="3" fontId="91" fillId="0" borderId="4" xfId="0" applyNumberFormat="1" applyFont="1" applyBorder="1" applyAlignment="1">
      <alignment horizontal="center"/>
    </xf>
    <xf numFmtId="4" fontId="92" fillId="0" borderId="4" xfId="0" applyNumberFormat="1" applyFont="1" applyBorder="1"/>
    <xf numFmtId="3" fontId="18" fillId="0" borderId="4" xfId="0" applyNumberFormat="1" applyFont="1" applyBorder="1" applyAlignment="1">
      <alignment horizontal="center"/>
    </xf>
    <xf numFmtId="3" fontId="9" fillId="0" borderId="4" xfId="0" applyNumberFormat="1" applyFont="1" applyBorder="1"/>
    <xf numFmtId="3" fontId="9" fillId="0" borderId="4" xfId="0" applyNumberFormat="1" applyFont="1" applyBorder="1" applyAlignment="1">
      <alignment horizontal="right"/>
    </xf>
    <xf numFmtId="168" fontId="11" fillId="0" borderId="4" xfId="1" applyNumberFormat="1" applyFont="1" applyFill="1" applyBorder="1" applyAlignment="1" applyProtection="1">
      <alignment horizontal="center"/>
    </xf>
    <xf numFmtId="168" fontId="4" fillId="0" borderId="4" xfId="0" applyNumberFormat="1" applyFont="1" applyBorder="1" applyAlignment="1"/>
    <xf numFmtId="4" fontId="9" fillId="0" borderId="4" xfId="0" applyNumberFormat="1" applyFont="1" applyBorder="1" applyAlignment="1">
      <alignment wrapText="1"/>
    </xf>
    <xf numFmtId="4" fontId="93" fillId="0" borderId="4" xfId="0" applyNumberFormat="1" applyFont="1" applyBorder="1" applyAlignment="1">
      <alignment wrapText="1"/>
    </xf>
    <xf numFmtId="168" fontId="94" fillId="0" borderId="4" xfId="0" applyNumberFormat="1" applyFont="1" applyBorder="1" applyAlignment="1"/>
    <xf numFmtId="168" fontId="9" fillId="0" borderId="4" xfId="0" applyNumberFormat="1" applyFont="1" applyBorder="1"/>
    <xf numFmtId="0" fontId="9" fillId="0" borderId="4" xfId="0" applyFont="1" applyBorder="1"/>
    <xf numFmtId="173" fontId="23" fillId="0" borderId="4" xfId="1" applyNumberFormat="1" applyFont="1" applyFill="1" applyBorder="1" applyAlignment="1">
      <alignment horizontal="center"/>
    </xf>
    <xf numFmtId="0" fontId="24" fillId="0" borderId="4" xfId="0" applyFont="1" applyBorder="1"/>
    <xf numFmtId="0" fontId="1" fillId="0" borderId="4" xfId="0" applyFont="1" applyBorder="1"/>
    <xf numFmtId="0" fontId="84" fillId="0" borderId="0" xfId="0" applyFont="1" applyBorder="1"/>
    <xf numFmtId="176" fontId="84" fillId="0" borderId="0" xfId="0" applyNumberFormat="1" applyFont="1" applyBorder="1"/>
    <xf numFmtId="0" fontId="68" fillId="0" borderId="0" xfId="0" applyFont="1" applyBorder="1"/>
    <xf numFmtId="176" fontId="68" fillId="0" borderId="0" xfId="0" applyNumberFormat="1" applyFont="1" applyBorder="1"/>
    <xf numFmtId="0" fontId="68" fillId="0" borderId="0" xfId="7" applyFont="1" applyBorder="1" applyAlignment="1">
      <alignment horizontal="left" vertical="center" wrapText="1"/>
    </xf>
    <xf numFmtId="0" fontId="68" fillId="0" borderId="5" xfId="7" applyFont="1" applyBorder="1" applyAlignment="1">
      <alignment horizontal="left" vertical="center" wrapText="1"/>
    </xf>
    <xf numFmtId="0" fontId="64" fillId="0" borderId="0" xfId="7" applyFont="1" applyBorder="1" applyAlignment="1">
      <alignment horizontal="left" vertical="center" wrapText="1"/>
    </xf>
    <xf numFmtId="49" fontId="96" fillId="0" borderId="0" xfId="0" applyNumberFormat="1" applyFont="1" applyBorder="1" applyAlignment="1">
      <alignment horizontal="left" vertical="top"/>
    </xf>
    <xf numFmtId="0" fontId="96" fillId="0" borderId="0" xfId="0" applyFont="1" applyBorder="1" applyAlignment="1">
      <alignment horizontal="left" vertical="top" wrapText="1"/>
    </xf>
    <xf numFmtId="0" fontId="96" fillId="0" borderId="0" xfId="0" applyFont="1" applyBorder="1" applyAlignment="1">
      <alignment horizontal="center" vertical="center"/>
    </xf>
    <xf numFmtId="0" fontId="96" fillId="0" borderId="0" xfId="0" applyNumberFormat="1" applyFont="1" applyBorder="1" applyAlignment="1">
      <alignment horizontal="center" vertical="center"/>
    </xf>
    <xf numFmtId="180" fontId="96" fillId="0" borderId="0" xfId="0" applyNumberFormat="1" applyFont="1" applyBorder="1" applyAlignment="1">
      <alignment horizontal="center" vertical="center"/>
    </xf>
    <xf numFmtId="180" fontId="96" fillId="0" borderId="0" xfId="0" applyNumberFormat="1" applyFont="1" applyBorder="1" applyAlignment="1">
      <alignment horizontal="right" vertical="center"/>
    </xf>
    <xf numFmtId="0" fontId="95" fillId="0" borderId="0" xfId="0" applyNumberFormat="1" applyFont="1" applyBorder="1" applyAlignment="1">
      <alignment horizontal="center" vertical="center"/>
    </xf>
    <xf numFmtId="180" fontId="95" fillId="0" borderId="0" xfId="0" applyNumberFormat="1" applyFont="1" applyBorder="1" applyAlignment="1">
      <alignment horizontal="right" vertical="center"/>
    </xf>
    <xf numFmtId="4" fontId="84" fillId="0" borderId="0" xfId="0" applyNumberFormat="1" applyFont="1" applyAlignment="1">
      <alignment horizontal="left"/>
    </xf>
    <xf numFmtId="4" fontId="27" fillId="0" borderId="0" xfId="0" applyNumberFormat="1" applyFont="1" applyAlignment="1">
      <alignment horizontal="left"/>
    </xf>
    <xf numFmtId="181" fontId="27" fillId="0" borderId="0" xfId="0" applyNumberFormat="1" applyFont="1" applyAlignment="1">
      <alignment horizontal="left"/>
    </xf>
    <xf numFmtId="181" fontId="84" fillId="0" borderId="0" xfId="0" applyNumberFormat="1" applyFont="1" applyAlignment="1">
      <alignment horizontal="right"/>
    </xf>
    <xf numFmtId="0" fontId="84" fillId="0" borderId="0" xfId="0" applyFont="1" applyAlignment="1">
      <alignment horizontal="left"/>
    </xf>
    <xf numFmtId="181" fontId="84" fillId="0" borderId="0" xfId="0" applyNumberFormat="1" applyFont="1"/>
    <xf numFmtId="0" fontId="84" fillId="0" borderId="0" xfId="0" applyFont="1" applyFill="1" applyAlignment="1">
      <alignment horizontal="left"/>
    </xf>
    <xf numFmtId="0" fontId="68" fillId="0" borderId="0" xfId="0" applyFont="1" applyAlignment="1">
      <alignment horizontal="left"/>
    </xf>
    <xf numFmtId="181" fontId="68" fillId="0" borderId="0" xfId="0" applyNumberFormat="1" applyFont="1"/>
    <xf numFmtId="181" fontId="68" fillId="0" borderId="0" xfId="0" applyNumberFormat="1" applyFont="1" applyAlignment="1">
      <alignment horizontal="right"/>
    </xf>
    <xf numFmtId="1" fontId="84" fillId="0" borderId="0" xfId="0" applyNumberFormat="1" applyFont="1" applyAlignment="1">
      <alignment horizontal="left"/>
    </xf>
    <xf numFmtId="181" fontId="84" fillId="0" borderId="0" xfId="0" applyNumberFormat="1" applyFont="1" applyFill="1"/>
    <xf numFmtId="0" fontId="84" fillId="0" borderId="0" xfId="0" applyFont="1" applyAlignment="1"/>
    <xf numFmtId="4" fontId="84" fillId="0" borderId="6" xfId="0" applyNumberFormat="1" applyFont="1" applyBorder="1" applyAlignment="1">
      <alignment horizontal="left"/>
    </xf>
    <xf numFmtId="181" fontId="84" fillId="0" borderId="6" xfId="0" applyNumberFormat="1" applyFont="1" applyBorder="1" applyAlignment="1">
      <alignment horizontal="left"/>
    </xf>
    <xf numFmtId="181" fontId="84" fillId="0" borderId="6" xfId="0" applyNumberFormat="1" applyFont="1" applyBorder="1" applyAlignment="1">
      <alignment horizontal="right"/>
    </xf>
    <xf numFmtId="0" fontId="27" fillId="0" borderId="6" xfId="0" applyFont="1" applyBorder="1"/>
    <xf numFmtId="0" fontId="84" fillId="0" borderId="6" xfId="0" applyFont="1" applyBorder="1" applyAlignment="1">
      <alignment horizontal="left"/>
    </xf>
    <xf numFmtId="0" fontId="84" fillId="0" borderId="6" xfId="0" applyFont="1" applyFill="1" applyBorder="1" applyAlignment="1">
      <alignment horizontal="left"/>
    </xf>
    <xf numFmtId="181" fontId="84" fillId="0" borderId="6" xfId="0" applyNumberFormat="1" applyFont="1" applyBorder="1"/>
    <xf numFmtId="181" fontId="27" fillId="0" borderId="6" xfId="0" applyNumberFormat="1" applyFont="1" applyBorder="1" applyAlignment="1">
      <alignment horizontal="right"/>
    </xf>
    <xf numFmtId="0" fontId="84" fillId="0" borderId="0" xfId="0" applyFont="1" applyBorder="1" applyAlignment="1">
      <alignment wrapText="1"/>
    </xf>
    <xf numFmtId="49" fontId="98" fillId="0" borderId="7" xfId="0" applyNumberFormat="1" applyFont="1" applyBorder="1" applyAlignment="1">
      <alignment horizontal="center" vertical="center"/>
    </xf>
    <xf numFmtId="179" fontId="98" fillId="0" borderId="7" xfId="0" applyNumberFormat="1" applyFont="1" applyBorder="1" applyAlignment="1">
      <alignment horizontal="center" vertical="center" wrapText="1"/>
    </xf>
    <xf numFmtId="0" fontId="98" fillId="0" borderId="7" xfId="0" applyFont="1" applyBorder="1" applyAlignment="1">
      <alignment horizontal="center" vertical="center" wrapText="1"/>
    </xf>
    <xf numFmtId="0" fontId="98" fillId="0" borderId="7" xfId="0" applyNumberFormat="1" applyFont="1" applyBorder="1" applyAlignment="1">
      <alignment horizontal="center" vertical="center"/>
    </xf>
    <xf numFmtId="4" fontId="98" fillId="0" borderId="7" xfId="0" applyNumberFormat="1" applyFont="1" applyBorder="1" applyAlignment="1">
      <alignment horizontal="center" vertical="center"/>
    </xf>
    <xf numFmtId="49" fontId="99" fillId="0" borderId="0" xfId="0" applyNumberFormat="1" applyFont="1" applyBorder="1" applyAlignment="1">
      <alignment horizontal="left" vertical="top"/>
    </xf>
    <xf numFmtId="0" fontId="99" fillId="0" borderId="0" xfId="0" applyFont="1" applyBorder="1" applyAlignment="1">
      <alignment horizontal="left" vertical="top" wrapText="1"/>
    </xf>
    <xf numFmtId="4" fontId="99" fillId="0" borderId="0" xfId="0" applyNumberFormat="1" applyFont="1" applyBorder="1" applyAlignment="1">
      <alignment horizontal="center" vertical="center"/>
    </xf>
    <xf numFmtId="0" fontId="99" fillId="0" borderId="0" xfId="0" applyNumberFormat="1" applyFont="1" applyBorder="1" applyAlignment="1">
      <alignment horizontal="center" vertical="center"/>
    </xf>
    <xf numFmtId="4" fontId="99" fillId="0" borderId="0" xfId="0" applyNumberFormat="1" applyFont="1" applyBorder="1" applyAlignment="1">
      <alignment horizontal="right" vertical="center"/>
    </xf>
    <xf numFmtId="49" fontId="98" fillId="0" borderId="0" xfId="0" applyNumberFormat="1" applyFont="1" applyBorder="1" applyAlignment="1">
      <alignment horizontal="left" vertical="top"/>
    </xf>
    <xf numFmtId="0" fontId="98" fillId="0" borderId="0" xfId="0" applyFont="1" applyBorder="1" applyAlignment="1">
      <alignment horizontal="left" vertical="top" wrapText="1"/>
    </xf>
    <xf numFmtId="0" fontId="98" fillId="0" borderId="0" xfId="0" applyFont="1" applyBorder="1" applyAlignment="1">
      <alignment horizontal="center" vertical="center" wrapText="1"/>
    </xf>
    <xf numFmtId="0" fontId="98" fillId="0" borderId="0" xfId="0" applyNumberFormat="1" applyFont="1" applyBorder="1" applyAlignment="1">
      <alignment horizontal="center" vertical="center" wrapText="1"/>
    </xf>
    <xf numFmtId="4" fontId="98" fillId="0" borderId="0" xfId="0" applyNumberFormat="1" applyFont="1" applyBorder="1" applyAlignment="1">
      <alignment horizontal="right" vertical="center" wrapText="1"/>
    </xf>
    <xf numFmtId="0" fontId="98" fillId="0" borderId="0" xfId="0" applyFont="1" applyBorder="1" applyAlignment="1">
      <alignment horizontal="center" vertical="center"/>
    </xf>
    <xf numFmtId="0" fontId="98" fillId="0" borderId="0" xfId="0" applyNumberFormat="1" applyFont="1" applyBorder="1" applyAlignment="1">
      <alignment horizontal="center" vertical="center"/>
    </xf>
    <xf numFmtId="4" fontId="98" fillId="0" borderId="0" xfId="0" applyNumberFormat="1" applyFont="1" applyBorder="1" applyAlignment="1">
      <alignment horizontal="right" vertical="center"/>
    </xf>
    <xf numFmtId="49" fontId="100" fillId="0" borderId="0" xfId="0" applyNumberFormat="1" applyFont="1" applyBorder="1" applyAlignment="1">
      <alignment horizontal="left" vertical="top"/>
    </xf>
    <xf numFmtId="0" fontId="100" fillId="0" borderId="0" xfId="0" applyFont="1" applyBorder="1" applyAlignment="1">
      <alignment horizontal="left" vertical="top" wrapText="1"/>
    </xf>
    <xf numFmtId="0" fontId="99" fillId="0" borderId="0" xfId="0" applyFont="1" applyBorder="1" applyAlignment="1">
      <alignment horizontal="center" vertical="center"/>
    </xf>
    <xf numFmtId="182" fontId="99" fillId="0" borderId="0" xfId="0" applyNumberFormat="1" applyFont="1" applyBorder="1" applyAlignment="1">
      <alignment horizontal="center" vertical="center"/>
    </xf>
    <xf numFmtId="182" fontId="99" fillId="0" borderId="0" xfId="0" applyNumberFormat="1" applyFont="1" applyBorder="1" applyAlignment="1">
      <alignment horizontal="right" vertical="center"/>
    </xf>
    <xf numFmtId="182" fontId="98" fillId="0" borderId="0" xfId="0" applyNumberFormat="1" applyFont="1" applyBorder="1" applyAlignment="1">
      <alignment horizontal="center" vertical="center"/>
    </xf>
    <xf numFmtId="182" fontId="98" fillId="0" borderId="0" xfId="0" applyNumberFormat="1" applyFont="1" applyBorder="1" applyAlignment="1">
      <alignment horizontal="right" vertical="center"/>
    </xf>
    <xf numFmtId="49" fontId="99" fillId="0" borderId="0" xfId="0" applyNumberFormat="1" applyFont="1" applyBorder="1" applyAlignment="1">
      <alignment horizontal="left" vertical="top" wrapText="1"/>
    </xf>
    <xf numFmtId="49" fontId="101" fillId="0" borderId="0" xfId="0" applyNumberFormat="1" applyFont="1" applyBorder="1" applyAlignment="1">
      <alignment horizontal="left" vertical="top" wrapText="1"/>
    </xf>
    <xf numFmtId="0" fontId="101" fillId="0" borderId="0" xfId="0" applyFont="1" applyBorder="1" applyAlignment="1">
      <alignment horizontal="left" vertical="top" wrapText="1"/>
    </xf>
    <xf numFmtId="4" fontId="101" fillId="0" borderId="0" xfId="0" applyNumberFormat="1" applyFont="1" applyBorder="1" applyAlignment="1">
      <alignment horizontal="center" vertical="center" wrapText="1"/>
    </xf>
    <xf numFmtId="0" fontId="101" fillId="0" borderId="0" xfId="0" applyNumberFormat="1" applyFont="1" applyBorder="1" applyAlignment="1">
      <alignment horizontal="center" vertical="center" wrapText="1"/>
    </xf>
    <xf numFmtId="182" fontId="101" fillId="0" borderId="0" xfId="0" applyNumberFormat="1" applyFont="1" applyBorder="1" applyAlignment="1">
      <alignment horizontal="center" vertical="center" wrapText="1"/>
    </xf>
    <xf numFmtId="182" fontId="101" fillId="0" borderId="0" xfId="0" applyNumberFormat="1" applyFont="1" applyBorder="1" applyAlignment="1">
      <alignment horizontal="right" vertical="center" wrapText="1"/>
    </xf>
    <xf numFmtId="182" fontId="98" fillId="0" borderId="0" xfId="0" applyNumberFormat="1" applyFont="1" applyBorder="1" applyAlignment="1">
      <alignment horizontal="center" vertical="center" wrapText="1"/>
    </xf>
    <xf numFmtId="182" fontId="98" fillId="0" borderId="0" xfId="0" applyNumberFormat="1" applyFont="1" applyBorder="1" applyAlignment="1">
      <alignment horizontal="right" vertical="center" wrapText="1"/>
    </xf>
    <xf numFmtId="49" fontId="102" fillId="0" borderId="0" xfId="0" applyNumberFormat="1" applyFont="1" applyBorder="1" applyAlignment="1">
      <alignment horizontal="left" vertical="top"/>
    </xf>
    <xf numFmtId="0" fontId="102" fillId="0" borderId="0" xfId="0" applyFont="1" applyBorder="1" applyAlignment="1">
      <alignment horizontal="left" vertical="top" wrapText="1"/>
    </xf>
    <xf numFmtId="0" fontId="102" fillId="0" borderId="0" xfId="0" applyNumberFormat="1" applyFont="1" applyBorder="1" applyAlignment="1">
      <alignment horizontal="center" vertical="center"/>
    </xf>
    <xf numFmtId="182" fontId="102" fillId="0" borderId="0" xfId="0" applyNumberFormat="1" applyFont="1" applyBorder="1" applyAlignment="1">
      <alignment horizontal="right" vertical="center"/>
    </xf>
    <xf numFmtId="49" fontId="103" fillId="0" borderId="0" xfId="7" applyNumberFormat="1" applyFont="1" applyBorder="1" applyAlignment="1">
      <alignment horizontal="left" vertical="top"/>
    </xf>
    <xf numFmtId="0" fontId="97" fillId="0" borderId="0" xfId="7" applyFont="1" applyBorder="1" applyAlignment="1">
      <alignment horizontal="left" vertical="top" wrapText="1"/>
    </xf>
    <xf numFmtId="4" fontId="97" fillId="0" borderId="0" xfId="7" applyNumberFormat="1" applyFont="1" applyBorder="1" applyAlignment="1">
      <alignment horizontal="center" vertical="center"/>
    </xf>
    <xf numFmtId="0" fontId="97" fillId="0" borderId="0" xfId="7" applyFont="1" applyBorder="1" applyAlignment="1">
      <alignment horizontal="center" vertical="center"/>
    </xf>
    <xf numFmtId="182" fontId="97" fillId="0" borderId="0" xfId="7" applyNumberFormat="1" applyFont="1" applyBorder="1" applyAlignment="1">
      <alignment horizontal="center" vertical="center"/>
    </xf>
    <xf numFmtId="182" fontId="97" fillId="0" borderId="0" xfId="7" applyNumberFormat="1" applyFont="1" applyBorder="1" applyAlignment="1">
      <alignment horizontal="right" vertical="center"/>
    </xf>
    <xf numFmtId="4" fontId="99" fillId="0" borderId="0" xfId="7" applyNumberFormat="1" applyFont="1" applyBorder="1" applyAlignment="1">
      <alignment horizontal="left" vertical="top" wrapText="1"/>
    </xf>
    <xf numFmtId="4" fontId="101" fillId="0" borderId="0" xfId="0" applyNumberFormat="1" applyFont="1" applyBorder="1" applyAlignment="1">
      <alignment horizontal="center" vertical="center"/>
    </xf>
    <xf numFmtId="0" fontId="101" fillId="0" borderId="0" xfId="0" applyNumberFormat="1" applyFont="1" applyBorder="1" applyAlignment="1">
      <alignment horizontal="center" vertical="center"/>
    </xf>
    <xf numFmtId="182" fontId="101" fillId="0" borderId="0" xfId="0" applyNumberFormat="1" applyFont="1" applyBorder="1" applyAlignment="1">
      <alignment horizontal="center" vertical="center"/>
    </xf>
    <xf numFmtId="182" fontId="101" fillId="0" borderId="0" xfId="0" applyNumberFormat="1" applyFont="1" applyBorder="1" applyAlignment="1">
      <alignment horizontal="right" vertical="center"/>
    </xf>
    <xf numFmtId="49" fontId="101" fillId="0" borderId="0" xfId="0" applyNumberFormat="1" applyFont="1" applyBorder="1" applyAlignment="1">
      <alignment horizontal="left" vertical="top"/>
    </xf>
    <xf numFmtId="0" fontId="99" fillId="0" borderId="0" xfId="7" applyFont="1" applyBorder="1" applyAlignment="1">
      <alignment horizontal="center" vertical="center"/>
    </xf>
    <xf numFmtId="0" fontId="104" fillId="0" borderId="0" xfId="0" applyFont="1" applyBorder="1" applyAlignment="1">
      <alignment horizontal="center" vertical="center"/>
    </xf>
    <xf numFmtId="49" fontId="99" fillId="0" borderId="0" xfId="7" applyNumberFormat="1" applyFont="1" applyBorder="1" applyAlignment="1">
      <alignment horizontal="left" vertical="top"/>
    </xf>
    <xf numFmtId="0" fontId="99" fillId="0" borderId="0" xfId="7" applyFont="1" applyBorder="1" applyAlignment="1">
      <alignment horizontal="left" vertical="top" wrapText="1"/>
    </xf>
    <xf numFmtId="4" fontId="102" fillId="0" borderId="0" xfId="7" applyNumberFormat="1" applyFont="1" applyBorder="1" applyAlignment="1">
      <alignment horizontal="center" vertical="center"/>
    </xf>
    <xf numFmtId="182" fontId="99" fillId="0" borderId="0" xfId="7" applyNumberFormat="1" applyFont="1" applyBorder="1" applyAlignment="1">
      <alignment horizontal="center" vertical="center"/>
    </xf>
    <xf numFmtId="182" fontId="99" fillId="0" borderId="0" xfId="7" applyNumberFormat="1" applyFont="1" applyBorder="1" applyAlignment="1">
      <alignment horizontal="right" vertical="center"/>
    </xf>
    <xf numFmtId="4" fontId="99" fillId="0" borderId="0" xfId="7" applyNumberFormat="1" applyFont="1" applyBorder="1" applyAlignment="1">
      <alignment horizontal="center"/>
    </xf>
    <xf numFmtId="182" fontId="99" fillId="0" borderId="0" xfId="7" applyNumberFormat="1" applyFont="1" applyBorder="1" applyAlignment="1">
      <alignment horizontal="center"/>
    </xf>
    <xf numFmtId="4" fontId="101" fillId="0" borderId="0" xfId="0" applyNumberFormat="1" applyFont="1" applyBorder="1" applyAlignment="1">
      <alignment horizontal="right" vertical="center"/>
    </xf>
    <xf numFmtId="4" fontId="105" fillId="0" borderId="0" xfId="0" applyNumberFormat="1" applyFont="1" applyBorder="1" applyAlignment="1">
      <alignment horizontal="center" vertical="center"/>
    </xf>
    <xf numFmtId="179" fontId="95" fillId="0" borderId="0" xfId="0" applyNumberFormat="1" applyFont="1" applyBorder="1" applyAlignment="1">
      <alignment horizontal="left" vertical="center" wrapText="1"/>
    </xf>
    <xf numFmtId="179" fontId="95" fillId="0" borderId="0" xfId="0" applyNumberFormat="1" applyFont="1" applyBorder="1" applyAlignment="1">
      <alignment horizontal="center" vertical="center"/>
    </xf>
    <xf numFmtId="180" fontId="95" fillId="0" borderId="0" xfId="0" applyNumberFormat="1" applyFont="1" applyBorder="1" applyAlignment="1">
      <alignment horizontal="center" vertical="center" wrapText="1"/>
    </xf>
    <xf numFmtId="49" fontId="106" fillId="0" borderId="0" xfId="0" applyNumberFormat="1" applyFont="1" applyBorder="1" applyAlignment="1">
      <alignment horizontal="left" vertical="center"/>
    </xf>
    <xf numFmtId="49" fontId="98" fillId="0" borderId="8" xfId="0" applyNumberFormat="1" applyFont="1" applyBorder="1" applyAlignment="1">
      <alignment horizontal="left" vertical="top"/>
    </xf>
    <xf numFmtId="0" fontId="98" fillId="0" borderId="8" xfId="0" applyFont="1" applyBorder="1" applyAlignment="1">
      <alignment horizontal="left" vertical="top" wrapText="1"/>
    </xf>
    <xf numFmtId="0" fontId="98" fillId="0" borderId="8" xfId="0" applyFont="1" applyBorder="1" applyAlignment="1">
      <alignment horizontal="center" vertical="center" wrapText="1"/>
    </xf>
    <xf numFmtId="0" fontId="98" fillId="0" borderId="8" xfId="0" applyNumberFormat="1" applyFont="1" applyBorder="1" applyAlignment="1">
      <alignment horizontal="center" vertical="center" wrapText="1"/>
    </xf>
    <xf numFmtId="182" fontId="98" fillId="0" borderId="8" xfId="0" applyNumberFormat="1" applyFont="1" applyBorder="1" applyAlignment="1">
      <alignment horizontal="center" vertical="center" wrapText="1"/>
    </xf>
    <xf numFmtId="182" fontId="98" fillId="0" borderId="8" xfId="0" applyNumberFormat="1" applyFont="1" applyBorder="1" applyAlignment="1">
      <alignment horizontal="right" vertical="center" wrapText="1"/>
    </xf>
    <xf numFmtId="0" fontId="107" fillId="0" borderId="0" xfId="0" applyFont="1" applyAlignment="1">
      <alignment horizontal="right"/>
    </xf>
    <xf numFmtId="0" fontId="108" fillId="0" borderId="0" xfId="0" applyFont="1"/>
    <xf numFmtId="173" fontId="107" fillId="0" borderId="0" xfId="0" applyNumberFormat="1" applyFont="1" applyAlignment="1"/>
    <xf numFmtId="0" fontId="107" fillId="0" borderId="0" xfId="0" applyFont="1"/>
    <xf numFmtId="0" fontId="29" fillId="0" borderId="0" xfId="0" applyFont="1" applyAlignment="1">
      <alignment horizontal="left"/>
    </xf>
    <xf numFmtId="0" fontId="13" fillId="0" borderId="0" xfId="0" applyFont="1" applyAlignment="1">
      <alignment horizontal="right"/>
    </xf>
    <xf numFmtId="173" fontId="29" fillId="0" borderId="0" xfId="1" applyNumberFormat="1" applyFont="1" applyAlignment="1">
      <alignment horizontal="right"/>
    </xf>
    <xf numFmtId="0" fontId="107" fillId="0" borderId="0" xfId="0" applyFont="1" applyAlignment="1"/>
    <xf numFmtId="0" fontId="107" fillId="0" borderId="0" xfId="0" applyFont="1" applyAlignment="1">
      <alignment horizontal="right" vertical="top"/>
    </xf>
    <xf numFmtId="0" fontId="3" fillId="0" borderId="0" xfId="0" applyFont="1" applyAlignment="1"/>
    <xf numFmtId="0" fontId="2" fillId="0" borderId="0" xfId="0" applyFont="1" applyAlignment="1">
      <alignment vertical="top" wrapText="1"/>
    </xf>
    <xf numFmtId="0" fontId="1" fillId="0" borderId="0" xfId="0" applyFont="1" applyAlignment="1">
      <alignment horizontal="left"/>
    </xf>
    <xf numFmtId="9" fontId="1" fillId="0" borderId="0" xfId="0" applyNumberFormat="1" applyFont="1" applyAlignment="1">
      <alignment horizontal="left"/>
    </xf>
    <xf numFmtId="0" fontId="107" fillId="0" borderId="3" xfId="0" applyFont="1" applyBorder="1" applyAlignment="1">
      <alignment horizontal="right" vertical="top"/>
    </xf>
    <xf numFmtId="173" fontId="13" fillId="0" borderId="0" xfId="1" applyNumberFormat="1" applyFont="1" applyAlignment="1">
      <alignment horizontal="right"/>
    </xf>
    <xf numFmtId="1" fontId="1" fillId="0" borderId="0" xfId="0" applyNumberFormat="1" applyFont="1" applyAlignment="1">
      <alignment horizontal="right" vertical="top"/>
    </xf>
    <xf numFmtId="3" fontId="1" fillId="0" borderId="0" xfId="0" applyNumberFormat="1" applyFont="1"/>
    <xf numFmtId="0" fontId="1" fillId="0" borderId="0" xfId="0" applyFont="1" applyFill="1" applyBorder="1" applyAlignment="1">
      <alignment horizontal="left"/>
    </xf>
    <xf numFmtId="173" fontId="107" fillId="0" borderId="0" xfId="1" applyNumberFormat="1" applyFont="1"/>
    <xf numFmtId="1" fontId="1" fillId="0" borderId="0" xfId="0" applyNumberFormat="1" applyFont="1" applyAlignment="1">
      <alignment horizontal="right" vertical="top" wrapText="1"/>
    </xf>
    <xf numFmtId="0" fontId="107" fillId="0" borderId="0" xfId="0" applyFont="1" applyBorder="1" applyAlignment="1">
      <alignment horizontal="right" vertical="top"/>
    </xf>
    <xf numFmtId="0" fontId="0" fillId="0" borderId="0" xfId="0" applyFont="1" applyAlignment="1">
      <alignment horizontal="left"/>
    </xf>
    <xf numFmtId="173" fontId="0" fillId="0" borderId="0" xfId="1" applyNumberFormat="1" applyFont="1" applyAlignment="1">
      <alignment horizontal="right"/>
    </xf>
    <xf numFmtId="173" fontId="107" fillId="0" borderId="0" xfId="1" applyNumberFormat="1" applyFont="1" applyAlignment="1">
      <alignment horizontal="center"/>
    </xf>
    <xf numFmtId="173" fontId="13" fillId="0" borderId="0" xfId="1" applyNumberFormat="1" applyFont="1" applyAlignment="1">
      <alignment horizontal="center"/>
    </xf>
    <xf numFmtId="0" fontId="0" fillId="0" borderId="0" xfId="0" applyFont="1" applyAlignment="1">
      <alignment horizontal="right" vertical="top"/>
    </xf>
    <xf numFmtId="0" fontId="0" fillId="0" borderId="0" xfId="0" applyFont="1" applyAlignment="1">
      <alignment horizontal="left" vertical="top" wrapText="1"/>
    </xf>
    <xf numFmtId="0" fontId="0" fillId="0" borderId="0" xfId="0" applyFont="1" applyAlignment="1">
      <alignment horizontal="right"/>
    </xf>
    <xf numFmtId="173" fontId="107" fillId="0" borderId="0" xfId="1" applyNumberFormat="1" applyFont="1" applyFill="1" applyAlignment="1">
      <alignment horizontal="left"/>
    </xf>
    <xf numFmtId="0" fontId="0" fillId="0" borderId="0" xfId="0" applyFont="1" applyAlignment="1">
      <alignment vertical="top" wrapText="1"/>
    </xf>
    <xf numFmtId="9" fontId="0" fillId="0" borderId="0" xfId="0" applyNumberFormat="1" applyFont="1" applyAlignment="1">
      <alignment horizontal="left" vertical="top" wrapText="1"/>
    </xf>
    <xf numFmtId="173" fontId="107" fillId="0" borderId="0" xfId="1" applyNumberFormat="1" applyFont="1" applyAlignment="1"/>
    <xf numFmtId="164" fontId="107" fillId="0" borderId="0" xfId="2" applyNumberFormat="1" applyFont="1" applyAlignment="1"/>
    <xf numFmtId="0" fontId="107" fillId="0" borderId="3" xfId="0" applyFont="1" applyBorder="1" applyAlignment="1">
      <alignment horizontal="right"/>
    </xf>
    <xf numFmtId="0" fontId="0" fillId="0" borderId="3" xfId="0" applyFont="1" applyBorder="1" applyAlignment="1">
      <alignment horizontal="right"/>
    </xf>
    <xf numFmtId="0" fontId="0" fillId="0" borderId="3" xfId="0" applyFont="1" applyBorder="1" applyAlignment="1">
      <alignment horizontal="left"/>
    </xf>
    <xf numFmtId="173" fontId="0" fillId="0" borderId="3" xfId="1" applyNumberFormat="1" applyFont="1" applyBorder="1" applyAlignment="1">
      <alignment horizontal="right"/>
    </xf>
    <xf numFmtId="173" fontId="107" fillId="0" borderId="3" xfId="1" applyNumberFormat="1" applyFont="1" applyFill="1" applyBorder="1" applyAlignment="1"/>
    <xf numFmtId="173" fontId="107" fillId="0" borderId="3" xfId="0" applyNumberFormat="1" applyFont="1" applyBorder="1" applyAlignment="1"/>
    <xf numFmtId="0" fontId="107" fillId="0" borderId="0" xfId="0" applyFont="1" applyBorder="1" applyAlignment="1">
      <alignment horizontal="right"/>
    </xf>
    <xf numFmtId="0" fontId="0" fillId="0" borderId="0" xfId="0" applyFont="1" applyBorder="1" applyAlignment="1">
      <alignment horizontal="right"/>
    </xf>
    <xf numFmtId="0" fontId="0" fillId="0" borderId="0" xfId="0" applyFont="1" applyBorder="1" applyAlignment="1">
      <alignment horizontal="left"/>
    </xf>
    <xf numFmtId="173" fontId="0" fillId="0" borderId="0" xfId="1" applyNumberFormat="1" applyFont="1" applyBorder="1" applyAlignment="1">
      <alignment horizontal="right"/>
    </xf>
    <xf numFmtId="173" fontId="107" fillId="0" borderId="0" xfId="1" applyNumberFormat="1" applyFont="1" applyFill="1" applyBorder="1" applyAlignment="1"/>
    <xf numFmtId="173" fontId="107" fillId="0" borderId="0" xfId="0" applyNumberFormat="1" applyFont="1" applyBorder="1" applyAlignment="1"/>
    <xf numFmtId="0" fontId="0" fillId="0" borderId="0" xfId="0" applyFont="1" applyAlignment="1">
      <alignment vertical="top"/>
    </xf>
    <xf numFmtId="0" fontId="0" fillId="0" borderId="0" xfId="0" applyFont="1" applyAlignment="1">
      <alignment horizontal="left" vertical="top"/>
    </xf>
    <xf numFmtId="173" fontId="107" fillId="0" borderId="0" xfId="1" applyNumberFormat="1" applyFont="1" applyFill="1" applyAlignment="1">
      <alignment horizontal="center"/>
    </xf>
    <xf numFmtId="173" fontId="0" fillId="0" borderId="0" xfId="1" applyNumberFormat="1" applyFont="1" applyAlignment="1">
      <alignment horizontal="center"/>
    </xf>
    <xf numFmtId="0" fontId="107" fillId="0" borderId="0" xfId="0" applyFont="1" applyAlignment="1">
      <alignment horizontal="center"/>
    </xf>
    <xf numFmtId="0" fontId="0" fillId="0" borderId="0" xfId="0" applyFont="1" applyAlignment="1">
      <alignment horizontal="center"/>
    </xf>
    <xf numFmtId="0" fontId="0" fillId="0" borderId="3" xfId="0" applyFont="1" applyBorder="1" applyAlignment="1">
      <alignment vertical="top" wrapText="1"/>
    </xf>
    <xf numFmtId="173" fontId="107" fillId="0" borderId="0" xfId="1" applyNumberFormat="1" applyFont="1" applyFill="1"/>
    <xf numFmtId="0" fontId="0" fillId="0" borderId="0" xfId="0" applyFont="1" applyBorder="1" applyAlignment="1">
      <alignment vertical="top" wrapText="1"/>
    </xf>
    <xf numFmtId="2" fontId="107" fillId="0" borderId="0" xfId="0" applyNumberFormat="1" applyFont="1" applyBorder="1" applyAlignment="1">
      <alignment horizontal="right"/>
    </xf>
    <xf numFmtId="173" fontId="107" fillId="0" borderId="0" xfId="1" applyNumberFormat="1" applyFont="1" applyAlignment="1">
      <alignment horizontal="left"/>
    </xf>
    <xf numFmtId="173" fontId="0" fillId="0" borderId="0" xfId="1" applyNumberFormat="1" applyFont="1" applyFill="1"/>
    <xf numFmtId="0" fontId="0" fillId="0" borderId="3" xfId="0" applyFont="1" applyBorder="1"/>
    <xf numFmtId="0" fontId="0" fillId="0" borderId="0" xfId="0" applyFont="1" applyBorder="1"/>
    <xf numFmtId="173" fontId="0" fillId="0" borderId="0" xfId="1" applyNumberFormat="1" applyFont="1" applyBorder="1"/>
    <xf numFmtId="0" fontId="109" fillId="0" borderId="0" xfId="0" applyFont="1" applyFill="1" applyBorder="1"/>
    <xf numFmtId="0" fontId="0" fillId="0" borderId="0" xfId="0" applyFont="1" applyFill="1" applyBorder="1"/>
    <xf numFmtId="0" fontId="108" fillId="0" borderId="0" xfId="0" applyFont="1" applyFill="1" applyBorder="1"/>
    <xf numFmtId="0" fontId="108" fillId="0" borderId="0" xfId="0" applyFont="1" applyBorder="1"/>
    <xf numFmtId="0" fontId="20" fillId="0" borderId="0" xfId="0" applyFont="1" applyBorder="1" applyAlignment="1">
      <alignment horizontal="right"/>
    </xf>
    <xf numFmtId="0" fontId="29" fillId="0" borderId="0" xfId="0" applyFont="1" applyBorder="1" applyAlignment="1">
      <alignment horizontal="center"/>
    </xf>
    <xf numFmtId="0" fontId="110" fillId="0" borderId="0" xfId="0" applyFont="1" applyAlignment="1">
      <alignment horizontal="right"/>
    </xf>
    <xf numFmtId="0" fontId="111" fillId="0" borderId="0" xfId="0" applyFont="1"/>
    <xf numFmtId="0" fontId="110" fillId="0" borderId="0" xfId="0" applyFont="1" applyAlignment="1">
      <alignment horizontal="left"/>
    </xf>
    <xf numFmtId="173" fontId="110" fillId="0" borderId="0" xfId="1" applyNumberFormat="1" applyFont="1" applyAlignment="1">
      <alignment horizontal="right"/>
    </xf>
    <xf numFmtId="173" fontId="110" fillId="0" borderId="0" xfId="1" applyNumberFormat="1" applyFont="1" applyAlignment="1">
      <alignment horizontal="center"/>
    </xf>
    <xf numFmtId="173" fontId="110" fillId="0" borderId="0" xfId="0" applyNumberFormat="1" applyFont="1" applyAlignment="1"/>
    <xf numFmtId="173" fontId="107" fillId="0" borderId="3" xfId="1" applyNumberFormat="1" applyFont="1" applyFill="1" applyBorder="1" applyAlignment="1">
      <alignment horizontal="left"/>
    </xf>
    <xf numFmtId="173" fontId="107" fillId="0" borderId="3" xfId="1" applyNumberFormat="1" applyFont="1" applyFill="1" applyBorder="1" applyAlignment="1">
      <alignment horizontal="center"/>
    </xf>
    <xf numFmtId="173" fontId="29" fillId="0" borderId="0" xfId="0" applyNumberFormat="1" applyFont="1" applyBorder="1"/>
    <xf numFmtId="181" fontId="78" fillId="0" borderId="0" xfId="0" applyNumberFormat="1" applyFont="1" applyAlignment="1">
      <alignment horizontal="right"/>
    </xf>
    <xf numFmtId="4" fontId="99" fillId="2" borderId="0" xfId="0" applyNumberFormat="1" applyFont="1" applyFill="1" applyBorder="1" applyAlignment="1">
      <alignment horizontal="center" vertical="center"/>
    </xf>
    <xf numFmtId="4" fontId="99" fillId="0" borderId="0" xfId="0" applyNumberFormat="1" applyFont="1" applyFill="1" applyBorder="1" applyAlignment="1">
      <alignment horizontal="center" vertical="center"/>
    </xf>
    <xf numFmtId="0" fontId="112" fillId="0" borderId="0" xfId="0" applyFont="1"/>
    <xf numFmtId="0" fontId="56" fillId="0" borderId="0" xfId="0" applyFont="1" applyAlignment="1">
      <alignment horizontal="left" wrapText="1"/>
    </xf>
    <xf numFmtId="49" fontId="29" fillId="0" borderId="0" xfId="0" applyNumberFormat="1" applyFont="1" applyBorder="1" applyAlignment="1">
      <alignment horizontal="justify" vertical="top"/>
    </xf>
    <xf numFmtId="0" fontId="0" fillId="0" borderId="0" xfId="0" applyAlignment="1">
      <alignment vertical="top"/>
    </xf>
    <xf numFmtId="0" fontId="20" fillId="0" borderId="0" xfId="0" applyFont="1" applyBorder="1" applyAlignment="1">
      <alignment horizontal="justify" wrapText="1"/>
    </xf>
    <xf numFmtId="0" fontId="0" fillId="0" borderId="0" xfId="0" applyAlignment="1">
      <alignment wrapText="1"/>
    </xf>
    <xf numFmtId="49" fontId="29" fillId="0" borderId="0" xfId="0" applyNumberFormat="1" applyFont="1" applyAlignment="1">
      <alignment vertical="top" wrapText="1"/>
    </xf>
    <xf numFmtId="49" fontId="33" fillId="0" borderId="0" xfId="0" applyNumberFormat="1" applyFont="1" applyAlignment="1">
      <alignment vertical="top" wrapText="1"/>
    </xf>
    <xf numFmtId="49" fontId="16" fillId="0" borderId="0" xfId="0" applyNumberFormat="1" applyFont="1" applyBorder="1" applyAlignment="1">
      <alignment horizontal="justify" vertical="top" wrapText="1"/>
    </xf>
    <xf numFmtId="0" fontId="1" fillId="0" borderId="0" xfId="0" applyFont="1" applyAlignment="1">
      <alignment vertical="top"/>
    </xf>
    <xf numFmtId="49" fontId="29" fillId="0" borderId="0" xfId="0" applyNumberFormat="1" applyFont="1" applyBorder="1" applyAlignment="1">
      <alignment vertical="top" wrapText="1"/>
    </xf>
    <xf numFmtId="49" fontId="29" fillId="0" borderId="0" xfId="0" applyNumberFormat="1" applyFont="1" applyBorder="1" applyAlignment="1">
      <alignment vertical="top"/>
    </xf>
    <xf numFmtId="0" fontId="84" fillId="0" borderId="0" xfId="0" applyNumberFormat="1" applyFont="1" applyBorder="1" applyAlignment="1">
      <alignment wrapText="1"/>
    </xf>
    <xf numFmtId="0" fontId="84" fillId="0" borderId="0" xfId="0" applyFont="1" applyBorder="1" applyAlignment="1">
      <alignment wrapText="1"/>
    </xf>
    <xf numFmtId="4" fontId="27" fillId="0" borderId="0" xfId="0" applyNumberFormat="1" applyFont="1" applyBorder="1" applyAlignment="1">
      <alignment horizontal="left"/>
    </xf>
    <xf numFmtId="0" fontId="84" fillId="0" borderId="0" xfId="0" applyFont="1" applyBorder="1" applyAlignment="1">
      <alignment horizontal="justify" wrapText="1"/>
    </xf>
    <xf numFmtId="0" fontId="68" fillId="0" borderId="0" xfId="0" applyFont="1" applyBorder="1" applyAlignment="1">
      <alignment wrapText="1"/>
    </xf>
  </cellXfs>
  <cellStyles count="9">
    <cellStyle name="Navadno" xfId="0" builtinId="0"/>
    <cellStyle name="Navadno_List1" xfId="3"/>
    <cellStyle name="Navadno_MERCATOR LJ" xfId="4"/>
    <cellStyle name="Normal_05-101 OPREMA RAZLIKA V CENI" xfId="5"/>
    <cellStyle name="Normal_CENIK_jan01_DSC" xfId="6"/>
    <cellStyle name="Normal_I-BREZOV" xfId="7"/>
    <cellStyle name="Normal_iskra sistemi.15" xfId="8"/>
    <cellStyle name="Vejica" xfId="1" builtinId="3"/>
    <cellStyle name="Vejica [0]" xfId="2" builtin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23"/>
  <sheetViews>
    <sheetView workbookViewId="0">
      <selection activeCell="B35" sqref="B35:B36"/>
    </sheetView>
  </sheetViews>
  <sheetFormatPr defaultRowHeight="15"/>
  <cols>
    <col min="1" max="1" width="9.140625" style="595"/>
    <col min="2" max="2" width="39.42578125" style="595" customWidth="1"/>
    <col min="3" max="3" width="24.28515625" style="606" customWidth="1"/>
    <col min="4" max="16384" width="9.140625" style="595"/>
  </cols>
  <sheetData>
    <row r="1" spans="1:3" ht="15.75">
      <c r="A1" s="503" t="s">
        <v>1534</v>
      </c>
      <c r="B1" s="503"/>
      <c r="C1" s="609"/>
    </row>
    <row r="2" spans="1:3" ht="15.75">
      <c r="A2" s="605"/>
      <c r="B2" s="605"/>
      <c r="C2" s="609"/>
    </row>
    <row r="3" spans="1:3" ht="15.75">
      <c r="A3" s="605" t="s">
        <v>1535</v>
      </c>
      <c r="B3" s="605"/>
      <c r="C3" s="609"/>
    </row>
    <row r="4" spans="1:3" ht="15.75">
      <c r="A4" s="605"/>
      <c r="B4" s="605"/>
      <c r="C4" s="609"/>
    </row>
    <row r="5" spans="1:3" ht="15.75">
      <c r="A5" s="605" t="s">
        <v>1536</v>
      </c>
      <c r="B5" s="605"/>
      <c r="C5" s="609"/>
    </row>
    <row r="6" spans="1:3" ht="15.75">
      <c r="A6" s="605"/>
      <c r="B6" s="605"/>
      <c r="C6" s="609"/>
    </row>
    <row r="7" spans="1:3" ht="15.75">
      <c r="A7" s="605" t="s">
        <v>1537</v>
      </c>
      <c r="B7" s="605"/>
      <c r="C7" s="609"/>
    </row>
    <row r="8" spans="1:3" ht="15.75">
      <c r="A8" s="605" t="s">
        <v>1538</v>
      </c>
      <c r="B8" s="605"/>
      <c r="C8" s="609"/>
    </row>
    <row r="9" spans="1:3" ht="15.75">
      <c r="A9" s="605"/>
      <c r="B9" s="605"/>
      <c r="C9" s="609"/>
    </row>
    <row r="10" spans="1:3" ht="15.75">
      <c r="A10" s="605" t="s">
        <v>1539</v>
      </c>
      <c r="B10" s="605"/>
      <c r="C10" s="609"/>
    </row>
    <row r="11" spans="1:3" ht="15.75">
      <c r="A11" s="605"/>
      <c r="B11" s="605"/>
      <c r="C11" s="609"/>
    </row>
    <row r="12" spans="1:3" ht="15.75">
      <c r="A12" s="605" t="s">
        <v>1540</v>
      </c>
      <c r="B12" s="605"/>
      <c r="C12" s="609"/>
    </row>
    <row r="13" spans="1:3" ht="15.75">
      <c r="A13" s="605" t="s">
        <v>1541</v>
      </c>
      <c r="B13" s="605"/>
      <c r="C13" s="609"/>
    </row>
    <row r="14" spans="1:3" ht="15.75">
      <c r="A14" s="605"/>
      <c r="B14" s="605"/>
      <c r="C14" s="609"/>
    </row>
    <row r="16" spans="1:3">
      <c r="A16" s="595">
        <v>1</v>
      </c>
      <c r="B16" s="595" t="s">
        <v>231</v>
      </c>
      <c r="C16" s="606">
        <f>Rekapitulacija!E10</f>
        <v>0</v>
      </c>
    </row>
    <row r="17" spans="1:3">
      <c r="A17" s="595">
        <v>2</v>
      </c>
      <c r="B17" s="595" t="s">
        <v>232</v>
      </c>
      <c r="C17" s="606">
        <f>Rekapitulacija!E25</f>
        <v>0</v>
      </c>
    </row>
    <row r="18" spans="1:3">
      <c r="A18" s="595">
        <v>3</v>
      </c>
      <c r="B18" s="595" t="s">
        <v>233</v>
      </c>
      <c r="C18" s="606">
        <f>Rekapitulacija!E38</f>
        <v>0</v>
      </c>
    </row>
    <row r="19" spans="1:3">
      <c r="A19" s="595">
        <v>4</v>
      </c>
      <c r="B19" s="721" t="s">
        <v>234</v>
      </c>
      <c r="C19" s="722">
        <f>Rekapitulacija!E48</f>
        <v>0</v>
      </c>
    </row>
    <row r="20" spans="1:3" ht="15.75" thickBot="1">
      <c r="A20" s="626">
        <v>5</v>
      </c>
      <c r="B20" s="626" t="s">
        <v>516</v>
      </c>
      <c r="C20" s="627">
        <f>Rekapitulacija!E55</f>
        <v>0</v>
      </c>
    </row>
    <row r="21" spans="1:3" ht="15.75">
      <c r="B21" s="604" t="s">
        <v>484</v>
      </c>
      <c r="C21" s="625">
        <f>SUM(C16:C20)</f>
        <v>0</v>
      </c>
    </row>
    <row r="22" spans="1:3">
      <c r="B22" s="595" t="s">
        <v>485</v>
      </c>
      <c r="C22" s="606">
        <f>C21*0.2</f>
        <v>0</v>
      </c>
    </row>
    <row r="23" spans="1:3" ht="15.75">
      <c r="B23" s="604" t="s">
        <v>486</v>
      </c>
      <c r="C23" s="625">
        <f>C22+C21</f>
        <v>0</v>
      </c>
    </row>
  </sheetData>
  <sheetProtection password="CC5F" sheet="1" objects="1" scenarios="1"/>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3:E56"/>
  <sheetViews>
    <sheetView topLeftCell="A4" workbookViewId="0">
      <selection activeCell="E13" sqref="E13"/>
    </sheetView>
  </sheetViews>
  <sheetFormatPr defaultRowHeight="15"/>
  <cols>
    <col min="1" max="2" width="9.140625" style="510"/>
    <col min="3" max="3" width="50.5703125" style="510" customWidth="1"/>
    <col min="4" max="4" width="9.140625" style="510"/>
    <col min="5" max="5" width="19" style="610" customWidth="1"/>
    <col min="6" max="16384" width="9.140625" style="510"/>
  </cols>
  <sheetData>
    <row r="3" spans="2:5" ht="15.75">
      <c r="B3" s="505" t="s">
        <v>230</v>
      </c>
      <c r="C3" s="505"/>
    </row>
    <row r="5" spans="2:5" ht="15.75">
      <c r="B5" s="505">
        <v>1</v>
      </c>
      <c r="C5" s="505" t="s">
        <v>231</v>
      </c>
      <c r="D5" s="505"/>
    </row>
    <row r="6" spans="2:5">
      <c r="C6" s="510" t="s">
        <v>1565</v>
      </c>
      <c r="E6" s="610">
        <f>rekonstrukcija!G178</f>
        <v>0</v>
      </c>
    </row>
    <row r="7" spans="2:5">
      <c r="C7" s="510" t="s">
        <v>675</v>
      </c>
      <c r="E7" s="610">
        <f>rekonstrukcija!G198</f>
        <v>0</v>
      </c>
    </row>
    <row r="8" spans="2:5">
      <c r="C8" s="510" t="s">
        <v>228</v>
      </c>
      <c r="E8" s="610">
        <f>rekonstrukcija!G618</f>
        <v>0</v>
      </c>
    </row>
    <row r="9" spans="2:5" ht="15.75" thickBot="1">
      <c r="C9" s="612" t="s">
        <v>189</v>
      </c>
      <c r="D9" s="612"/>
      <c r="E9" s="613">
        <f>rekonstrukcija!G713</f>
        <v>0</v>
      </c>
    </row>
    <row r="10" spans="2:5" ht="15.75">
      <c r="C10" s="505" t="s">
        <v>461</v>
      </c>
      <c r="D10" s="505"/>
      <c r="E10" s="611">
        <f>E9+E8+E7+E6</f>
        <v>0</v>
      </c>
    </row>
    <row r="12" spans="2:5" ht="15.75">
      <c r="B12" s="505">
        <v>2</v>
      </c>
      <c r="C12" s="505" t="s">
        <v>232</v>
      </c>
    </row>
    <row r="13" spans="2:5">
      <c r="C13" s="510" t="s">
        <v>462</v>
      </c>
      <c r="E13" s="610">
        <f>GO!G24</f>
        <v>0</v>
      </c>
    </row>
    <row r="14" spans="2:5">
      <c r="C14" s="510" t="s">
        <v>463</v>
      </c>
      <c r="E14" s="610">
        <f>GO!G168</f>
        <v>0</v>
      </c>
    </row>
    <row r="15" spans="2:5">
      <c r="C15" s="510" t="s">
        <v>464</v>
      </c>
      <c r="E15" s="610">
        <f>GO!G234</f>
        <v>0</v>
      </c>
    </row>
    <row r="16" spans="2:5">
      <c r="C16" s="510" t="s">
        <v>531</v>
      </c>
      <c r="E16" s="610">
        <f>GO!G271</f>
        <v>0</v>
      </c>
    </row>
    <row r="17" spans="2:5">
      <c r="C17" s="510" t="s">
        <v>465</v>
      </c>
      <c r="E17" s="610">
        <f>GO!G378</f>
        <v>0</v>
      </c>
    </row>
    <row r="18" spans="2:5">
      <c r="C18" s="510" t="s">
        <v>574</v>
      </c>
      <c r="E18" s="610">
        <f>GO!G417</f>
        <v>0</v>
      </c>
    </row>
    <row r="19" spans="2:5">
      <c r="C19" s="510" t="s">
        <v>584</v>
      </c>
      <c r="E19" s="610">
        <f>GO!G449</f>
        <v>0</v>
      </c>
    </row>
    <row r="20" spans="2:5">
      <c r="C20" s="510" t="s">
        <v>466</v>
      </c>
      <c r="E20" s="610">
        <f>GO!G470</f>
        <v>0</v>
      </c>
    </row>
    <row r="21" spans="2:5">
      <c r="C21" s="510" t="s">
        <v>610</v>
      </c>
      <c r="E21" s="610">
        <f>GO!G489</f>
        <v>0</v>
      </c>
    </row>
    <row r="22" spans="2:5">
      <c r="C22" s="510" t="s">
        <v>1489</v>
      </c>
      <c r="E22" s="610">
        <f>GO!G510</f>
        <v>0</v>
      </c>
    </row>
    <row r="23" spans="2:5">
      <c r="C23" s="510" t="s">
        <v>1496</v>
      </c>
      <c r="E23" s="610">
        <f>GO!G585</f>
        <v>0</v>
      </c>
    </row>
    <row r="24" spans="2:5" ht="15.75" thickBot="1">
      <c r="C24" s="612" t="s">
        <v>467</v>
      </c>
      <c r="D24" s="612"/>
      <c r="E24" s="613">
        <f>GO!G626</f>
        <v>0</v>
      </c>
    </row>
    <row r="25" spans="2:5" ht="15.75">
      <c r="C25" s="505" t="s">
        <v>461</v>
      </c>
      <c r="D25" s="505"/>
      <c r="E25" s="611">
        <f>SUM(E13:E24)</f>
        <v>0</v>
      </c>
    </row>
    <row r="27" spans="2:5" ht="15.75">
      <c r="B27" s="505">
        <v>3</v>
      </c>
      <c r="C27" s="505" t="s">
        <v>867</v>
      </c>
    </row>
    <row r="28" spans="2:5">
      <c r="C28" s="510" t="s">
        <v>468</v>
      </c>
      <c r="E28" s="610">
        <f>ELEKT!F52</f>
        <v>0</v>
      </c>
    </row>
    <row r="29" spans="2:5">
      <c r="C29" s="510" t="s">
        <v>469</v>
      </c>
      <c r="E29" s="610">
        <f>ELEKT!F149</f>
        <v>0</v>
      </c>
    </row>
    <row r="30" spans="2:5">
      <c r="C30" s="510" t="s">
        <v>470</v>
      </c>
      <c r="E30" s="610">
        <f>ELEKT!F194</f>
        <v>0</v>
      </c>
    </row>
    <row r="31" spans="2:5">
      <c r="C31" s="510" t="s">
        <v>471</v>
      </c>
      <c r="E31" s="610">
        <f>ELEKT!F232</f>
        <v>0</v>
      </c>
    </row>
    <row r="32" spans="2:5">
      <c r="C32" s="510" t="s">
        <v>472</v>
      </c>
      <c r="E32" s="610">
        <f>ELEKT!F264</f>
        <v>0</v>
      </c>
    </row>
    <row r="33" spans="2:5">
      <c r="C33" s="510" t="s">
        <v>473</v>
      </c>
      <c r="E33" s="610">
        <f>ELEKT!F317</f>
        <v>0</v>
      </c>
    </row>
    <row r="34" spans="2:5">
      <c r="C34" s="510" t="s">
        <v>474</v>
      </c>
      <c r="E34" s="610">
        <f>ELEKT!F355</f>
        <v>0</v>
      </c>
    </row>
    <row r="35" spans="2:5">
      <c r="C35" s="510" t="s">
        <v>475</v>
      </c>
      <c r="E35" s="610">
        <f>ELEKT!F400</f>
        <v>0</v>
      </c>
    </row>
    <row r="36" spans="2:5">
      <c r="C36" s="723" t="s">
        <v>476</v>
      </c>
      <c r="D36" s="723"/>
      <c r="E36" s="724">
        <f>ELEKT!F422</f>
        <v>0</v>
      </c>
    </row>
    <row r="37" spans="2:5" ht="15.75" thickBot="1">
      <c r="C37" s="612" t="s">
        <v>517</v>
      </c>
      <c r="D37" s="612"/>
      <c r="E37" s="613">
        <f>ELEKT!F490</f>
        <v>0</v>
      </c>
    </row>
    <row r="38" spans="2:5" ht="15.75">
      <c r="C38" s="505" t="s">
        <v>461</v>
      </c>
      <c r="D38" s="505"/>
      <c r="E38" s="611">
        <f>SUM(E28:E37)</f>
        <v>0</v>
      </c>
    </row>
    <row r="40" spans="2:5" ht="15.75">
      <c r="B40" s="505">
        <v>4</v>
      </c>
      <c r="C40" s="505" t="s">
        <v>234</v>
      </c>
    </row>
    <row r="41" spans="2:5">
      <c r="C41" s="510" t="s">
        <v>479</v>
      </c>
      <c r="E41" s="610">
        <f>STROJNE!G86</f>
        <v>0</v>
      </c>
    </row>
    <row r="42" spans="2:5">
      <c r="C42" s="510" t="s">
        <v>480</v>
      </c>
      <c r="E42" s="610">
        <f>STROJNE!G176</f>
        <v>0</v>
      </c>
    </row>
    <row r="43" spans="2:5">
      <c r="C43" s="510" t="s">
        <v>481</v>
      </c>
      <c r="E43" s="610">
        <f>STROJNE!G305</f>
        <v>0</v>
      </c>
    </row>
    <row r="44" spans="2:5">
      <c r="C44" s="510" t="s">
        <v>482</v>
      </c>
      <c r="E44" s="610">
        <f>STROJNE!G360</f>
        <v>0</v>
      </c>
    </row>
    <row r="45" spans="2:5">
      <c r="C45" s="510" t="s">
        <v>478</v>
      </c>
      <c r="E45" s="610">
        <f>STROJNE!G552</f>
        <v>0</v>
      </c>
    </row>
    <row r="46" spans="2:5">
      <c r="C46" s="510" t="s">
        <v>477</v>
      </c>
      <c r="E46" s="610">
        <f>STROJNE!G845</f>
        <v>0</v>
      </c>
    </row>
    <row r="47" spans="2:5" ht="15.75" thickBot="1">
      <c r="C47" s="612" t="s">
        <v>483</v>
      </c>
      <c r="D47" s="612"/>
      <c r="E47" s="613">
        <f>STROJNE!G902</f>
        <v>0</v>
      </c>
    </row>
    <row r="48" spans="2:5" ht="15.75">
      <c r="C48" s="505" t="s">
        <v>461</v>
      </c>
      <c r="D48" s="505"/>
      <c r="E48" s="611">
        <f>SUM(E41:E47)</f>
        <v>0</v>
      </c>
    </row>
    <row r="51" spans="2:5" ht="15.75">
      <c r="B51" s="505">
        <v>5</v>
      </c>
      <c r="C51" s="505" t="s">
        <v>518</v>
      </c>
      <c r="D51" s="505"/>
      <c r="E51" s="611"/>
    </row>
    <row r="52" spans="2:5">
      <c r="C52" s="725" t="s">
        <v>521</v>
      </c>
      <c r="E52" s="610">
        <f>'ZU kanalizacija'!E49</f>
        <v>0</v>
      </c>
    </row>
    <row r="53" spans="2:5">
      <c r="C53" s="725" t="s">
        <v>522</v>
      </c>
      <c r="E53" s="610">
        <f>'ZU kanalizacija'!F160</f>
        <v>0</v>
      </c>
    </row>
    <row r="54" spans="2:5" ht="15.75" thickBot="1">
      <c r="C54" s="726" t="s">
        <v>523</v>
      </c>
      <c r="D54" s="612"/>
      <c r="E54" s="613">
        <f>'ZU kanalizacija'!F256</f>
        <v>0</v>
      </c>
    </row>
    <row r="55" spans="2:5" ht="15.75">
      <c r="C55" s="727" t="s">
        <v>461</v>
      </c>
      <c r="D55" s="505"/>
      <c r="E55" s="611">
        <f>SUM(E52:E54)</f>
        <v>0</v>
      </c>
    </row>
    <row r="56" spans="2:5">
      <c r="C56" s="725"/>
    </row>
  </sheetData>
  <sheetProtection password="CC5F" sheet="1" objects="1" scenarios="1"/>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725"/>
  <sheetViews>
    <sheetView topLeftCell="A670" workbookViewId="0">
      <selection activeCell="E712" sqref="E712"/>
    </sheetView>
  </sheetViews>
  <sheetFormatPr defaultRowHeight="12.75"/>
  <cols>
    <col min="1" max="1" width="4.7109375" style="490" customWidth="1"/>
    <col min="2" max="2" width="1.85546875" style="490" customWidth="1"/>
    <col min="3" max="3" width="36.5703125" style="491" customWidth="1"/>
    <col min="4" max="4" width="8.28515625" style="491" customWidth="1"/>
    <col min="5" max="5" width="8.28515625" style="635" customWidth="1"/>
    <col min="6" max="7" width="12.7109375" style="636" customWidth="1"/>
    <col min="9" max="9" width="10.7109375" bestFit="1" customWidth="1"/>
  </cols>
  <sheetData>
    <row r="1" spans="1:7" ht="33.75" customHeight="1">
      <c r="A1" s="489" t="s">
        <v>1532</v>
      </c>
      <c r="B1" s="489"/>
      <c r="C1" s="908" t="s">
        <v>1533</v>
      </c>
      <c r="D1" s="908"/>
      <c r="E1" s="908"/>
      <c r="F1" s="908"/>
      <c r="G1" s="908"/>
    </row>
    <row r="3" spans="1:7">
      <c r="A3" s="490" t="s">
        <v>605</v>
      </c>
    </row>
    <row r="4" spans="1:7">
      <c r="A4" s="492" t="s">
        <v>1534</v>
      </c>
      <c r="B4" s="492"/>
    </row>
    <row r="6" spans="1:7" s="220" customFormat="1">
      <c r="A6" s="490" t="s">
        <v>1535</v>
      </c>
      <c r="B6" s="490"/>
      <c r="C6" s="491"/>
      <c r="D6" s="491"/>
      <c r="E6" s="635"/>
      <c r="F6" s="636"/>
      <c r="G6" s="636"/>
    </row>
    <row r="7" spans="1:7" s="220" customFormat="1">
      <c r="A7" s="490"/>
      <c r="B7" s="490"/>
      <c r="C7" s="491"/>
      <c r="D7" s="491"/>
      <c r="E7" s="635"/>
      <c r="F7" s="636"/>
      <c r="G7" s="636"/>
    </row>
    <row r="8" spans="1:7" s="220" customFormat="1">
      <c r="A8" s="490" t="s">
        <v>1536</v>
      </c>
      <c r="B8" s="490"/>
      <c r="C8" s="491"/>
      <c r="D8" s="491"/>
      <c r="E8" s="635"/>
      <c r="F8" s="636"/>
      <c r="G8" s="636"/>
    </row>
    <row r="9" spans="1:7" s="220" customFormat="1">
      <c r="A9" s="490"/>
      <c r="B9" s="490"/>
      <c r="C9" s="491"/>
      <c r="D9" s="491"/>
      <c r="E9" s="635"/>
      <c r="F9" s="636"/>
      <c r="G9" s="636"/>
    </row>
    <row r="10" spans="1:7" s="220" customFormat="1">
      <c r="A10" s="490" t="s">
        <v>1537</v>
      </c>
      <c r="B10" s="490"/>
      <c r="C10" s="491"/>
      <c r="D10" s="491"/>
      <c r="E10" s="635"/>
      <c r="F10" s="636"/>
      <c r="G10" s="636"/>
    </row>
    <row r="11" spans="1:7" s="220" customFormat="1">
      <c r="A11" s="490" t="s">
        <v>1538</v>
      </c>
      <c r="B11" s="490"/>
      <c r="C11" s="491"/>
      <c r="D11" s="491"/>
      <c r="E11" s="635"/>
      <c r="F11" s="636"/>
      <c r="G11" s="636"/>
    </row>
    <row r="12" spans="1:7" s="220" customFormat="1">
      <c r="A12" s="490"/>
      <c r="B12" s="490"/>
      <c r="C12" s="491"/>
      <c r="D12" s="491"/>
      <c r="E12" s="635"/>
      <c r="F12" s="636"/>
      <c r="G12" s="636"/>
    </row>
    <row r="13" spans="1:7" s="220" customFormat="1">
      <c r="A13" s="490" t="s">
        <v>1539</v>
      </c>
      <c r="B13" s="490"/>
      <c r="C13" s="491"/>
      <c r="D13" s="491"/>
      <c r="E13" s="635"/>
      <c r="F13" s="636"/>
      <c r="G13" s="636"/>
    </row>
    <row r="14" spans="1:7" s="220" customFormat="1">
      <c r="A14" s="490"/>
      <c r="B14" s="490"/>
      <c r="C14" s="491"/>
      <c r="D14" s="491"/>
      <c r="E14" s="635"/>
      <c r="F14" s="636"/>
      <c r="G14" s="636"/>
    </row>
    <row r="15" spans="1:7" s="220" customFormat="1">
      <c r="A15" s="490" t="s">
        <v>1540</v>
      </c>
      <c r="B15" s="490"/>
      <c r="C15" s="491"/>
      <c r="D15" s="491"/>
      <c r="E15" s="635"/>
      <c r="F15" s="636"/>
      <c r="G15" s="636"/>
    </row>
    <row r="16" spans="1:7" s="220" customFormat="1">
      <c r="A16" s="490" t="s">
        <v>1541</v>
      </c>
      <c r="B16" s="490"/>
      <c r="C16" s="491"/>
      <c r="D16" s="491"/>
      <c r="E16" s="635"/>
      <c r="F16" s="636"/>
      <c r="G16" s="636"/>
    </row>
    <row r="17" spans="1:7">
      <c r="A17" s="493"/>
      <c r="B17" s="493"/>
      <c r="C17" s="494"/>
    </row>
    <row r="18" spans="1:7" s="220" customFormat="1">
      <c r="A18" s="490" t="s">
        <v>1542</v>
      </c>
      <c r="B18" s="490"/>
      <c r="C18" s="491"/>
      <c r="D18" s="491"/>
      <c r="E18" s="635"/>
      <c r="F18" s="636"/>
      <c r="G18" s="636"/>
    </row>
    <row r="19" spans="1:7" s="220" customFormat="1">
      <c r="A19" s="490" t="s">
        <v>1543</v>
      </c>
      <c r="B19" s="490"/>
      <c r="C19" s="491"/>
      <c r="D19" s="491"/>
      <c r="E19" s="635"/>
      <c r="F19" s="636"/>
      <c r="G19" s="636"/>
    </row>
    <row r="20" spans="1:7" s="220" customFormat="1">
      <c r="A20" s="490"/>
      <c r="B20" s="490"/>
      <c r="C20" s="491"/>
      <c r="D20" s="491"/>
      <c r="E20" s="635"/>
      <c r="F20" s="636"/>
      <c r="G20" s="636"/>
    </row>
    <row r="21" spans="1:7" s="220" customFormat="1">
      <c r="A21" s="490" t="s">
        <v>1544</v>
      </c>
      <c r="B21" s="490"/>
      <c r="C21" s="491"/>
      <c r="D21" s="491"/>
      <c r="E21" s="635"/>
      <c r="F21" s="636"/>
      <c r="G21" s="636"/>
    </row>
    <row r="22" spans="1:7" s="220" customFormat="1">
      <c r="A22" s="490"/>
      <c r="B22" s="490"/>
      <c r="C22" s="491"/>
      <c r="D22" s="491"/>
      <c r="E22" s="635"/>
      <c r="F22" s="636"/>
      <c r="G22" s="636"/>
    </row>
    <row r="23" spans="1:7" s="220" customFormat="1">
      <c r="A23" s="490" t="s">
        <v>1545</v>
      </c>
      <c r="B23" s="490"/>
      <c r="C23" s="491"/>
      <c r="D23" s="491"/>
      <c r="E23" s="635"/>
      <c r="F23" s="636"/>
      <c r="G23" s="636"/>
    </row>
    <row r="24" spans="1:7">
      <c r="A24" s="493"/>
      <c r="B24" s="493"/>
      <c r="C24" s="494"/>
    </row>
    <row r="25" spans="1:7">
      <c r="A25" s="493"/>
      <c r="B25" s="493"/>
      <c r="C25" s="494"/>
    </row>
    <row r="27" spans="1:7">
      <c r="A27" s="490" t="s">
        <v>1546</v>
      </c>
    </row>
    <row r="29" spans="1:7">
      <c r="A29" s="490" t="s">
        <v>1547</v>
      </c>
    </row>
    <row r="31" spans="1:7">
      <c r="A31" s="490" t="s">
        <v>1548</v>
      </c>
    </row>
    <row r="35" spans="1:7" s="497" customFormat="1">
      <c r="A35" s="495" t="s">
        <v>1549</v>
      </c>
      <c r="B35" s="495"/>
      <c r="C35" s="496"/>
      <c r="D35" s="496"/>
      <c r="E35" s="637"/>
      <c r="F35" s="638"/>
      <c r="G35" s="638"/>
    </row>
    <row r="36" spans="1:7" s="497" customFormat="1">
      <c r="A36" s="495"/>
      <c r="B36" s="495"/>
      <c r="C36" s="496"/>
      <c r="D36" s="496"/>
      <c r="E36" s="637"/>
      <c r="F36" s="638"/>
      <c r="G36" s="638"/>
    </row>
    <row r="37" spans="1:7" s="497" customFormat="1">
      <c r="A37" s="495" t="s">
        <v>1550</v>
      </c>
      <c r="B37" s="495"/>
      <c r="C37" s="496"/>
      <c r="D37" s="496"/>
      <c r="E37" s="637"/>
      <c r="F37" s="638"/>
      <c r="G37" s="638"/>
    </row>
    <row r="38" spans="1:7" s="497" customFormat="1">
      <c r="A38" s="495" t="s">
        <v>1551</v>
      </c>
      <c r="B38" s="495"/>
      <c r="C38" s="496"/>
      <c r="D38" s="496"/>
      <c r="E38" s="637"/>
      <c r="F38" s="638"/>
      <c r="G38" s="638"/>
    </row>
    <row r="39" spans="1:7" s="497" customFormat="1">
      <c r="A39" s="495" t="s">
        <v>1552</v>
      </c>
      <c r="B39" s="495"/>
      <c r="C39" s="496"/>
      <c r="D39" s="496"/>
      <c r="E39" s="637"/>
      <c r="F39" s="638"/>
      <c r="G39" s="638"/>
    </row>
    <row r="40" spans="1:7" s="497" customFormat="1">
      <c r="A40" s="495" t="s">
        <v>1553</v>
      </c>
      <c r="B40" s="495"/>
      <c r="C40" s="496"/>
      <c r="D40" s="496"/>
      <c r="E40" s="637"/>
      <c r="F40" s="638"/>
      <c r="G40" s="638"/>
    </row>
    <row r="41" spans="1:7" s="497" customFormat="1">
      <c r="A41" s="495" t="s">
        <v>1554</v>
      </c>
      <c r="B41" s="495"/>
      <c r="C41" s="496"/>
      <c r="D41" s="496"/>
      <c r="E41" s="637"/>
      <c r="F41" s="638"/>
      <c r="G41" s="638"/>
    </row>
    <row r="42" spans="1:7" s="497" customFormat="1">
      <c r="A42" s="495" t="s">
        <v>1555</v>
      </c>
      <c r="B42" s="495"/>
      <c r="C42" s="496"/>
      <c r="D42" s="496"/>
      <c r="E42" s="637"/>
      <c r="F42" s="638"/>
      <c r="G42" s="638"/>
    </row>
    <row r="43" spans="1:7" s="497" customFormat="1">
      <c r="A43" s="495" t="s">
        <v>1556</v>
      </c>
      <c r="B43" s="495"/>
      <c r="C43" s="496"/>
      <c r="D43" s="496"/>
      <c r="E43" s="637"/>
      <c r="F43" s="638"/>
      <c r="G43" s="638"/>
    </row>
    <row r="44" spans="1:7" s="497" customFormat="1">
      <c r="A44" s="495" t="s">
        <v>1557</v>
      </c>
      <c r="B44" s="495"/>
      <c r="C44" s="496"/>
      <c r="D44" s="496"/>
      <c r="E44" s="637"/>
      <c r="F44" s="638"/>
      <c r="G44" s="638"/>
    </row>
    <row r="45" spans="1:7" s="497" customFormat="1">
      <c r="A45" s="495" t="s">
        <v>1558</v>
      </c>
      <c r="B45" s="495"/>
      <c r="C45" s="496"/>
      <c r="D45" s="496"/>
      <c r="E45" s="637"/>
      <c r="F45" s="638"/>
      <c r="G45" s="638"/>
    </row>
    <row r="46" spans="1:7" s="497" customFormat="1">
      <c r="A46" s="495" t="s">
        <v>1559</v>
      </c>
      <c r="B46" s="495"/>
      <c r="C46" s="496"/>
      <c r="D46" s="496"/>
      <c r="E46" s="637"/>
      <c r="F46" s="638"/>
      <c r="G46" s="638"/>
    </row>
    <row r="47" spans="1:7" s="497" customFormat="1">
      <c r="A47" s="495" t="s">
        <v>1560</v>
      </c>
      <c r="B47" s="495"/>
      <c r="C47" s="496"/>
      <c r="D47" s="496"/>
      <c r="E47" s="637"/>
      <c r="F47" s="638"/>
      <c r="G47" s="638"/>
    </row>
    <row r="48" spans="1:7" s="497" customFormat="1">
      <c r="A48" s="495" t="s">
        <v>1561</v>
      </c>
      <c r="B48" s="495"/>
      <c r="C48" s="496"/>
      <c r="D48" s="496"/>
      <c r="E48" s="637"/>
      <c r="F48" s="638"/>
      <c r="G48" s="638"/>
    </row>
    <row r="49" spans="1:7" s="497" customFormat="1">
      <c r="A49" s="495" t="s">
        <v>1562</v>
      </c>
      <c r="B49" s="495"/>
      <c r="C49" s="496"/>
      <c r="D49" s="496"/>
      <c r="E49" s="637"/>
      <c r="F49" s="638"/>
      <c r="G49" s="638"/>
    </row>
    <row r="50" spans="1:7" s="497" customFormat="1">
      <c r="A50" s="495" t="s">
        <v>1563</v>
      </c>
      <c r="B50" s="495"/>
      <c r="C50" s="496"/>
      <c r="D50" s="496"/>
      <c r="E50" s="637"/>
      <c r="F50" s="638"/>
      <c r="G50" s="638"/>
    </row>
    <row r="51" spans="1:7" s="497" customFormat="1">
      <c r="A51" s="495"/>
      <c r="B51" s="495"/>
      <c r="C51" s="496"/>
      <c r="D51" s="496"/>
      <c r="E51" s="637"/>
      <c r="F51" s="638"/>
      <c r="G51" s="638"/>
    </row>
    <row r="52" spans="1:7" s="220" customFormat="1">
      <c r="A52" s="498" t="s">
        <v>1564</v>
      </c>
      <c r="B52" s="499"/>
      <c r="C52" s="491"/>
      <c r="D52" s="491"/>
      <c r="E52" s="635"/>
      <c r="F52" s="636"/>
      <c r="G52" s="636"/>
    </row>
    <row r="53" spans="1:7" s="497" customFormat="1">
      <c r="A53" s="495"/>
      <c r="B53" s="495"/>
      <c r="C53" s="496"/>
      <c r="D53" s="496"/>
      <c r="E53" s="637"/>
      <c r="F53" s="638"/>
      <c r="G53" s="638"/>
    </row>
    <row r="56" spans="1:7" s="502" customFormat="1" ht="18">
      <c r="A56" s="500" t="s">
        <v>903</v>
      </c>
      <c r="B56" s="500"/>
      <c r="C56" s="501" t="s">
        <v>1565</v>
      </c>
      <c r="D56" s="501"/>
      <c r="E56" s="639"/>
      <c r="F56" s="640"/>
      <c r="G56" s="640"/>
    </row>
    <row r="58" spans="1:7">
      <c r="A58" s="490" t="s">
        <v>1566</v>
      </c>
    </row>
    <row r="60" spans="1:7">
      <c r="A60" s="490" t="s">
        <v>1567</v>
      </c>
    </row>
    <row r="61" spans="1:7">
      <c r="A61" s="490" t="s">
        <v>1568</v>
      </c>
    </row>
    <row r="62" spans="1:7">
      <c r="A62" s="490" t="s">
        <v>1569</v>
      </c>
    </row>
    <row r="63" spans="1:7">
      <c r="A63" s="490" t="s">
        <v>611</v>
      </c>
    </row>
    <row r="64" spans="1:7">
      <c r="A64" s="490" t="s">
        <v>612</v>
      </c>
    </row>
    <row r="65" spans="1:7">
      <c r="A65" s="490" t="s">
        <v>613</v>
      </c>
    </row>
    <row r="66" spans="1:7">
      <c r="A66" s="490" t="s">
        <v>614</v>
      </c>
    </row>
    <row r="67" spans="1:7">
      <c r="A67" s="490" t="s">
        <v>615</v>
      </c>
    </row>
    <row r="68" spans="1:7">
      <c r="A68" s="490" t="s">
        <v>504</v>
      </c>
    </row>
    <row r="69" spans="1:7">
      <c r="A69" s="490" t="s">
        <v>505</v>
      </c>
    </row>
    <row r="71" spans="1:7" s="220" customFormat="1">
      <c r="A71" s="498" t="s">
        <v>616</v>
      </c>
      <c r="B71" s="499"/>
      <c r="C71" s="491"/>
      <c r="D71" s="491"/>
      <c r="E71" s="635"/>
      <c r="F71" s="636"/>
      <c r="G71" s="636"/>
    </row>
    <row r="73" spans="1:7" s="691" customFormat="1">
      <c r="A73" s="490" t="s">
        <v>506</v>
      </c>
      <c r="B73" s="490"/>
      <c r="C73" s="491" t="s">
        <v>507</v>
      </c>
      <c r="D73" s="491" t="s">
        <v>508</v>
      </c>
      <c r="E73" s="635" t="s">
        <v>238</v>
      </c>
      <c r="F73" s="636" t="s">
        <v>509</v>
      </c>
      <c r="G73" s="636" t="s">
        <v>510</v>
      </c>
    </row>
    <row r="74" spans="1:7" s="691" customFormat="1">
      <c r="A74" s="490"/>
      <c r="B74" s="490"/>
      <c r="C74" s="491"/>
      <c r="D74" s="491"/>
      <c r="E74" s="635"/>
      <c r="F74" s="636"/>
      <c r="G74" s="636"/>
    </row>
    <row r="75" spans="1:7" s="505" customFormat="1" ht="15.75">
      <c r="A75" s="503" t="s">
        <v>617</v>
      </c>
      <c r="B75" s="503"/>
      <c r="C75" s="504" t="s">
        <v>618</v>
      </c>
      <c r="E75" s="641"/>
      <c r="F75" s="642"/>
      <c r="G75" s="642"/>
    </row>
    <row r="77" spans="1:7">
      <c r="A77" s="492" t="s">
        <v>619</v>
      </c>
      <c r="B77" s="492"/>
      <c r="C77" s="506" t="s">
        <v>620</v>
      </c>
    </row>
    <row r="78" spans="1:7" ht="13.5">
      <c r="A78" s="507"/>
      <c r="B78" s="507"/>
      <c r="C78" s="508" t="s">
        <v>621</v>
      </c>
      <c r="D78" s="508"/>
      <c r="E78" s="643"/>
      <c r="F78" s="644"/>
    </row>
    <row r="79" spans="1:7">
      <c r="A79" s="492"/>
      <c r="B79" s="492"/>
    </row>
    <row r="80" spans="1:7">
      <c r="A80" s="492"/>
      <c r="B80" s="492" t="s">
        <v>622</v>
      </c>
      <c r="C80" s="491" t="s">
        <v>623</v>
      </c>
    </row>
    <row r="81" spans="1:9">
      <c r="A81" s="492"/>
      <c r="B81" s="492" t="s">
        <v>622</v>
      </c>
      <c r="C81" s="491" t="s">
        <v>624</v>
      </c>
    </row>
    <row r="82" spans="1:9">
      <c r="A82" s="492"/>
      <c r="B82" s="492" t="s">
        <v>622</v>
      </c>
      <c r="C82" s="491" t="s">
        <v>625</v>
      </c>
    </row>
    <row r="83" spans="1:9">
      <c r="A83" s="492"/>
      <c r="B83" s="492" t="s">
        <v>622</v>
      </c>
      <c r="C83" s="491" t="s">
        <v>626</v>
      </c>
    </row>
    <row r="84" spans="1:9">
      <c r="A84" s="492"/>
      <c r="B84" s="492" t="s">
        <v>622</v>
      </c>
      <c r="C84" s="491" t="s">
        <v>627</v>
      </c>
    </row>
    <row r="85" spans="1:9">
      <c r="A85" s="492"/>
      <c r="B85" s="492" t="s">
        <v>622</v>
      </c>
      <c r="C85" s="491" t="s">
        <v>628</v>
      </c>
    </row>
    <row r="86" spans="1:9" s="220" customFormat="1">
      <c r="A86" s="492"/>
      <c r="B86" s="492" t="s">
        <v>622</v>
      </c>
      <c r="C86" s="491" t="s">
        <v>629</v>
      </c>
      <c r="D86" s="491"/>
      <c r="E86" s="635"/>
      <c r="F86" s="636"/>
      <c r="G86" s="636"/>
    </row>
    <row r="87" spans="1:9" s="220" customFormat="1">
      <c r="A87" s="492"/>
      <c r="B87" s="492" t="s">
        <v>622</v>
      </c>
      <c r="C87" s="491" t="s">
        <v>630</v>
      </c>
      <c r="D87" s="491"/>
      <c r="E87" s="635"/>
      <c r="F87" s="636"/>
      <c r="G87" s="636"/>
    </row>
    <row r="88" spans="1:9">
      <c r="A88" s="492"/>
      <c r="B88" s="492" t="s">
        <v>622</v>
      </c>
      <c r="C88" s="491" t="s">
        <v>631</v>
      </c>
    </row>
    <row r="89" spans="1:9">
      <c r="A89" s="492"/>
      <c r="B89" s="492" t="s">
        <v>622</v>
      </c>
      <c r="C89" s="491" t="s">
        <v>632</v>
      </c>
    </row>
    <row r="90" spans="1:9">
      <c r="A90" s="492"/>
      <c r="B90" s="492" t="s">
        <v>622</v>
      </c>
      <c r="C90" s="506" t="s">
        <v>633</v>
      </c>
    </row>
    <row r="91" spans="1:9">
      <c r="A91" s="492"/>
      <c r="B91" s="492"/>
    </row>
    <row r="92" spans="1:9">
      <c r="A92" s="492"/>
      <c r="B92" s="492"/>
      <c r="C92" s="506" t="s">
        <v>635</v>
      </c>
      <c r="D92" s="491" t="s">
        <v>1405</v>
      </c>
      <c r="E92" s="635">
        <v>1</v>
      </c>
      <c r="G92" s="645">
        <f>F92*1</f>
        <v>0</v>
      </c>
      <c r="I92" s="692"/>
    </row>
    <row r="93" spans="1:9">
      <c r="A93" s="492"/>
      <c r="B93" s="492"/>
      <c r="C93" s="506"/>
      <c r="F93" s="645"/>
    </row>
    <row r="94" spans="1:9">
      <c r="A94" s="492" t="s">
        <v>636</v>
      </c>
      <c r="B94" s="492"/>
      <c r="C94" s="506" t="s">
        <v>637</v>
      </c>
    </row>
    <row r="95" spans="1:9" ht="13.5">
      <c r="A95" s="507"/>
      <c r="B95" s="507"/>
      <c r="C95" s="508" t="s">
        <v>638</v>
      </c>
      <c r="D95" s="508"/>
      <c r="E95" s="643"/>
      <c r="F95" s="644"/>
    </row>
    <row r="96" spans="1:9">
      <c r="A96" s="492"/>
      <c r="B96" s="492"/>
    </row>
    <row r="97" spans="1:7">
      <c r="A97" s="492"/>
      <c r="B97" s="492" t="s">
        <v>622</v>
      </c>
      <c r="C97" s="491" t="s">
        <v>639</v>
      </c>
    </row>
    <row r="98" spans="1:7">
      <c r="A98" s="492"/>
      <c r="B98" s="492" t="s">
        <v>622</v>
      </c>
      <c r="C98" s="491" t="s">
        <v>624</v>
      </c>
    </row>
    <row r="99" spans="1:7">
      <c r="A99" s="492"/>
      <c r="B99" s="492" t="s">
        <v>622</v>
      </c>
      <c r="C99" s="491" t="s">
        <v>625</v>
      </c>
    </row>
    <row r="100" spans="1:7">
      <c r="A100" s="492"/>
      <c r="B100" s="492" t="s">
        <v>622</v>
      </c>
      <c r="C100" s="491" t="s">
        <v>626</v>
      </c>
    </row>
    <row r="101" spans="1:7">
      <c r="A101" s="492"/>
      <c r="B101" s="492" t="s">
        <v>622</v>
      </c>
      <c r="C101" s="491" t="s">
        <v>627</v>
      </c>
    </row>
    <row r="102" spans="1:7">
      <c r="A102" s="492"/>
      <c r="B102" s="492" t="s">
        <v>622</v>
      </c>
      <c r="C102" s="491" t="s">
        <v>628</v>
      </c>
    </row>
    <row r="103" spans="1:7" s="220" customFormat="1">
      <c r="A103" s="492"/>
      <c r="B103" s="492" t="s">
        <v>622</v>
      </c>
      <c r="C103" s="491" t="s">
        <v>629</v>
      </c>
      <c r="D103" s="491"/>
      <c r="E103" s="635"/>
      <c r="F103" s="636"/>
      <c r="G103" s="636"/>
    </row>
    <row r="104" spans="1:7" s="220" customFormat="1">
      <c r="A104" s="492"/>
      <c r="B104" s="492" t="s">
        <v>622</v>
      </c>
      <c r="C104" s="491" t="s">
        <v>630</v>
      </c>
      <c r="D104" s="491"/>
      <c r="E104" s="635"/>
      <c r="F104" s="636"/>
      <c r="G104" s="636"/>
    </row>
    <row r="105" spans="1:7">
      <c r="A105" s="492"/>
      <c r="B105" s="492" t="s">
        <v>622</v>
      </c>
      <c r="C105" s="491" t="s">
        <v>631</v>
      </c>
    </row>
    <row r="106" spans="1:7">
      <c r="A106" s="492"/>
      <c r="B106" s="492" t="s">
        <v>622</v>
      </c>
      <c r="C106" s="491" t="s">
        <v>632</v>
      </c>
    </row>
    <row r="107" spans="1:7">
      <c r="A107" s="492"/>
      <c r="B107" s="492" t="s">
        <v>622</v>
      </c>
      <c r="C107" s="506" t="s">
        <v>640</v>
      </c>
    </row>
    <row r="108" spans="1:7">
      <c r="A108" s="492"/>
      <c r="B108" s="492"/>
    </row>
    <row r="109" spans="1:7">
      <c r="A109" s="492"/>
      <c r="B109" s="492"/>
      <c r="C109" s="506" t="s">
        <v>635</v>
      </c>
      <c r="D109" s="491" t="s">
        <v>1405</v>
      </c>
      <c r="E109" s="635">
        <v>9</v>
      </c>
      <c r="G109" s="645">
        <f>F109*9</f>
        <v>0</v>
      </c>
    </row>
    <row r="110" spans="1:7">
      <c r="A110" s="492"/>
      <c r="B110" s="492"/>
      <c r="C110" s="506"/>
      <c r="F110" s="645"/>
    </row>
    <row r="111" spans="1:7">
      <c r="A111" s="492" t="s">
        <v>641</v>
      </c>
      <c r="B111" s="492"/>
      <c r="C111" s="506" t="s">
        <v>642</v>
      </c>
    </row>
    <row r="112" spans="1:7" ht="13.5">
      <c r="A112" s="507"/>
      <c r="B112" s="507"/>
      <c r="C112" s="508" t="s">
        <v>643</v>
      </c>
      <c r="D112" s="508"/>
      <c r="E112" s="643"/>
      <c r="F112" s="644"/>
    </row>
    <row r="113" spans="1:7">
      <c r="A113" s="492"/>
      <c r="B113" s="492"/>
    </row>
    <row r="114" spans="1:7">
      <c r="A114" s="492"/>
      <c r="B114" s="492" t="s">
        <v>622</v>
      </c>
      <c r="C114" s="491" t="s">
        <v>644</v>
      </c>
    </row>
    <row r="115" spans="1:7">
      <c r="A115" s="492"/>
      <c r="B115" s="492" t="s">
        <v>622</v>
      </c>
      <c r="C115" s="491" t="s">
        <v>624</v>
      </c>
    </row>
    <row r="116" spans="1:7">
      <c r="A116" s="492"/>
      <c r="B116" s="492" t="s">
        <v>622</v>
      </c>
      <c r="C116" s="491" t="s">
        <v>645</v>
      </c>
    </row>
    <row r="117" spans="1:7">
      <c r="A117" s="492"/>
      <c r="B117" s="492" t="s">
        <v>622</v>
      </c>
      <c r="C117" s="491" t="s">
        <v>626</v>
      </c>
    </row>
    <row r="118" spans="1:7">
      <c r="A118" s="492"/>
      <c r="B118" s="492" t="s">
        <v>622</v>
      </c>
      <c r="C118" s="491" t="s">
        <v>627</v>
      </c>
    </row>
    <row r="119" spans="1:7">
      <c r="A119" s="492"/>
      <c r="B119" s="492" t="s">
        <v>622</v>
      </c>
      <c r="C119" s="491" t="s">
        <v>646</v>
      </c>
    </row>
    <row r="120" spans="1:7" s="220" customFormat="1">
      <c r="A120" s="492"/>
      <c r="B120" s="492" t="s">
        <v>622</v>
      </c>
      <c r="C120" s="491" t="s">
        <v>647</v>
      </c>
      <c r="D120" s="491"/>
      <c r="E120" s="635"/>
      <c r="F120" s="636"/>
      <c r="G120" s="636"/>
    </row>
    <row r="121" spans="1:7" s="220" customFormat="1">
      <c r="A121" s="492"/>
      <c r="B121" s="492" t="s">
        <v>622</v>
      </c>
      <c r="C121" s="491" t="s">
        <v>630</v>
      </c>
      <c r="D121" s="491"/>
      <c r="E121" s="635"/>
      <c r="F121" s="636"/>
      <c r="G121" s="636"/>
    </row>
    <row r="122" spans="1:7" s="220" customFormat="1">
      <c r="A122" s="492"/>
      <c r="B122" s="492" t="s">
        <v>622</v>
      </c>
      <c r="C122" s="491" t="s">
        <v>648</v>
      </c>
      <c r="D122" s="491"/>
      <c r="E122" s="635"/>
      <c r="F122" s="636"/>
      <c r="G122" s="636"/>
    </row>
    <row r="123" spans="1:7" s="220" customFormat="1">
      <c r="A123" s="492"/>
      <c r="B123" s="492"/>
      <c r="C123" s="491" t="s">
        <v>649</v>
      </c>
      <c r="D123" s="491"/>
      <c r="E123" s="635"/>
      <c r="F123" s="636"/>
      <c r="G123" s="636"/>
    </row>
    <row r="124" spans="1:7">
      <c r="A124" s="492"/>
      <c r="B124" s="492" t="s">
        <v>622</v>
      </c>
      <c r="C124" s="491" t="s">
        <v>631</v>
      </c>
    </row>
    <row r="125" spans="1:7">
      <c r="A125" s="492"/>
      <c r="B125" s="492" t="s">
        <v>622</v>
      </c>
      <c r="C125" s="491" t="s">
        <v>632</v>
      </c>
    </row>
    <row r="126" spans="1:7">
      <c r="A126" s="492"/>
      <c r="B126" s="492" t="s">
        <v>622</v>
      </c>
      <c r="C126" s="506" t="s">
        <v>650</v>
      </c>
    </row>
    <row r="127" spans="1:7">
      <c r="A127" s="492"/>
      <c r="B127" s="492"/>
    </row>
    <row r="128" spans="1:7">
      <c r="A128" s="492"/>
      <c r="B128" s="492"/>
      <c r="C128" s="506" t="s">
        <v>635</v>
      </c>
      <c r="D128" s="491" t="s">
        <v>1405</v>
      </c>
      <c r="E128" s="635">
        <v>3</v>
      </c>
      <c r="G128" s="645">
        <f>F128*3</f>
        <v>0</v>
      </c>
    </row>
    <row r="129" spans="1:7">
      <c r="A129" s="492"/>
      <c r="B129" s="492"/>
      <c r="C129" s="506"/>
      <c r="F129" s="645"/>
    </row>
    <row r="130" spans="1:7">
      <c r="A130" s="492" t="s">
        <v>651</v>
      </c>
      <c r="B130" s="492"/>
      <c r="C130" s="506" t="s">
        <v>652</v>
      </c>
    </row>
    <row r="131" spans="1:7" ht="13.5">
      <c r="A131" s="507"/>
      <c r="B131" s="507"/>
      <c r="C131" s="508" t="s">
        <v>643</v>
      </c>
      <c r="D131" s="508"/>
      <c r="E131" s="643"/>
      <c r="F131" s="644"/>
    </row>
    <row r="132" spans="1:7">
      <c r="A132" s="492"/>
      <c r="B132" s="492"/>
    </row>
    <row r="133" spans="1:7">
      <c r="A133" s="492"/>
      <c r="B133" s="492" t="s">
        <v>622</v>
      </c>
      <c r="C133" s="491" t="s">
        <v>653</v>
      </c>
    </row>
    <row r="134" spans="1:7">
      <c r="A134" s="492"/>
      <c r="B134" s="492" t="s">
        <v>622</v>
      </c>
      <c r="C134" s="491" t="s">
        <v>624</v>
      </c>
    </row>
    <row r="135" spans="1:7">
      <c r="A135" s="492"/>
      <c r="B135" s="492" t="s">
        <v>622</v>
      </c>
      <c r="C135" s="491" t="s">
        <v>645</v>
      </c>
    </row>
    <row r="136" spans="1:7">
      <c r="A136" s="492"/>
      <c r="B136" s="492" t="s">
        <v>622</v>
      </c>
      <c r="C136" s="491" t="s">
        <v>626</v>
      </c>
    </row>
    <row r="137" spans="1:7">
      <c r="A137" s="492"/>
      <c r="B137" s="492" t="s">
        <v>622</v>
      </c>
      <c r="C137" s="491" t="s">
        <v>627</v>
      </c>
    </row>
    <row r="138" spans="1:7">
      <c r="A138" s="492"/>
      <c r="B138" s="492" t="s">
        <v>622</v>
      </c>
      <c r="C138" s="491" t="s">
        <v>646</v>
      </c>
    </row>
    <row r="139" spans="1:7" s="220" customFormat="1">
      <c r="A139" s="492"/>
      <c r="B139" s="492" t="s">
        <v>622</v>
      </c>
      <c r="C139" s="491" t="s">
        <v>647</v>
      </c>
      <c r="D139" s="491"/>
      <c r="E139" s="635"/>
      <c r="F139" s="636"/>
      <c r="G139" s="636"/>
    </row>
    <row r="140" spans="1:7" s="220" customFormat="1">
      <c r="A140" s="492"/>
      <c r="B140" s="492" t="s">
        <v>622</v>
      </c>
      <c r="C140" s="491" t="s">
        <v>630</v>
      </c>
      <c r="D140" s="491"/>
      <c r="E140" s="635"/>
      <c r="F140" s="636"/>
      <c r="G140" s="636"/>
    </row>
    <row r="141" spans="1:7" s="220" customFormat="1">
      <c r="A141" s="492"/>
      <c r="B141" s="492" t="s">
        <v>622</v>
      </c>
      <c r="C141" s="491" t="s">
        <v>648</v>
      </c>
      <c r="D141" s="491"/>
      <c r="E141" s="635"/>
      <c r="F141" s="636"/>
      <c r="G141" s="636"/>
    </row>
    <row r="142" spans="1:7" s="220" customFormat="1">
      <c r="A142" s="492"/>
      <c r="B142" s="492"/>
      <c r="C142" s="491" t="s">
        <v>649</v>
      </c>
      <c r="D142" s="491"/>
      <c r="E142" s="635"/>
      <c r="F142" s="636"/>
      <c r="G142" s="636"/>
    </row>
    <row r="143" spans="1:7">
      <c r="A143" s="492"/>
      <c r="B143" s="492" t="s">
        <v>622</v>
      </c>
      <c r="C143" s="491" t="s">
        <v>631</v>
      </c>
    </row>
    <row r="144" spans="1:7">
      <c r="A144" s="492"/>
      <c r="B144" s="492" t="s">
        <v>622</v>
      </c>
      <c r="C144" s="491" t="s">
        <v>632</v>
      </c>
    </row>
    <row r="145" spans="1:7">
      <c r="A145" s="492"/>
      <c r="B145" s="492" t="s">
        <v>622</v>
      </c>
      <c r="C145" s="506" t="s">
        <v>654</v>
      </c>
    </row>
    <row r="146" spans="1:7">
      <c r="A146" s="492"/>
      <c r="B146" s="492"/>
    </row>
    <row r="147" spans="1:7">
      <c r="A147" s="492"/>
      <c r="B147" s="492"/>
      <c r="C147" s="506" t="s">
        <v>635</v>
      </c>
      <c r="D147" s="491" t="s">
        <v>1405</v>
      </c>
      <c r="E147" s="635">
        <v>3</v>
      </c>
      <c r="G147" s="645">
        <f>F147*3</f>
        <v>0</v>
      </c>
    </row>
    <row r="148" spans="1:7" s="220" customFormat="1">
      <c r="A148" s="492"/>
      <c r="B148" s="492"/>
      <c r="C148" s="506"/>
      <c r="D148" s="491"/>
      <c r="E148" s="635"/>
      <c r="F148" s="645"/>
      <c r="G148" s="636"/>
    </row>
    <row r="149" spans="1:7" s="220" customFormat="1">
      <c r="A149" s="492" t="s">
        <v>655</v>
      </c>
      <c r="B149" s="492"/>
      <c r="C149" s="506" t="s">
        <v>656</v>
      </c>
      <c r="D149" s="491"/>
      <c r="E149" s="635"/>
      <c r="F149" s="645"/>
      <c r="G149" s="636"/>
    </row>
    <row r="150" spans="1:7">
      <c r="A150" s="492"/>
      <c r="B150" s="492"/>
    </row>
    <row r="151" spans="1:7">
      <c r="A151" s="492"/>
      <c r="B151" s="492" t="s">
        <v>622</v>
      </c>
      <c r="C151" s="491" t="s">
        <v>657</v>
      </c>
    </row>
    <row r="152" spans="1:7">
      <c r="A152" s="492"/>
      <c r="B152" s="492" t="s">
        <v>622</v>
      </c>
      <c r="C152" s="491" t="s">
        <v>658</v>
      </c>
    </row>
    <row r="153" spans="1:7">
      <c r="A153" s="492"/>
      <c r="B153" s="492" t="s">
        <v>622</v>
      </c>
      <c r="C153" s="491" t="s">
        <v>624</v>
      </c>
    </row>
    <row r="154" spans="1:7" s="220" customFormat="1">
      <c r="A154" s="492"/>
      <c r="B154" s="492" t="s">
        <v>622</v>
      </c>
      <c r="C154" s="491" t="s">
        <v>647</v>
      </c>
      <c r="D154" s="491"/>
      <c r="E154" s="635"/>
      <c r="F154" s="636"/>
      <c r="G154" s="636"/>
    </row>
    <row r="155" spans="1:7">
      <c r="A155" s="492"/>
      <c r="B155" s="492" t="s">
        <v>622</v>
      </c>
      <c r="C155" s="491" t="s">
        <v>659</v>
      </c>
    </row>
    <row r="156" spans="1:7">
      <c r="A156" s="492"/>
      <c r="B156" s="492" t="s">
        <v>622</v>
      </c>
      <c r="C156" s="506" t="s">
        <v>660</v>
      </c>
    </row>
    <row r="157" spans="1:7">
      <c r="A157" s="492"/>
      <c r="B157" s="492"/>
    </row>
    <row r="158" spans="1:7">
      <c r="A158" s="492"/>
      <c r="B158" s="492"/>
      <c r="C158" s="506" t="s">
        <v>635</v>
      </c>
      <c r="D158" s="491" t="s">
        <v>1405</v>
      </c>
      <c r="E158" s="635">
        <v>1</v>
      </c>
      <c r="G158" s="645">
        <f>F158*1</f>
        <v>0</v>
      </c>
    </row>
    <row r="159" spans="1:7">
      <c r="A159" s="492"/>
      <c r="B159" s="492"/>
      <c r="C159" s="506"/>
      <c r="F159" s="645"/>
    </row>
    <row r="160" spans="1:7" s="510" customFormat="1" ht="15.75">
      <c r="A160" s="503" t="s">
        <v>661</v>
      </c>
      <c r="B160" s="503"/>
      <c r="C160" s="504" t="s">
        <v>662</v>
      </c>
      <c r="D160" s="509"/>
      <c r="E160" s="646"/>
      <c r="F160" s="647"/>
      <c r="G160" s="648"/>
    </row>
    <row r="161" spans="1:7">
      <c r="A161" s="492"/>
      <c r="B161" s="492"/>
      <c r="C161" s="506"/>
      <c r="F161" s="645"/>
    </row>
    <row r="162" spans="1:7" s="511" customFormat="1">
      <c r="A162" s="492" t="s">
        <v>663</v>
      </c>
      <c r="B162" s="492"/>
      <c r="C162" s="506" t="s">
        <v>664</v>
      </c>
      <c r="D162" s="506"/>
      <c r="E162" s="649"/>
      <c r="F162" s="645"/>
      <c r="G162" s="645"/>
    </row>
    <row r="163" spans="1:7" ht="13.5">
      <c r="A163" s="507"/>
      <c r="B163" s="507"/>
      <c r="C163" s="508" t="s">
        <v>638</v>
      </c>
      <c r="D163" s="508"/>
      <c r="E163" s="643"/>
      <c r="F163" s="644"/>
    </row>
    <row r="165" spans="1:7">
      <c r="B165" s="490" t="s">
        <v>622</v>
      </c>
      <c r="C165" s="491" t="s">
        <v>665</v>
      </c>
    </row>
    <row r="166" spans="1:7">
      <c r="B166" s="490" t="s">
        <v>622</v>
      </c>
      <c r="C166" s="491" t="s">
        <v>666</v>
      </c>
    </row>
    <row r="167" spans="1:7" s="220" customFormat="1">
      <c r="A167" s="490"/>
      <c r="B167" s="490" t="s">
        <v>622</v>
      </c>
      <c r="C167" s="491" t="s">
        <v>667</v>
      </c>
      <c r="D167" s="491"/>
      <c r="E167" s="635"/>
      <c r="F167" s="636"/>
      <c r="G167" s="636"/>
    </row>
    <row r="168" spans="1:7">
      <c r="B168" s="490" t="s">
        <v>622</v>
      </c>
      <c r="C168" s="491" t="s">
        <v>668</v>
      </c>
    </row>
    <row r="169" spans="1:7">
      <c r="B169" s="490" t="s">
        <v>622</v>
      </c>
      <c r="C169" s="491" t="s">
        <v>669</v>
      </c>
    </row>
    <row r="170" spans="1:7">
      <c r="B170" s="490" t="s">
        <v>622</v>
      </c>
      <c r="C170" s="491" t="s">
        <v>670</v>
      </c>
    </row>
    <row r="171" spans="1:7">
      <c r="B171" s="490" t="s">
        <v>622</v>
      </c>
      <c r="C171" s="491" t="s">
        <v>671</v>
      </c>
    </row>
    <row r="172" spans="1:7">
      <c r="B172" s="490" t="s">
        <v>622</v>
      </c>
      <c r="C172" s="491" t="s">
        <v>672</v>
      </c>
    </row>
    <row r="173" spans="1:7">
      <c r="B173" s="490" t="s">
        <v>622</v>
      </c>
      <c r="C173" s="491" t="s">
        <v>673</v>
      </c>
    </row>
    <row r="174" spans="1:7">
      <c r="A174" s="492"/>
      <c r="B174" s="492" t="s">
        <v>622</v>
      </c>
      <c r="C174" s="506" t="s">
        <v>674</v>
      </c>
    </row>
    <row r="176" spans="1:7">
      <c r="A176" s="650"/>
      <c r="B176" s="650"/>
      <c r="C176" s="651" t="s">
        <v>635</v>
      </c>
      <c r="D176" s="652" t="s">
        <v>1405</v>
      </c>
      <c r="E176" s="653">
        <v>2</v>
      </c>
      <c r="G176" s="645">
        <f>F176*2</f>
        <v>0</v>
      </c>
    </row>
    <row r="177" spans="1:7" s="686" customFormat="1" ht="13.5" thickBot="1">
      <c r="A177" s="654"/>
      <c r="B177" s="654"/>
      <c r="C177" s="655"/>
      <c r="D177" s="656"/>
      <c r="E177" s="657"/>
      <c r="F177" s="658"/>
      <c r="G177" s="659"/>
    </row>
    <row r="178" spans="1:7" s="693" customFormat="1" ht="13.5" thickTop="1">
      <c r="A178" s="660"/>
      <c r="B178" s="660"/>
      <c r="C178" s="651" t="s">
        <v>511</v>
      </c>
      <c r="D178" s="661"/>
      <c r="E178" s="662"/>
      <c r="F178" s="663"/>
      <c r="G178" s="664">
        <f>G176+G158+G147+G128+G109+G92</f>
        <v>0</v>
      </c>
    </row>
    <row r="179" spans="1:7" s="693" customFormat="1">
      <c r="A179" s="660"/>
      <c r="B179" s="660"/>
      <c r="C179" s="651"/>
      <c r="D179" s="661"/>
      <c r="E179" s="662"/>
      <c r="F179" s="663"/>
      <c r="G179" s="663"/>
    </row>
    <row r="180" spans="1:7" s="502" customFormat="1" ht="18">
      <c r="A180" s="500" t="s">
        <v>1049</v>
      </c>
      <c r="B180" s="500"/>
      <c r="C180" s="501" t="s">
        <v>675</v>
      </c>
      <c r="D180" s="501"/>
      <c r="E180" s="639"/>
      <c r="F180" s="640"/>
      <c r="G180" s="640"/>
    </row>
    <row r="181" spans="1:7" s="220" customFormat="1">
      <c r="A181" s="490"/>
      <c r="B181" s="490"/>
      <c r="C181" s="491"/>
      <c r="D181" s="491"/>
      <c r="E181" s="635"/>
      <c r="F181" s="636"/>
      <c r="G181" s="636"/>
    </row>
    <row r="182" spans="1:7" s="220" customFormat="1">
      <c r="A182" s="490" t="s">
        <v>676</v>
      </c>
      <c r="B182" s="490"/>
      <c r="C182" s="491" t="s">
        <v>677</v>
      </c>
      <c r="D182" s="491"/>
      <c r="E182" s="635"/>
      <c r="F182" s="636"/>
      <c r="G182" s="636"/>
    </row>
    <row r="183" spans="1:7" s="220" customFormat="1">
      <c r="A183" s="490"/>
      <c r="B183" s="490"/>
      <c r="C183" s="491"/>
      <c r="D183" s="491"/>
      <c r="E183" s="635"/>
      <c r="F183" s="636"/>
      <c r="G183" s="636"/>
    </row>
    <row r="184" spans="1:7">
      <c r="B184" s="490" t="s">
        <v>622</v>
      </c>
      <c r="C184" s="491" t="s">
        <v>678</v>
      </c>
    </row>
    <row r="185" spans="1:7">
      <c r="C185" s="491" t="s">
        <v>679</v>
      </c>
    </row>
    <row r="186" spans="1:7">
      <c r="C186" s="491" t="s">
        <v>680</v>
      </c>
    </row>
    <row r="187" spans="1:7">
      <c r="B187" s="490" t="s">
        <v>622</v>
      </c>
      <c r="C187" s="491" t="s">
        <v>681</v>
      </c>
    </row>
    <row r="188" spans="1:7">
      <c r="C188" s="491" t="s">
        <v>682</v>
      </c>
    </row>
    <row r="189" spans="1:7">
      <c r="B189" s="490" t="s">
        <v>622</v>
      </c>
      <c r="C189" s="491" t="s">
        <v>683</v>
      </c>
    </row>
    <row r="190" spans="1:7">
      <c r="B190" s="490" t="s">
        <v>622</v>
      </c>
      <c r="C190" s="491" t="s">
        <v>684</v>
      </c>
    </row>
    <row r="191" spans="1:7">
      <c r="B191" s="490" t="s">
        <v>622</v>
      </c>
      <c r="C191" s="491" t="s">
        <v>685</v>
      </c>
    </row>
    <row r="192" spans="1:7">
      <c r="B192" s="490" t="s">
        <v>622</v>
      </c>
      <c r="C192" s="491" t="s">
        <v>686</v>
      </c>
    </row>
    <row r="193" spans="1:7">
      <c r="B193" s="490" t="s">
        <v>622</v>
      </c>
      <c r="C193" s="491" t="s">
        <v>687</v>
      </c>
    </row>
    <row r="194" spans="1:7">
      <c r="B194" s="490" t="s">
        <v>622</v>
      </c>
      <c r="C194" s="491" t="s">
        <v>688</v>
      </c>
    </row>
    <row r="196" spans="1:7">
      <c r="A196" s="650"/>
      <c r="B196" s="650"/>
      <c r="C196" s="651" t="s">
        <v>635</v>
      </c>
      <c r="D196" s="652" t="s">
        <v>1405</v>
      </c>
      <c r="E196" s="653">
        <v>4</v>
      </c>
      <c r="F196" s="665"/>
      <c r="G196" s="666">
        <f>F196*4</f>
        <v>0</v>
      </c>
    </row>
    <row r="197" spans="1:7" s="686" customFormat="1" ht="13.5" thickBot="1">
      <c r="A197" s="654"/>
      <c r="B197" s="654"/>
      <c r="C197" s="655"/>
      <c r="D197" s="656"/>
      <c r="E197" s="657"/>
      <c r="F197" s="667"/>
      <c r="G197" s="668"/>
    </row>
    <row r="198" spans="1:7" ht="13.5" thickTop="1">
      <c r="A198" s="650"/>
      <c r="B198" s="650"/>
      <c r="C198" s="651" t="s">
        <v>512</v>
      </c>
      <c r="D198" s="652"/>
      <c r="E198" s="653"/>
      <c r="F198" s="665"/>
      <c r="G198" s="666">
        <f>SUM(G196:G197)</f>
        <v>0</v>
      </c>
    </row>
    <row r="199" spans="1:7" s="261" customFormat="1">
      <c r="A199" s="650"/>
      <c r="B199" s="650"/>
      <c r="C199" s="652"/>
      <c r="D199" s="652"/>
      <c r="E199" s="653"/>
      <c r="F199" s="636"/>
      <c r="G199" s="636"/>
    </row>
    <row r="200" spans="1:7" s="502" customFormat="1" ht="18">
      <c r="A200" s="500" t="s">
        <v>1050</v>
      </c>
      <c r="B200" s="500"/>
      <c r="C200" s="501" t="s">
        <v>689</v>
      </c>
      <c r="D200" s="501"/>
      <c r="E200" s="639"/>
      <c r="F200" s="640"/>
      <c r="G200" s="640"/>
    </row>
    <row r="202" spans="1:7">
      <c r="A202" s="490" t="s">
        <v>690</v>
      </c>
    </row>
    <row r="204" spans="1:7">
      <c r="A204" s="490" t="s">
        <v>691</v>
      </c>
    </row>
    <row r="206" spans="1:7">
      <c r="A206" s="490" t="s">
        <v>692</v>
      </c>
    </row>
    <row r="207" spans="1:7">
      <c r="A207" s="490" t="s">
        <v>693</v>
      </c>
    </row>
    <row r="208" spans="1:7">
      <c r="A208" s="490" t="s">
        <v>694</v>
      </c>
    </row>
    <row r="209" spans="1:2">
      <c r="A209" s="490" t="s">
        <v>695</v>
      </c>
    </row>
    <row r="210" spans="1:2">
      <c r="A210" s="490" t="s">
        <v>696</v>
      </c>
    </row>
    <row r="211" spans="1:2">
      <c r="A211" s="490" t="s">
        <v>697</v>
      </c>
    </row>
    <row r="212" spans="1:2">
      <c r="A212" s="490" t="s">
        <v>698</v>
      </c>
    </row>
    <row r="213" spans="1:2">
      <c r="A213" s="490" t="s">
        <v>699</v>
      </c>
    </row>
    <row r="214" spans="1:2">
      <c r="A214" s="490" t="s">
        <v>700</v>
      </c>
    </row>
    <row r="215" spans="1:2">
      <c r="A215" s="490" t="s">
        <v>701</v>
      </c>
    </row>
    <row r="217" spans="1:2">
      <c r="A217" s="498" t="s">
        <v>702</v>
      </c>
      <c r="B217" s="499"/>
    </row>
    <row r="218" spans="1:2">
      <c r="A218" s="498" t="s">
        <v>703</v>
      </c>
      <c r="B218" s="499"/>
    </row>
    <row r="219" spans="1:2">
      <c r="A219" s="498"/>
      <c r="B219" s="499"/>
    </row>
    <row r="220" spans="1:2">
      <c r="A220" s="490" t="s">
        <v>704</v>
      </c>
    </row>
    <row r="221" spans="1:2">
      <c r="A221" s="490" t="s">
        <v>705</v>
      </c>
    </row>
    <row r="222" spans="1:2">
      <c r="A222" s="490" t="s">
        <v>706</v>
      </c>
    </row>
    <row r="225" spans="1:7" s="505" customFormat="1" ht="15.75">
      <c r="A225" s="503" t="s">
        <v>707</v>
      </c>
      <c r="B225" s="503"/>
      <c r="C225" s="504" t="s">
        <v>708</v>
      </c>
      <c r="D225" s="504"/>
      <c r="E225" s="669"/>
      <c r="F225" s="647"/>
      <c r="G225" s="647"/>
    </row>
    <row r="227" spans="1:7" s="220" customFormat="1">
      <c r="A227" s="490"/>
      <c r="B227" s="490"/>
      <c r="C227" s="491" t="s">
        <v>709</v>
      </c>
      <c r="D227" s="491"/>
      <c r="E227" s="635"/>
      <c r="F227" s="636"/>
      <c r="G227" s="636"/>
    </row>
    <row r="228" spans="1:7">
      <c r="C228" s="491" t="s">
        <v>710</v>
      </c>
    </row>
    <row r="229" spans="1:7" s="220" customFormat="1">
      <c r="A229" s="490"/>
      <c r="B229" s="490"/>
      <c r="C229" s="491" t="s">
        <v>711</v>
      </c>
      <c r="D229" s="491"/>
      <c r="E229" s="635"/>
      <c r="F229" s="636"/>
      <c r="G229" s="636"/>
    </row>
    <row r="230" spans="1:7" s="220" customFormat="1">
      <c r="A230" s="490"/>
      <c r="B230" s="490"/>
      <c r="C230" s="491" t="s">
        <v>712</v>
      </c>
      <c r="D230" s="491"/>
      <c r="E230" s="635"/>
      <c r="F230" s="636"/>
      <c r="G230" s="636"/>
    </row>
    <row r="231" spans="1:7" s="220" customFormat="1">
      <c r="A231" s="490"/>
      <c r="B231" s="490"/>
      <c r="C231" s="491" t="s">
        <v>713</v>
      </c>
      <c r="D231" s="491"/>
      <c r="E231" s="635"/>
      <c r="F231" s="636"/>
      <c r="G231" s="636"/>
    </row>
    <row r="232" spans="1:7" s="220" customFormat="1">
      <c r="A232" s="490"/>
      <c r="B232" s="490"/>
      <c r="C232" s="491" t="s">
        <v>714</v>
      </c>
      <c r="D232" s="491"/>
      <c r="E232" s="635"/>
      <c r="F232" s="636"/>
      <c r="G232" s="636"/>
    </row>
    <row r="233" spans="1:7" s="220" customFormat="1">
      <c r="A233" s="490"/>
      <c r="B233" s="490"/>
      <c r="C233" s="491" t="s">
        <v>715</v>
      </c>
      <c r="D233" s="491"/>
      <c r="E233" s="635"/>
      <c r="F233" s="636"/>
      <c r="G233" s="636"/>
    </row>
    <row r="234" spans="1:7">
      <c r="C234" s="491" t="s">
        <v>716</v>
      </c>
    </row>
    <row r="235" spans="1:7">
      <c r="C235" s="491" t="s">
        <v>717</v>
      </c>
    </row>
    <row r="236" spans="1:7" s="220" customFormat="1">
      <c r="A236" s="490"/>
      <c r="B236" s="490"/>
      <c r="C236" s="491"/>
      <c r="D236" s="491"/>
      <c r="E236" s="635"/>
      <c r="F236" s="636"/>
      <c r="G236" s="636"/>
    </row>
    <row r="237" spans="1:7" s="220" customFormat="1">
      <c r="A237" s="490" t="s">
        <v>718</v>
      </c>
      <c r="B237" s="490"/>
      <c r="C237" s="491" t="s">
        <v>719</v>
      </c>
      <c r="D237" s="491"/>
      <c r="E237" s="635"/>
      <c r="F237" s="636"/>
      <c r="G237" s="636"/>
    </row>
    <row r="238" spans="1:7" s="220" customFormat="1">
      <c r="A238" s="490"/>
      <c r="B238" s="490"/>
      <c r="C238" s="491"/>
      <c r="D238" s="491"/>
      <c r="E238" s="635"/>
      <c r="F238" s="636"/>
      <c r="G238" s="636"/>
    </row>
    <row r="239" spans="1:7" s="220" customFormat="1">
      <c r="A239" s="490"/>
      <c r="B239" s="490"/>
      <c r="C239" s="491" t="s">
        <v>720</v>
      </c>
      <c r="D239" s="491"/>
      <c r="E239" s="635"/>
      <c r="F239" s="636"/>
      <c r="G239" s="636"/>
    </row>
    <row r="240" spans="1:7" s="220" customFormat="1">
      <c r="A240" s="490"/>
      <c r="B240" s="490"/>
      <c r="C240" s="491"/>
      <c r="D240" s="491"/>
      <c r="E240" s="635"/>
      <c r="F240" s="636"/>
      <c r="G240" s="636"/>
    </row>
    <row r="241" spans="1:7" s="220" customFormat="1">
      <c r="A241" s="490"/>
      <c r="B241" s="490"/>
      <c r="C241" s="491" t="s">
        <v>722</v>
      </c>
      <c r="D241" s="491" t="s">
        <v>1456</v>
      </c>
      <c r="E241" s="635">
        <v>39.75</v>
      </c>
      <c r="F241" s="665"/>
      <c r="G241" s="670">
        <f>F241*39.75</f>
        <v>0</v>
      </c>
    </row>
    <row r="242" spans="1:7" s="220" customFormat="1">
      <c r="A242" s="490"/>
      <c r="B242" s="490"/>
      <c r="C242" s="491"/>
      <c r="D242" s="491"/>
      <c r="E242" s="635"/>
      <c r="F242" s="636"/>
      <c r="G242" s="636"/>
    </row>
    <row r="243" spans="1:7" s="220" customFormat="1">
      <c r="A243" s="490" t="s">
        <v>723</v>
      </c>
      <c r="B243" s="490"/>
      <c r="C243" s="491" t="s">
        <v>724</v>
      </c>
      <c r="D243" s="491"/>
      <c r="E243" s="635"/>
      <c r="F243" s="636"/>
      <c r="G243" s="636"/>
    </row>
    <row r="244" spans="1:7" s="220" customFormat="1">
      <c r="A244" s="490"/>
      <c r="B244" s="490"/>
      <c r="C244" s="491"/>
      <c r="D244" s="491"/>
      <c r="E244" s="635"/>
      <c r="F244" s="636"/>
      <c r="G244" s="636"/>
    </row>
    <row r="245" spans="1:7" s="220" customFormat="1">
      <c r="A245" s="490"/>
      <c r="B245" s="490"/>
      <c r="C245" s="491" t="s">
        <v>725</v>
      </c>
      <c r="D245" s="491"/>
      <c r="E245" s="635"/>
      <c r="F245" s="636"/>
      <c r="G245" s="636"/>
    </row>
    <row r="246" spans="1:7" s="220" customFormat="1">
      <c r="A246" s="490"/>
      <c r="B246" s="490"/>
      <c r="C246" s="491"/>
      <c r="D246" s="491"/>
      <c r="E246" s="635"/>
      <c r="F246" s="636"/>
      <c r="G246" s="636"/>
    </row>
    <row r="247" spans="1:7" s="220" customFormat="1">
      <c r="A247" s="490"/>
      <c r="B247" s="490"/>
      <c r="C247" s="491" t="s">
        <v>722</v>
      </c>
      <c r="D247" s="491" t="s">
        <v>1456</v>
      </c>
      <c r="E247" s="635">
        <v>3.25</v>
      </c>
      <c r="F247" s="665"/>
      <c r="G247" s="670">
        <f>F247*3.25</f>
        <v>0</v>
      </c>
    </row>
    <row r="248" spans="1:7" s="220" customFormat="1">
      <c r="A248" s="490"/>
      <c r="B248" s="490"/>
      <c r="C248" s="491"/>
      <c r="D248" s="491"/>
      <c r="E248" s="635"/>
      <c r="F248" s="636"/>
      <c r="G248" s="636"/>
    </row>
    <row r="249" spans="1:7" s="220" customFormat="1">
      <c r="A249" s="490" t="s">
        <v>726</v>
      </c>
      <c r="B249" s="490"/>
      <c r="C249" s="491" t="s">
        <v>727</v>
      </c>
      <c r="D249" s="491"/>
      <c r="E249" s="635"/>
      <c r="F249" s="636"/>
      <c r="G249" s="636"/>
    </row>
    <row r="250" spans="1:7" s="220" customFormat="1">
      <c r="A250" s="490"/>
      <c r="B250" s="490"/>
      <c r="C250" s="491"/>
      <c r="D250" s="491"/>
      <c r="E250" s="635"/>
      <c r="F250" s="636"/>
      <c r="G250" s="636"/>
    </row>
    <row r="251" spans="1:7" s="220" customFormat="1">
      <c r="A251" s="490"/>
      <c r="B251" s="490"/>
      <c r="C251" s="491" t="s">
        <v>728</v>
      </c>
      <c r="D251" s="491"/>
      <c r="E251" s="635"/>
      <c r="F251" s="636"/>
      <c r="G251" s="636"/>
    </row>
    <row r="252" spans="1:7" s="220" customFormat="1">
      <c r="A252" s="490"/>
      <c r="B252" s="490"/>
      <c r="C252" s="491"/>
      <c r="D252" s="491"/>
      <c r="E252" s="635"/>
      <c r="F252" s="636"/>
      <c r="G252" s="636"/>
    </row>
    <row r="253" spans="1:7" s="220" customFormat="1">
      <c r="A253" s="490"/>
      <c r="B253" s="490"/>
      <c r="C253" s="491" t="s">
        <v>722</v>
      </c>
      <c r="D253" s="491" t="s">
        <v>1456</v>
      </c>
      <c r="E253" s="635">
        <v>4</v>
      </c>
      <c r="F253" s="665"/>
      <c r="G253" s="670">
        <f>F253*4</f>
        <v>0</v>
      </c>
    </row>
    <row r="254" spans="1:7" s="220" customFormat="1">
      <c r="A254" s="490"/>
      <c r="B254" s="490"/>
      <c r="C254" s="491"/>
      <c r="D254" s="491"/>
      <c r="E254" s="635"/>
      <c r="F254" s="636"/>
      <c r="G254" s="636"/>
    </row>
    <row r="255" spans="1:7" s="220" customFormat="1">
      <c r="A255" s="490" t="s">
        <v>729</v>
      </c>
      <c r="B255" s="490"/>
      <c r="C255" s="491" t="s">
        <v>730</v>
      </c>
      <c r="D255" s="491"/>
      <c r="E255" s="635"/>
      <c r="F255" s="636"/>
      <c r="G255" s="636"/>
    </row>
    <row r="256" spans="1:7" s="220" customFormat="1">
      <c r="A256" s="490"/>
      <c r="B256" s="490"/>
      <c r="C256" s="491"/>
      <c r="D256" s="491"/>
      <c r="E256" s="635"/>
      <c r="F256" s="636"/>
      <c r="G256" s="636"/>
    </row>
    <row r="257" spans="1:7" s="220" customFormat="1">
      <c r="A257" s="490"/>
      <c r="B257" s="490"/>
      <c r="C257" s="491" t="s">
        <v>731</v>
      </c>
      <c r="D257" s="491"/>
      <c r="E257" s="635"/>
      <c r="F257" s="636"/>
      <c r="G257" s="636"/>
    </row>
    <row r="258" spans="1:7" s="220" customFormat="1">
      <c r="A258" s="490"/>
      <c r="B258" s="490"/>
      <c r="C258" s="491"/>
      <c r="D258" s="491"/>
      <c r="E258" s="635"/>
      <c r="F258" s="636"/>
      <c r="G258" s="636"/>
    </row>
    <row r="259" spans="1:7" s="220" customFormat="1">
      <c r="A259" s="490"/>
      <c r="B259" s="490"/>
      <c r="C259" s="491" t="s">
        <v>722</v>
      </c>
      <c r="D259" s="491" t="s">
        <v>1456</v>
      </c>
      <c r="E259" s="635">
        <v>22.5</v>
      </c>
      <c r="F259" s="665"/>
      <c r="G259" s="670">
        <f>F259*22.5</f>
        <v>0</v>
      </c>
    </row>
    <row r="260" spans="1:7" s="220" customFormat="1">
      <c r="A260" s="490"/>
      <c r="B260" s="490"/>
      <c r="C260" s="491"/>
      <c r="D260" s="491"/>
      <c r="E260" s="635"/>
      <c r="F260" s="636"/>
      <c r="G260" s="636"/>
    </row>
    <row r="261" spans="1:7" s="220" customFormat="1">
      <c r="A261" s="490" t="s">
        <v>732</v>
      </c>
      <c r="B261" s="490"/>
      <c r="C261" s="491" t="s">
        <v>733</v>
      </c>
      <c r="D261" s="491"/>
      <c r="E261" s="635"/>
      <c r="F261" s="636"/>
      <c r="G261" s="636"/>
    </row>
    <row r="262" spans="1:7" s="220" customFormat="1">
      <c r="A262" s="490"/>
      <c r="B262" s="490"/>
      <c r="C262" s="491"/>
      <c r="D262" s="491"/>
      <c r="E262" s="635"/>
      <c r="F262" s="636"/>
      <c r="G262" s="636"/>
    </row>
    <row r="263" spans="1:7" s="220" customFormat="1">
      <c r="A263" s="490"/>
      <c r="B263" s="490"/>
      <c r="C263" s="491" t="s">
        <v>734</v>
      </c>
      <c r="D263" s="491"/>
      <c r="E263" s="635"/>
      <c r="F263" s="636"/>
      <c r="G263" s="636"/>
    </row>
    <row r="264" spans="1:7" s="220" customFormat="1">
      <c r="A264" s="490"/>
      <c r="B264" s="490"/>
      <c r="C264" s="491" t="s">
        <v>712</v>
      </c>
      <c r="D264" s="491"/>
      <c r="E264" s="635"/>
      <c r="F264" s="636"/>
      <c r="G264" s="636"/>
    </row>
    <row r="265" spans="1:7" s="220" customFormat="1">
      <c r="A265" s="490"/>
      <c r="B265" s="490"/>
      <c r="C265" s="491" t="s">
        <v>713</v>
      </c>
      <c r="D265" s="491"/>
      <c r="E265" s="635"/>
      <c r="F265" s="636"/>
      <c r="G265" s="636"/>
    </row>
    <row r="266" spans="1:7" s="220" customFormat="1">
      <c r="A266" s="490"/>
      <c r="B266" s="490"/>
      <c r="C266" s="491" t="s">
        <v>735</v>
      </c>
      <c r="D266" s="491"/>
      <c r="E266" s="635"/>
      <c r="F266" s="636"/>
      <c r="G266" s="636"/>
    </row>
    <row r="267" spans="1:7" s="220" customFormat="1">
      <c r="A267" s="490"/>
      <c r="B267" s="490"/>
      <c r="C267" s="491" t="s">
        <v>715</v>
      </c>
      <c r="D267" s="491"/>
      <c r="E267" s="635"/>
      <c r="F267" s="636"/>
      <c r="G267" s="636"/>
    </row>
    <row r="268" spans="1:7">
      <c r="C268" s="491" t="s">
        <v>716</v>
      </c>
    </row>
    <row r="269" spans="1:7">
      <c r="C269" s="491" t="s">
        <v>717</v>
      </c>
    </row>
    <row r="271" spans="1:7" s="220" customFormat="1">
      <c r="A271" s="490"/>
      <c r="B271" s="490"/>
      <c r="C271" s="491" t="s">
        <v>736</v>
      </c>
      <c r="D271" s="491"/>
      <c r="E271" s="635"/>
      <c r="F271" s="636"/>
      <c r="G271" s="636"/>
    </row>
    <row r="272" spans="1:7" s="220" customFormat="1">
      <c r="A272" s="490"/>
      <c r="B272" s="490"/>
      <c r="C272" s="491"/>
      <c r="D272" s="491"/>
      <c r="E272" s="635"/>
      <c r="F272" s="636"/>
      <c r="G272" s="636"/>
    </row>
    <row r="273" spans="1:7" s="220" customFormat="1">
      <c r="A273" s="490"/>
      <c r="B273" s="490"/>
      <c r="C273" s="652" t="s">
        <v>722</v>
      </c>
      <c r="D273" s="652" t="s">
        <v>1456</v>
      </c>
      <c r="E273" s="635">
        <v>2.2000000000000002</v>
      </c>
      <c r="F273" s="665"/>
      <c r="G273" s="670">
        <f>F273*2.2</f>
        <v>0</v>
      </c>
    </row>
    <row r="274" spans="1:7" s="261" customFormat="1">
      <c r="A274" s="650"/>
      <c r="B274" s="650"/>
      <c r="C274" s="652"/>
      <c r="D274" s="652"/>
      <c r="E274" s="653"/>
      <c r="F274" s="636"/>
      <c r="G274" s="636"/>
    </row>
    <row r="275" spans="1:7" s="505" customFormat="1" ht="15.75">
      <c r="A275" s="503" t="s">
        <v>737</v>
      </c>
      <c r="B275" s="503"/>
      <c r="C275" s="504" t="s">
        <v>738</v>
      </c>
      <c r="D275" s="504"/>
      <c r="E275" s="669"/>
      <c r="F275" s="647"/>
      <c r="G275" s="647"/>
    </row>
    <row r="276" spans="1:7" s="512" customFormat="1">
      <c r="A276" s="490"/>
      <c r="B276" s="490"/>
      <c r="C276" s="491"/>
      <c r="D276" s="491"/>
      <c r="E276" s="635"/>
      <c r="F276" s="636"/>
      <c r="G276" s="663"/>
    </row>
    <row r="277" spans="1:7" s="220" customFormat="1">
      <c r="A277" s="490"/>
      <c r="B277" s="490"/>
      <c r="C277" s="491" t="s">
        <v>739</v>
      </c>
      <c r="D277" s="491"/>
      <c r="E277" s="635"/>
      <c r="F277" s="636"/>
      <c r="G277" s="636"/>
    </row>
    <row r="278" spans="1:7">
      <c r="C278" s="491" t="s">
        <v>710</v>
      </c>
    </row>
    <row r="279" spans="1:7" s="220" customFormat="1">
      <c r="A279" s="490"/>
      <c r="B279" s="490"/>
      <c r="C279" s="491" t="s">
        <v>740</v>
      </c>
      <c r="D279" s="491"/>
      <c r="E279" s="635"/>
      <c r="F279" s="636"/>
      <c r="G279" s="636"/>
    </row>
    <row r="280" spans="1:7" s="220" customFormat="1">
      <c r="A280" s="490"/>
      <c r="B280" s="490"/>
      <c r="C280" s="491" t="s">
        <v>712</v>
      </c>
      <c r="D280" s="491"/>
      <c r="E280" s="635"/>
      <c r="F280" s="636"/>
      <c r="G280" s="636"/>
    </row>
    <row r="281" spans="1:7" s="220" customFormat="1">
      <c r="A281" s="490"/>
      <c r="B281" s="490"/>
      <c r="C281" s="491" t="s">
        <v>713</v>
      </c>
      <c r="D281" s="491"/>
      <c r="E281" s="635"/>
      <c r="F281" s="636"/>
      <c r="G281" s="636"/>
    </row>
    <row r="282" spans="1:7" s="220" customFormat="1">
      <c r="A282" s="490"/>
      <c r="B282" s="490"/>
      <c r="C282" s="491" t="s">
        <v>714</v>
      </c>
      <c r="D282" s="491"/>
      <c r="E282" s="635"/>
      <c r="F282" s="636"/>
      <c r="G282" s="636"/>
    </row>
    <row r="283" spans="1:7" s="220" customFormat="1">
      <c r="A283" s="490"/>
      <c r="B283" s="490"/>
      <c r="C283" s="491" t="s">
        <v>715</v>
      </c>
      <c r="D283" s="491"/>
      <c r="E283" s="635"/>
      <c r="F283" s="636"/>
      <c r="G283" s="636"/>
    </row>
    <row r="284" spans="1:7">
      <c r="C284" s="491" t="s">
        <v>716</v>
      </c>
    </row>
    <row r="285" spans="1:7">
      <c r="C285" s="491" t="s">
        <v>717</v>
      </c>
    </row>
    <row r="286" spans="1:7" s="220" customFormat="1">
      <c r="A286" s="490"/>
      <c r="B286" s="490"/>
      <c r="C286" s="491"/>
      <c r="D286" s="491"/>
      <c r="E286" s="635"/>
      <c r="F286" s="636"/>
      <c r="G286" s="636"/>
    </row>
    <row r="287" spans="1:7" s="220" customFormat="1">
      <c r="A287" s="490" t="s">
        <v>741</v>
      </c>
      <c r="B287" s="490"/>
      <c r="C287" s="491" t="s">
        <v>742</v>
      </c>
      <c r="D287" s="491"/>
      <c r="E287" s="635"/>
      <c r="F287" s="636"/>
      <c r="G287" s="636"/>
    </row>
    <row r="288" spans="1:7" s="220" customFormat="1">
      <c r="A288" s="490"/>
      <c r="B288" s="490"/>
      <c r="C288" s="491"/>
      <c r="D288" s="491"/>
      <c r="E288" s="635"/>
      <c r="F288" s="636"/>
      <c r="G288" s="636"/>
    </row>
    <row r="289" spans="1:7" s="220" customFormat="1">
      <c r="A289" s="490"/>
      <c r="B289" s="490"/>
      <c r="C289" s="491" t="s">
        <v>743</v>
      </c>
      <c r="D289" s="491"/>
      <c r="E289" s="635"/>
      <c r="F289" s="636"/>
      <c r="G289" s="636"/>
    </row>
    <row r="290" spans="1:7" s="220" customFormat="1">
      <c r="A290" s="490"/>
      <c r="B290" s="490"/>
      <c r="C290" s="491"/>
      <c r="D290" s="491"/>
      <c r="E290" s="635"/>
      <c r="F290" s="636"/>
      <c r="G290" s="636"/>
    </row>
    <row r="291" spans="1:7" s="220" customFormat="1">
      <c r="A291" s="490"/>
      <c r="B291" s="490"/>
      <c r="C291" s="491" t="s">
        <v>722</v>
      </c>
      <c r="D291" s="491" t="s">
        <v>1456</v>
      </c>
      <c r="E291" s="635">
        <v>31.5</v>
      </c>
      <c r="F291" s="665"/>
      <c r="G291" s="670">
        <f>F291*31.5</f>
        <v>0</v>
      </c>
    </row>
    <row r="292" spans="1:7" s="220" customFormat="1">
      <c r="A292" s="490"/>
      <c r="B292" s="490"/>
      <c r="C292" s="491"/>
      <c r="D292" s="491"/>
      <c r="E292" s="635"/>
      <c r="F292" s="636"/>
      <c r="G292" s="636"/>
    </row>
    <row r="293" spans="1:7" s="220" customFormat="1">
      <c r="A293" s="490" t="s">
        <v>744</v>
      </c>
      <c r="B293" s="490"/>
      <c r="C293" s="491" t="s">
        <v>745</v>
      </c>
      <c r="D293" s="491"/>
      <c r="E293" s="635"/>
      <c r="F293" s="636"/>
      <c r="G293" s="636"/>
    </row>
    <row r="294" spans="1:7" s="220" customFormat="1">
      <c r="A294" s="490"/>
      <c r="B294" s="490"/>
      <c r="C294" s="491"/>
      <c r="D294" s="491"/>
      <c r="E294" s="635"/>
      <c r="F294" s="636"/>
      <c r="G294" s="636"/>
    </row>
    <row r="295" spans="1:7" s="220" customFormat="1">
      <c r="A295" s="490"/>
      <c r="B295" s="490"/>
      <c r="C295" s="491" t="s">
        <v>746</v>
      </c>
      <c r="D295" s="491"/>
      <c r="E295" s="635"/>
      <c r="F295" s="636"/>
      <c r="G295" s="636"/>
    </row>
    <row r="296" spans="1:7" s="220" customFormat="1">
      <c r="A296" s="490"/>
      <c r="B296" s="490"/>
      <c r="C296" s="491"/>
      <c r="D296" s="491"/>
      <c r="E296" s="635"/>
      <c r="F296" s="636"/>
      <c r="G296" s="636"/>
    </row>
    <row r="297" spans="1:7" s="220" customFormat="1">
      <c r="A297" s="490"/>
      <c r="B297" s="490"/>
      <c r="C297" s="652" t="s">
        <v>722</v>
      </c>
      <c r="D297" s="652" t="s">
        <v>1456</v>
      </c>
      <c r="E297" s="635">
        <v>21.6</v>
      </c>
      <c r="F297" s="665"/>
      <c r="G297" s="670">
        <f>F297*21.6</f>
        <v>0</v>
      </c>
    </row>
    <row r="298" spans="1:7" s="261" customFormat="1">
      <c r="A298" s="650"/>
      <c r="B298" s="650"/>
      <c r="C298" s="652"/>
      <c r="D298" s="652"/>
      <c r="E298" s="653"/>
      <c r="F298" s="636"/>
      <c r="G298" s="636"/>
    </row>
    <row r="299" spans="1:7" s="513" customFormat="1" ht="15.75">
      <c r="A299" s="503" t="s">
        <v>747</v>
      </c>
      <c r="B299" s="503"/>
      <c r="C299" s="504" t="s">
        <v>748</v>
      </c>
      <c r="D299" s="504"/>
      <c r="E299" s="669"/>
      <c r="F299" s="647"/>
      <c r="G299" s="671"/>
    </row>
    <row r="300" spans="1:7" s="512" customFormat="1">
      <c r="A300" s="490"/>
      <c r="B300" s="490"/>
      <c r="C300" s="491"/>
      <c r="D300" s="491"/>
      <c r="E300" s="635"/>
      <c r="F300" s="636"/>
      <c r="G300" s="663"/>
    </row>
    <row r="301" spans="1:7" s="220" customFormat="1">
      <c r="A301" s="490"/>
      <c r="B301" s="490"/>
      <c r="C301" s="491" t="s">
        <v>749</v>
      </c>
      <c r="D301" s="491"/>
      <c r="E301" s="635"/>
      <c r="F301" s="636"/>
      <c r="G301" s="636"/>
    </row>
    <row r="302" spans="1:7" s="220" customFormat="1">
      <c r="A302" s="490"/>
      <c r="B302" s="490"/>
      <c r="C302" s="491" t="s">
        <v>750</v>
      </c>
      <c r="D302" s="491"/>
      <c r="E302" s="635"/>
      <c r="F302" s="636"/>
      <c r="G302" s="636"/>
    </row>
    <row r="303" spans="1:7" s="220" customFormat="1">
      <c r="A303" s="490"/>
      <c r="B303" s="490"/>
      <c r="C303" s="491" t="s">
        <v>712</v>
      </c>
      <c r="D303" s="491"/>
      <c r="E303" s="635"/>
      <c r="F303" s="636"/>
      <c r="G303" s="636"/>
    </row>
    <row r="304" spans="1:7" s="220" customFormat="1">
      <c r="A304" s="490"/>
      <c r="B304" s="490"/>
      <c r="C304" s="491" t="s">
        <v>713</v>
      </c>
      <c r="D304" s="491"/>
      <c r="E304" s="635"/>
      <c r="F304" s="636"/>
      <c r="G304" s="636"/>
    </row>
    <row r="305" spans="1:7" s="220" customFormat="1">
      <c r="A305" s="490"/>
      <c r="B305" s="490"/>
      <c r="C305" s="491" t="s">
        <v>714</v>
      </c>
      <c r="D305" s="491"/>
      <c r="E305" s="635"/>
      <c r="F305" s="636"/>
      <c r="G305" s="636"/>
    </row>
    <row r="306" spans="1:7" s="220" customFormat="1">
      <c r="A306" s="490"/>
      <c r="B306" s="490"/>
      <c r="C306" s="491" t="s">
        <v>715</v>
      </c>
      <c r="D306" s="491"/>
      <c r="E306" s="635"/>
      <c r="F306" s="636"/>
      <c r="G306" s="636"/>
    </row>
    <row r="307" spans="1:7">
      <c r="C307" s="491" t="s">
        <v>716</v>
      </c>
    </row>
    <row r="308" spans="1:7">
      <c r="C308" s="491" t="s">
        <v>717</v>
      </c>
    </row>
    <row r="310" spans="1:7">
      <c r="A310" s="490" t="s">
        <v>751</v>
      </c>
      <c r="C310" s="491" t="s">
        <v>752</v>
      </c>
    </row>
    <row r="311" spans="1:7" s="512" customFormat="1">
      <c r="A311" s="493"/>
      <c r="B311" s="493"/>
      <c r="C311" s="494"/>
      <c r="D311" s="494"/>
      <c r="E311" s="672"/>
      <c r="F311" s="663"/>
      <c r="G311" s="663"/>
    </row>
    <row r="312" spans="1:7" s="220" customFormat="1">
      <c r="A312" s="490"/>
      <c r="B312" s="490"/>
      <c r="C312" s="491" t="s">
        <v>753</v>
      </c>
      <c r="D312" s="491"/>
      <c r="E312" s="635"/>
      <c r="F312" s="636"/>
      <c r="G312" s="636"/>
    </row>
    <row r="313" spans="1:7" s="220" customFormat="1">
      <c r="A313" s="490"/>
      <c r="B313" s="490"/>
      <c r="C313" s="491"/>
      <c r="D313" s="491"/>
      <c r="E313" s="635"/>
      <c r="F313" s="636"/>
      <c r="G313" s="636"/>
    </row>
    <row r="314" spans="1:7" s="220" customFormat="1">
      <c r="A314" s="490"/>
      <c r="B314" s="490"/>
      <c r="D314" s="491"/>
      <c r="E314" s="635"/>
      <c r="F314" s="636"/>
      <c r="G314" s="636"/>
    </row>
    <row r="315" spans="1:7" s="220" customFormat="1">
      <c r="A315" s="490"/>
      <c r="B315" s="490"/>
      <c r="C315" s="491" t="s">
        <v>721</v>
      </c>
      <c r="D315" s="491"/>
      <c r="E315" s="635"/>
      <c r="F315" s="673"/>
      <c r="G315" s="636"/>
    </row>
    <row r="316" spans="1:7" s="220" customFormat="1">
      <c r="A316" s="490"/>
      <c r="B316" s="490"/>
      <c r="C316" s="491" t="s">
        <v>722</v>
      </c>
      <c r="D316" s="491" t="s">
        <v>1456</v>
      </c>
      <c r="E316" s="635">
        <v>3.8</v>
      </c>
      <c r="F316" s="665"/>
      <c r="G316" s="670">
        <f>F316*3.8</f>
        <v>0</v>
      </c>
    </row>
    <row r="317" spans="1:7" s="220" customFormat="1">
      <c r="A317" s="490"/>
      <c r="B317" s="490"/>
      <c r="C317" s="491"/>
      <c r="D317" s="491"/>
      <c r="E317" s="635"/>
      <c r="F317" s="636"/>
      <c r="G317" s="636"/>
    </row>
    <row r="318" spans="1:7">
      <c r="A318" s="490" t="s">
        <v>754</v>
      </c>
      <c r="C318" s="491" t="s">
        <v>755</v>
      </c>
    </row>
    <row r="319" spans="1:7" s="512" customFormat="1">
      <c r="A319" s="493"/>
      <c r="B319" s="493"/>
      <c r="C319" s="494"/>
      <c r="D319" s="494"/>
      <c r="E319" s="672"/>
      <c r="F319" s="663"/>
      <c r="G319" s="663"/>
    </row>
    <row r="320" spans="1:7" s="220" customFormat="1">
      <c r="A320" s="490"/>
      <c r="B320" s="490"/>
      <c r="C320" s="491" t="s">
        <v>756</v>
      </c>
      <c r="D320" s="491"/>
      <c r="E320" s="635"/>
      <c r="F320" s="636"/>
      <c r="G320" s="636"/>
    </row>
    <row r="321" spans="1:7" s="220" customFormat="1">
      <c r="A321" s="490"/>
      <c r="B321" s="490"/>
      <c r="C321" s="491"/>
      <c r="D321" s="491"/>
      <c r="E321" s="635"/>
      <c r="F321" s="636"/>
      <c r="G321" s="636"/>
    </row>
    <row r="322" spans="1:7" s="220" customFormat="1">
      <c r="A322" s="490"/>
      <c r="B322" s="490"/>
      <c r="C322" s="491" t="s">
        <v>722</v>
      </c>
      <c r="D322" s="491" t="s">
        <v>1456</v>
      </c>
      <c r="E322" s="491">
        <v>2.2599999999999998</v>
      </c>
      <c r="F322" s="665"/>
      <c r="G322" s="670">
        <f>F322*2.26</f>
        <v>0</v>
      </c>
    </row>
    <row r="323" spans="1:7" s="512" customFormat="1">
      <c r="A323" s="493"/>
      <c r="B323" s="493"/>
      <c r="C323" s="494"/>
      <c r="D323" s="494"/>
      <c r="E323" s="672"/>
      <c r="F323" s="663"/>
      <c r="G323" s="663"/>
    </row>
    <row r="324" spans="1:7">
      <c r="A324" s="490" t="s">
        <v>757</v>
      </c>
      <c r="C324" s="491" t="s">
        <v>758</v>
      </c>
    </row>
    <row r="325" spans="1:7" s="512" customFormat="1">
      <c r="A325" s="493"/>
      <c r="B325" s="493"/>
      <c r="C325" s="494"/>
      <c r="D325" s="494"/>
      <c r="E325" s="672"/>
      <c r="F325" s="663"/>
      <c r="G325" s="663"/>
    </row>
    <row r="326" spans="1:7" s="220" customFormat="1">
      <c r="A326" s="490"/>
      <c r="B326" s="490"/>
      <c r="C326" s="491" t="s">
        <v>759</v>
      </c>
      <c r="D326" s="491"/>
      <c r="E326" s="635"/>
      <c r="F326" s="636"/>
      <c r="G326" s="636"/>
    </row>
    <row r="327" spans="1:7" s="220" customFormat="1">
      <c r="A327" s="490"/>
      <c r="B327" s="490"/>
      <c r="C327" s="491"/>
      <c r="D327" s="491"/>
      <c r="E327" s="635"/>
      <c r="F327" s="636"/>
      <c r="G327" s="636"/>
    </row>
    <row r="328" spans="1:7" s="220" customFormat="1">
      <c r="A328" s="490"/>
      <c r="B328" s="490"/>
      <c r="C328" s="491" t="s">
        <v>722</v>
      </c>
      <c r="D328" s="491" t="s">
        <v>1456</v>
      </c>
      <c r="E328" s="491">
        <v>16.649999999999999</v>
      </c>
      <c r="F328" s="665"/>
      <c r="G328" s="670">
        <f>F328*16.65</f>
        <v>0</v>
      </c>
    </row>
    <row r="329" spans="1:7" s="512" customFormat="1">
      <c r="A329" s="493"/>
      <c r="B329" s="493"/>
      <c r="C329" s="494"/>
      <c r="D329" s="494"/>
      <c r="E329" s="672"/>
      <c r="F329" s="663"/>
      <c r="G329" s="663"/>
    </row>
    <row r="330" spans="1:7">
      <c r="A330" s="490" t="s">
        <v>760</v>
      </c>
      <c r="C330" s="491" t="s">
        <v>761</v>
      </c>
    </row>
    <row r="331" spans="1:7" s="512" customFormat="1">
      <c r="A331" s="493"/>
      <c r="B331" s="493"/>
      <c r="C331" s="494"/>
      <c r="D331" s="494"/>
      <c r="E331" s="672"/>
      <c r="F331" s="663"/>
      <c r="G331" s="663"/>
    </row>
    <row r="332" spans="1:7" s="220" customFormat="1">
      <c r="A332" s="490"/>
      <c r="B332" s="490"/>
      <c r="C332" s="491" t="s">
        <v>762</v>
      </c>
      <c r="D332" s="491"/>
      <c r="E332" s="635"/>
      <c r="F332" s="636"/>
      <c r="G332" s="636"/>
    </row>
    <row r="333" spans="1:7" s="220" customFormat="1">
      <c r="A333" s="490"/>
      <c r="B333" s="490"/>
      <c r="C333" s="491"/>
      <c r="D333" s="491"/>
      <c r="E333" s="635"/>
      <c r="F333" s="636"/>
      <c r="G333" s="636"/>
    </row>
    <row r="334" spans="1:7" s="220" customFormat="1">
      <c r="A334" s="490"/>
      <c r="B334" s="490"/>
      <c r="C334" s="652" t="s">
        <v>722</v>
      </c>
      <c r="D334" s="652" t="s">
        <v>1456</v>
      </c>
      <c r="E334" s="491">
        <v>1.7</v>
      </c>
      <c r="F334" s="665"/>
      <c r="G334" s="670">
        <f>F334*1.7</f>
        <v>0</v>
      </c>
    </row>
    <row r="335" spans="1:7" s="693" customFormat="1">
      <c r="A335" s="660"/>
      <c r="B335" s="660"/>
      <c r="C335" s="661"/>
      <c r="D335" s="661"/>
      <c r="E335" s="662"/>
      <c r="F335" s="663"/>
      <c r="G335" s="663"/>
    </row>
    <row r="336" spans="1:7" s="513" customFormat="1" ht="15.75">
      <c r="A336" s="503" t="s">
        <v>763</v>
      </c>
      <c r="B336" s="503"/>
      <c r="C336" s="504" t="s">
        <v>764</v>
      </c>
      <c r="D336" s="504"/>
      <c r="E336" s="669"/>
      <c r="F336" s="647"/>
      <c r="G336" s="671"/>
    </row>
    <row r="337" spans="1:7" s="512" customFormat="1">
      <c r="A337" s="490"/>
      <c r="B337" s="490"/>
      <c r="C337" s="491"/>
      <c r="D337" s="491"/>
      <c r="E337" s="635"/>
      <c r="F337" s="636"/>
      <c r="G337" s="663"/>
    </row>
    <row r="338" spans="1:7" s="220" customFormat="1">
      <c r="A338" s="490"/>
      <c r="B338" s="490"/>
      <c r="C338" s="491" t="s">
        <v>765</v>
      </c>
      <c r="D338" s="491"/>
      <c r="E338" s="635"/>
      <c r="F338" s="636"/>
      <c r="G338" s="636"/>
    </row>
    <row r="339" spans="1:7" s="220" customFormat="1">
      <c r="A339" s="490"/>
      <c r="B339" s="490"/>
      <c r="C339" s="491" t="s">
        <v>712</v>
      </c>
      <c r="D339" s="491"/>
      <c r="E339" s="635"/>
      <c r="F339" s="636"/>
      <c r="G339" s="636"/>
    </row>
    <row r="340" spans="1:7" s="220" customFormat="1">
      <c r="A340" s="490"/>
      <c r="B340" s="490"/>
      <c r="C340" s="491" t="s">
        <v>713</v>
      </c>
      <c r="D340" s="491"/>
      <c r="E340" s="635"/>
      <c r="F340" s="636"/>
      <c r="G340" s="636"/>
    </row>
    <row r="341" spans="1:7" s="220" customFormat="1">
      <c r="A341" s="490"/>
      <c r="B341" s="490"/>
      <c r="C341" s="491" t="s">
        <v>766</v>
      </c>
      <c r="D341" s="491"/>
      <c r="E341" s="635"/>
      <c r="F341" s="636"/>
      <c r="G341" s="636"/>
    </row>
    <row r="342" spans="1:7" s="220" customFormat="1">
      <c r="A342" s="490"/>
      <c r="B342" s="490"/>
      <c r="C342" s="491" t="s">
        <v>715</v>
      </c>
      <c r="D342" s="491"/>
      <c r="E342" s="635"/>
      <c r="F342" s="636"/>
      <c r="G342" s="636"/>
    </row>
    <row r="343" spans="1:7">
      <c r="C343" s="491" t="s">
        <v>716</v>
      </c>
    </row>
    <row r="344" spans="1:7">
      <c r="C344" s="491" t="s">
        <v>717</v>
      </c>
    </row>
    <row r="345" spans="1:7" s="512" customFormat="1">
      <c r="A345" s="493"/>
      <c r="B345" s="493"/>
      <c r="C345" s="494"/>
      <c r="D345" s="494"/>
      <c r="E345" s="672"/>
      <c r="F345" s="663"/>
      <c r="G345" s="663"/>
    </row>
    <row r="346" spans="1:7">
      <c r="A346" s="490" t="s">
        <v>767</v>
      </c>
      <c r="C346" s="491" t="s">
        <v>768</v>
      </c>
    </row>
    <row r="347" spans="1:7" s="512" customFormat="1">
      <c r="A347" s="493"/>
      <c r="B347" s="493"/>
      <c r="C347" s="494"/>
      <c r="D347" s="494"/>
      <c r="E347" s="672"/>
      <c r="F347" s="663"/>
      <c r="G347" s="663"/>
    </row>
    <row r="348" spans="1:7" s="220" customFormat="1">
      <c r="A348" s="490"/>
      <c r="B348" s="490"/>
      <c r="C348" s="491" t="s">
        <v>769</v>
      </c>
      <c r="D348" s="491"/>
      <c r="E348" s="635"/>
      <c r="F348" s="636"/>
      <c r="G348" s="636"/>
    </row>
    <row r="349" spans="1:7" s="220" customFormat="1">
      <c r="A349" s="490"/>
      <c r="B349" s="490"/>
      <c r="C349" s="491"/>
      <c r="D349" s="491"/>
      <c r="E349" s="635"/>
      <c r="F349" s="636"/>
      <c r="G349" s="636"/>
    </row>
    <row r="350" spans="1:7" s="220" customFormat="1">
      <c r="A350" s="490"/>
      <c r="B350" s="490"/>
      <c r="C350" s="491" t="s">
        <v>722</v>
      </c>
      <c r="D350" s="491" t="s">
        <v>1456</v>
      </c>
      <c r="E350" s="491">
        <v>4.96</v>
      </c>
      <c r="F350" s="665"/>
      <c r="G350" s="670">
        <f>F350*4.96</f>
        <v>0</v>
      </c>
    </row>
    <row r="351" spans="1:7" s="220" customFormat="1">
      <c r="A351" s="490"/>
      <c r="B351" s="490"/>
      <c r="C351" s="491"/>
      <c r="D351" s="491"/>
      <c r="E351" s="635"/>
      <c r="F351" s="636"/>
      <c r="G351" s="636"/>
    </row>
    <row r="352" spans="1:7">
      <c r="A352" s="490" t="s">
        <v>770</v>
      </c>
      <c r="C352" s="491" t="s">
        <v>771</v>
      </c>
    </row>
    <row r="353" spans="1:7" s="512" customFormat="1">
      <c r="A353" s="493"/>
      <c r="B353" s="493"/>
      <c r="C353" s="494"/>
      <c r="D353" s="494"/>
      <c r="E353" s="672"/>
      <c r="F353" s="663"/>
      <c r="G353" s="663"/>
    </row>
    <row r="354" spans="1:7" s="220" customFormat="1">
      <c r="A354" s="490"/>
      <c r="B354" s="490"/>
      <c r="C354" s="491" t="s">
        <v>772</v>
      </c>
      <c r="D354" s="491"/>
      <c r="E354" s="635"/>
      <c r="F354" s="636"/>
      <c r="G354" s="636"/>
    </row>
    <row r="355" spans="1:7" s="220" customFormat="1">
      <c r="A355" s="490"/>
      <c r="B355" s="490"/>
      <c r="C355" s="491"/>
      <c r="D355" s="491"/>
      <c r="E355" s="635"/>
      <c r="F355" s="636"/>
      <c r="G355" s="636"/>
    </row>
    <row r="356" spans="1:7" s="220" customFormat="1">
      <c r="A356" s="490"/>
      <c r="B356" s="490"/>
      <c r="C356" s="491" t="s">
        <v>722</v>
      </c>
      <c r="D356" s="491" t="s">
        <v>1456</v>
      </c>
      <c r="E356" s="491">
        <v>24.3</v>
      </c>
      <c r="F356" s="665"/>
      <c r="G356" s="670">
        <f>F356*24.3</f>
        <v>0</v>
      </c>
    </row>
    <row r="358" spans="1:7">
      <c r="A358" s="490" t="s">
        <v>773</v>
      </c>
      <c r="C358" s="491" t="s">
        <v>774</v>
      </c>
    </row>
    <row r="359" spans="1:7" s="512" customFormat="1">
      <c r="A359" s="493"/>
      <c r="B359" s="493"/>
      <c r="C359" s="494"/>
      <c r="D359" s="494"/>
      <c r="E359" s="672"/>
      <c r="F359" s="663"/>
      <c r="G359" s="663"/>
    </row>
    <row r="360" spans="1:7" s="220" customFormat="1">
      <c r="A360" s="490"/>
      <c r="B360" s="490"/>
      <c r="C360" s="491" t="s">
        <v>772</v>
      </c>
      <c r="D360" s="491"/>
      <c r="E360" s="635"/>
      <c r="F360" s="636"/>
      <c r="G360" s="636"/>
    </row>
    <row r="361" spans="1:7" s="220" customFormat="1">
      <c r="A361" s="490"/>
      <c r="B361" s="490"/>
      <c r="C361" s="491"/>
      <c r="D361" s="491"/>
      <c r="E361" s="635"/>
      <c r="F361" s="636"/>
      <c r="G361" s="636"/>
    </row>
    <row r="362" spans="1:7" s="220" customFormat="1">
      <c r="A362" s="490"/>
      <c r="B362" s="490"/>
      <c r="C362" s="491" t="s">
        <v>722</v>
      </c>
      <c r="D362" s="491" t="s">
        <v>1456</v>
      </c>
      <c r="E362" s="491">
        <v>3.32</v>
      </c>
      <c r="F362" s="665"/>
      <c r="G362" s="670">
        <f>F362*3.32</f>
        <v>0</v>
      </c>
    </row>
    <row r="363" spans="1:7" s="220" customFormat="1">
      <c r="A363" s="490"/>
      <c r="B363" s="490"/>
      <c r="C363" s="491"/>
      <c r="D363" s="491"/>
      <c r="E363" s="635"/>
      <c r="F363" s="670"/>
      <c r="G363" s="636"/>
    </row>
    <row r="364" spans="1:7">
      <c r="A364" s="490" t="s">
        <v>775</v>
      </c>
      <c r="C364" s="491" t="s">
        <v>776</v>
      </c>
    </row>
    <row r="365" spans="1:7" s="512" customFormat="1">
      <c r="A365" s="493"/>
      <c r="B365" s="493"/>
      <c r="C365" s="494"/>
      <c r="D365" s="494"/>
      <c r="E365" s="672"/>
      <c r="F365" s="663"/>
      <c r="G365" s="663"/>
    </row>
    <row r="366" spans="1:7" s="220" customFormat="1">
      <c r="A366" s="490"/>
      <c r="B366" s="490"/>
      <c r="C366" s="491" t="s">
        <v>772</v>
      </c>
      <c r="D366" s="491"/>
      <c r="E366" s="635"/>
      <c r="F366" s="636"/>
      <c r="G366" s="636"/>
    </row>
    <row r="367" spans="1:7" s="220" customFormat="1">
      <c r="A367" s="490"/>
      <c r="B367" s="490"/>
      <c r="C367" s="491"/>
      <c r="D367" s="491"/>
      <c r="E367" s="635"/>
      <c r="F367" s="636"/>
      <c r="G367" s="636"/>
    </row>
    <row r="368" spans="1:7" s="220" customFormat="1">
      <c r="A368" s="490"/>
      <c r="B368" s="490"/>
      <c r="C368" s="491" t="s">
        <v>722</v>
      </c>
      <c r="D368" s="491" t="s">
        <v>1456</v>
      </c>
      <c r="E368" s="491">
        <v>19.2</v>
      </c>
      <c r="F368" s="665"/>
      <c r="G368" s="670">
        <f>F368*19.2</f>
        <v>0</v>
      </c>
    </row>
    <row r="369" spans="1:7" s="220" customFormat="1">
      <c r="A369" s="490"/>
      <c r="B369" s="490"/>
      <c r="C369" s="491"/>
      <c r="D369" s="491"/>
      <c r="E369" s="635"/>
      <c r="F369" s="670"/>
      <c r="G369" s="636"/>
    </row>
    <row r="370" spans="1:7">
      <c r="A370" s="490" t="s">
        <v>777</v>
      </c>
      <c r="C370" s="491" t="s">
        <v>778</v>
      </c>
    </row>
    <row r="371" spans="1:7" s="512" customFormat="1">
      <c r="A371" s="493"/>
      <c r="B371" s="493"/>
      <c r="C371" s="494"/>
      <c r="D371" s="494"/>
      <c r="E371" s="672"/>
      <c r="F371" s="663"/>
      <c r="G371" s="663"/>
    </row>
    <row r="372" spans="1:7" s="220" customFormat="1">
      <c r="A372" s="490"/>
      <c r="B372" s="490"/>
      <c r="C372" s="491" t="s">
        <v>772</v>
      </c>
      <c r="D372" s="491"/>
      <c r="E372" s="635"/>
      <c r="F372" s="636"/>
      <c r="G372" s="636"/>
    </row>
    <row r="373" spans="1:7" s="220" customFormat="1">
      <c r="A373" s="490"/>
      <c r="B373" s="490"/>
      <c r="C373" s="491"/>
      <c r="D373" s="491"/>
      <c r="E373" s="635"/>
      <c r="F373" s="636"/>
      <c r="G373" s="636"/>
    </row>
    <row r="374" spans="1:7" s="220" customFormat="1">
      <c r="A374" s="490"/>
      <c r="B374" s="490"/>
      <c r="C374" s="491" t="s">
        <v>722</v>
      </c>
      <c r="D374" s="491" t="s">
        <v>1456</v>
      </c>
      <c r="E374" s="491">
        <v>28.8</v>
      </c>
      <c r="F374" s="665"/>
      <c r="G374" s="670">
        <f>F374*28.8</f>
        <v>0</v>
      </c>
    </row>
    <row r="375" spans="1:7" s="511" customFormat="1">
      <c r="A375" s="492"/>
      <c r="B375" s="492"/>
      <c r="C375" s="506"/>
      <c r="D375" s="506"/>
      <c r="E375" s="649"/>
      <c r="F375" s="645"/>
      <c r="G375" s="645"/>
    </row>
    <row r="376" spans="1:7" s="512" customFormat="1">
      <c r="A376" s="493"/>
      <c r="B376" s="493"/>
      <c r="C376" s="494"/>
      <c r="D376" s="494"/>
      <c r="E376" s="672"/>
      <c r="F376" s="663"/>
      <c r="G376" s="663"/>
    </row>
    <row r="377" spans="1:7">
      <c r="A377" s="490" t="s">
        <v>779</v>
      </c>
      <c r="C377" s="491" t="s">
        <v>780</v>
      </c>
    </row>
    <row r="378" spans="1:7" s="512" customFormat="1">
      <c r="A378" s="493"/>
      <c r="B378" s="493"/>
      <c r="C378" s="494"/>
      <c r="D378" s="494"/>
      <c r="E378" s="672"/>
      <c r="F378" s="663"/>
      <c r="G378" s="663"/>
    </row>
    <row r="379" spans="1:7" s="220" customFormat="1">
      <c r="A379" s="490"/>
      <c r="B379" s="490"/>
      <c r="C379" s="491" t="s">
        <v>781</v>
      </c>
      <c r="D379" s="491"/>
      <c r="E379" s="635"/>
      <c r="F379" s="636"/>
      <c r="G379" s="636"/>
    </row>
    <row r="380" spans="1:7" s="220" customFormat="1">
      <c r="A380" s="490"/>
      <c r="B380" s="490"/>
      <c r="C380" s="491"/>
      <c r="D380" s="491"/>
      <c r="E380" s="635"/>
      <c r="F380" s="636"/>
      <c r="G380" s="636"/>
    </row>
    <row r="381" spans="1:7" s="220" customFormat="1">
      <c r="A381" s="490"/>
      <c r="B381" s="490"/>
      <c r="C381" s="491" t="s">
        <v>722</v>
      </c>
      <c r="D381" s="491" t="s">
        <v>1456</v>
      </c>
      <c r="E381" s="491">
        <v>5.6</v>
      </c>
      <c r="F381" s="665"/>
      <c r="G381" s="670">
        <f>F381*5.6</f>
        <v>0</v>
      </c>
    </row>
    <row r="382" spans="1:7" s="511" customFormat="1">
      <c r="A382" s="492"/>
      <c r="B382" s="492"/>
      <c r="C382" s="506"/>
      <c r="D382" s="506"/>
      <c r="E382" s="649"/>
      <c r="F382" s="645"/>
      <c r="G382" s="645"/>
    </row>
    <row r="383" spans="1:7">
      <c r="A383" s="490" t="s">
        <v>782</v>
      </c>
      <c r="C383" s="491" t="s">
        <v>783</v>
      </c>
    </row>
    <row r="384" spans="1:7" s="512" customFormat="1">
      <c r="A384" s="493"/>
      <c r="B384" s="493"/>
      <c r="C384" s="494"/>
      <c r="D384" s="494"/>
      <c r="E384" s="672"/>
      <c r="F384" s="663"/>
      <c r="G384" s="663"/>
    </row>
    <row r="385" spans="1:7" s="220" customFormat="1">
      <c r="A385" s="490"/>
      <c r="B385" s="490"/>
      <c r="C385" s="491" t="s">
        <v>784</v>
      </c>
      <c r="D385" s="491"/>
      <c r="E385" s="635"/>
      <c r="F385" s="636"/>
      <c r="G385" s="636"/>
    </row>
    <row r="386" spans="1:7" s="220" customFormat="1">
      <c r="A386" s="490"/>
      <c r="B386" s="490"/>
      <c r="C386" s="491"/>
      <c r="D386" s="491"/>
      <c r="E386" s="635"/>
      <c r="F386" s="636"/>
      <c r="G386" s="636"/>
    </row>
    <row r="387" spans="1:7" s="220" customFormat="1">
      <c r="A387" s="490"/>
      <c r="B387" s="490"/>
      <c r="C387" s="652" t="s">
        <v>722</v>
      </c>
      <c r="D387" s="652" t="s">
        <v>1456</v>
      </c>
      <c r="E387" s="491">
        <v>6.6</v>
      </c>
      <c r="F387" s="665"/>
      <c r="G387" s="670">
        <f>F387*6.6</f>
        <v>0</v>
      </c>
    </row>
    <row r="388" spans="1:7" s="608" customFormat="1">
      <c r="A388" s="674"/>
      <c r="B388" s="674"/>
      <c r="C388" s="651"/>
      <c r="D388" s="651"/>
      <c r="E388" s="675"/>
      <c r="F388" s="645"/>
      <c r="G388" s="645"/>
    </row>
    <row r="389" spans="1:7" s="505" customFormat="1" ht="15.75">
      <c r="A389" s="503" t="s">
        <v>785</v>
      </c>
      <c r="B389" s="503"/>
      <c r="C389" s="504" t="s">
        <v>786</v>
      </c>
      <c r="D389" s="504"/>
      <c r="E389" s="669"/>
      <c r="F389" s="647"/>
      <c r="G389" s="647"/>
    </row>
    <row r="390" spans="1:7" s="512" customFormat="1">
      <c r="A390" s="493"/>
      <c r="B390" s="493"/>
      <c r="C390" s="494"/>
      <c r="D390" s="494"/>
      <c r="E390" s="672"/>
      <c r="F390" s="663"/>
      <c r="G390" s="663"/>
    </row>
    <row r="391" spans="1:7" s="220" customFormat="1">
      <c r="A391" s="490"/>
      <c r="B391" s="490"/>
      <c r="C391" s="491" t="s">
        <v>787</v>
      </c>
      <c r="D391" s="491"/>
      <c r="E391" s="635"/>
      <c r="F391" s="636"/>
      <c r="G391" s="636"/>
    </row>
    <row r="392" spans="1:7" s="220" customFormat="1">
      <c r="A392" s="490"/>
      <c r="B392" s="490"/>
      <c r="C392" s="491" t="s">
        <v>712</v>
      </c>
      <c r="D392" s="491"/>
      <c r="E392" s="635"/>
      <c r="F392" s="636"/>
      <c r="G392" s="636"/>
    </row>
    <row r="393" spans="1:7" s="220" customFormat="1">
      <c r="A393" s="490"/>
      <c r="B393" s="490"/>
      <c r="C393" s="491" t="s">
        <v>713</v>
      </c>
      <c r="D393" s="491"/>
      <c r="E393" s="635"/>
      <c r="F393" s="636"/>
      <c r="G393" s="636"/>
    </row>
    <row r="394" spans="1:7" s="220" customFormat="1">
      <c r="A394" s="490"/>
      <c r="B394" s="490"/>
      <c r="C394" s="491" t="s">
        <v>766</v>
      </c>
      <c r="D394" s="491"/>
      <c r="E394" s="635"/>
      <c r="F394" s="636"/>
      <c r="G394" s="636"/>
    </row>
    <row r="395" spans="1:7" s="220" customFormat="1">
      <c r="A395" s="490"/>
      <c r="B395" s="490"/>
      <c r="C395" s="491" t="s">
        <v>715</v>
      </c>
      <c r="D395" s="491"/>
      <c r="E395" s="635"/>
      <c r="F395" s="636"/>
      <c r="G395" s="636"/>
    </row>
    <row r="396" spans="1:7">
      <c r="C396" s="491" t="s">
        <v>716</v>
      </c>
    </row>
    <row r="397" spans="1:7">
      <c r="C397" s="491" t="s">
        <v>717</v>
      </c>
    </row>
    <row r="398" spans="1:7" s="220" customFormat="1">
      <c r="A398" s="490"/>
      <c r="B398" s="490"/>
      <c r="C398" s="491"/>
      <c r="D398" s="491"/>
      <c r="E398" s="635"/>
      <c r="F398" s="636"/>
      <c r="G398" s="636"/>
    </row>
    <row r="399" spans="1:7" s="220" customFormat="1">
      <c r="A399" s="490" t="s">
        <v>788</v>
      </c>
      <c r="B399" s="490"/>
      <c r="C399" s="491" t="s">
        <v>789</v>
      </c>
      <c r="D399" s="491"/>
      <c r="E399" s="635"/>
      <c r="F399" s="636"/>
      <c r="G399" s="636"/>
    </row>
    <row r="400" spans="1:7" s="512" customFormat="1">
      <c r="A400" s="493"/>
      <c r="B400" s="493"/>
      <c r="C400" s="494"/>
      <c r="D400" s="494"/>
      <c r="E400" s="672"/>
      <c r="F400" s="663"/>
      <c r="G400" s="663"/>
    </row>
    <row r="401" spans="1:7" s="220" customFormat="1">
      <c r="A401" s="490"/>
      <c r="B401" s="490"/>
      <c r="C401" s="491" t="s">
        <v>790</v>
      </c>
      <c r="D401" s="491"/>
      <c r="E401" s="635"/>
      <c r="F401" s="636"/>
      <c r="G401" s="636"/>
    </row>
    <row r="402" spans="1:7" s="220" customFormat="1">
      <c r="A402" s="490"/>
      <c r="B402" s="490"/>
      <c r="C402" s="491"/>
      <c r="D402" s="491"/>
      <c r="E402" s="635"/>
      <c r="F402" s="636"/>
      <c r="G402" s="636"/>
    </row>
    <row r="403" spans="1:7" s="220" customFormat="1">
      <c r="A403" s="490"/>
      <c r="B403" s="490"/>
      <c r="C403" s="491" t="s">
        <v>722</v>
      </c>
      <c r="D403" s="491" t="s">
        <v>1456</v>
      </c>
      <c r="E403" s="491">
        <v>31.5</v>
      </c>
      <c r="F403" s="665"/>
      <c r="G403" s="670">
        <f>F403*31.5</f>
        <v>0</v>
      </c>
    </row>
    <row r="404" spans="1:7" s="220" customFormat="1">
      <c r="A404" s="490"/>
      <c r="B404" s="490"/>
      <c r="C404" s="491"/>
      <c r="D404" s="491"/>
      <c r="E404" s="635"/>
      <c r="F404" s="636"/>
      <c r="G404" s="636"/>
    </row>
    <row r="405" spans="1:7" s="220" customFormat="1">
      <c r="A405" s="490" t="s">
        <v>791</v>
      </c>
      <c r="B405" s="490"/>
      <c r="C405" s="491" t="s">
        <v>792</v>
      </c>
      <c r="D405" s="491"/>
      <c r="E405" s="635"/>
      <c r="F405" s="636"/>
      <c r="G405" s="636"/>
    </row>
    <row r="406" spans="1:7" s="512" customFormat="1">
      <c r="A406" s="493"/>
      <c r="B406" s="493"/>
      <c r="C406" s="494"/>
      <c r="D406" s="494"/>
      <c r="E406" s="672"/>
      <c r="F406" s="663"/>
      <c r="G406" s="663"/>
    </row>
    <row r="407" spans="1:7" s="220" customFormat="1">
      <c r="A407" s="490"/>
      <c r="B407" s="490"/>
      <c r="C407" s="491" t="s">
        <v>793</v>
      </c>
      <c r="D407" s="491"/>
      <c r="E407" s="635"/>
      <c r="F407" s="636"/>
      <c r="G407" s="636"/>
    </row>
    <row r="408" spans="1:7" s="220" customFormat="1">
      <c r="A408" s="490"/>
      <c r="B408" s="490"/>
      <c r="C408" s="491"/>
      <c r="D408" s="491"/>
      <c r="E408" s="635"/>
      <c r="F408" s="636"/>
      <c r="G408" s="636"/>
    </row>
    <row r="409" spans="1:7" s="220" customFormat="1">
      <c r="A409" s="490"/>
      <c r="B409" s="490"/>
      <c r="C409" s="491" t="s">
        <v>722</v>
      </c>
      <c r="D409" s="491" t="s">
        <v>1456</v>
      </c>
      <c r="E409" s="491">
        <v>16.899999999999999</v>
      </c>
      <c r="F409" s="665"/>
      <c r="G409" s="670">
        <f>F409*16.9</f>
        <v>0</v>
      </c>
    </row>
    <row r="410" spans="1:7" s="220" customFormat="1">
      <c r="A410" s="490"/>
      <c r="B410" s="490"/>
      <c r="C410" s="491"/>
      <c r="D410" s="491"/>
      <c r="E410" s="635"/>
      <c r="F410" s="636"/>
      <c r="G410" s="636"/>
    </row>
    <row r="411" spans="1:7" s="220" customFormat="1">
      <c r="A411" s="490" t="s">
        <v>794</v>
      </c>
      <c r="B411" s="490"/>
      <c r="C411" s="491" t="s">
        <v>795</v>
      </c>
      <c r="D411" s="491"/>
      <c r="E411" s="635"/>
      <c r="F411" s="636"/>
      <c r="G411" s="636"/>
    </row>
    <row r="412" spans="1:7" s="512" customFormat="1">
      <c r="A412" s="493"/>
      <c r="B412" s="493"/>
      <c r="C412" s="494"/>
      <c r="D412" s="494"/>
      <c r="E412" s="672"/>
      <c r="F412" s="663"/>
      <c r="G412" s="663"/>
    </row>
    <row r="413" spans="1:7" s="220" customFormat="1">
      <c r="A413" s="490"/>
      <c r="B413" s="490"/>
      <c r="C413" s="491" t="s">
        <v>796</v>
      </c>
      <c r="D413" s="491"/>
      <c r="E413" s="635"/>
      <c r="F413" s="636"/>
      <c r="G413" s="636"/>
    </row>
    <row r="414" spans="1:7" s="220" customFormat="1">
      <c r="A414" s="490"/>
      <c r="B414" s="490"/>
      <c r="C414" s="491"/>
      <c r="D414" s="491"/>
      <c r="E414" s="635"/>
      <c r="F414" s="636"/>
      <c r="G414" s="636"/>
    </row>
    <row r="415" spans="1:7" s="220" customFormat="1">
      <c r="A415" s="490"/>
      <c r="B415" s="490"/>
      <c r="C415" s="491" t="s">
        <v>722</v>
      </c>
      <c r="D415" s="491" t="s">
        <v>1456</v>
      </c>
      <c r="E415" s="491">
        <v>5.87</v>
      </c>
      <c r="F415" s="665"/>
      <c r="G415" s="670">
        <f>F415*5.87</f>
        <v>0</v>
      </c>
    </row>
    <row r="416" spans="1:7" s="220" customFormat="1">
      <c r="A416" s="490"/>
      <c r="B416" s="490"/>
      <c r="C416" s="491"/>
      <c r="D416" s="491"/>
      <c r="E416" s="635"/>
      <c r="F416" s="636"/>
      <c r="G416" s="636"/>
    </row>
    <row r="417" spans="1:7" s="220" customFormat="1">
      <c r="A417" s="490" t="s">
        <v>797</v>
      </c>
      <c r="B417" s="490"/>
      <c r="C417" s="491" t="s">
        <v>798</v>
      </c>
      <c r="D417" s="491"/>
      <c r="E417" s="635"/>
      <c r="F417" s="636"/>
      <c r="G417" s="636"/>
    </row>
    <row r="418" spans="1:7" s="512" customFormat="1">
      <c r="A418" s="493"/>
      <c r="B418" s="493"/>
      <c r="C418" s="494"/>
      <c r="D418" s="494"/>
      <c r="E418" s="672"/>
      <c r="F418" s="663"/>
      <c r="G418" s="663"/>
    </row>
    <row r="419" spans="1:7" s="220" customFormat="1">
      <c r="A419" s="490"/>
      <c r="B419" s="490"/>
      <c r="C419" s="491" t="s">
        <v>799</v>
      </c>
      <c r="D419" s="491"/>
      <c r="E419" s="635"/>
      <c r="F419" s="636"/>
      <c r="G419" s="636"/>
    </row>
    <row r="420" spans="1:7" s="220" customFormat="1">
      <c r="A420" s="490"/>
      <c r="B420" s="490"/>
      <c r="C420" s="491"/>
      <c r="D420" s="491"/>
      <c r="E420" s="635"/>
      <c r="F420" s="636"/>
      <c r="G420" s="636"/>
    </row>
    <row r="421" spans="1:7" s="220" customFormat="1">
      <c r="A421" s="490"/>
      <c r="B421" s="490"/>
      <c r="C421" s="491" t="s">
        <v>722</v>
      </c>
      <c r="D421" s="491" t="s">
        <v>1456</v>
      </c>
      <c r="E421" s="491">
        <v>2.4</v>
      </c>
      <c r="F421" s="665"/>
      <c r="G421" s="670">
        <f>F421*2.4</f>
        <v>0</v>
      </c>
    </row>
    <row r="422" spans="1:7" s="220" customFormat="1">
      <c r="A422" s="490"/>
      <c r="B422" s="490"/>
      <c r="C422" s="491"/>
      <c r="D422" s="491"/>
      <c r="E422" s="635"/>
      <c r="F422" s="636"/>
      <c r="G422" s="636"/>
    </row>
    <row r="423" spans="1:7" s="220" customFormat="1">
      <c r="A423" s="490" t="s">
        <v>800</v>
      </c>
      <c r="B423" s="490"/>
      <c r="C423" s="491" t="s">
        <v>801</v>
      </c>
      <c r="D423" s="491"/>
      <c r="E423" s="635"/>
      <c r="F423" s="636"/>
      <c r="G423" s="636"/>
    </row>
    <row r="424" spans="1:7" s="512" customFormat="1">
      <c r="A424" s="493"/>
      <c r="B424" s="493"/>
      <c r="C424" s="494"/>
      <c r="D424" s="494"/>
      <c r="E424" s="672"/>
      <c r="F424" s="663"/>
      <c r="G424" s="663"/>
    </row>
    <row r="425" spans="1:7" s="220" customFormat="1">
      <c r="A425" s="490"/>
      <c r="B425" s="490"/>
      <c r="C425" s="491" t="s">
        <v>802</v>
      </c>
      <c r="D425" s="491"/>
      <c r="E425" s="635"/>
      <c r="F425" s="636"/>
      <c r="G425" s="636"/>
    </row>
    <row r="426" spans="1:7" s="220" customFormat="1">
      <c r="A426" s="490"/>
      <c r="B426" s="490"/>
      <c r="C426" s="491"/>
      <c r="D426" s="491"/>
      <c r="E426" s="635"/>
      <c r="F426" s="636"/>
      <c r="G426" s="636"/>
    </row>
    <row r="427" spans="1:7" s="220" customFormat="1">
      <c r="A427" s="490"/>
      <c r="B427" s="490"/>
      <c r="C427" s="491" t="s">
        <v>722</v>
      </c>
      <c r="D427" s="491" t="s">
        <v>1456</v>
      </c>
      <c r="E427" s="491">
        <v>19.8</v>
      </c>
      <c r="F427" s="665"/>
      <c r="G427" s="670">
        <f>F427*19.8</f>
        <v>0</v>
      </c>
    </row>
    <row r="428" spans="1:7" s="220" customFormat="1">
      <c r="A428" s="490"/>
      <c r="B428" s="490"/>
      <c r="C428" s="491"/>
      <c r="D428" s="491"/>
      <c r="E428" s="635"/>
      <c r="F428" s="636"/>
      <c r="G428" s="636"/>
    </row>
    <row r="429" spans="1:7" s="220" customFormat="1">
      <c r="A429" s="490" t="s">
        <v>803</v>
      </c>
      <c r="B429" s="490"/>
      <c r="C429" s="491" t="s">
        <v>804</v>
      </c>
      <c r="D429" s="491"/>
      <c r="E429" s="635"/>
      <c r="F429" s="636"/>
      <c r="G429" s="636"/>
    </row>
    <row r="430" spans="1:7" s="512" customFormat="1">
      <c r="A430" s="493"/>
      <c r="B430" s="493"/>
      <c r="C430" s="494"/>
      <c r="D430" s="494"/>
      <c r="E430" s="672"/>
      <c r="F430" s="663"/>
      <c r="G430" s="663"/>
    </row>
    <row r="431" spans="1:7" s="220" customFormat="1">
      <c r="A431" s="490"/>
      <c r="B431" s="490"/>
      <c r="C431" s="491" t="s">
        <v>725</v>
      </c>
      <c r="D431" s="491"/>
      <c r="E431" s="635"/>
      <c r="F431" s="636"/>
      <c r="G431" s="636"/>
    </row>
    <row r="432" spans="1:7" s="220" customFormat="1">
      <c r="A432" s="490"/>
      <c r="B432" s="490"/>
      <c r="C432" s="491"/>
      <c r="D432" s="491"/>
      <c r="E432" s="635"/>
      <c r="F432" s="636"/>
      <c r="G432" s="636"/>
    </row>
    <row r="433" spans="1:7" s="220" customFormat="1">
      <c r="A433" s="490"/>
      <c r="B433" s="490"/>
      <c r="C433" s="652" t="s">
        <v>722</v>
      </c>
      <c r="D433" s="652" t="s">
        <v>1456</v>
      </c>
      <c r="E433" s="491">
        <v>19.8</v>
      </c>
      <c r="F433" s="665"/>
      <c r="G433" s="670">
        <f>F433*19.8</f>
        <v>0</v>
      </c>
    </row>
    <row r="434" spans="1:7" s="261" customFormat="1">
      <c r="A434" s="650"/>
      <c r="B434" s="650"/>
      <c r="C434" s="652"/>
      <c r="D434" s="652"/>
      <c r="E434" s="653"/>
      <c r="F434" s="636"/>
      <c r="G434" s="636"/>
    </row>
    <row r="435" spans="1:7" s="505" customFormat="1" ht="15.75">
      <c r="A435" s="503" t="s">
        <v>805</v>
      </c>
      <c r="B435" s="503"/>
      <c r="C435" s="504" t="s">
        <v>806</v>
      </c>
      <c r="D435" s="504"/>
      <c r="E435" s="669"/>
      <c r="F435" s="647"/>
      <c r="G435" s="647"/>
    </row>
    <row r="436" spans="1:7" s="220" customFormat="1">
      <c r="A436" s="493"/>
      <c r="B436" s="490"/>
      <c r="C436" s="491"/>
      <c r="D436" s="491"/>
      <c r="E436" s="635"/>
      <c r="F436" s="636"/>
      <c r="G436" s="636"/>
    </row>
    <row r="437" spans="1:7" s="220" customFormat="1">
      <c r="A437" s="490"/>
      <c r="B437" s="490"/>
      <c r="C437" s="491" t="s">
        <v>807</v>
      </c>
      <c r="D437" s="491"/>
      <c r="E437" s="635"/>
      <c r="F437" s="636"/>
      <c r="G437" s="636"/>
    </row>
    <row r="438" spans="1:7" s="220" customFormat="1">
      <c r="A438" s="493"/>
      <c r="B438" s="490"/>
      <c r="C438" s="491" t="s">
        <v>808</v>
      </c>
      <c r="D438" s="491"/>
      <c r="E438" s="635"/>
      <c r="F438" s="636"/>
      <c r="G438" s="636"/>
    </row>
    <row r="439" spans="1:7" s="220" customFormat="1">
      <c r="A439" s="493"/>
      <c r="B439" s="490"/>
      <c r="C439" s="491" t="s">
        <v>809</v>
      </c>
      <c r="D439" s="491"/>
      <c r="E439" s="635"/>
      <c r="F439" s="636"/>
      <c r="G439" s="636"/>
    </row>
    <row r="440" spans="1:7" s="220" customFormat="1">
      <c r="A440" s="493"/>
      <c r="B440" s="490"/>
      <c r="C440" s="491" t="s">
        <v>810</v>
      </c>
      <c r="D440" s="491"/>
      <c r="E440" s="635"/>
      <c r="F440" s="636"/>
      <c r="G440" s="636"/>
    </row>
    <row r="441" spans="1:7" s="220" customFormat="1">
      <c r="A441" s="490"/>
      <c r="B441" s="490"/>
      <c r="C441" s="491" t="s">
        <v>811</v>
      </c>
      <c r="D441" s="491"/>
      <c r="E441" s="635"/>
      <c r="F441" s="636"/>
      <c r="G441" s="636"/>
    </row>
    <row r="442" spans="1:7" s="220" customFormat="1">
      <c r="A442" s="490"/>
      <c r="B442" s="490"/>
      <c r="C442" s="491" t="s">
        <v>812</v>
      </c>
      <c r="D442" s="491"/>
      <c r="E442" s="635"/>
      <c r="F442" s="670"/>
      <c r="G442" s="636"/>
    </row>
    <row r="443" spans="1:7">
      <c r="C443" s="491" t="s">
        <v>813</v>
      </c>
    </row>
    <row r="444" spans="1:7">
      <c r="C444" s="491" t="s">
        <v>717</v>
      </c>
    </row>
    <row r="445" spans="1:7">
      <c r="A445" s="493"/>
    </row>
    <row r="446" spans="1:7" s="512" customFormat="1">
      <c r="A446" s="490" t="s">
        <v>814</v>
      </c>
      <c r="B446" s="490"/>
      <c r="C446" s="491" t="s">
        <v>815</v>
      </c>
      <c r="D446" s="491"/>
      <c r="E446" s="635"/>
      <c r="F446" s="636"/>
      <c r="G446" s="663"/>
    </row>
    <row r="447" spans="1:7" s="512" customFormat="1">
      <c r="A447" s="490"/>
      <c r="B447" s="490"/>
      <c r="C447" s="491"/>
      <c r="D447" s="491"/>
      <c r="E447" s="635"/>
      <c r="F447" s="636"/>
      <c r="G447" s="663"/>
    </row>
    <row r="448" spans="1:7" s="220" customFormat="1">
      <c r="A448" s="490"/>
      <c r="B448" s="490"/>
      <c r="C448" s="491" t="s">
        <v>722</v>
      </c>
      <c r="D448" s="491" t="s">
        <v>1405</v>
      </c>
      <c r="E448" s="635">
        <v>2</v>
      </c>
      <c r="F448" s="665"/>
      <c r="G448" s="670">
        <f>F448*2</f>
        <v>0</v>
      </c>
    </row>
    <row r="449" spans="1:7">
      <c r="A449" s="493"/>
    </row>
    <row r="450" spans="1:7" s="512" customFormat="1">
      <c r="A450" s="490" t="s">
        <v>816</v>
      </c>
      <c r="B450" s="490"/>
      <c r="C450" s="491" t="s">
        <v>817</v>
      </c>
      <c r="D450" s="491"/>
      <c r="E450" s="635"/>
      <c r="F450" s="636"/>
      <c r="G450" s="663"/>
    </row>
    <row r="451" spans="1:7" s="512" customFormat="1">
      <c r="A451" s="490"/>
      <c r="B451" s="490"/>
      <c r="C451" s="491"/>
      <c r="D451" s="491"/>
      <c r="E451" s="635"/>
      <c r="F451" s="636"/>
      <c r="G451" s="663"/>
    </row>
    <row r="452" spans="1:7" s="220" customFormat="1">
      <c r="A452" s="490"/>
      <c r="B452" s="490"/>
      <c r="C452" s="491" t="s">
        <v>722</v>
      </c>
      <c r="D452" s="491" t="s">
        <v>1405</v>
      </c>
      <c r="E452" s="635">
        <v>8</v>
      </c>
      <c r="F452" s="665"/>
      <c r="G452" s="670">
        <f>F452*8</f>
        <v>0</v>
      </c>
    </row>
    <row r="453" spans="1:7">
      <c r="A453" s="493"/>
    </row>
    <row r="454" spans="1:7" s="512" customFormat="1">
      <c r="A454" s="490" t="s">
        <v>818</v>
      </c>
      <c r="B454" s="490"/>
      <c r="C454" s="491" t="s">
        <v>819</v>
      </c>
      <c r="D454" s="491"/>
      <c r="E454" s="635"/>
      <c r="F454" s="636"/>
      <c r="G454" s="663"/>
    </row>
    <row r="456" spans="1:7" s="220" customFormat="1">
      <c r="A456" s="490"/>
      <c r="B456" s="490"/>
      <c r="C456" s="491" t="s">
        <v>722</v>
      </c>
      <c r="D456" s="491" t="s">
        <v>1405</v>
      </c>
      <c r="E456" s="635">
        <v>1</v>
      </c>
      <c r="F456" s="665"/>
      <c r="G456" s="670">
        <f>F456*1</f>
        <v>0</v>
      </c>
    </row>
    <row r="457" spans="1:7">
      <c r="A457" s="493"/>
    </row>
    <row r="458" spans="1:7" s="512" customFormat="1">
      <c r="A458" s="490" t="s">
        <v>820</v>
      </c>
      <c r="B458" s="490"/>
      <c r="C458" s="491" t="s">
        <v>821</v>
      </c>
      <c r="D458" s="491"/>
      <c r="E458" s="635"/>
      <c r="F458" s="636"/>
      <c r="G458" s="663"/>
    </row>
    <row r="460" spans="1:7" s="220" customFormat="1">
      <c r="A460" s="490"/>
      <c r="B460" s="490"/>
      <c r="C460" s="491" t="s">
        <v>722</v>
      </c>
      <c r="D460" s="491" t="s">
        <v>1405</v>
      </c>
      <c r="E460" s="491">
        <v>18</v>
      </c>
      <c r="F460" s="665"/>
      <c r="G460" s="670">
        <f>F460*18</f>
        <v>0</v>
      </c>
    </row>
    <row r="461" spans="1:7" s="512" customFormat="1">
      <c r="A461" s="490"/>
      <c r="B461" s="490"/>
      <c r="C461" s="491"/>
      <c r="D461" s="491"/>
      <c r="E461" s="635"/>
      <c r="F461" s="636"/>
      <c r="G461" s="663"/>
    </row>
    <row r="462" spans="1:7" s="512" customFormat="1">
      <c r="A462" s="490" t="s">
        <v>822</v>
      </c>
      <c r="B462" s="490"/>
      <c r="C462" s="491" t="s">
        <v>823</v>
      </c>
      <c r="D462" s="491"/>
      <c r="E462" s="635"/>
      <c r="F462" s="636"/>
      <c r="G462" s="663"/>
    </row>
    <row r="464" spans="1:7" s="220" customFormat="1">
      <c r="A464" s="490"/>
      <c r="B464" s="490"/>
      <c r="C464" s="491" t="s">
        <v>722</v>
      </c>
      <c r="D464" s="491" t="s">
        <v>1405</v>
      </c>
      <c r="E464" s="635">
        <v>9</v>
      </c>
      <c r="F464" s="665"/>
      <c r="G464" s="670">
        <f>F464*9</f>
        <v>0</v>
      </c>
    </row>
    <row r="465" spans="1:7" s="512" customFormat="1">
      <c r="A465" s="490"/>
      <c r="B465" s="490"/>
      <c r="C465" s="491"/>
      <c r="D465" s="491"/>
      <c r="E465" s="635"/>
      <c r="F465" s="636"/>
      <c r="G465" s="663"/>
    </row>
    <row r="466" spans="1:7" s="512" customFormat="1">
      <c r="A466" s="490" t="s">
        <v>824</v>
      </c>
      <c r="B466" s="490"/>
      <c r="C466" s="491" t="s">
        <v>825</v>
      </c>
      <c r="D466" s="491"/>
      <c r="E466" s="635"/>
      <c r="F466" s="636"/>
      <c r="G466" s="663"/>
    </row>
    <row r="468" spans="1:7" s="220" customFormat="1">
      <c r="A468" s="490"/>
      <c r="B468" s="490"/>
      <c r="C468" s="491" t="s">
        <v>722</v>
      </c>
      <c r="D468" s="491" t="s">
        <v>1405</v>
      </c>
      <c r="E468" s="635">
        <v>2</v>
      </c>
      <c r="F468" s="665"/>
      <c r="G468" s="670">
        <f>F468*2</f>
        <v>0</v>
      </c>
    </row>
    <row r="469" spans="1:7" s="512" customFormat="1">
      <c r="A469" s="490"/>
      <c r="B469" s="490"/>
      <c r="C469" s="491"/>
      <c r="D469" s="491"/>
      <c r="E469" s="635"/>
      <c r="F469" s="676"/>
      <c r="G469" s="663"/>
    </row>
    <row r="470" spans="1:7" s="512" customFormat="1">
      <c r="A470" s="490" t="s">
        <v>826</v>
      </c>
      <c r="B470" s="490"/>
      <c r="C470" s="491" t="s">
        <v>827</v>
      </c>
      <c r="D470" s="491"/>
      <c r="E470" s="635"/>
      <c r="F470" s="636"/>
      <c r="G470" s="663"/>
    </row>
    <row r="472" spans="1:7" s="220" customFormat="1">
      <c r="A472" s="490"/>
      <c r="B472" s="490"/>
      <c r="C472" s="491" t="s">
        <v>722</v>
      </c>
      <c r="D472" s="491" t="s">
        <v>1405</v>
      </c>
      <c r="E472" s="635">
        <v>1</v>
      </c>
      <c r="F472" s="665"/>
      <c r="G472" s="670">
        <f>F472*1</f>
        <v>0</v>
      </c>
    </row>
    <row r="473" spans="1:7" s="512" customFormat="1">
      <c r="A473" s="490"/>
      <c r="B473" s="490"/>
      <c r="C473" s="491"/>
      <c r="D473" s="491"/>
      <c r="E473" s="635"/>
      <c r="F473" s="636"/>
      <c r="G473" s="663"/>
    </row>
    <row r="474" spans="1:7" s="512" customFormat="1">
      <c r="A474" s="490" t="s">
        <v>828</v>
      </c>
      <c r="B474" s="490"/>
      <c r="C474" s="491" t="s">
        <v>829</v>
      </c>
      <c r="D474" s="491"/>
      <c r="E474" s="635"/>
      <c r="F474" s="636"/>
      <c r="G474" s="663"/>
    </row>
    <row r="476" spans="1:7" s="220" customFormat="1">
      <c r="A476" s="490"/>
      <c r="B476" s="490"/>
      <c r="C476" s="491" t="s">
        <v>722</v>
      </c>
      <c r="D476" s="491" t="s">
        <v>1405</v>
      </c>
      <c r="E476" s="635">
        <v>12</v>
      </c>
      <c r="F476" s="665"/>
      <c r="G476" s="670">
        <f>F476*12</f>
        <v>0</v>
      </c>
    </row>
    <row r="477" spans="1:7" s="512" customFormat="1">
      <c r="A477" s="490"/>
      <c r="B477" s="490"/>
      <c r="C477" s="491"/>
      <c r="D477" s="491"/>
      <c r="E477" s="635"/>
      <c r="F477" s="636"/>
      <c r="G477" s="663"/>
    </row>
    <row r="478" spans="1:7" s="512" customFormat="1">
      <c r="A478" s="490" t="s">
        <v>830</v>
      </c>
      <c r="B478" s="490"/>
      <c r="C478" s="491" t="s">
        <v>831</v>
      </c>
      <c r="D478" s="491"/>
      <c r="E478" s="635"/>
      <c r="F478" s="636"/>
      <c r="G478" s="663"/>
    </row>
    <row r="480" spans="1:7" s="220" customFormat="1">
      <c r="A480" s="490"/>
      <c r="B480" s="490"/>
      <c r="C480" s="491" t="s">
        <v>722</v>
      </c>
      <c r="D480" s="491" t="s">
        <v>1405</v>
      </c>
      <c r="E480" s="635">
        <v>6</v>
      </c>
      <c r="F480" s="665"/>
      <c r="G480" s="670">
        <f>F480*6</f>
        <v>0</v>
      </c>
    </row>
    <row r="481" spans="1:7" s="512" customFormat="1">
      <c r="A481" s="490"/>
      <c r="B481" s="490"/>
      <c r="C481" s="491"/>
      <c r="D481" s="491"/>
      <c r="E481" s="635"/>
      <c r="F481" s="636"/>
      <c r="G481" s="663"/>
    </row>
    <row r="482" spans="1:7" s="512" customFormat="1">
      <c r="A482" s="490" t="s">
        <v>832</v>
      </c>
      <c r="B482" s="490"/>
      <c r="C482" s="491" t="s">
        <v>833</v>
      </c>
      <c r="D482" s="491"/>
      <c r="E482" s="635"/>
      <c r="F482" s="636"/>
      <c r="G482" s="663"/>
    </row>
    <row r="484" spans="1:7" s="220" customFormat="1">
      <c r="A484" s="490"/>
      <c r="B484" s="490"/>
      <c r="C484" s="491" t="s">
        <v>722</v>
      </c>
      <c r="D484" s="491" t="s">
        <v>1405</v>
      </c>
      <c r="E484" s="635">
        <v>17</v>
      </c>
      <c r="F484" s="665"/>
      <c r="G484" s="670">
        <f>F484*17</f>
        <v>0</v>
      </c>
    </row>
    <row r="485" spans="1:7" s="512" customFormat="1">
      <c r="A485" s="490"/>
      <c r="B485" s="490"/>
      <c r="C485" s="491"/>
      <c r="D485" s="491"/>
      <c r="E485" s="635"/>
      <c r="F485" s="636"/>
      <c r="G485" s="663"/>
    </row>
    <row r="486" spans="1:7">
      <c r="A486" s="490" t="s">
        <v>834</v>
      </c>
      <c r="C486" s="491" t="s">
        <v>835</v>
      </c>
    </row>
    <row r="488" spans="1:7" s="220" customFormat="1">
      <c r="A488" s="490"/>
      <c r="B488" s="490"/>
      <c r="C488" s="491" t="s">
        <v>722</v>
      </c>
      <c r="D488" s="491" t="s">
        <v>1405</v>
      </c>
      <c r="E488" s="635">
        <v>4</v>
      </c>
      <c r="F488" s="665"/>
      <c r="G488" s="670">
        <f>F488*4</f>
        <v>0</v>
      </c>
    </row>
    <row r="489" spans="1:7" s="512" customFormat="1">
      <c r="A489" s="490"/>
      <c r="B489" s="490"/>
      <c r="C489" s="491"/>
      <c r="D489" s="491"/>
      <c r="E489" s="635"/>
      <c r="F489" s="636"/>
      <c r="G489" s="663"/>
    </row>
    <row r="490" spans="1:7">
      <c r="A490" s="490" t="s">
        <v>836</v>
      </c>
      <c r="C490" s="491" t="s">
        <v>837</v>
      </c>
    </row>
    <row r="492" spans="1:7" s="220" customFormat="1">
      <c r="A492" s="490"/>
      <c r="B492" s="490"/>
      <c r="C492" s="491" t="s">
        <v>722</v>
      </c>
      <c r="D492" s="491" t="s">
        <v>1405</v>
      </c>
      <c r="E492" s="635">
        <v>2</v>
      </c>
      <c r="F492" s="665"/>
      <c r="G492" s="670">
        <f>F492*2</f>
        <v>0</v>
      </c>
    </row>
    <row r="493" spans="1:7" s="512" customFormat="1">
      <c r="A493" s="490"/>
      <c r="B493" s="490"/>
      <c r="C493" s="491"/>
      <c r="D493" s="491"/>
      <c r="E493" s="635"/>
      <c r="F493" s="636"/>
      <c r="G493" s="663"/>
    </row>
    <row r="494" spans="1:7">
      <c r="A494" s="490" t="s">
        <v>838</v>
      </c>
      <c r="C494" s="491" t="s">
        <v>839</v>
      </c>
    </row>
    <row r="496" spans="1:7" s="220" customFormat="1">
      <c r="A496" s="490"/>
      <c r="B496" s="490"/>
      <c r="C496" s="491" t="s">
        <v>722</v>
      </c>
      <c r="D496" s="491" t="s">
        <v>1405</v>
      </c>
      <c r="E496" s="635">
        <v>4</v>
      </c>
      <c r="F496" s="665"/>
      <c r="G496" s="670">
        <f>F496*4</f>
        <v>0</v>
      </c>
    </row>
    <row r="497" spans="1:7" s="512" customFormat="1">
      <c r="A497" s="490"/>
      <c r="B497" s="490"/>
      <c r="C497" s="491"/>
      <c r="D497" s="491"/>
      <c r="E497" s="635"/>
      <c r="F497" s="636"/>
      <c r="G497" s="663"/>
    </row>
    <row r="498" spans="1:7">
      <c r="A498" s="490" t="s">
        <v>840</v>
      </c>
      <c r="C498" s="491" t="s">
        <v>841</v>
      </c>
    </row>
    <row r="500" spans="1:7" s="220" customFormat="1">
      <c r="A500" s="490"/>
      <c r="B500" s="490"/>
      <c r="C500" s="491" t="s">
        <v>722</v>
      </c>
      <c r="D500" s="491" t="s">
        <v>1405</v>
      </c>
      <c r="E500" s="635">
        <v>2</v>
      </c>
      <c r="F500" s="665"/>
      <c r="G500" s="670">
        <f>F500*2</f>
        <v>0</v>
      </c>
    </row>
    <row r="501" spans="1:7" s="512" customFormat="1">
      <c r="A501" s="490"/>
      <c r="B501" s="490"/>
      <c r="C501" s="491"/>
      <c r="D501" s="491"/>
      <c r="E501" s="635"/>
      <c r="F501" s="636"/>
      <c r="G501" s="663"/>
    </row>
    <row r="502" spans="1:7">
      <c r="A502" s="490" t="s">
        <v>842</v>
      </c>
      <c r="C502" s="491" t="s">
        <v>843</v>
      </c>
    </row>
    <row r="504" spans="1:7" s="220" customFormat="1">
      <c r="A504" s="493"/>
      <c r="B504" s="490"/>
      <c r="C504" s="491" t="s">
        <v>809</v>
      </c>
      <c r="D504" s="491"/>
      <c r="E504" s="635"/>
      <c r="F504" s="636"/>
      <c r="G504" s="636"/>
    </row>
    <row r="505" spans="1:7">
      <c r="C505" s="491" t="s">
        <v>844</v>
      </c>
    </row>
    <row r="506" spans="1:7">
      <c r="C506" s="491" t="s">
        <v>717</v>
      </c>
    </row>
    <row r="508" spans="1:7" s="220" customFormat="1">
      <c r="A508" s="490"/>
      <c r="B508" s="490"/>
      <c r="C508" s="491" t="s">
        <v>722</v>
      </c>
      <c r="D508" s="491" t="s">
        <v>1405</v>
      </c>
      <c r="E508" s="635">
        <v>1</v>
      </c>
      <c r="F508" s="665"/>
      <c r="G508" s="670">
        <f>F508*1</f>
        <v>0</v>
      </c>
    </row>
    <row r="509" spans="1:7" s="220" customFormat="1">
      <c r="A509" s="490"/>
      <c r="B509" s="490"/>
      <c r="C509" s="491"/>
      <c r="D509" s="491"/>
      <c r="E509" s="635"/>
      <c r="F509" s="670"/>
      <c r="G509" s="636"/>
    </row>
    <row r="510" spans="1:7">
      <c r="A510" s="490" t="s">
        <v>845</v>
      </c>
      <c r="C510" s="491" t="s">
        <v>846</v>
      </c>
    </row>
    <row r="512" spans="1:7" s="220" customFormat="1">
      <c r="A512" s="490"/>
      <c r="B512" s="490"/>
      <c r="C512" s="491" t="s">
        <v>722</v>
      </c>
      <c r="D512" s="491" t="s">
        <v>1405</v>
      </c>
      <c r="E512" s="635">
        <v>2</v>
      </c>
      <c r="F512" s="665"/>
      <c r="G512" s="670">
        <f>F512*2</f>
        <v>0</v>
      </c>
    </row>
    <row r="513" spans="1:7" s="220" customFormat="1">
      <c r="A513" s="490"/>
      <c r="B513" s="490"/>
      <c r="C513" s="491"/>
      <c r="D513" s="491"/>
      <c r="E513" s="635"/>
      <c r="F513" s="670"/>
      <c r="G513" s="636"/>
    </row>
    <row r="514" spans="1:7">
      <c r="A514" s="490" t="s">
        <v>847</v>
      </c>
      <c r="C514" s="491" t="s">
        <v>848</v>
      </c>
    </row>
    <row r="516" spans="1:7" s="220" customFormat="1">
      <c r="A516" s="490"/>
      <c r="B516" s="490"/>
      <c r="C516" s="652" t="s">
        <v>722</v>
      </c>
      <c r="D516" s="652" t="s">
        <v>1405</v>
      </c>
      <c r="E516" s="653">
        <v>1</v>
      </c>
      <c r="F516" s="665"/>
      <c r="G516" s="670">
        <f>F516*1</f>
        <v>0</v>
      </c>
    </row>
    <row r="517" spans="1:7" s="261" customFormat="1">
      <c r="A517" s="650"/>
      <c r="B517" s="650"/>
      <c r="C517" s="652"/>
      <c r="D517" s="652"/>
      <c r="E517" s="653"/>
      <c r="F517" s="670"/>
      <c r="G517" s="636"/>
    </row>
    <row r="518" spans="1:7" s="220" customFormat="1">
      <c r="A518" s="490"/>
      <c r="B518" s="490"/>
      <c r="C518" s="491"/>
      <c r="D518" s="491"/>
      <c r="E518" s="635"/>
      <c r="F518" s="670"/>
      <c r="G518" s="636"/>
    </row>
    <row r="519" spans="1:7" s="505" customFormat="1" ht="15.75">
      <c r="A519" s="503" t="s">
        <v>849</v>
      </c>
      <c r="B519" s="503"/>
      <c r="C519" s="504" t="s">
        <v>850</v>
      </c>
      <c r="D519" s="504"/>
      <c r="E519" s="669"/>
      <c r="F519" s="647"/>
      <c r="G519" s="647"/>
    </row>
    <row r="520" spans="1:7" s="512" customFormat="1">
      <c r="A520" s="493"/>
      <c r="B520" s="493"/>
      <c r="C520" s="494"/>
      <c r="D520" s="494"/>
      <c r="E520" s="672"/>
      <c r="F520" s="663"/>
      <c r="G520" s="663"/>
    </row>
    <row r="521" spans="1:7">
      <c r="A521" s="490" t="s">
        <v>851</v>
      </c>
      <c r="C521" s="491" t="s">
        <v>852</v>
      </c>
    </row>
    <row r="523" spans="1:7">
      <c r="C523" s="491" t="s">
        <v>853</v>
      </c>
    </row>
    <row r="524" spans="1:7">
      <c r="C524" s="491" t="s">
        <v>854</v>
      </c>
    </row>
    <row r="525" spans="1:7">
      <c r="C525" s="491" t="s">
        <v>855</v>
      </c>
    </row>
    <row r="526" spans="1:7">
      <c r="C526" s="491" t="s">
        <v>856</v>
      </c>
    </row>
    <row r="528" spans="1:7">
      <c r="C528" s="491" t="s">
        <v>722</v>
      </c>
      <c r="D528" s="491" t="s">
        <v>879</v>
      </c>
      <c r="E528" s="635">
        <v>1</v>
      </c>
      <c r="G528" s="670">
        <f>F528*1</f>
        <v>0</v>
      </c>
    </row>
    <row r="529" spans="1:7">
      <c r="F529" s="665"/>
    </row>
    <row r="530" spans="1:7">
      <c r="A530" s="490" t="s">
        <v>857</v>
      </c>
      <c r="C530" s="491" t="s">
        <v>858</v>
      </c>
    </row>
    <row r="532" spans="1:7">
      <c r="C532" s="491" t="s">
        <v>859</v>
      </c>
    </row>
    <row r="533" spans="1:7">
      <c r="C533" s="491" t="s">
        <v>860</v>
      </c>
    </row>
    <row r="534" spans="1:7">
      <c r="C534" s="491" t="s">
        <v>861</v>
      </c>
    </row>
    <row r="536" spans="1:7">
      <c r="C536" s="491" t="s">
        <v>722</v>
      </c>
      <c r="D536" s="491" t="s">
        <v>879</v>
      </c>
      <c r="E536" s="635">
        <v>1</v>
      </c>
      <c r="G536" s="670">
        <f>F536*1</f>
        <v>0</v>
      </c>
    </row>
    <row r="538" spans="1:7">
      <c r="A538" s="490" t="s">
        <v>862</v>
      </c>
      <c r="C538" s="491" t="s">
        <v>135</v>
      </c>
    </row>
    <row r="540" spans="1:7">
      <c r="C540" s="491" t="s">
        <v>136</v>
      </c>
    </row>
    <row r="541" spans="1:7">
      <c r="C541" s="491" t="s">
        <v>137</v>
      </c>
    </row>
    <row r="542" spans="1:7" s="512" customFormat="1">
      <c r="A542" s="493"/>
      <c r="B542" s="493"/>
      <c r="C542" s="494"/>
      <c r="D542" s="494"/>
      <c r="E542" s="672"/>
      <c r="F542" s="663"/>
      <c r="G542" s="663"/>
    </row>
    <row r="543" spans="1:7">
      <c r="C543" s="491" t="s">
        <v>722</v>
      </c>
      <c r="D543" s="491" t="s">
        <v>879</v>
      </c>
      <c r="E543" s="635">
        <v>1</v>
      </c>
      <c r="G543" s="670">
        <f>F543*1</f>
        <v>0</v>
      </c>
    </row>
    <row r="544" spans="1:7" s="512" customFormat="1">
      <c r="A544" s="493"/>
      <c r="B544" s="493"/>
      <c r="C544" s="494"/>
      <c r="D544" s="494"/>
      <c r="E544" s="672"/>
      <c r="F544" s="663"/>
      <c r="G544" s="663"/>
    </row>
    <row r="545" spans="1:7">
      <c r="A545" s="490" t="s">
        <v>138</v>
      </c>
      <c r="C545" s="491" t="s">
        <v>139</v>
      </c>
    </row>
    <row r="547" spans="1:7">
      <c r="C547" s="491" t="s">
        <v>140</v>
      </c>
    </row>
    <row r="548" spans="1:7">
      <c r="C548" s="491" t="s">
        <v>141</v>
      </c>
    </row>
    <row r="549" spans="1:7">
      <c r="C549" s="491" t="s">
        <v>142</v>
      </c>
    </row>
    <row r="550" spans="1:7">
      <c r="C550" s="491" t="s">
        <v>143</v>
      </c>
    </row>
    <row r="551" spans="1:7">
      <c r="C551" s="491" t="s">
        <v>144</v>
      </c>
    </row>
    <row r="553" spans="1:7" s="220" customFormat="1">
      <c r="A553" s="490"/>
      <c r="B553" s="490"/>
      <c r="C553" s="491" t="s">
        <v>145</v>
      </c>
      <c r="D553" s="491"/>
      <c r="E553" s="635"/>
      <c r="F553" s="636"/>
      <c r="G553" s="636"/>
    </row>
    <row r="554" spans="1:7" s="220" customFormat="1">
      <c r="A554" s="490"/>
      <c r="B554" s="490"/>
      <c r="C554" s="491" t="s">
        <v>722</v>
      </c>
      <c r="D554" s="491" t="s">
        <v>879</v>
      </c>
      <c r="E554" s="635">
        <v>1</v>
      </c>
      <c r="F554" s="673"/>
      <c r="G554" s="670">
        <f>F554*1</f>
        <v>0</v>
      </c>
    </row>
    <row r="555" spans="1:7" s="220" customFormat="1">
      <c r="A555" s="490"/>
      <c r="B555" s="490"/>
      <c r="C555" s="491"/>
      <c r="D555" s="491"/>
      <c r="E555" s="635"/>
      <c r="F555" s="636"/>
      <c r="G555" s="636"/>
    </row>
    <row r="556" spans="1:7">
      <c r="A556" s="490" t="s">
        <v>146</v>
      </c>
      <c r="C556" s="491" t="s">
        <v>147</v>
      </c>
    </row>
    <row r="558" spans="1:7">
      <c r="C558" s="491" t="s">
        <v>148</v>
      </c>
    </row>
    <row r="559" spans="1:7">
      <c r="C559" s="491" t="s">
        <v>149</v>
      </c>
    </row>
    <row r="560" spans="1:7">
      <c r="C560" s="491" t="s">
        <v>150</v>
      </c>
    </row>
    <row r="561" spans="1:7">
      <c r="C561" s="491" t="s">
        <v>151</v>
      </c>
    </row>
    <row r="562" spans="1:7">
      <c r="C562" s="491" t="s">
        <v>152</v>
      </c>
    </row>
    <row r="563" spans="1:7">
      <c r="C563" s="491" t="s">
        <v>153</v>
      </c>
    </row>
    <row r="564" spans="1:7">
      <c r="C564" s="491" t="s">
        <v>154</v>
      </c>
    </row>
    <row r="565" spans="1:7">
      <c r="C565" s="491" t="s">
        <v>155</v>
      </c>
    </row>
    <row r="567" spans="1:7">
      <c r="C567" s="491" t="s">
        <v>722</v>
      </c>
      <c r="D567" s="491" t="s">
        <v>936</v>
      </c>
      <c r="E567" s="635">
        <v>293</v>
      </c>
      <c r="F567" s="665"/>
      <c r="G567" s="670">
        <f>F567*293</f>
        <v>0</v>
      </c>
    </row>
    <row r="569" spans="1:7">
      <c r="A569" s="490" t="s">
        <v>156</v>
      </c>
      <c r="C569" s="491" t="s">
        <v>157</v>
      </c>
    </row>
    <row r="571" spans="1:7">
      <c r="C571" s="491" t="s">
        <v>158</v>
      </c>
    </row>
    <row r="572" spans="1:7">
      <c r="C572" s="491" t="s">
        <v>159</v>
      </c>
    </row>
    <row r="573" spans="1:7">
      <c r="C573" s="491" t="s">
        <v>160</v>
      </c>
    </row>
    <row r="574" spans="1:7">
      <c r="C574" s="491" t="s">
        <v>161</v>
      </c>
    </row>
    <row r="575" spans="1:7">
      <c r="C575" s="491" t="s">
        <v>162</v>
      </c>
    </row>
    <row r="576" spans="1:7">
      <c r="C576" s="491" t="s">
        <v>163</v>
      </c>
    </row>
    <row r="577" spans="1:7">
      <c r="C577" s="491" t="s">
        <v>164</v>
      </c>
    </row>
    <row r="578" spans="1:7">
      <c r="C578" s="491" t="s">
        <v>165</v>
      </c>
    </row>
    <row r="579" spans="1:7">
      <c r="C579" s="491" t="s">
        <v>166</v>
      </c>
    </row>
    <row r="580" spans="1:7">
      <c r="C580" s="491" t="s">
        <v>167</v>
      </c>
    </row>
    <row r="581" spans="1:7" ht="89.25">
      <c r="C581" s="514" t="s">
        <v>168</v>
      </c>
    </row>
    <row r="583" spans="1:7">
      <c r="C583" s="491" t="s">
        <v>722</v>
      </c>
      <c r="D583" s="491" t="s">
        <v>936</v>
      </c>
      <c r="E583" s="635">
        <v>293</v>
      </c>
      <c r="F583" s="665"/>
      <c r="G583" s="670">
        <f>F583*293</f>
        <v>0</v>
      </c>
    </row>
    <row r="584" spans="1:7" s="512" customFormat="1">
      <c r="A584" s="493"/>
      <c r="B584" s="493"/>
      <c r="C584" s="494"/>
      <c r="D584" s="494"/>
      <c r="E584" s="672"/>
      <c r="F584" s="663"/>
      <c r="G584" s="663"/>
    </row>
    <row r="585" spans="1:7">
      <c r="A585" s="490" t="s">
        <v>169</v>
      </c>
      <c r="C585" s="491" t="s">
        <v>170</v>
      </c>
    </row>
    <row r="587" spans="1:7">
      <c r="C587" s="491" t="s">
        <v>158</v>
      </c>
    </row>
    <row r="588" spans="1:7">
      <c r="C588" s="491" t="s">
        <v>171</v>
      </c>
    </row>
    <row r="590" spans="1:7">
      <c r="C590" s="652" t="s">
        <v>722</v>
      </c>
      <c r="D590" s="652" t="s">
        <v>936</v>
      </c>
      <c r="E590" s="653">
        <v>0.5</v>
      </c>
      <c r="F590" s="665"/>
      <c r="G590" s="670">
        <f>F590*0.5</f>
        <v>0</v>
      </c>
    </row>
    <row r="591" spans="1:7" s="318" customFormat="1">
      <c r="A591" s="650"/>
      <c r="B591" s="650"/>
      <c r="C591" s="652"/>
      <c r="D591" s="652"/>
      <c r="E591" s="653"/>
      <c r="F591" s="636"/>
      <c r="G591" s="636"/>
    </row>
    <row r="592" spans="1:7" s="505" customFormat="1" ht="15.75">
      <c r="A592" s="503" t="s">
        <v>172</v>
      </c>
      <c r="B592" s="503"/>
      <c r="C592" s="504" t="s">
        <v>173</v>
      </c>
      <c r="D592" s="504"/>
      <c r="E592" s="669"/>
      <c r="F592" s="647"/>
      <c r="G592" s="647"/>
    </row>
    <row r="594" spans="1:7">
      <c r="A594" s="490" t="s">
        <v>174</v>
      </c>
      <c r="C594" s="491" t="s">
        <v>175</v>
      </c>
    </row>
    <row r="596" spans="1:7">
      <c r="C596" s="491" t="s">
        <v>722</v>
      </c>
      <c r="D596" s="491" t="s">
        <v>879</v>
      </c>
      <c r="E596" s="635">
        <v>1</v>
      </c>
      <c r="G596" s="670">
        <f>F596*1</f>
        <v>0</v>
      </c>
    </row>
    <row r="598" spans="1:7">
      <c r="A598" s="490" t="s">
        <v>176</v>
      </c>
      <c r="C598" s="491" t="s">
        <v>173</v>
      </c>
    </row>
    <row r="600" spans="1:7">
      <c r="C600" s="491" t="s">
        <v>177</v>
      </c>
    </row>
    <row r="601" spans="1:7">
      <c r="C601" s="491" t="s">
        <v>178</v>
      </c>
    </row>
    <row r="602" spans="1:7">
      <c r="C602" s="491" t="s">
        <v>179</v>
      </c>
    </row>
    <row r="603" spans="1:7">
      <c r="C603" s="491" t="s">
        <v>180</v>
      </c>
    </row>
    <row r="605" spans="1:7" s="220" customFormat="1">
      <c r="A605" s="490"/>
      <c r="B605" s="490"/>
      <c r="C605" s="491" t="s">
        <v>722</v>
      </c>
      <c r="D605" s="491" t="s">
        <v>936</v>
      </c>
      <c r="E605" s="635">
        <v>293</v>
      </c>
      <c r="F605" s="665"/>
      <c r="G605" s="670">
        <f>F605*293</f>
        <v>0</v>
      </c>
    </row>
    <row r="607" spans="1:7" s="220" customFormat="1">
      <c r="A607" s="490" t="s">
        <v>181</v>
      </c>
      <c r="B607" s="490"/>
      <c r="C607" s="491" t="s">
        <v>182</v>
      </c>
      <c r="D607" s="491"/>
      <c r="E607" s="635"/>
      <c r="F607" s="636"/>
      <c r="G607" s="636"/>
    </row>
    <row r="608" spans="1:7" s="512" customFormat="1">
      <c r="A608" s="515" t="s">
        <v>183</v>
      </c>
      <c r="B608" s="515"/>
      <c r="C608" s="516" t="s">
        <v>184</v>
      </c>
      <c r="D608" s="494"/>
      <c r="E608" s="672"/>
      <c r="F608" s="663"/>
      <c r="G608" s="663"/>
    </row>
    <row r="609" spans="1:7" s="512" customFormat="1">
      <c r="A609" s="515"/>
      <c r="B609" s="515"/>
      <c r="C609" s="516"/>
      <c r="D609" s="494"/>
      <c r="E609" s="672"/>
      <c r="F609" s="663"/>
      <c r="G609" s="663"/>
    </row>
    <row r="610" spans="1:7" s="220" customFormat="1">
      <c r="A610" s="490"/>
      <c r="B610" s="490"/>
      <c r="C610" s="491" t="s">
        <v>185</v>
      </c>
      <c r="D610" s="491"/>
      <c r="E610" s="635"/>
      <c r="F610" s="636"/>
      <c r="G610" s="636"/>
    </row>
    <row r="611" spans="1:7" s="512" customFormat="1">
      <c r="A611" s="515"/>
      <c r="B611" s="515"/>
      <c r="C611" s="491" t="s">
        <v>186</v>
      </c>
      <c r="D611" s="494"/>
      <c r="E611" s="672"/>
      <c r="F611" s="663"/>
      <c r="G611" s="663"/>
    </row>
    <row r="612" spans="1:7" s="512" customFormat="1">
      <c r="A612" s="515"/>
      <c r="B612" s="515"/>
      <c r="C612" s="491" t="s">
        <v>187</v>
      </c>
      <c r="D612" s="494"/>
      <c r="E612" s="672"/>
      <c r="F612" s="663"/>
      <c r="G612" s="663"/>
    </row>
    <row r="613" spans="1:7" s="512" customFormat="1">
      <c r="A613" s="515"/>
      <c r="B613" s="515"/>
      <c r="C613" s="491"/>
      <c r="D613" s="494"/>
      <c r="E613" s="672"/>
      <c r="F613" s="663"/>
      <c r="G613" s="663"/>
    </row>
    <row r="614" spans="1:7" s="220" customFormat="1">
      <c r="A614" s="490"/>
      <c r="B614" s="490"/>
      <c r="C614" s="491" t="s">
        <v>188</v>
      </c>
      <c r="D614" s="491"/>
      <c r="E614" s="635"/>
      <c r="F614" s="636"/>
      <c r="G614" s="636"/>
    </row>
    <row r="615" spans="1:7" s="220" customFormat="1">
      <c r="A615" s="490"/>
      <c r="B615" s="490"/>
      <c r="C615" s="491" t="s">
        <v>634</v>
      </c>
      <c r="D615" s="491"/>
      <c r="E615" s="635"/>
      <c r="G615" s="636"/>
    </row>
    <row r="616" spans="1:7" s="220" customFormat="1">
      <c r="A616" s="490"/>
      <c r="B616" s="490"/>
      <c r="C616" s="652" t="s">
        <v>722</v>
      </c>
      <c r="D616" s="652" t="s">
        <v>1405</v>
      </c>
      <c r="E616" s="653">
        <v>1</v>
      </c>
      <c r="F616" s="665"/>
      <c r="G616" s="670">
        <f>F616*1</f>
        <v>0</v>
      </c>
    </row>
    <row r="617" spans="1:7" s="260" customFormat="1" ht="13.5" thickBot="1">
      <c r="A617" s="654"/>
      <c r="B617" s="654"/>
      <c r="C617" s="656"/>
      <c r="D617" s="656"/>
      <c r="E617" s="657"/>
      <c r="F617" s="677"/>
      <c r="G617" s="658"/>
    </row>
    <row r="618" spans="1:7" s="512" customFormat="1" ht="17.25" thickTop="1">
      <c r="A618" s="515"/>
      <c r="B618" s="515"/>
      <c r="C618" s="506" t="s">
        <v>460</v>
      </c>
      <c r="D618" s="607"/>
      <c r="E618" s="678"/>
      <c r="F618" s="679"/>
      <c r="G618" s="664">
        <f>SUM(G225:G617)</f>
        <v>0</v>
      </c>
    </row>
    <row r="619" spans="1:7" s="512" customFormat="1">
      <c r="A619" s="493"/>
      <c r="B619" s="493"/>
      <c r="C619" s="494"/>
      <c r="D619" s="494"/>
      <c r="E619" s="672"/>
      <c r="F619" s="663"/>
      <c r="G619" s="663"/>
    </row>
    <row r="621" spans="1:7" s="502" customFormat="1" ht="18">
      <c r="A621" s="500" t="s">
        <v>907</v>
      </c>
      <c r="B621" s="500"/>
      <c r="C621" s="501" t="s">
        <v>189</v>
      </c>
      <c r="D621" s="501"/>
      <c r="E621" s="639"/>
      <c r="F621" s="640"/>
      <c r="G621" s="640"/>
    </row>
    <row r="623" spans="1:7">
      <c r="A623" s="490" t="s">
        <v>690</v>
      </c>
    </row>
    <row r="625" spans="1:7">
      <c r="A625" s="490" t="s">
        <v>190</v>
      </c>
    </row>
    <row r="626" spans="1:7">
      <c r="A626" s="490" t="s">
        <v>191</v>
      </c>
    </row>
    <row r="628" spans="1:7" s="505" customFormat="1" ht="15.75">
      <c r="A628" s="503" t="s">
        <v>192</v>
      </c>
      <c r="B628" s="503"/>
      <c r="C628" s="504" t="s">
        <v>193</v>
      </c>
      <c r="D628" s="504"/>
      <c r="E628" s="669"/>
      <c r="F628" s="647"/>
      <c r="G628" s="647"/>
    </row>
    <row r="630" spans="1:7">
      <c r="C630" s="491" t="s">
        <v>194</v>
      </c>
    </row>
    <row r="632" spans="1:7">
      <c r="A632" s="490" t="s">
        <v>195</v>
      </c>
      <c r="C632" s="491" t="s">
        <v>196</v>
      </c>
    </row>
    <row r="634" spans="1:7">
      <c r="C634" s="491" t="s">
        <v>197</v>
      </c>
      <c r="D634" s="491" t="s">
        <v>605</v>
      </c>
    </row>
    <row r="635" spans="1:7">
      <c r="C635" s="491" t="s">
        <v>198</v>
      </c>
      <c r="F635" s="636" t="s">
        <v>605</v>
      </c>
    </row>
    <row r="636" spans="1:7">
      <c r="C636" s="491" t="s">
        <v>199</v>
      </c>
    </row>
    <row r="637" spans="1:7">
      <c r="C637" s="491" t="s">
        <v>200</v>
      </c>
    </row>
    <row r="639" spans="1:7" s="220" customFormat="1">
      <c r="A639" s="490" t="s">
        <v>201</v>
      </c>
      <c r="B639" s="490"/>
      <c r="C639" s="491" t="s">
        <v>202</v>
      </c>
      <c r="D639" s="491"/>
      <c r="E639" s="635"/>
      <c r="F639" s="680"/>
      <c r="G639" s="636"/>
    </row>
    <row r="640" spans="1:7" s="220" customFormat="1">
      <c r="A640" s="490"/>
      <c r="B640" s="490"/>
      <c r="C640" s="491"/>
      <c r="D640" s="491"/>
      <c r="E640" s="635"/>
      <c r="F640" s="680"/>
      <c r="G640" s="636"/>
    </row>
    <row r="641" spans="1:7" s="220" customFormat="1">
      <c r="A641" s="490"/>
      <c r="B641" s="490"/>
      <c r="C641" s="491" t="s">
        <v>203</v>
      </c>
      <c r="D641" s="491"/>
      <c r="E641" s="635"/>
      <c r="F641" s="680"/>
      <c r="G641" s="636"/>
    </row>
    <row r="642" spans="1:7" s="220" customFormat="1">
      <c r="A642" s="490"/>
      <c r="B642" s="490"/>
      <c r="C642" s="491" t="s">
        <v>204</v>
      </c>
      <c r="D642" s="491"/>
      <c r="E642" s="635"/>
      <c r="F642" s="666"/>
      <c r="G642" s="636"/>
    </row>
    <row r="643" spans="1:7" s="512" customFormat="1">
      <c r="A643" s="493"/>
      <c r="B643" s="493"/>
      <c r="C643" s="494"/>
      <c r="D643" s="494"/>
      <c r="E643" s="672"/>
      <c r="F643" s="681"/>
      <c r="G643" s="663"/>
    </row>
    <row r="644" spans="1:7" s="505" customFormat="1" ht="15.75">
      <c r="A644" s="503" t="s">
        <v>205</v>
      </c>
      <c r="B644" s="503"/>
      <c r="C644" s="504" t="s">
        <v>206</v>
      </c>
      <c r="D644" s="504"/>
      <c r="E644" s="669"/>
      <c r="F644" s="647"/>
      <c r="G644" s="647"/>
    </row>
    <row r="646" spans="1:7">
      <c r="A646" s="490" t="s">
        <v>207</v>
      </c>
      <c r="C646" s="491" t="s">
        <v>208</v>
      </c>
    </row>
    <row r="648" spans="1:7">
      <c r="C648" s="491" t="s">
        <v>197</v>
      </c>
      <c r="D648" s="491" t="s">
        <v>605</v>
      </c>
    </row>
    <row r="649" spans="1:7">
      <c r="C649" s="491" t="s">
        <v>198</v>
      </c>
      <c r="F649" s="636" t="s">
        <v>605</v>
      </c>
    </row>
    <row r="650" spans="1:7">
      <c r="C650" s="491" t="s">
        <v>199</v>
      </c>
    </row>
    <row r="651" spans="1:7">
      <c r="C651" s="491" t="s">
        <v>200</v>
      </c>
    </row>
    <row r="653" spans="1:7">
      <c r="C653" s="682" t="s">
        <v>635</v>
      </c>
      <c r="D653" s="491" t="s">
        <v>1405</v>
      </c>
      <c r="E653" s="635">
        <v>1</v>
      </c>
      <c r="F653" s="665"/>
      <c r="G653" s="666">
        <f>F653*1</f>
        <v>0</v>
      </c>
    </row>
    <row r="654" spans="1:7">
      <c r="C654" s="506"/>
      <c r="F654" s="666"/>
    </row>
    <row r="655" spans="1:7">
      <c r="A655" s="490" t="s">
        <v>209</v>
      </c>
      <c r="C655" s="491" t="s">
        <v>210</v>
      </c>
      <c r="F655" s="666"/>
    </row>
    <row r="656" spans="1:7">
      <c r="F656" s="666"/>
    </row>
    <row r="657" spans="1:7" s="512" customFormat="1">
      <c r="A657" s="493"/>
      <c r="B657" s="493"/>
      <c r="C657" s="491" t="s">
        <v>211</v>
      </c>
      <c r="D657" s="494"/>
      <c r="E657" s="672"/>
      <c r="F657" s="683"/>
      <c r="G657" s="663"/>
    </row>
    <row r="658" spans="1:7" s="512" customFormat="1">
      <c r="A658" s="493"/>
      <c r="B658" s="493"/>
      <c r="C658" s="491" t="s">
        <v>204</v>
      </c>
      <c r="D658" s="494"/>
      <c r="E658" s="672"/>
      <c r="F658" s="683"/>
      <c r="G658" s="663"/>
    </row>
    <row r="660" spans="1:7">
      <c r="C660" s="682" t="s">
        <v>635</v>
      </c>
      <c r="D660" s="491" t="s">
        <v>1405</v>
      </c>
      <c r="E660" s="635">
        <v>2</v>
      </c>
      <c r="F660" s="665"/>
      <c r="G660" s="666">
        <f>F660*2</f>
        <v>0</v>
      </c>
    </row>
    <row r="661" spans="1:7" s="512" customFormat="1">
      <c r="A661" s="493"/>
      <c r="B661" s="493"/>
      <c r="C661" s="494"/>
      <c r="D661" s="494"/>
      <c r="E661" s="672"/>
      <c r="F661" s="683"/>
      <c r="G661" s="663"/>
    </row>
    <row r="662" spans="1:7">
      <c r="A662" s="490" t="s">
        <v>212</v>
      </c>
      <c r="C662" s="491" t="s">
        <v>213</v>
      </c>
      <c r="F662" s="666"/>
    </row>
    <row r="663" spans="1:7">
      <c r="F663" s="666"/>
    </row>
    <row r="664" spans="1:7" s="512" customFormat="1">
      <c r="A664" s="493"/>
      <c r="B664" s="493"/>
      <c r="C664" s="491" t="s">
        <v>211</v>
      </c>
      <c r="D664" s="494"/>
      <c r="E664" s="672"/>
      <c r="F664" s="683"/>
      <c r="G664" s="663"/>
    </row>
    <row r="665" spans="1:7" s="512" customFormat="1">
      <c r="A665" s="493"/>
      <c r="B665" s="493"/>
      <c r="C665" s="491" t="s">
        <v>204</v>
      </c>
      <c r="D665" s="494"/>
      <c r="E665" s="672"/>
      <c r="F665" s="683"/>
      <c r="G665" s="663"/>
    </row>
    <row r="667" spans="1:7">
      <c r="C667" s="682" t="s">
        <v>635</v>
      </c>
      <c r="D667" s="491" t="s">
        <v>1405</v>
      </c>
      <c r="E667" s="635">
        <v>1</v>
      </c>
      <c r="F667" s="665"/>
      <c r="G667" s="666">
        <f>F667*1</f>
        <v>0</v>
      </c>
    </row>
    <row r="668" spans="1:7" s="512" customFormat="1">
      <c r="A668" s="493"/>
      <c r="B668" s="493"/>
      <c r="C668" s="494"/>
      <c r="D668" s="494"/>
      <c r="E668" s="672"/>
      <c r="F668" s="683"/>
      <c r="G668" s="663"/>
    </row>
    <row r="669" spans="1:7">
      <c r="A669" s="490" t="s">
        <v>214</v>
      </c>
      <c r="C669" s="491" t="s">
        <v>215</v>
      </c>
      <c r="F669" s="666"/>
    </row>
    <row r="670" spans="1:7">
      <c r="F670" s="666"/>
    </row>
    <row r="671" spans="1:7" s="512" customFormat="1">
      <c r="A671" s="493"/>
      <c r="B671" s="493"/>
      <c r="C671" s="491" t="s">
        <v>216</v>
      </c>
      <c r="D671" s="494"/>
      <c r="E671" s="672"/>
      <c r="F671" s="683"/>
      <c r="G671" s="663"/>
    </row>
    <row r="672" spans="1:7" s="512" customFormat="1">
      <c r="A672" s="493"/>
      <c r="B672" s="493"/>
      <c r="C672" s="491" t="s">
        <v>204</v>
      </c>
      <c r="D672" s="494"/>
      <c r="E672" s="672"/>
      <c r="F672" s="683"/>
      <c r="G672" s="663"/>
    </row>
    <row r="674" spans="1:7">
      <c r="C674" s="682" t="s">
        <v>635</v>
      </c>
      <c r="D674" s="491" t="s">
        <v>1405</v>
      </c>
      <c r="E674" s="635">
        <v>1</v>
      </c>
      <c r="F674" s="665"/>
      <c r="G674" s="666">
        <f>F674*1</f>
        <v>0</v>
      </c>
    </row>
    <row r="675" spans="1:7" s="512" customFormat="1">
      <c r="A675" s="493"/>
      <c r="B675" s="493"/>
      <c r="C675" s="494"/>
      <c r="D675" s="494"/>
      <c r="E675" s="672"/>
      <c r="F675" s="683"/>
      <c r="G675" s="663"/>
    </row>
    <row r="676" spans="1:7">
      <c r="A676" s="490" t="s">
        <v>217</v>
      </c>
      <c r="C676" s="491" t="s">
        <v>218</v>
      </c>
      <c r="F676" s="666"/>
    </row>
    <row r="677" spans="1:7">
      <c r="F677" s="666"/>
    </row>
    <row r="678" spans="1:7" s="512" customFormat="1">
      <c r="A678" s="493"/>
      <c r="B678" s="493"/>
      <c r="C678" s="491" t="s">
        <v>219</v>
      </c>
      <c r="D678" s="494"/>
      <c r="E678" s="672"/>
      <c r="F678" s="683"/>
      <c r="G678" s="663"/>
    </row>
    <row r="679" spans="1:7" s="512" customFormat="1">
      <c r="A679" s="493"/>
      <c r="B679" s="493"/>
      <c r="C679" s="491" t="s">
        <v>204</v>
      </c>
      <c r="D679" s="494"/>
      <c r="E679" s="672"/>
      <c r="F679" s="683"/>
      <c r="G679" s="663"/>
    </row>
    <row r="681" spans="1:7">
      <c r="C681" s="682" t="s">
        <v>635</v>
      </c>
      <c r="D681" s="491" t="s">
        <v>1405</v>
      </c>
      <c r="E681" s="635">
        <v>4</v>
      </c>
      <c r="F681" s="665"/>
      <c r="G681" s="666">
        <f>F681*4</f>
        <v>0</v>
      </c>
    </row>
    <row r="682" spans="1:7" s="512" customFormat="1">
      <c r="A682" s="493"/>
      <c r="B682" s="493"/>
      <c r="C682" s="494"/>
      <c r="D682" s="494"/>
      <c r="E682" s="672"/>
      <c r="F682" s="683"/>
      <c r="G682" s="663"/>
    </row>
    <row r="683" spans="1:7" s="505" customFormat="1" ht="15.75">
      <c r="A683" s="503" t="s">
        <v>220</v>
      </c>
      <c r="B683" s="503"/>
      <c r="C683" s="504" t="s">
        <v>221</v>
      </c>
      <c r="D683" s="504"/>
      <c r="E683" s="669"/>
      <c r="F683" s="684"/>
      <c r="G683" s="647"/>
    </row>
    <row r="684" spans="1:7" s="512" customFormat="1">
      <c r="A684" s="493"/>
      <c r="B684" s="493"/>
      <c r="C684" s="494"/>
      <c r="D684" s="494"/>
      <c r="E684" s="672"/>
      <c r="F684" s="683"/>
      <c r="G684" s="663"/>
    </row>
    <row r="685" spans="1:7">
      <c r="A685" s="490" t="s">
        <v>222</v>
      </c>
      <c r="C685" s="491" t="s">
        <v>223</v>
      </c>
    </row>
    <row r="687" spans="1:7">
      <c r="C687" s="491" t="s">
        <v>197</v>
      </c>
      <c r="D687" s="491" t="s">
        <v>605</v>
      </c>
    </row>
    <row r="688" spans="1:7">
      <c r="C688" s="491" t="s">
        <v>198</v>
      </c>
      <c r="F688" s="636" t="s">
        <v>605</v>
      </c>
    </row>
    <row r="689" spans="1:7">
      <c r="C689" s="491" t="s">
        <v>199</v>
      </c>
    </row>
    <row r="690" spans="1:7">
      <c r="C690" s="491" t="s">
        <v>200</v>
      </c>
    </row>
    <row r="692" spans="1:7">
      <c r="C692" s="682" t="s">
        <v>635</v>
      </c>
      <c r="D692" s="491" t="s">
        <v>1405</v>
      </c>
      <c r="E692" s="635">
        <v>2</v>
      </c>
      <c r="F692" s="665"/>
      <c r="G692" s="666">
        <f>F692*2</f>
        <v>0</v>
      </c>
    </row>
    <row r="694" spans="1:7">
      <c r="A694" s="490" t="s">
        <v>224</v>
      </c>
      <c r="C694" s="491" t="s">
        <v>225</v>
      </c>
    </row>
    <row r="696" spans="1:7">
      <c r="C696" s="491" t="s">
        <v>197</v>
      </c>
      <c r="D696" s="491" t="s">
        <v>605</v>
      </c>
    </row>
    <row r="697" spans="1:7">
      <c r="C697" s="491" t="s">
        <v>198</v>
      </c>
      <c r="F697" s="636" t="s">
        <v>605</v>
      </c>
    </row>
    <row r="698" spans="1:7">
      <c r="C698" s="491" t="s">
        <v>199</v>
      </c>
    </row>
    <row r="699" spans="1:7">
      <c r="C699" s="491" t="s">
        <v>200</v>
      </c>
    </row>
    <row r="701" spans="1:7">
      <c r="C701" s="682" t="s">
        <v>635</v>
      </c>
      <c r="D701" s="491" t="s">
        <v>1405</v>
      </c>
      <c r="E701" s="635">
        <v>2</v>
      </c>
      <c r="F701" s="665"/>
      <c r="G701" s="666">
        <f>F701*2</f>
        <v>0</v>
      </c>
    </row>
    <row r="703" spans="1:7" s="505" customFormat="1" ht="15.75">
      <c r="A703" s="503" t="s">
        <v>226</v>
      </c>
      <c r="B703" s="503"/>
      <c r="C703" s="504" t="s">
        <v>227</v>
      </c>
      <c r="D703" s="504"/>
      <c r="E703" s="669"/>
      <c r="F703" s="647"/>
      <c r="G703" s="647"/>
    </row>
    <row r="705" spans="1:7">
      <c r="C705" s="491" t="s">
        <v>197</v>
      </c>
      <c r="D705" s="491" t="s">
        <v>605</v>
      </c>
    </row>
    <row r="706" spans="1:7">
      <c r="C706" s="491" t="s">
        <v>198</v>
      </c>
      <c r="F706" s="636" t="s">
        <v>605</v>
      </c>
    </row>
    <row r="707" spans="1:7">
      <c r="C707" s="491" t="s">
        <v>199</v>
      </c>
    </row>
    <row r="708" spans="1:7">
      <c r="C708" s="491" t="s">
        <v>200</v>
      </c>
    </row>
    <row r="710" spans="1:7">
      <c r="C710" s="685" t="s">
        <v>635</v>
      </c>
      <c r="D710" s="652" t="s">
        <v>1405</v>
      </c>
      <c r="E710" s="653">
        <v>1</v>
      </c>
      <c r="F710" s="665"/>
      <c r="G710" s="666">
        <f>F710*1</f>
        <v>0</v>
      </c>
    </row>
    <row r="711" spans="1:7" s="318" customFormat="1">
      <c r="A711" s="650"/>
      <c r="B711" s="650"/>
      <c r="C711" s="651"/>
      <c r="D711" s="651"/>
      <c r="E711" s="675"/>
      <c r="F711" s="645"/>
      <c r="G711" s="636"/>
    </row>
    <row r="712" spans="1:7" s="686" customFormat="1" ht="13.5" thickBot="1">
      <c r="E712" s="687"/>
      <c r="F712" s="688"/>
      <c r="G712" s="688"/>
    </row>
    <row r="713" spans="1:7" s="318" customFormat="1" ht="13.5" thickTop="1">
      <c r="C713" s="506" t="s">
        <v>513</v>
      </c>
      <c r="E713" s="689"/>
      <c r="F713" s="690"/>
      <c r="G713" s="664">
        <f>SUM(G621:G712)</f>
        <v>0</v>
      </c>
    </row>
    <row r="714" spans="1:7" s="318" customFormat="1" ht="12" customHeight="1">
      <c r="E714" s="689"/>
      <c r="F714" s="690"/>
      <c r="G714" s="690"/>
    </row>
    <row r="715" spans="1:7" s="261" customFormat="1" ht="12.75" hidden="1" customHeight="1">
      <c r="E715" s="694"/>
      <c r="F715" s="695"/>
      <c r="G715" s="695"/>
    </row>
    <row r="716" spans="1:7" s="261" customFormat="1">
      <c r="C716" s="696"/>
      <c r="E716" s="694"/>
      <c r="F716" s="695"/>
      <c r="G716" s="695"/>
    </row>
    <row r="717" spans="1:7" s="261" customFormat="1">
      <c r="C717" s="696"/>
      <c r="E717" s="694"/>
      <c r="F717" s="695"/>
      <c r="G717" s="695"/>
    </row>
    <row r="718" spans="1:7" s="261" customFormat="1">
      <c r="C718" s="697"/>
      <c r="E718" s="694"/>
      <c r="F718" s="695"/>
      <c r="G718" s="698"/>
    </row>
    <row r="719" spans="1:7" s="261" customFormat="1">
      <c r="C719" s="697"/>
      <c r="E719" s="694"/>
      <c r="F719" s="695"/>
      <c r="G719" s="698"/>
    </row>
    <row r="720" spans="1:7" s="261" customFormat="1">
      <c r="C720" s="697"/>
      <c r="E720" s="694"/>
      <c r="F720" s="695"/>
      <c r="G720" s="698"/>
    </row>
    <row r="721" spans="1:7" s="608" customFormat="1">
      <c r="C721" s="697"/>
      <c r="E721" s="699"/>
      <c r="F721" s="700"/>
      <c r="G721" s="698"/>
    </row>
    <row r="722" spans="1:7" s="318" customFormat="1">
      <c r="E722" s="689"/>
      <c r="F722" s="690"/>
      <c r="G722" s="690"/>
    </row>
    <row r="723" spans="1:7" s="318" customFormat="1" ht="14.25" customHeight="1">
      <c r="C723" s="701"/>
      <c r="E723" s="689"/>
      <c r="F723" s="690"/>
      <c r="G723" s="702"/>
    </row>
    <row r="724" spans="1:7" ht="14.25" customHeight="1">
      <c r="A724"/>
      <c r="B724"/>
      <c r="C724"/>
      <c r="D724"/>
      <c r="E724" s="703"/>
      <c r="F724" s="690"/>
      <c r="G724" s="690"/>
    </row>
    <row r="725" spans="1:7">
      <c r="A725"/>
      <c r="B725"/>
      <c r="C725"/>
      <c r="D725"/>
      <c r="E725" s="703"/>
      <c r="F725" s="690"/>
      <c r="G725" s="690"/>
    </row>
  </sheetData>
  <sheetProtection password="CC5F" sheet="1" objects="1" scenarios="1"/>
  <protectedRanges>
    <protectedRange sqref="F92:F712" name="Obseg1"/>
  </protectedRanges>
  <mergeCells count="1">
    <mergeCell ref="C1:G1"/>
  </mergeCells>
  <phoneticPr fontId="3"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2:H626"/>
  <sheetViews>
    <sheetView topLeftCell="A593" workbookViewId="0">
      <selection activeCell="E620" sqref="E620"/>
    </sheetView>
  </sheetViews>
  <sheetFormatPr defaultColWidth="0" defaultRowHeight="12.75"/>
  <cols>
    <col min="1" max="1" width="4.7109375" style="376" customWidth="1"/>
    <col min="2" max="2" width="52.5703125" style="416" customWidth="1"/>
    <col min="3" max="3" width="9.42578125" style="296" customWidth="1"/>
    <col min="4" max="4" width="4.5703125" style="296" customWidth="1"/>
    <col min="5" max="5" width="12" style="297" customWidth="1"/>
    <col min="6" max="6" width="6.5703125" style="296" customWidth="1"/>
    <col min="7" max="7" width="16" style="298" customWidth="1"/>
    <col min="8" max="16384" width="0" style="345" hidden="1"/>
  </cols>
  <sheetData>
    <row r="2" spans="1:8" s="292" customFormat="1" ht="15.75">
      <c r="A2" s="286" t="s">
        <v>1379</v>
      </c>
      <c r="B2" s="287" t="s">
        <v>1380</v>
      </c>
      <c r="C2" s="288"/>
      <c r="D2" s="289"/>
      <c r="E2" s="290" t="s">
        <v>514</v>
      </c>
      <c r="F2" s="289"/>
      <c r="G2" s="291" t="s">
        <v>901</v>
      </c>
    </row>
    <row r="3" spans="1:8" s="292" customFormat="1" ht="15.75">
      <c r="A3" s="286"/>
      <c r="B3" s="287"/>
      <c r="C3" s="288"/>
      <c r="D3" s="289"/>
      <c r="E3" s="290"/>
      <c r="F3" s="289"/>
      <c r="G3" s="291"/>
    </row>
    <row r="4" spans="1:8" s="299" customFormat="1" ht="38.25" customHeight="1">
      <c r="A4" s="293"/>
      <c r="B4" s="294" t="s">
        <v>1381</v>
      </c>
      <c r="C4" s="295"/>
      <c r="D4" s="296"/>
      <c r="E4" s="297"/>
      <c r="F4" s="296"/>
      <c r="G4" s="298"/>
    </row>
    <row r="5" spans="1:8" s="299" customFormat="1">
      <c r="A5" s="293"/>
      <c r="B5" s="300"/>
      <c r="C5" s="295"/>
      <c r="D5" s="296"/>
      <c r="E5" s="297"/>
      <c r="F5" s="296"/>
      <c r="G5" s="298"/>
    </row>
    <row r="6" spans="1:8" s="299" customFormat="1">
      <c r="A6" s="301" t="s">
        <v>1382</v>
      </c>
      <c r="B6" s="302" t="s">
        <v>1383</v>
      </c>
      <c r="C6" s="303"/>
      <c r="D6" s="304"/>
      <c r="E6" s="303"/>
      <c r="F6" s="304"/>
      <c r="G6" s="305"/>
      <c r="H6" s="306"/>
    </row>
    <row r="7" spans="1:8" s="299" customFormat="1">
      <c r="A7" s="301"/>
      <c r="B7" s="307"/>
      <c r="C7" s="303"/>
      <c r="D7" s="304"/>
      <c r="E7" s="303"/>
      <c r="F7" s="304"/>
      <c r="G7" s="305"/>
      <c r="H7" s="306"/>
    </row>
    <row r="8" spans="1:8" s="299" customFormat="1">
      <c r="A8" s="301"/>
      <c r="B8" s="308" t="s">
        <v>1384</v>
      </c>
      <c r="C8" s="303"/>
      <c r="D8" s="304"/>
      <c r="E8" s="303"/>
      <c r="F8" s="304"/>
      <c r="G8" s="305"/>
      <c r="H8" s="306"/>
    </row>
    <row r="9" spans="1:8" s="299" customFormat="1">
      <c r="A9" s="301"/>
      <c r="B9" s="307"/>
      <c r="C9" s="303"/>
      <c r="D9" s="304"/>
      <c r="E9" s="303"/>
      <c r="F9" s="304"/>
      <c r="G9" s="305"/>
      <c r="H9" s="306"/>
    </row>
    <row r="10" spans="1:8" s="299" customFormat="1" ht="192" customHeight="1">
      <c r="A10" s="301"/>
      <c r="B10" s="309" t="s">
        <v>1385</v>
      </c>
      <c r="C10" s="303"/>
      <c r="D10" s="304"/>
      <c r="E10" s="303"/>
      <c r="F10" s="304"/>
      <c r="H10" s="306"/>
    </row>
    <row r="11" spans="1:8" s="299" customFormat="1">
      <c r="A11" s="301"/>
      <c r="B11" s="261"/>
      <c r="C11" s="303"/>
      <c r="D11" s="304"/>
      <c r="E11" s="303"/>
      <c r="F11" s="304"/>
      <c r="G11" s="305"/>
      <c r="H11" s="306"/>
    </row>
    <row r="12" spans="1:8" s="311" customFormat="1" ht="63.75">
      <c r="A12" s="301" t="s">
        <v>1386</v>
      </c>
      <c r="B12" s="310" t="s">
        <v>1387</v>
      </c>
      <c r="C12" s="303"/>
      <c r="D12" s="304"/>
      <c r="E12" s="303"/>
      <c r="F12" s="304"/>
      <c r="G12" s="305"/>
      <c r="H12" s="306">
        <f>G12*C12</f>
        <v>0</v>
      </c>
    </row>
    <row r="13" spans="1:8" s="311" customFormat="1">
      <c r="A13" s="301"/>
      <c r="B13" s="310"/>
      <c r="C13" s="303"/>
      <c r="D13" s="304"/>
      <c r="E13" s="303"/>
      <c r="F13" s="304"/>
      <c r="G13" s="305"/>
      <c r="H13" s="306"/>
    </row>
    <row r="14" spans="1:8" s="311" customFormat="1">
      <c r="A14" s="301"/>
      <c r="B14" s="312" t="s">
        <v>879</v>
      </c>
      <c r="C14" s="303">
        <v>1</v>
      </c>
      <c r="D14" s="304"/>
      <c r="E14" s="303"/>
      <c r="F14" s="304"/>
      <c r="G14" s="305">
        <f>SUM(E14*C14)</f>
        <v>0</v>
      </c>
      <c r="H14" s="306"/>
    </row>
    <row r="15" spans="1:8" s="311" customFormat="1">
      <c r="A15" s="301"/>
      <c r="B15" s="313"/>
      <c r="C15" s="303"/>
      <c r="D15" s="304"/>
      <c r="E15" s="303"/>
      <c r="F15" s="304"/>
      <c r="G15" s="305"/>
      <c r="H15" s="306"/>
    </row>
    <row r="16" spans="1:8" s="311" customFormat="1" ht="63.75">
      <c r="A16" s="301" t="s">
        <v>1388</v>
      </c>
      <c r="B16" s="310" t="s">
        <v>1389</v>
      </c>
      <c r="C16" s="303"/>
      <c r="D16" s="304"/>
      <c r="E16" s="303"/>
      <c r="F16" s="304"/>
      <c r="G16" s="305"/>
      <c r="H16" s="306">
        <f>G16*C16</f>
        <v>0</v>
      </c>
    </row>
    <row r="17" spans="1:8" s="311" customFormat="1">
      <c r="A17" s="301"/>
      <c r="B17" s="310"/>
      <c r="C17" s="303"/>
      <c r="D17" s="304"/>
      <c r="E17" s="303"/>
      <c r="F17" s="304"/>
      <c r="G17" s="305"/>
      <c r="H17" s="306"/>
    </row>
    <row r="18" spans="1:8" s="311" customFormat="1">
      <c r="A18" s="301"/>
      <c r="B18" s="312" t="s">
        <v>879</v>
      </c>
      <c r="C18" s="303">
        <v>1</v>
      </c>
      <c r="D18" s="304"/>
      <c r="E18" s="303"/>
      <c r="F18" s="304"/>
      <c r="G18" s="305">
        <f>SUM(E18*C18)</f>
        <v>0</v>
      </c>
      <c r="H18" s="306"/>
    </row>
    <row r="19" spans="1:8" s="311" customFormat="1">
      <c r="A19" s="301"/>
      <c r="B19" s="313"/>
      <c r="C19" s="303"/>
      <c r="D19" s="304"/>
      <c r="E19" s="303"/>
      <c r="F19" s="304"/>
      <c r="G19" s="305"/>
      <c r="H19" s="306"/>
    </row>
    <row r="20" spans="1:8" s="311" customFormat="1" ht="51">
      <c r="A20" s="301" t="s">
        <v>1390</v>
      </c>
      <c r="B20" s="310" t="s">
        <v>1391</v>
      </c>
      <c r="C20" s="303"/>
      <c r="D20" s="304"/>
      <c r="E20" s="303"/>
      <c r="F20" s="304"/>
      <c r="G20" s="305"/>
      <c r="H20" s="306">
        <f>G20*C20</f>
        <v>0</v>
      </c>
    </row>
    <row r="21" spans="1:8" s="311" customFormat="1">
      <c r="A21" s="301"/>
      <c r="B21" s="310"/>
      <c r="C21" s="303"/>
      <c r="D21" s="304"/>
      <c r="E21" s="303"/>
      <c r="F21" s="304"/>
      <c r="G21" s="305"/>
      <c r="H21" s="306"/>
    </row>
    <row r="22" spans="1:8" s="311" customFormat="1">
      <c r="A22" s="301"/>
      <c r="B22" s="312" t="s">
        <v>879</v>
      </c>
      <c r="C22" s="303">
        <v>3</v>
      </c>
      <c r="D22" s="304"/>
      <c r="E22" s="303"/>
      <c r="F22" s="304"/>
      <c r="G22" s="305">
        <f>SUM(E22*C22)</f>
        <v>0</v>
      </c>
      <c r="H22" s="306"/>
    </row>
    <row r="23" spans="1:8" s="311" customFormat="1">
      <c r="A23" s="301"/>
      <c r="B23" s="310"/>
      <c r="C23" s="303"/>
      <c r="D23" s="304"/>
      <c r="E23" s="303"/>
      <c r="F23" s="304"/>
      <c r="G23" s="305"/>
      <c r="H23" s="306"/>
    </row>
    <row r="24" spans="1:8" s="311" customFormat="1">
      <c r="A24" s="301"/>
      <c r="B24" s="911" t="s">
        <v>1392</v>
      </c>
      <c r="C24" s="912"/>
      <c r="D24" s="912"/>
      <c r="E24" s="303"/>
      <c r="F24" s="304"/>
      <c r="G24" s="314">
        <f>SUM(G11:G23)</f>
        <v>0</v>
      </c>
      <c r="H24" s="315">
        <f>SUM(H11:H23)</f>
        <v>0</v>
      </c>
    </row>
    <row r="25" spans="1:8" s="311" customFormat="1">
      <c r="A25" s="301"/>
      <c r="B25" s="316"/>
      <c r="C25" s="303"/>
      <c r="D25" s="304"/>
      <c r="E25" s="303"/>
      <c r="F25" s="304"/>
      <c r="G25" s="314"/>
      <c r="H25" s="315"/>
    </row>
    <row r="26" spans="1:8" s="311" customFormat="1">
      <c r="A26" s="301"/>
      <c r="B26" s="261"/>
      <c r="C26" s="303"/>
      <c r="D26" s="304"/>
      <c r="E26" s="303"/>
      <c r="F26" s="304"/>
      <c r="G26" s="305"/>
      <c r="H26" s="306"/>
    </row>
    <row r="27" spans="1:8" s="311" customFormat="1">
      <c r="A27" s="317" t="s">
        <v>1393</v>
      </c>
      <c r="B27" s="302" t="s">
        <v>1394</v>
      </c>
      <c r="C27" s="303"/>
      <c r="D27" s="304"/>
      <c r="E27" s="303"/>
      <c r="F27" s="304"/>
      <c r="G27" s="304"/>
      <c r="H27" s="306"/>
    </row>
    <row r="28" spans="1:8" s="311" customFormat="1">
      <c r="A28" s="317"/>
      <c r="B28" s="302"/>
      <c r="C28" s="303"/>
      <c r="D28" s="304"/>
      <c r="E28" s="303"/>
      <c r="F28" s="304"/>
      <c r="G28" s="304"/>
      <c r="H28" s="306"/>
    </row>
    <row r="29" spans="1:8" s="311" customFormat="1">
      <c r="A29" s="317"/>
      <c r="B29" s="308" t="s">
        <v>1384</v>
      </c>
      <c r="C29" s="303"/>
      <c r="D29" s="304"/>
      <c r="E29" s="303"/>
      <c r="F29" s="304"/>
      <c r="G29" s="304"/>
      <c r="H29" s="306"/>
    </row>
    <row r="30" spans="1:8" s="311" customFormat="1">
      <c r="A30" s="317"/>
      <c r="B30" s="318"/>
      <c r="C30" s="319"/>
      <c r="D30" s="313"/>
      <c r="E30" s="319"/>
      <c r="F30" s="313"/>
      <c r="G30" s="320"/>
      <c r="H30" s="321"/>
    </row>
    <row r="31" spans="1:8" s="299" customFormat="1" ht="207.75" customHeight="1">
      <c r="A31" s="317"/>
      <c r="B31" s="322" t="s">
        <v>1395</v>
      </c>
      <c r="C31" s="323"/>
      <c r="D31" s="302"/>
      <c r="E31" s="323"/>
      <c r="F31" s="302"/>
      <c r="G31" s="324"/>
      <c r="H31" s="325"/>
    </row>
    <row r="32" spans="1:8" s="299" customFormat="1" ht="51.75" customHeight="1">
      <c r="A32" s="293"/>
      <c r="B32" s="300" t="s">
        <v>1396</v>
      </c>
      <c r="C32" s="295"/>
      <c r="D32" s="326"/>
      <c r="E32" s="327"/>
      <c r="F32" s="326"/>
      <c r="G32" s="328"/>
    </row>
    <row r="33" spans="1:8" s="299" customFormat="1" ht="25.5" customHeight="1">
      <c r="A33" s="293"/>
      <c r="B33" s="300" t="s">
        <v>1397</v>
      </c>
      <c r="C33" s="295"/>
      <c r="D33" s="326"/>
      <c r="E33" s="327"/>
      <c r="F33" s="326"/>
      <c r="G33" s="328"/>
    </row>
    <row r="34" spans="1:8" s="311" customFormat="1">
      <c r="A34" s="317"/>
      <c r="B34" s="329"/>
      <c r="C34" s="319"/>
      <c r="D34" s="313"/>
      <c r="E34" s="319"/>
      <c r="F34" s="313"/>
      <c r="G34" s="330"/>
      <c r="H34" s="321"/>
    </row>
    <row r="35" spans="1:8" s="311" customFormat="1" ht="76.5" customHeight="1">
      <c r="A35" s="331" t="s">
        <v>1386</v>
      </c>
      <c r="B35" s="332" t="s">
        <v>1398</v>
      </c>
      <c r="C35" s="303"/>
      <c r="D35" s="304"/>
      <c r="E35" s="303"/>
      <c r="F35" s="304"/>
      <c r="G35" s="305"/>
      <c r="H35" s="321"/>
    </row>
    <row r="36" spans="1:8" s="311" customFormat="1" ht="13.5" customHeight="1">
      <c r="A36" s="331"/>
      <c r="B36" s="332"/>
      <c r="C36" s="303"/>
      <c r="D36" s="304"/>
      <c r="E36" s="303"/>
      <c r="F36" s="304"/>
      <c r="G36" s="305"/>
      <c r="H36" s="321"/>
    </row>
    <row r="37" spans="1:8" s="311" customFormat="1" ht="13.5" customHeight="1">
      <c r="A37" s="331"/>
      <c r="B37" s="332" t="s">
        <v>936</v>
      </c>
      <c r="C37" s="303">
        <v>68</v>
      </c>
      <c r="D37" s="304"/>
      <c r="E37" s="303"/>
      <c r="F37" s="304"/>
      <c r="G37" s="305">
        <f>SUM(E37*C37)</f>
        <v>0</v>
      </c>
      <c r="H37" s="321"/>
    </row>
    <row r="38" spans="1:8" s="311" customFormat="1">
      <c r="A38" s="333"/>
      <c r="B38" s="334"/>
      <c r="C38" s="335"/>
      <c r="D38" s="336"/>
      <c r="E38" s="337"/>
      <c r="F38" s="338"/>
      <c r="G38" s="339"/>
      <c r="H38" s="321"/>
    </row>
    <row r="39" spans="1:8" s="311" customFormat="1" ht="51">
      <c r="A39" s="331" t="s">
        <v>1388</v>
      </c>
      <c r="B39" s="332" t="s">
        <v>1399</v>
      </c>
      <c r="C39" s="303"/>
      <c r="D39" s="304"/>
      <c r="E39" s="303"/>
      <c r="F39" s="304"/>
      <c r="G39" s="305"/>
      <c r="H39" s="321"/>
    </row>
    <row r="40" spans="1:8" s="311" customFormat="1">
      <c r="A40" s="331"/>
      <c r="B40" s="332"/>
      <c r="C40" s="303"/>
      <c r="D40" s="304"/>
      <c r="E40" s="303"/>
      <c r="F40" s="304"/>
      <c r="G40" s="305"/>
      <c r="H40" s="321"/>
    </row>
    <row r="41" spans="1:8" s="311" customFormat="1">
      <c r="A41" s="331"/>
      <c r="B41" s="332" t="s">
        <v>936</v>
      </c>
      <c r="C41" s="303">
        <v>245</v>
      </c>
      <c r="D41" s="304"/>
      <c r="E41" s="303"/>
      <c r="F41" s="304"/>
      <c r="G41" s="305">
        <f>SUM(E41*C41)</f>
        <v>0</v>
      </c>
      <c r="H41" s="321"/>
    </row>
    <row r="42" spans="1:8" s="311" customFormat="1">
      <c r="A42" s="333"/>
      <c r="B42" s="334"/>
    </row>
    <row r="43" spans="1:8" s="299" customFormat="1" ht="64.5" customHeight="1">
      <c r="A43" s="293" t="s">
        <v>1390</v>
      </c>
      <c r="B43" s="340" t="s">
        <v>1400</v>
      </c>
      <c r="C43" s="341"/>
      <c r="D43" s="296"/>
      <c r="E43" s="297"/>
      <c r="F43" s="296"/>
      <c r="G43" s="298"/>
      <c r="H43" s="311"/>
    </row>
    <row r="44" spans="1:8" s="299" customFormat="1">
      <c r="A44" s="293"/>
      <c r="B44" s="340"/>
      <c r="C44" s="341"/>
      <c r="D44" s="296"/>
      <c r="E44" s="297"/>
      <c r="F44" s="296"/>
      <c r="G44" s="298"/>
      <c r="H44" s="311"/>
    </row>
    <row r="45" spans="1:8" s="299" customFormat="1">
      <c r="A45" s="293"/>
      <c r="B45" s="340" t="s">
        <v>936</v>
      </c>
      <c r="C45" s="341">
        <v>116</v>
      </c>
      <c r="D45" s="296"/>
      <c r="E45" s="303"/>
      <c r="F45" s="304"/>
      <c r="G45" s="305">
        <f>SUM(E45*C45)</f>
        <v>0</v>
      </c>
      <c r="H45" s="311"/>
    </row>
    <row r="46" spans="1:8" s="299" customFormat="1">
      <c r="A46" s="293"/>
      <c r="B46" s="340"/>
      <c r="C46" s="341"/>
      <c r="D46" s="296"/>
      <c r="E46" s="297"/>
      <c r="F46" s="296"/>
      <c r="G46" s="298"/>
      <c r="H46" s="311"/>
    </row>
    <row r="47" spans="1:8" s="299" customFormat="1" ht="25.5">
      <c r="A47" s="293" t="s">
        <v>1401</v>
      </c>
      <c r="B47" s="340" t="s">
        <v>1402</v>
      </c>
      <c r="C47" s="341"/>
      <c r="D47" s="296"/>
      <c r="E47" s="297"/>
      <c r="F47" s="296"/>
      <c r="G47" s="298"/>
      <c r="H47" s="311"/>
    </row>
    <row r="48" spans="1:8" s="299" customFormat="1">
      <c r="A48" s="293"/>
      <c r="B48" s="340"/>
      <c r="C48" s="341"/>
      <c r="D48" s="296"/>
      <c r="E48" s="297"/>
      <c r="F48" s="296"/>
      <c r="G48" s="298"/>
      <c r="H48" s="311"/>
    </row>
    <row r="49" spans="1:8" s="299" customFormat="1">
      <c r="A49" s="293"/>
      <c r="B49" s="340" t="s">
        <v>936</v>
      </c>
      <c r="C49" s="341">
        <v>207</v>
      </c>
      <c r="D49" s="296"/>
      <c r="E49" s="303"/>
      <c r="F49" s="304"/>
      <c r="G49" s="305">
        <f>SUM(E49*C49)</f>
        <v>0</v>
      </c>
      <c r="H49" s="311"/>
    </row>
    <row r="50" spans="1:8" s="299" customFormat="1">
      <c r="A50" s="293"/>
      <c r="B50" s="340"/>
      <c r="C50" s="341"/>
      <c r="D50" s="296"/>
      <c r="E50" s="297"/>
      <c r="F50" s="296"/>
      <c r="G50" s="298"/>
      <c r="H50" s="311"/>
    </row>
    <row r="51" spans="1:8" s="299" customFormat="1" ht="38.25">
      <c r="A51" s="293" t="s">
        <v>1403</v>
      </c>
      <c r="B51" s="340" t="s">
        <v>1404</v>
      </c>
      <c r="C51" s="341"/>
      <c r="D51" s="296"/>
      <c r="E51" s="297"/>
      <c r="F51" s="296"/>
      <c r="G51" s="298"/>
      <c r="H51" s="311"/>
    </row>
    <row r="52" spans="1:8" s="299" customFormat="1">
      <c r="A52" s="293"/>
      <c r="B52" s="340"/>
      <c r="C52" s="341"/>
      <c r="D52" s="296"/>
      <c r="E52" s="297"/>
      <c r="F52" s="296"/>
      <c r="G52" s="298"/>
      <c r="H52" s="311"/>
    </row>
    <row r="53" spans="1:8" s="299" customFormat="1">
      <c r="A53" s="293"/>
      <c r="B53" s="340" t="s">
        <v>1405</v>
      </c>
      <c r="C53" s="341">
        <v>14</v>
      </c>
      <c r="D53" s="296"/>
      <c r="E53" s="303"/>
      <c r="F53" s="304"/>
      <c r="G53" s="305">
        <f>SUM(E53*C53)</f>
        <v>0</v>
      </c>
      <c r="H53" s="311"/>
    </row>
    <row r="54" spans="1:8" s="299" customFormat="1">
      <c r="A54" s="293"/>
      <c r="B54" s="340"/>
      <c r="C54" s="341"/>
      <c r="D54" s="296"/>
      <c r="E54" s="297"/>
      <c r="F54" s="296"/>
      <c r="G54" s="298"/>
      <c r="H54" s="311"/>
    </row>
    <row r="55" spans="1:8" s="299" customFormat="1" ht="25.5">
      <c r="A55" s="293" t="s">
        <v>1406</v>
      </c>
      <c r="B55" s="340" t="s">
        <v>1407</v>
      </c>
      <c r="C55" s="341"/>
      <c r="D55" s="296"/>
      <c r="E55" s="297"/>
      <c r="F55" s="296"/>
      <c r="G55" s="298"/>
      <c r="H55" s="311"/>
    </row>
    <row r="56" spans="1:8" s="299" customFormat="1">
      <c r="A56" s="293"/>
      <c r="B56" s="340"/>
      <c r="C56" s="341"/>
      <c r="D56" s="296"/>
      <c r="E56" s="297"/>
      <c r="F56" s="296"/>
      <c r="G56" s="298"/>
      <c r="H56" s="311"/>
    </row>
    <row r="57" spans="1:8" s="299" customFormat="1">
      <c r="A57" s="293"/>
      <c r="B57" s="340" t="s">
        <v>1408</v>
      </c>
      <c r="C57" s="341">
        <v>27</v>
      </c>
      <c r="D57" s="296"/>
      <c r="E57" s="303"/>
      <c r="F57" s="304"/>
      <c r="G57" s="305">
        <f>SUM(E57*C57)</f>
        <v>0</v>
      </c>
      <c r="H57" s="311"/>
    </row>
    <row r="58" spans="1:8" s="299" customFormat="1">
      <c r="A58" s="293"/>
      <c r="B58" s="340"/>
      <c r="C58" s="341"/>
      <c r="D58" s="296"/>
      <c r="E58" s="297"/>
      <c r="F58" s="296"/>
      <c r="G58" s="298"/>
      <c r="H58" s="311"/>
    </row>
    <row r="59" spans="1:8" s="299" customFormat="1" ht="25.5">
      <c r="A59" s="293" t="s">
        <v>1409</v>
      </c>
      <c r="B59" s="340" t="s">
        <v>1410</v>
      </c>
      <c r="C59" s="341"/>
      <c r="D59" s="296"/>
      <c r="E59" s="297"/>
      <c r="F59" s="296"/>
      <c r="G59" s="298"/>
      <c r="H59" s="311"/>
    </row>
    <row r="60" spans="1:8" s="299" customFormat="1">
      <c r="A60" s="293"/>
      <c r="B60" s="340"/>
      <c r="C60" s="341"/>
      <c r="D60" s="296"/>
      <c r="E60" s="297"/>
      <c r="F60" s="296"/>
      <c r="G60" s="298"/>
      <c r="H60" s="311"/>
    </row>
    <row r="61" spans="1:8" s="299" customFormat="1">
      <c r="A61" s="293"/>
      <c r="B61" s="340" t="s">
        <v>879</v>
      </c>
      <c r="C61" s="341">
        <v>1</v>
      </c>
      <c r="D61" s="296"/>
      <c r="E61" s="303"/>
      <c r="F61" s="304"/>
      <c r="G61" s="305">
        <f>SUM(E61*C61)</f>
        <v>0</v>
      </c>
      <c r="H61" s="311"/>
    </row>
    <row r="62" spans="1:8" s="299" customFormat="1">
      <c r="A62" s="293"/>
      <c r="B62" s="340"/>
      <c r="C62" s="341"/>
      <c r="D62" s="296"/>
      <c r="E62" s="297"/>
      <c r="F62" s="296"/>
      <c r="G62" s="298"/>
      <c r="H62" s="311"/>
    </row>
    <row r="63" spans="1:8" s="299" customFormat="1" ht="25.5">
      <c r="A63" s="293" t="s">
        <v>1411</v>
      </c>
      <c r="B63" s="340" t="s">
        <v>1412</v>
      </c>
      <c r="C63" s="341"/>
      <c r="D63" s="296"/>
      <c r="E63" s="297"/>
      <c r="F63" s="296"/>
      <c r="G63" s="298"/>
      <c r="H63" s="311"/>
    </row>
    <row r="64" spans="1:8" s="299" customFormat="1">
      <c r="A64" s="293"/>
      <c r="B64" s="340"/>
      <c r="C64" s="341"/>
      <c r="D64" s="296"/>
      <c r="E64" s="297"/>
      <c r="F64" s="296"/>
      <c r="G64" s="298"/>
      <c r="H64" s="311"/>
    </row>
    <row r="65" spans="1:8" s="299" customFormat="1">
      <c r="A65" s="293"/>
      <c r="B65" s="340" t="s">
        <v>1405</v>
      </c>
      <c r="C65" s="341">
        <v>17</v>
      </c>
      <c r="D65" s="296"/>
      <c r="E65" s="303"/>
      <c r="F65" s="304"/>
      <c r="G65" s="305">
        <f>SUM(E65*C65)</f>
        <v>0</v>
      </c>
      <c r="H65" s="311"/>
    </row>
    <row r="66" spans="1:8" s="299" customFormat="1">
      <c r="A66" s="293"/>
      <c r="B66" s="340"/>
      <c r="C66" s="341"/>
      <c r="D66" s="296"/>
      <c r="E66" s="297"/>
      <c r="F66" s="296"/>
      <c r="G66" s="298"/>
      <c r="H66" s="311"/>
    </row>
    <row r="67" spans="1:8" s="299" customFormat="1" ht="25.5">
      <c r="A67" s="293" t="s">
        <v>1413</v>
      </c>
      <c r="B67" s="340" t="s">
        <v>1414</v>
      </c>
      <c r="C67" s="341"/>
      <c r="D67" s="296"/>
      <c r="E67" s="297"/>
      <c r="F67" s="296"/>
      <c r="G67" s="298"/>
      <c r="H67" s="311"/>
    </row>
    <row r="68" spans="1:8" s="299" customFormat="1">
      <c r="A68" s="293"/>
      <c r="B68" s="340"/>
      <c r="C68" s="341"/>
      <c r="D68" s="296"/>
      <c r="E68" s="297"/>
      <c r="F68" s="296"/>
      <c r="G68" s="298"/>
      <c r="H68" s="311"/>
    </row>
    <row r="69" spans="1:8" s="299" customFormat="1">
      <c r="A69" s="293"/>
      <c r="B69" s="340" t="s">
        <v>1405</v>
      </c>
      <c r="C69" s="341">
        <v>1</v>
      </c>
      <c r="D69" s="296"/>
      <c r="E69" s="303"/>
      <c r="F69" s="304"/>
      <c r="G69" s="305">
        <f>SUM(E69*C69)</f>
        <v>0</v>
      </c>
      <c r="H69" s="311"/>
    </row>
    <row r="70" spans="1:8" s="299" customFormat="1">
      <c r="A70" s="293"/>
      <c r="B70" s="340"/>
      <c r="C70" s="341"/>
      <c r="D70" s="296"/>
      <c r="E70" s="303"/>
      <c r="F70" s="304"/>
      <c r="G70" s="305"/>
      <c r="H70" s="311"/>
    </row>
    <row r="71" spans="1:8" s="299" customFormat="1" ht="25.5">
      <c r="A71" s="293" t="s">
        <v>1415</v>
      </c>
      <c r="B71" s="340" t="s">
        <v>1416</v>
      </c>
      <c r="C71" s="341"/>
      <c r="D71" s="296"/>
      <c r="E71" s="297"/>
      <c r="F71" s="296"/>
      <c r="G71" s="298"/>
      <c r="H71" s="311"/>
    </row>
    <row r="72" spans="1:8" s="299" customFormat="1">
      <c r="A72" s="293"/>
      <c r="B72" s="340"/>
      <c r="C72" s="341"/>
      <c r="D72" s="296"/>
      <c r="E72" s="297"/>
      <c r="F72" s="296"/>
      <c r="G72" s="298"/>
      <c r="H72" s="311"/>
    </row>
    <row r="73" spans="1:8" s="299" customFormat="1">
      <c r="A73" s="293"/>
      <c r="B73" s="340" t="s">
        <v>1405</v>
      </c>
      <c r="C73" s="341">
        <v>2</v>
      </c>
      <c r="D73" s="296"/>
      <c r="E73" s="303"/>
      <c r="F73" s="304"/>
      <c r="G73" s="305">
        <f>SUM(E73*C73)</f>
        <v>0</v>
      </c>
      <c r="H73" s="311"/>
    </row>
    <row r="74" spans="1:8" s="299" customFormat="1">
      <c r="A74" s="293"/>
      <c r="B74" s="340"/>
      <c r="C74" s="341"/>
      <c r="D74" s="296"/>
      <c r="E74" s="303"/>
      <c r="F74" s="304"/>
      <c r="G74" s="305"/>
      <c r="H74" s="311"/>
    </row>
    <row r="75" spans="1:8" s="299" customFormat="1" ht="25.5">
      <c r="A75" s="293" t="s">
        <v>1417</v>
      </c>
      <c r="B75" s="340" t="s">
        <v>1418</v>
      </c>
      <c r="C75" s="341"/>
      <c r="D75" s="296"/>
      <c r="E75" s="297"/>
      <c r="F75" s="296"/>
      <c r="G75" s="298"/>
      <c r="H75" s="311"/>
    </row>
    <row r="76" spans="1:8" s="299" customFormat="1">
      <c r="A76" s="293"/>
      <c r="B76" s="340"/>
      <c r="C76" s="341"/>
      <c r="D76" s="296"/>
      <c r="E76" s="297"/>
      <c r="F76" s="296"/>
      <c r="G76" s="298"/>
      <c r="H76" s="311"/>
    </row>
    <row r="77" spans="1:8" s="299" customFormat="1">
      <c r="A77" s="293"/>
      <c r="B77" s="340" t="s">
        <v>1405</v>
      </c>
      <c r="C77" s="341">
        <v>1</v>
      </c>
      <c r="D77" s="296"/>
      <c r="E77" s="303"/>
      <c r="F77" s="304"/>
      <c r="G77" s="305">
        <f>SUM(E77*C77)</f>
        <v>0</v>
      </c>
      <c r="H77" s="311"/>
    </row>
    <row r="78" spans="1:8" s="311" customFormat="1">
      <c r="A78" s="293"/>
      <c r="B78" s="340"/>
      <c r="C78" s="341"/>
      <c r="D78" s="296"/>
      <c r="E78" s="297"/>
      <c r="F78" s="296"/>
      <c r="G78" s="298"/>
      <c r="H78" s="321">
        <f>G111*C111</f>
        <v>0</v>
      </c>
    </row>
    <row r="79" spans="1:8" s="311" customFormat="1" ht="25.5">
      <c r="A79" s="293" t="s">
        <v>1419</v>
      </c>
      <c r="B79" s="340" t="s">
        <v>1420</v>
      </c>
      <c r="C79" s="341"/>
      <c r="D79" s="296"/>
      <c r="E79" s="297"/>
      <c r="F79" s="296"/>
      <c r="G79" s="298"/>
      <c r="H79" s="321"/>
    </row>
    <row r="80" spans="1:8" s="311" customFormat="1">
      <c r="A80" s="293"/>
      <c r="B80" s="340"/>
      <c r="C80" s="341"/>
      <c r="D80" s="296"/>
      <c r="E80" s="297"/>
      <c r="F80" s="296"/>
      <c r="G80" s="298"/>
      <c r="H80" s="321" t="e">
        <f>#REF!*#REF!</f>
        <v>#REF!</v>
      </c>
    </row>
    <row r="81" spans="1:8" s="311" customFormat="1">
      <c r="A81" s="293"/>
      <c r="B81" s="340" t="s">
        <v>1405</v>
      </c>
      <c r="C81" s="341">
        <v>1</v>
      </c>
      <c r="D81" s="296"/>
      <c r="E81" s="303"/>
      <c r="F81" s="304"/>
      <c r="G81" s="305">
        <f>SUM(E81*C81)</f>
        <v>0</v>
      </c>
      <c r="H81" s="321"/>
    </row>
    <row r="82" spans="1:8" s="311" customFormat="1">
      <c r="A82" s="299"/>
      <c r="H82" s="321" t="e">
        <f>#REF!*#REF!</f>
        <v>#REF!</v>
      </c>
    </row>
    <row r="83" spans="1:8" s="299" customFormat="1" ht="25.5">
      <c r="A83" s="293" t="s">
        <v>1421</v>
      </c>
      <c r="B83" s="340" t="s">
        <v>1422</v>
      </c>
      <c r="C83" s="341"/>
      <c r="D83" s="296"/>
      <c r="E83" s="297"/>
      <c r="F83" s="296"/>
      <c r="G83" s="298"/>
      <c r="H83" s="311"/>
    </row>
    <row r="84" spans="1:8" s="299" customFormat="1">
      <c r="A84" s="293"/>
      <c r="B84" s="340"/>
      <c r="C84" s="341"/>
      <c r="D84" s="296"/>
      <c r="E84" s="297"/>
      <c r="F84" s="296"/>
      <c r="G84" s="298"/>
      <c r="H84" s="311"/>
    </row>
    <row r="85" spans="1:8" s="299" customFormat="1">
      <c r="A85" s="293"/>
      <c r="B85" s="340" t="s">
        <v>1405</v>
      </c>
      <c r="C85" s="341">
        <v>2</v>
      </c>
      <c r="D85" s="296"/>
      <c r="E85" s="303"/>
      <c r="F85" s="304"/>
      <c r="G85" s="305">
        <f>SUM(E85*C85)</f>
        <v>0</v>
      </c>
      <c r="H85" s="311"/>
    </row>
    <row r="86" spans="1:8" s="299" customFormat="1"/>
    <row r="87" spans="1:8" s="299" customFormat="1" ht="25.5">
      <c r="A87" s="293" t="s">
        <v>1423</v>
      </c>
      <c r="B87" s="340" t="s">
        <v>1424</v>
      </c>
      <c r="C87" s="341"/>
      <c r="D87" s="296"/>
      <c r="E87" s="297"/>
      <c r="F87" s="296"/>
      <c r="G87" s="298"/>
    </row>
    <row r="88" spans="1:8" s="299" customFormat="1">
      <c r="A88" s="293"/>
      <c r="B88" s="340"/>
      <c r="C88" s="341"/>
      <c r="D88" s="296"/>
      <c r="E88" s="297"/>
      <c r="F88" s="296"/>
      <c r="G88" s="298"/>
    </row>
    <row r="89" spans="1:8" s="299" customFormat="1">
      <c r="A89" s="293"/>
      <c r="B89" s="340" t="s">
        <v>1405</v>
      </c>
      <c r="C89" s="341">
        <v>3</v>
      </c>
      <c r="D89" s="296"/>
      <c r="E89" s="303"/>
      <c r="F89" s="304"/>
      <c r="G89" s="305">
        <f>SUM(E89*C89)</f>
        <v>0</v>
      </c>
    </row>
    <row r="90" spans="1:8" s="299" customFormat="1">
      <c r="A90" s="293"/>
      <c r="B90" s="340"/>
      <c r="C90" s="341"/>
      <c r="D90" s="296"/>
      <c r="E90" s="303"/>
      <c r="F90" s="304"/>
      <c r="G90" s="305"/>
    </row>
    <row r="91" spans="1:8" s="299" customFormat="1" ht="25.5">
      <c r="A91" s="293" t="s">
        <v>1425</v>
      </c>
      <c r="B91" s="340" t="s">
        <v>1426</v>
      </c>
      <c r="C91" s="341"/>
      <c r="D91" s="296"/>
      <c r="E91" s="297"/>
      <c r="F91" s="296"/>
      <c r="G91" s="298"/>
    </row>
    <row r="92" spans="1:8" s="299" customFormat="1">
      <c r="A92" s="293"/>
      <c r="B92" s="340"/>
      <c r="C92" s="341"/>
      <c r="D92" s="296"/>
      <c r="E92" s="297"/>
      <c r="F92" s="296"/>
      <c r="G92" s="298"/>
    </row>
    <row r="93" spans="1:8" s="299" customFormat="1">
      <c r="A93" s="293"/>
      <c r="B93" s="340" t="s">
        <v>1405</v>
      </c>
      <c r="C93" s="341">
        <v>9</v>
      </c>
      <c r="D93" s="296"/>
      <c r="E93" s="303"/>
      <c r="F93" s="304"/>
      <c r="G93" s="305">
        <f>SUM(E93*C93)</f>
        <v>0</v>
      </c>
    </row>
    <row r="94" spans="1:8" s="299" customFormat="1">
      <c r="A94" s="293"/>
      <c r="B94" s="340"/>
      <c r="C94" s="341"/>
      <c r="D94" s="296"/>
      <c r="E94" s="303"/>
      <c r="F94" s="304"/>
      <c r="G94" s="305"/>
    </row>
    <row r="95" spans="1:8" s="299" customFormat="1" ht="25.5">
      <c r="A95" s="293" t="s">
        <v>1427</v>
      </c>
      <c r="B95" s="340" t="s">
        <v>1428</v>
      </c>
      <c r="C95" s="341"/>
      <c r="D95" s="296"/>
      <c r="E95" s="297"/>
      <c r="F95" s="296"/>
      <c r="G95" s="298"/>
    </row>
    <row r="96" spans="1:8" s="299" customFormat="1">
      <c r="A96" s="293"/>
      <c r="B96" s="340"/>
      <c r="C96" s="341"/>
      <c r="D96" s="296"/>
      <c r="E96" s="297"/>
      <c r="F96" s="296"/>
      <c r="G96" s="298"/>
    </row>
    <row r="97" spans="1:7" s="299" customFormat="1">
      <c r="A97" s="293"/>
      <c r="B97" s="340" t="s">
        <v>1405</v>
      </c>
      <c r="C97" s="341">
        <v>6</v>
      </c>
      <c r="D97" s="296"/>
      <c r="E97" s="303"/>
      <c r="F97" s="304"/>
      <c r="G97" s="305">
        <f>SUM(E97*C97)</f>
        <v>0</v>
      </c>
    </row>
    <row r="98" spans="1:7" s="299" customFormat="1">
      <c r="A98" s="293"/>
      <c r="B98" s="340"/>
      <c r="C98" s="341"/>
      <c r="D98" s="296"/>
      <c r="E98" s="303"/>
      <c r="F98" s="304"/>
      <c r="G98" s="305"/>
    </row>
    <row r="99" spans="1:7" s="299" customFormat="1" ht="25.5">
      <c r="A99" s="293" t="s">
        <v>1429</v>
      </c>
      <c r="B99" s="340" t="s">
        <v>1430</v>
      </c>
      <c r="C99" s="341"/>
      <c r="D99" s="296"/>
      <c r="E99" s="297"/>
      <c r="F99" s="296"/>
      <c r="G99" s="298"/>
    </row>
    <row r="100" spans="1:7" s="299" customFormat="1">
      <c r="A100" s="293"/>
      <c r="B100" s="340"/>
      <c r="C100" s="341"/>
      <c r="D100" s="296"/>
      <c r="E100" s="297"/>
      <c r="F100" s="296"/>
      <c r="G100" s="298"/>
    </row>
    <row r="101" spans="1:7" s="299" customFormat="1">
      <c r="A101" s="293"/>
      <c r="B101" s="340" t="s">
        <v>1405</v>
      </c>
      <c r="C101" s="341">
        <v>2</v>
      </c>
      <c r="D101" s="296"/>
      <c r="E101" s="303"/>
      <c r="F101" s="304"/>
      <c r="G101" s="305">
        <f>SUM(E101*C101)</f>
        <v>0</v>
      </c>
    </row>
    <row r="102" spans="1:7" s="299" customFormat="1"/>
    <row r="103" spans="1:7" s="299" customFormat="1" ht="51" customHeight="1">
      <c r="A103" s="293" t="s">
        <v>1431</v>
      </c>
      <c r="B103" s="340" t="s">
        <v>1432</v>
      </c>
      <c r="C103" s="341"/>
      <c r="D103" s="296"/>
      <c r="E103" s="297"/>
      <c r="F103" s="296"/>
      <c r="G103" s="298"/>
    </row>
    <row r="104" spans="1:7" s="299" customFormat="1">
      <c r="A104" s="293"/>
      <c r="B104" s="340"/>
      <c r="C104" s="341"/>
      <c r="D104" s="296"/>
      <c r="E104" s="297"/>
      <c r="F104" s="296"/>
      <c r="G104" s="298"/>
    </row>
    <row r="105" spans="1:7" s="299" customFormat="1">
      <c r="A105" s="293"/>
      <c r="B105" s="340" t="s">
        <v>1433</v>
      </c>
      <c r="C105" s="341">
        <v>47.28</v>
      </c>
      <c r="D105" s="296"/>
      <c r="E105" s="303"/>
      <c r="F105" s="304"/>
      <c r="G105" s="305">
        <f>SUM(E105*C105)</f>
        <v>0</v>
      </c>
    </row>
    <row r="106" spans="1:7" s="299" customFormat="1">
      <c r="A106" s="293"/>
      <c r="B106" s="340"/>
      <c r="C106" s="341"/>
      <c r="D106" s="296"/>
      <c r="E106" s="297"/>
      <c r="F106" s="296"/>
      <c r="G106" s="298"/>
    </row>
    <row r="107" spans="1:7" s="299" customFormat="1" ht="50.25" customHeight="1">
      <c r="A107" s="293" t="s">
        <v>1434</v>
      </c>
      <c r="B107" s="340" t="s">
        <v>1435</v>
      </c>
      <c r="C107" s="341"/>
      <c r="D107" s="296"/>
      <c r="E107" s="297"/>
      <c r="F107" s="296"/>
      <c r="G107" s="298"/>
    </row>
    <row r="108" spans="1:7" s="299" customFormat="1">
      <c r="A108" s="293"/>
      <c r="B108" s="340"/>
      <c r="C108" s="341"/>
      <c r="D108" s="296"/>
      <c r="E108" s="297"/>
      <c r="F108" s="296"/>
      <c r="G108" s="298"/>
    </row>
    <row r="109" spans="1:7" s="299" customFormat="1">
      <c r="A109" s="293"/>
      <c r="B109" s="340" t="s">
        <v>1433</v>
      </c>
      <c r="C109" s="341">
        <v>24.4</v>
      </c>
      <c r="D109" s="296"/>
      <c r="E109" s="303"/>
      <c r="F109" s="304"/>
      <c r="G109" s="305">
        <f>SUM(E109*C109)</f>
        <v>0</v>
      </c>
    </row>
    <row r="110" spans="1:7" s="299" customFormat="1">
      <c r="A110" s="293"/>
      <c r="B110" s="340"/>
      <c r="C110" s="341"/>
      <c r="D110" s="296"/>
      <c r="E110" s="297"/>
      <c r="F110" s="296"/>
      <c r="G110" s="298"/>
    </row>
    <row r="111" spans="1:7" s="299" customFormat="1" ht="127.5" customHeight="1">
      <c r="A111" s="342" t="s">
        <v>1436</v>
      </c>
      <c r="B111" s="343" t="s">
        <v>1437</v>
      </c>
      <c r="C111" s="319"/>
      <c r="D111" s="313"/>
      <c r="E111" s="319"/>
      <c r="F111" s="313"/>
      <c r="G111" s="330"/>
    </row>
    <row r="112" spans="1:7" s="299" customFormat="1" ht="12" customHeight="1">
      <c r="A112" s="342"/>
      <c r="B112" s="343"/>
      <c r="C112" s="319"/>
      <c r="D112" s="313"/>
      <c r="E112" s="319"/>
      <c r="F112" s="313"/>
      <c r="G112" s="330"/>
    </row>
    <row r="113" spans="1:7" s="299" customFormat="1">
      <c r="A113" s="293"/>
      <c r="B113" s="340" t="s">
        <v>879</v>
      </c>
      <c r="C113" s="341">
        <v>1</v>
      </c>
      <c r="D113" s="296"/>
      <c r="E113" s="303"/>
      <c r="F113" s="304"/>
      <c r="G113" s="305">
        <f>SUM(E113*C113)</f>
        <v>0</v>
      </c>
    </row>
    <row r="114" spans="1:7" s="299" customFormat="1">
      <c r="A114" s="293"/>
      <c r="B114" s="340"/>
      <c r="C114" s="341"/>
      <c r="D114" s="296"/>
      <c r="E114" s="297"/>
      <c r="F114" s="296"/>
      <c r="G114" s="298"/>
    </row>
    <row r="115" spans="1:7" s="299" customFormat="1" ht="52.5" customHeight="1">
      <c r="A115" s="293" t="s">
        <v>1438</v>
      </c>
      <c r="B115" s="340" t="s">
        <v>1439</v>
      </c>
      <c r="C115" s="341"/>
      <c r="D115" s="296"/>
      <c r="E115" s="297"/>
      <c r="F115" s="296"/>
      <c r="G115" s="298"/>
    </row>
    <row r="116" spans="1:7" s="299" customFormat="1">
      <c r="A116" s="293"/>
      <c r="B116" s="340"/>
      <c r="C116" s="341"/>
      <c r="D116" s="296"/>
      <c r="E116" s="297"/>
      <c r="F116" s="296"/>
      <c r="G116" s="298"/>
    </row>
    <row r="117" spans="1:7" s="299" customFormat="1">
      <c r="A117" s="293"/>
      <c r="B117" s="340" t="s">
        <v>936</v>
      </c>
      <c r="C117" s="341">
        <v>58</v>
      </c>
      <c r="D117" s="296"/>
      <c r="E117" s="303"/>
      <c r="F117" s="304"/>
      <c r="G117" s="305">
        <f>SUM(E117*C117)</f>
        <v>0</v>
      </c>
    </row>
    <row r="118" spans="1:7" s="299" customFormat="1">
      <c r="A118" s="293"/>
      <c r="B118" s="340"/>
      <c r="C118" s="341"/>
      <c r="D118" s="296"/>
      <c r="E118" s="297"/>
      <c r="F118" s="296"/>
      <c r="G118" s="298"/>
    </row>
    <row r="119" spans="1:7" s="299" customFormat="1" ht="88.5" customHeight="1">
      <c r="A119" s="293" t="s">
        <v>1440</v>
      </c>
      <c r="B119" s="344" t="s">
        <v>1441</v>
      </c>
      <c r="C119" s="341"/>
      <c r="D119" s="296"/>
      <c r="E119" s="297"/>
      <c r="F119" s="296"/>
      <c r="G119" s="298"/>
    </row>
    <row r="120" spans="1:7" s="299" customFormat="1">
      <c r="A120" s="293"/>
      <c r="B120" s="340"/>
      <c r="C120" s="341"/>
      <c r="D120" s="296"/>
      <c r="E120" s="297"/>
      <c r="F120" s="296"/>
      <c r="G120" s="298"/>
    </row>
    <row r="121" spans="1:7" s="299" customFormat="1">
      <c r="A121" s="293"/>
      <c r="B121" s="340" t="s">
        <v>936</v>
      </c>
      <c r="C121" s="341">
        <v>37.44</v>
      </c>
      <c r="D121" s="296"/>
      <c r="E121" s="303"/>
      <c r="F121" s="304"/>
      <c r="G121" s="305">
        <f>SUM(E121*C121)</f>
        <v>0</v>
      </c>
    </row>
    <row r="122" spans="1:7" s="299" customFormat="1">
      <c r="A122" s="293"/>
      <c r="B122" s="340"/>
      <c r="C122" s="341"/>
      <c r="D122" s="296"/>
      <c r="E122" s="303"/>
      <c r="F122" s="304"/>
      <c r="G122" s="305"/>
    </row>
    <row r="123" spans="1:7" s="299" customFormat="1" ht="63.75">
      <c r="A123" s="293" t="s">
        <v>1442</v>
      </c>
      <c r="B123" s="344" t="s">
        <v>1443</v>
      </c>
      <c r="C123" s="341"/>
      <c r="D123" s="296"/>
      <c r="E123" s="297"/>
      <c r="F123" s="296"/>
      <c r="G123" s="298"/>
    </row>
    <row r="124" spans="1:7" s="299" customFormat="1">
      <c r="A124" s="293"/>
      <c r="B124" s="340"/>
      <c r="C124" s="341"/>
      <c r="D124" s="296"/>
      <c r="E124" s="297"/>
      <c r="F124" s="296"/>
      <c r="G124" s="298"/>
    </row>
    <row r="125" spans="1:7" s="299" customFormat="1">
      <c r="A125" s="293"/>
      <c r="B125" s="340" t="s">
        <v>936</v>
      </c>
      <c r="C125" s="341">
        <v>177.7</v>
      </c>
      <c r="D125" s="296"/>
      <c r="E125" s="303"/>
      <c r="F125" s="304"/>
      <c r="G125" s="305">
        <f>SUM(E125*C125)</f>
        <v>0</v>
      </c>
    </row>
    <row r="126" spans="1:7" s="299" customFormat="1">
      <c r="A126" s="293"/>
      <c r="B126" s="340"/>
      <c r="C126" s="341"/>
      <c r="D126" s="296"/>
      <c r="E126" s="303"/>
      <c r="F126" s="304"/>
      <c r="G126" s="305"/>
    </row>
    <row r="127" spans="1:7" s="299" customFormat="1" ht="63.75">
      <c r="A127" s="293" t="s">
        <v>1444</v>
      </c>
      <c r="B127" s="344" t="s">
        <v>1445</v>
      </c>
      <c r="C127" s="341"/>
      <c r="D127" s="296"/>
      <c r="E127" s="297"/>
      <c r="F127" s="296"/>
      <c r="G127" s="298"/>
    </row>
    <row r="128" spans="1:7" s="299" customFormat="1">
      <c r="A128" s="293"/>
      <c r="B128" s="340"/>
      <c r="C128" s="341"/>
      <c r="D128" s="296"/>
      <c r="E128" s="297"/>
      <c r="F128" s="296"/>
      <c r="G128" s="298"/>
    </row>
    <row r="129" spans="1:8">
      <c r="A129" s="293"/>
      <c r="B129" s="340" t="s">
        <v>936</v>
      </c>
      <c r="C129" s="341">
        <v>9.01</v>
      </c>
      <c r="E129" s="303"/>
      <c r="F129" s="304"/>
      <c r="G129" s="305">
        <f>SUM(E129*C129)</f>
        <v>0</v>
      </c>
      <c r="H129" s="299"/>
    </row>
    <row r="130" spans="1:8">
      <c r="A130" s="293"/>
      <c r="B130" s="340"/>
      <c r="C130" s="341"/>
      <c r="E130" s="303"/>
      <c r="F130" s="304"/>
      <c r="G130" s="305"/>
      <c r="H130" s="299"/>
    </row>
    <row r="131" spans="1:8" ht="102">
      <c r="A131" s="293" t="s">
        <v>1446</v>
      </c>
      <c r="B131" s="344" t="s">
        <v>1447</v>
      </c>
      <c r="C131" s="341"/>
      <c r="H131" s="299"/>
    </row>
    <row r="132" spans="1:8">
      <c r="A132" s="293"/>
      <c r="B132" s="340"/>
      <c r="C132" s="341"/>
      <c r="H132" s="299"/>
    </row>
    <row r="133" spans="1:8">
      <c r="A133" s="293"/>
      <c r="B133" s="340" t="s">
        <v>936</v>
      </c>
      <c r="C133" s="341">
        <v>20.36</v>
      </c>
      <c r="E133" s="303"/>
      <c r="F133" s="304"/>
      <c r="G133" s="305">
        <f>SUM(E133*C133)</f>
        <v>0</v>
      </c>
      <c r="H133" s="299"/>
    </row>
    <row r="134" spans="1:8">
      <c r="A134" s="293"/>
      <c r="B134" s="340"/>
      <c r="C134" s="341"/>
      <c r="E134" s="303"/>
      <c r="F134" s="304"/>
      <c r="G134" s="305"/>
      <c r="H134" s="299"/>
    </row>
    <row r="135" spans="1:8" ht="102">
      <c r="A135" s="293" t="s">
        <v>1448</v>
      </c>
      <c r="B135" s="344" t="s">
        <v>1449</v>
      </c>
      <c r="C135" s="341"/>
      <c r="H135" s="299"/>
    </row>
    <row r="136" spans="1:8">
      <c r="A136" s="293"/>
      <c r="B136" s="340"/>
      <c r="C136" s="341"/>
      <c r="H136" s="299"/>
    </row>
    <row r="137" spans="1:8">
      <c r="A137" s="293"/>
      <c r="B137" s="340" t="s">
        <v>936</v>
      </c>
      <c r="C137" s="341">
        <v>19.8</v>
      </c>
      <c r="E137" s="303"/>
      <c r="F137" s="304"/>
      <c r="G137" s="305">
        <f>SUM(E137*C137)</f>
        <v>0</v>
      </c>
      <c r="H137" s="299"/>
    </row>
    <row r="138" spans="1:8">
      <c r="A138" s="293"/>
      <c r="B138" s="340"/>
      <c r="C138" s="341"/>
      <c r="E138" s="303"/>
      <c r="F138" s="304"/>
      <c r="G138" s="305"/>
      <c r="H138" s="299"/>
    </row>
    <row r="139" spans="1:8" ht="102">
      <c r="A139" s="293" t="s">
        <v>1450</v>
      </c>
      <c r="B139" s="344" t="s">
        <v>1451</v>
      </c>
      <c r="C139" s="341"/>
      <c r="H139" s="299"/>
    </row>
    <row r="140" spans="1:8">
      <c r="A140" s="293"/>
      <c r="B140" s="340"/>
      <c r="C140" s="341"/>
      <c r="H140" s="299"/>
    </row>
    <row r="141" spans="1:8">
      <c r="A141" s="293"/>
      <c r="B141" s="340" t="s">
        <v>936</v>
      </c>
      <c r="C141" s="341">
        <v>19.8</v>
      </c>
      <c r="E141" s="303"/>
      <c r="F141" s="304"/>
      <c r="G141" s="305">
        <f>SUM(E141*C141)</f>
        <v>0</v>
      </c>
      <c r="H141" s="299"/>
    </row>
    <row r="142" spans="1:8">
      <c r="A142" s="293"/>
      <c r="B142" s="340"/>
      <c r="C142" s="341"/>
      <c r="E142" s="303"/>
      <c r="F142" s="304"/>
      <c r="G142" s="305"/>
      <c r="H142" s="299"/>
    </row>
    <row r="143" spans="1:8" ht="76.5">
      <c r="A143" s="293" t="s">
        <v>1452</v>
      </c>
      <c r="B143" s="346" t="s">
        <v>1453</v>
      </c>
      <c r="C143" s="341"/>
      <c r="H143" s="299"/>
    </row>
    <row r="144" spans="1:8">
      <c r="A144" s="293"/>
      <c r="B144" s="340"/>
      <c r="C144" s="341"/>
      <c r="H144" s="299"/>
    </row>
    <row r="145" spans="1:8">
      <c r="A145" s="293"/>
      <c r="B145" s="340" t="s">
        <v>1433</v>
      </c>
      <c r="C145" s="341">
        <v>3.55</v>
      </c>
      <c r="E145" s="303"/>
      <c r="F145" s="304"/>
      <c r="G145" s="305">
        <f>SUM(E145*C145)</f>
        <v>0</v>
      </c>
      <c r="H145" s="299"/>
    </row>
    <row r="146" spans="1:8" ht="13.5" customHeight="1">
      <c r="A146" s="293"/>
      <c r="B146" s="340"/>
      <c r="C146" s="341"/>
      <c r="H146" s="299"/>
    </row>
    <row r="147" spans="1:8" s="311" customFormat="1" ht="25.5">
      <c r="A147" s="293" t="s">
        <v>1454</v>
      </c>
      <c r="B147" s="340" t="s">
        <v>1455</v>
      </c>
      <c r="C147" s="341"/>
      <c r="D147" s="296"/>
      <c r="E147" s="297"/>
      <c r="F147" s="296"/>
      <c r="G147" s="298"/>
      <c r="H147" s="321"/>
    </row>
    <row r="148" spans="1:8" s="311" customFormat="1">
      <c r="A148" s="293"/>
      <c r="B148" s="340"/>
      <c r="C148" s="341"/>
      <c r="D148" s="296"/>
      <c r="E148" s="297"/>
      <c r="F148" s="296"/>
      <c r="G148" s="298"/>
      <c r="H148" s="321"/>
    </row>
    <row r="149" spans="1:8" s="311" customFormat="1">
      <c r="A149" s="293"/>
      <c r="B149" s="340" t="s">
        <v>1456</v>
      </c>
      <c r="C149" s="341">
        <v>22</v>
      </c>
      <c r="D149" s="296"/>
      <c r="E149" s="303"/>
      <c r="F149" s="304"/>
      <c r="G149" s="305">
        <f>SUM(E149*C149)</f>
        <v>0</v>
      </c>
      <c r="H149" s="321"/>
    </row>
    <row r="150" spans="1:8" s="311" customFormat="1">
      <c r="A150" s="293"/>
      <c r="B150" s="340"/>
      <c r="C150" s="341"/>
      <c r="D150" s="296"/>
      <c r="E150" s="297"/>
      <c r="F150" s="296"/>
      <c r="G150" s="298"/>
      <c r="H150" s="321"/>
    </row>
    <row r="151" spans="1:8" s="311" customFormat="1" ht="52.5" customHeight="1">
      <c r="A151" s="342" t="s">
        <v>1457</v>
      </c>
      <c r="B151" s="347" t="s">
        <v>1458</v>
      </c>
      <c r="C151" s="319"/>
      <c r="D151" s="313"/>
      <c r="E151" s="319"/>
      <c r="F151" s="313"/>
      <c r="G151" s="330"/>
      <c r="H151" s="321"/>
    </row>
    <row r="152" spans="1:8" s="311" customFormat="1">
      <c r="A152" s="342"/>
      <c r="B152" s="329"/>
      <c r="C152" s="319"/>
      <c r="D152" s="313"/>
      <c r="E152" s="319"/>
      <c r="F152" s="313"/>
      <c r="G152" s="330"/>
      <c r="H152" s="321"/>
    </row>
    <row r="153" spans="1:8" s="311" customFormat="1">
      <c r="A153" s="342"/>
      <c r="B153" s="340" t="s">
        <v>936</v>
      </c>
      <c r="C153" s="341">
        <v>278</v>
      </c>
      <c r="D153" s="296"/>
      <c r="E153" s="303"/>
      <c r="F153" s="304"/>
      <c r="G153" s="305">
        <f>SUM(E153*C153)</f>
        <v>0</v>
      </c>
      <c r="H153" s="321"/>
    </row>
    <row r="154" spans="1:8" s="311" customFormat="1">
      <c r="A154" s="342"/>
      <c r="B154" s="329"/>
      <c r="C154" s="319"/>
      <c r="D154" s="313"/>
      <c r="E154" s="319"/>
      <c r="F154" s="313"/>
      <c r="G154" s="330"/>
      <c r="H154" s="321"/>
    </row>
    <row r="155" spans="1:8" s="311" customFormat="1" ht="25.5">
      <c r="A155" s="342" t="s">
        <v>1459</v>
      </c>
      <c r="B155" s="329" t="s">
        <v>1460</v>
      </c>
      <c r="C155" s="319"/>
      <c r="E155" s="303"/>
      <c r="F155" s="304"/>
      <c r="G155" s="305"/>
      <c r="H155" s="321" t="e">
        <f>#REF!*#REF!</f>
        <v>#REF!</v>
      </c>
    </row>
    <row r="156" spans="1:8" s="311" customFormat="1">
      <c r="A156" s="348"/>
      <c r="B156" s="340"/>
      <c r="C156" s="341"/>
      <c r="D156" s="296"/>
      <c r="E156" s="297"/>
      <c r="F156" s="296"/>
      <c r="G156" s="298"/>
      <c r="H156" s="321"/>
    </row>
    <row r="157" spans="1:8" s="311" customFormat="1">
      <c r="A157" s="348"/>
      <c r="B157" s="313" t="s">
        <v>1461</v>
      </c>
      <c r="C157" s="341">
        <v>120</v>
      </c>
      <c r="D157" s="296"/>
      <c r="E157" s="303"/>
      <c r="F157" s="304"/>
      <c r="G157" s="305">
        <f>SUM(E157*C157)</f>
        <v>0</v>
      </c>
      <c r="H157" s="321"/>
    </row>
    <row r="158" spans="1:8" s="311" customFormat="1">
      <c r="A158" s="348"/>
      <c r="B158" s="340"/>
      <c r="C158" s="341"/>
      <c r="D158" s="296"/>
      <c r="E158" s="297"/>
      <c r="F158" s="296"/>
      <c r="G158" s="298"/>
      <c r="H158" s="321"/>
    </row>
    <row r="159" spans="1:8" s="311" customFormat="1" ht="25.5">
      <c r="A159" s="348" t="s">
        <v>1462</v>
      </c>
      <c r="B159" s="349" t="s">
        <v>1463</v>
      </c>
      <c r="C159" s="350"/>
      <c r="D159" s="350"/>
      <c r="E159" s="351"/>
      <c r="F159" s="350"/>
      <c r="G159" s="352"/>
      <c r="H159" s="353" t="e">
        <f>#REF!*C296</f>
        <v>#REF!</v>
      </c>
    </row>
    <row r="160" spans="1:8" s="311" customFormat="1">
      <c r="A160" s="348"/>
      <c r="B160" s="349"/>
      <c r="C160" s="350"/>
      <c r="D160" s="350"/>
      <c r="E160" s="351"/>
      <c r="F160" s="350"/>
      <c r="G160" s="352"/>
      <c r="H160" s="321"/>
    </row>
    <row r="161" spans="1:8" s="311" customFormat="1">
      <c r="A161" s="348"/>
      <c r="B161" s="349" t="s">
        <v>1464</v>
      </c>
      <c r="C161" s="354">
        <v>0.1</v>
      </c>
      <c r="D161" s="350"/>
      <c r="E161" s="350"/>
      <c r="F161" s="350"/>
      <c r="G161" s="355">
        <f>SUM(E161*0.1)</f>
        <v>0</v>
      </c>
      <c r="H161" s="321" t="e">
        <f>#REF!*#REF!</f>
        <v>#REF!</v>
      </c>
    </row>
    <row r="162" spans="1:8" s="311" customFormat="1">
      <c r="A162" s="348"/>
      <c r="B162" s="349"/>
      <c r="C162" s="350"/>
      <c r="D162" s="350"/>
      <c r="E162" s="351"/>
      <c r="F162" s="350"/>
      <c r="G162" s="352"/>
      <c r="H162" s="321"/>
    </row>
    <row r="163" spans="1:8" s="311" customFormat="1" ht="25.5">
      <c r="A163" s="348" t="s">
        <v>1465</v>
      </c>
      <c r="B163" s="349" t="s">
        <v>1466</v>
      </c>
      <c r="C163" s="350"/>
      <c r="D163" s="350"/>
      <c r="E163" s="351"/>
      <c r="F163" s="350"/>
      <c r="G163" s="352"/>
      <c r="H163" s="321" t="e">
        <f>#REF!*C294</f>
        <v>#REF!</v>
      </c>
    </row>
    <row r="164" spans="1:8" s="311" customFormat="1">
      <c r="A164" s="293"/>
      <c r="B164" s="340"/>
      <c r="C164" s="341"/>
      <c r="D164" s="296"/>
      <c r="E164" s="297"/>
      <c r="F164" s="296"/>
      <c r="G164" s="298"/>
      <c r="H164" s="321"/>
    </row>
    <row r="165" spans="1:8" s="311" customFormat="1">
      <c r="A165" s="293"/>
      <c r="B165" s="340" t="s">
        <v>1433</v>
      </c>
      <c r="C165" s="341">
        <v>201.3</v>
      </c>
      <c r="D165" s="296"/>
      <c r="E165" s="303"/>
      <c r="F165" s="304"/>
      <c r="G165" s="305">
        <f>SUM(E165*C165)</f>
        <v>0</v>
      </c>
      <c r="H165" s="321" t="e">
        <f>#REF!*C300</f>
        <v>#REF!</v>
      </c>
    </row>
    <row r="166" spans="1:8" s="311" customFormat="1">
      <c r="A166" s="293"/>
      <c r="B166" s="340"/>
      <c r="C166" s="341"/>
      <c r="D166" s="296"/>
      <c r="E166" s="297"/>
      <c r="F166" s="296"/>
      <c r="G166" s="298"/>
      <c r="H166" s="321"/>
    </row>
    <row r="167" spans="1:8" s="311" customFormat="1">
      <c r="A167" s="293"/>
      <c r="B167" s="340"/>
      <c r="C167" s="341"/>
      <c r="D167" s="296"/>
      <c r="E167" s="297"/>
      <c r="F167" s="296"/>
      <c r="G167" s="298"/>
      <c r="H167" s="321" t="e">
        <f>#REF!*C316</f>
        <v>#REF!</v>
      </c>
    </row>
    <row r="168" spans="1:8" s="311" customFormat="1">
      <c r="A168" s="293"/>
      <c r="B168" s="322" t="s">
        <v>1467</v>
      </c>
      <c r="C168" s="356"/>
      <c r="D168" s="357"/>
      <c r="E168" s="358"/>
      <c r="F168" s="357"/>
      <c r="G168" s="359">
        <f>SUM(G30:G165)</f>
        <v>0</v>
      </c>
      <c r="H168" s="321"/>
    </row>
    <row r="169" spans="1:8" s="311" customFormat="1">
      <c r="A169" s="293"/>
      <c r="B169" s="340"/>
      <c r="C169" s="341"/>
      <c r="D169" s="296"/>
      <c r="E169" s="297"/>
      <c r="F169" s="296"/>
      <c r="G169" s="298"/>
      <c r="H169" s="321" t="e">
        <f>#REF!*C324</f>
        <v>#REF!</v>
      </c>
    </row>
    <row r="170" spans="1:8" s="311" customFormat="1">
      <c r="A170" s="293"/>
      <c r="B170" s="340"/>
      <c r="C170" s="341"/>
      <c r="D170" s="296"/>
      <c r="E170" s="297"/>
      <c r="F170" s="296"/>
      <c r="G170" s="298"/>
      <c r="H170" s="321"/>
    </row>
    <row r="171" spans="1:8" s="311" customFormat="1" ht="15.75">
      <c r="A171" s="360" t="s">
        <v>1468</v>
      </c>
      <c r="B171" s="913" t="s">
        <v>1469</v>
      </c>
      <c r="C171" s="910"/>
      <c r="D171" s="361"/>
      <c r="F171" s="296"/>
      <c r="G171" s="361"/>
      <c r="H171" s="321"/>
    </row>
    <row r="172" spans="1:8" s="311" customFormat="1">
      <c r="A172" s="362"/>
      <c r="B172" s="363"/>
      <c r="C172" s="364"/>
      <c r="D172" s="365"/>
      <c r="F172" s="313"/>
      <c r="G172" s="365"/>
      <c r="H172" s="321"/>
    </row>
    <row r="173" spans="1:8" s="311" customFormat="1" ht="50.25" customHeight="1">
      <c r="A173" s="366" t="s">
        <v>1386</v>
      </c>
      <c r="B173" s="367" t="s">
        <v>1470</v>
      </c>
      <c r="C173" s="368"/>
      <c r="D173" s="368"/>
      <c r="F173" s="313"/>
      <c r="G173" s="369"/>
      <c r="H173" s="321" t="e">
        <f>#REF!*C263</f>
        <v>#REF!</v>
      </c>
    </row>
    <row r="174" spans="1:8" s="311" customFormat="1">
      <c r="A174" s="366"/>
      <c r="B174" s="370"/>
      <c r="C174" s="368"/>
      <c r="D174" s="368"/>
      <c r="F174" s="313"/>
      <c r="G174" s="369"/>
      <c r="H174" s="321" t="e">
        <f>#REF!*#REF!</f>
        <v>#REF!</v>
      </c>
    </row>
    <row r="175" spans="1:8" s="311" customFormat="1">
      <c r="A175" s="366"/>
      <c r="B175" s="370" t="s">
        <v>1433</v>
      </c>
      <c r="C175" s="368">
        <v>13.8</v>
      </c>
      <c r="E175" s="368"/>
      <c r="F175" s="329"/>
      <c r="G175" s="369">
        <f>C175*E175</f>
        <v>0</v>
      </c>
      <c r="H175" s="321" t="e">
        <f>#REF!*1%</f>
        <v>#REF!</v>
      </c>
    </row>
    <row r="176" spans="1:8" s="311" customFormat="1">
      <c r="A176" s="366"/>
      <c r="B176" s="370"/>
      <c r="C176" s="368"/>
      <c r="E176" s="364"/>
      <c r="F176" s="313"/>
      <c r="G176" s="369"/>
      <c r="H176" s="321"/>
    </row>
    <row r="177" spans="1:8" s="311" customFormat="1" ht="38.25">
      <c r="A177" s="366" t="s">
        <v>1388</v>
      </c>
      <c r="B177" s="370" t="s">
        <v>1471</v>
      </c>
      <c r="C177" s="368"/>
      <c r="E177" s="368"/>
      <c r="F177" s="313"/>
      <c r="G177" s="369"/>
      <c r="H177" s="371" t="e">
        <f>SUM(H155:H176)</f>
        <v>#REF!</v>
      </c>
    </row>
    <row r="178" spans="1:8">
      <c r="A178" s="366"/>
      <c r="B178" s="370"/>
      <c r="C178" s="368"/>
      <c r="D178" s="345"/>
      <c r="E178" s="368"/>
      <c r="F178" s="313"/>
      <c r="G178" s="369"/>
      <c r="H178" s="299"/>
    </row>
    <row r="179" spans="1:8" s="299" customFormat="1">
      <c r="A179" s="366"/>
      <c r="B179" s="370" t="s">
        <v>1433</v>
      </c>
      <c r="C179" s="368">
        <v>4.62</v>
      </c>
      <c r="E179" s="368"/>
      <c r="F179" s="329"/>
      <c r="G179" s="369">
        <f>C179*E179</f>
        <v>0</v>
      </c>
    </row>
    <row r="180" spans="1:8" s="299" customFormat="1">
      <c r="A180" s="366"/>
      <c r="B180" s="370"/>
      <c r="C180" s="368"/>
      <c r="E180" s="364"/>
      <c r="F180" s="313"/>
      <c r="G180" s="369"/>
    </row>
    <row r="181" spans="1:8" s="299" customFormat="1" ht="38.25">
      <c r="A181" s="366" t="s">
        <v>1390</v>
      </c>
      <c r="B181" s="370" t="s">
        <v>1472</v>
      </c>
      <c r="C181" s="368"/>
      <c r="E181" s="368"/>
      <c r="F181" s="329"/>
      <c r="G181" s="369"/>
    </row>
    <row r="182" spans="1:8">
      <c r="A182" s="366"/>
      <c r="B182" s="370"/>
      <c r="C182" s="368"/>
      <c r="D182" s="345"/>
      <c r="E182" s="368"/>
      <c r="F182" s="329"/>
      <c r="G182" s="369"/>
      <c r="H182" s="299"/>
    </row>
    <row r="183" spans="1:8">
      <c r="A183" s="366"/>
      <c r="B183" s="370" t="s">
        <v>1433</v>
      </c>
      <c r="C183" s="368">
        <v>18.350000000000001</v>
      </c>
      <c r="D183" s="345"/>
      <c r="E183" s="368"/>
      <c r="F183" s="313"/>
      <c r="G183" s="369">
        <f>C183*E183</f>
        <v>0</v>
      </c>
      <c r="H183" s="299"/>
    </row>
    <row r="184" spans="1:8">
      <c r="A184" s="366"/>
      <c r="B184" s="370"/>
      <c r="C184" s="368"/>
      <c r="D184" s="345"/>
      <c r="E184" s="364"/>
      <c r="F184" s="329"/>
      <c r="G184" s="369"/>
      <c r="H184" s="299"/>
    </row>
    <row r="185" spans="1:8" ht="38.25">
      <c r="A185" s="366" t="s">
        <v>1401</v>
      </c>
      <c r="B185" s="370" t="s">
        <v>1473</v>
      </c>
      <c r="C185" s="368"/>
      <c r="D185" s="345"/>
      <c r="E185" s="368"/>
      <c r="F185" s="329"/>
      <c r="G185" s="369"/>
      <c r="H185" s="299"/>
    </row>
    <row r="186" spans="1:8">
      <c r="A186" s="366"/>
      <c r="B186" s="370"/>
      <c r="C186" s="368"/>
      <c r="D186" s="345"/>
      <c r="E186" s="368"/>
      <c r="F186" s="313"/>
      <c r="G186" s="369"/>
      <c r="H186" s="299"/>
    </row>
    <row r="187" spans="1:8">
      <c r="A187" s="366"/>
      <c r="B187" s="370" t="s">
        <v>1433</v>
      </c>
      <c r="C187" s="368">
        <v>16.399999999999999</v>
      </c>
      <c r="D187" s="345"/>
      <c r="E187" s="368"/>
      <c r="F187" s="302"/>
      <c r="G187" s="369">
        <f>C187*E187</f>
        <v>0</v>
      </c>
      <c r="H187" s="299"/>
    </row>
    <row r="188" spans="1:8">
      <c r="A188" s="366"/>
      <c r="B188" s="370"/>
      <c r="C188" s="368"/>
      <c r="D188" s="345"/>
      <c r="E188" s="368"/>
      <c r="G188" s="369"/>
      <c r="H188" s="299"/>
    </row>
    <row r="189" spans="1:8" ht="38.25">
      <c r="A189" s="366" t="s">
        <v>1403</v>
      </c>
      <c r="B189" s="370" t="s">
        <v>1474</v>
      </c>
      <c r="C189" s="368"/>
      <c r="D189" s="345"/>
      <c r="E189" s="368"/>
      <c r="G189" s="369"/>
      <c r="H189" s="299"/>
    </row>
    <row r="190" spans="1:8">
      <c r="A190" s="366"/>
      <c r="B190" s="370"/>
      <c r="C190" s="368"/>
      <c r="D190" s="345"/>
      <c r="E190" s="368"/>
      <c r="G190" s="369"/>
      <c r="H190" s="299"/>
    </row>
    <row r="191" spans="1:8" s="372" customFormat="1" ht="15">
      <c r="A191" s="366"/>
      <c r="B191" s="370" t="s">
        <v>1433</v>
      </c>
      <c r="C191" s="368">
        <v>7.5</v>
      </c>
      <c r="E191" s="368"/>
      <c r="F191" s="296"/>
      <c r="G191" s="369">
        <f>C191*E191</f>
        <v>0</v>
      </c>
      <c r="H191" s="299"/>
    </row>
    <row r="192" spans="1:8" s="299" customFormat="1">
      <c r="A192" s="366"/>
      <c r="B192" s="370"/>
      <c r="C192" s="368"/>
      <c r="E192" s="368"/>
      <c r="F192" s="296"/>
      <c r="G192" s="369"/>
    </row>
    <row r="193" spans="1:8" s="299" customFormat="1" ht="51">
      <c r="A193" s="366" t="s">
        <v>1406</v>
      </c>
      <c r="B193" s="370" t="s">
        <v>1475</v>
      </c>
      <c r="C193" s="368"/>
      <c r="E193" s="368"/>
      <c r="F193" s="326"/>
      <c r="G193" s="369"/>
    </row>
    <row r="194" spans="1:8" s="311" customFormat="1">
      <c r="A194" s="366"/>
      <c r="B194" s="370"/>
      <c r="C194" s="368"/>
      <c r="E194" s="368"/>
      <c r="F194" s="296"/>
      <c r="G194" s="369"/>
      <c r="H194" s="299"/>
    </row>
    <row r="195" spans="1:8">
      <c r="A195" s="366"/>
      <c r="B195" s="370" t="s">
        <v>1433</v>
      </c>
      <c r="C195" s="368">
        <v>7.95</v>
      </c>
      <c r="D195" s="345"/>
      <c r="E195" s="368"/>
      <c r="G195" s="369">
        <f>C195*E195</f>
        <v>0</v>
      </c>
      <c r="H195" s="299"/>
    </row>
    <row r="196" spans="1:8">
      <c r="A196" s="366"/>
      <c r="B196" s="370"/>
      <c r="C196" s="368"/>
      <c r="D196" s="345"/>
      <c r="E196" s="368"/>
      <c r="G196" s="369"/>
      <c r="H196" s="299"/>
    </row>
    <row r="197" spans="1:8" ht="38.25">
      <c r="A197" s="366" t="s">
        <v>1409</v>
      </c>
      <c r="B197" s="370" t="s">
        <v>1476</v>
      </c>
      <c r="C197" s="368"/>
      <c r="D197" s="345"/>
      <c r="E197" s="368"/>
      <c r="G197" s="369"/>
      <c r="H197" s="299"/>
    </row>
    <row r="198" spans="1:8">
      <c r="A198" s="366"/>
      <c r="B198" s="370"/>
      <c r="C198" s="368"/>
      <c r="D198" s="345"/>
      <c r="E198" s="364"/>
      <c r="G198" s="369"/>
      <c r="H198" s="299"/>
    </row>
    <row r="199" spans="1:8">
      <c r="A199" s="366"/>
      <c r="B199" s="370" t="s">
        <v>1433</v>
      </c>
      <c r="C199" s="368">
        <v>9.9</v>
      </c>
      <c r="D199" s="345"/>
      <c r="E199" s="368"/>
      <c r="G199" s="369">
        <f>C199*E199</f>
        <v>0</v>
      </c>
      <c r="H199" s="299"/>
    </row>
    <row r="200" spans="1:8">
      <c r="A200" s="366"/>
      <c r="B200" s="370"/>
      <c r="C200" s="368"/>
      <c r="D200" s="345"/>
      <c r="E200" s="364"/>
      <c r="G200" s="369"/>
      <c r="H200" s="299"/>
    </row>
    <row r="201" spans="1:8" ht="38.25">
      <c r="A201" s="366" t="s">
        <v>1411</v>
      </c>
      <c r="B201" s="370" t="s">
        <v>1477</v>
      </c>
      <c r="C201" s="368"/>
      <c r="D201" s="345"/>
      <c r="E201" s="368"/>
      <c r="G201" s="369"/>
      <c r="H201" s="299"/>
    </row>
    <row r="202" spans="1:8">
      <c r="A202" s="366"/>
      <c r="B202" s="370"/>
      <c r="C202" s="368"/>
      <c r="D202" s="345"/>
      <c r="E202" s="368"/>
      <c r="G202" s="369"/>
      <c r="H202" s="299"/>
    </row>
    <row r="203" spans="1:8">
      <c r="A203" s="366"/>
      <c r="B203" s="370" t="s">
        <v>1408</v>
      </c>
      <c r="C203" s="368">
        <v>51.85</v>
      </c>
      <c r="D203" s="345"/>
      <c r="E203" s="368"/>
      <c r="G203" s="369">
        <f>C203*E203</f>
        <v>0</v>
      </c>
      <c r="H203" s="299"/>
    </row>
    <row r="204" spans="1:8">
      <c r="A204" s="366"/>
      <c r="B204" s="370"/>
      <c r="C204" s="368"/>
      <c r="D204" s="345"/>
      <c r="E204" s="368"/>
      <c r="G204" s="369"/>
      <c r="H204" s="299"/>
    </row>
    <row r="205" spans="1:8" ht="51" customHeight="1">
      <c r="A205" s="366" t="s">
        <v>1413</v>
      </c>
      <c r="B205" s="370" t="s">
        <v>1478</v>
      </c>
      <c r="C205" s="368"/>
      <c r="D205" s="345"/>
      <c r="E205" s="368"/>
      <c r="G205" s="369"/>
      <c r="H205" s="299"/>
    </row>
    <row r="206" spans="1:8">
      <c r="A206" s="366"/>
      <c r="B206" s="370"/>
      <c r="C206" s="368"/>
      <c r="D206" s="345"/>
      <c r="E206" s="368"/>
      <c r="G206" s="369"/>
      <c r="H206" s="299"/>
    </row>
    <row r="207" spans="1:8">
      <c r="A207" s="366"/>
      <c r="B207" s="370" t="s">
        <v>1408</v>
      </c>
      <c r="C207" s="368">
        <v>39.15</v>
      </c>
      <c r="D207" s="345"/>
      <c r="E207" s="368"/>
      <c r="G207" s="369">
        <f>C207*E207</f>
        <v>0</v>
      </c>
      <c r="H207" s="299"/>
    </row>
    <row r="208" spans="1:8">
      <c r="A208" s="366"/>
      <c r="B208" s="370"/>
      <c r="C208" s="368"/>
      <c r="D208" s="345"/>
      <c r="E208" s="368"/>
      <c r="G208" s="369"/>
      <c r="H208" s="299"/>
    </row>
    <row r="209" spans="1:8" ht="25.5">
      <c r="A209" s="366" t="s">
        <v>1415</v>
      </c>
      <c r="B209" s="370" t="s">
        <v>1479</v>
      </c>
      <c r="C209" s="368"/>
      <c r="D209" s="345"/>
      <c r="E209" s="368"/>
      <c r="G209" s="369"/>
      <c r="H209" s="299"/>
    </row>
    <row r="210" spans="1:8">
      <c r="A210" s="366"/>
      <c r="B210" s="370"/>
      <c r="C210" s="368"/>
      <c r="D210" s="345"/>
      <c r="E210" s="368"/>
      <c r="G210" s="369"/>
      <c r="H210" s="299"/>
    </row>
    <row r="211" spans="1:8">
      <c r="A211" s="366"/>
      <c r="B211" s="370" t="s">
        <v>1480</v>
      </c>
      <c r="C211" s="368">
        <v>2250</v>
      </c>
      <c r="D211" s="345"/>
      <c r="E211" s="368"/>
      <c r="G211" s="369">
        <f>C211*E211</f>
        <v>0</v>
      </c>
      <c r="H211" s="299"/>
    </row>
    <row r="212" spans="1:8">
      <c r="A212" s="366"/>
      <c r="B212" s="370"/>
      <c r="C212" s="368"/>
      <c r="D212" s="345"/>
      <c r="E212" s="364"/>
      <c r="G212" s="369"/>
      <c r="H212" s="299"/>
    </row>
    <row r="213" spans="1:8" ht="25.5" customHeight="1">
      <c r="A213" s="366" t="s">
        <v>1417</v>
      </c>
      <c r="B213" s="370" t="s">
        <v>1481</v>
      </c>
      <c r="C213" s="368"/>
      <c r="D213" s="345"/>
      <c r="E213" s="368"/>
      <c r="G213" s="369"/>
      <c r="H213" s="299"/>
    </row>
    <row r="214" spans="1:8" s="311" customFormat="1">
      <c r="A214" s="366"/>
      <c r="B214" s="370"/>
      <c r="C214" s="368"/>
      <c r="E214" s="368"/>
      <c r="F214" s="296"/>
      <c r="G214" s="369"/>
      <c r="H214" s="299"/>
    </row>
    <row r="215" spans="1:8" s="311" customFormat="1">
      <c r="A215" s="366"/>
      <c r="B215" s="370" t="s">
        <v>1480</v>
      </c>
      <c r="C215" s="368">
        <v>3366</v>
      </c>
      <c r="E215" s="368"/>
      <c r="F215" s="296"/>
      <c r="G215" s="369">
        <f>C215*E215</f>
        <v>0</v>
      </c>
      <c r="H215" s="299"/>
    </row>
    <row r="216" spans="1:8" s="311" customFormat="1">
      <c r="A216" s="366"/>
      <c r="B216" s="370"/>
      <c r="C216" s="368"/>
      <c r="E216" s="368"/>
      <c r="F216" s="296"/>
      <c r="G216" s="369"/>
      <c r="H216" s="299"/>
    </row>
    <row r="217" spans="1:8" s="311" customFormat="1" ht="63.75">
      <c r="A217" s="373" t="s">
        <v>1419</v>
      </c>
      <c r="B217" s="343" t="s">
        <v>525</v>
      </c>
      <c r="C217" s="374"/>
      <c r="D217" s="329"/>
      <c r="E217" s="368"/>
      <c r="F217" s="296"/>
      <c r="G217" s="369"/>
      <c r="H217" s="345"/>
    </row>
    <row r="218" spans="1:8" s="311" customFormat="1">
      <c r="A218" s="375"/>
      <c r="B218" s="329"/>
      <c r="C218" s="374"/>
      <c r="D218" s="329"/>
      <c r="E218" s="368"/>
      <c r="F218" s="296"/>
      <c r="G218" s="369"/>
      <c r="H218" s="345"/>
    </row>
    <row r="219" spans="1:8" s="311" customFormat="1">
      <c r="A219" s="375"/>
      <c r="B219" s="370" t="s">
        <v>879</v>
      </c>
      <c r="C219" s="368">
        <v>1</v>
      </c>
      <c r="E219" s="368"/>
      <c r="F219" s="296"/>
      <c r="G219" s="369">
        <f>C219*E219</f>
        <v>0</v>
      </c>
      <c r="H219" s="345"/>
    </row>
    <row r="220" spans="1:8" s="311" customFormat="1">
      <c r="A220" s="293"/>
      <c r="B220" s="340"/>
      <c r="C220" s="341"/>
      <c r="D220" s="296"/>
      <c r="E220" s="297"/>
      <c r="F220" s="296"/>
      <c r="G220" s="298"/>
      <c r="H220" s="345"/>
    </row>
    <row r="221" spans="1:8" s="311" customFormat="1" ht="25.5">
      <c r="A221" s="293" t="s">
        <v>1421</v>
      </c>
      <c r="B221" s="340" t="s">
        <v>526</v>
      </c>
      <c r="C221" s="341"/>
      <c r="D221" s="296"/>
      <c r="E221" s="297"/>
      <c r="F221" s="296"/>
      <c r="G221" s="298"/>
    </row>
    <row r="222" spans="1:8" s="311" customFormat="1">
      <c r="A222" s="293"/>
      <c r="B222" s="340"/>
      <c r="C222" s="341"/>
      <c r="D222" s="296"/>
      <c r="E222" s="297"/>
      <c r="F222" s="296"/>
      <c r="G222" s="298"/>
    </row>
    <row r="223" spans="1:8" s="311" customFormat="1">
      <c r="A223" s="293"/>
      <c r="B223" s="340" t="s">
        <v>915</v>
      </c>
      <c r="C223" s="341">
        <v>19.8</v>
      </c>
      <c r="D223" s="296"/>
      <c r="E223" s="368"/>
      <c r="F223" s="296"/>
      <c r="G223" s="369">
        <f>C223*E223</f>
        <v>0</v>
      </c>
    </row>
    <row r="224" spans="1:8" s="311" customFormat="1">
      <c r="A224" s="293"/>
      <c r="B224" s="340"/>
      <c r="C224" s="341"/>
      <c r="D224" s="296"/>
      <c r="E224" s="297"/>
      <c r="F224" s="296"/>
      <c r="G224" s="298"/>
      <c r="H224" s="299"/>
    </row>
    <row r="225" spans="1:8" s="311" customFormat="1" ht="25.5">
      <c r="A225" s="293" t="s">
        <v>1423</v>
      </c>
      <c r="B225" s="340" t="s">
        <v>527</v>
      </c>
      <c r="C225" s="341"/>
      <c r="D225" s="296"/>
      <c r="E225" s="297"/>
      <c r="F225" s="296"/>
      <c r="G225" s="298"/>
    </row>
    <row r="226" spans="1:8" s="311" customFormat="1">
      <c r="A226" s="293"/>
      <c r="B226" s="340"/>
      <c r="C226" s="341"/>
      <c r="D226" s="296"/>
      <c r="E226" s="297"/>
      <c r="F226" s="296"/>
      <c r="G226" s="298"/>
    </row>
    <row r="227" spans="1:8" s="311" customFormat="1">
      <c r="A227" s="293"/>
      <c r="B227" s="340" t="s">
        <v>1480</v>
      </c>
      <c r="C227" s="341">
        <v>50</v>
      </c>
      <c r="D227" s="296"/>
      <c r="E227" s="368"/>
      <c r="F227" s="296"/>
      <c r="G227" s="369">
        <f>C227*E227</f>
        <v>0</v>
      </c>
    </row>
    <row r="228" spans="1:8" s="311" customFormat="1">
      <c r="A228" s="293"/>
      <c r="B228" s="340"/>
      <c r="C228" s="341"/>
      <c r="D228" s="296"/>
      <c r="E228" s="297"/>
      <c r="F228" s="296"/>
      <c r="G228" s="298"/>
    </row>
    <row r="229" spans="1:8" s="311" customFormat="1" ht="38.25">
      <c r="A229" s="293" t="s">
        <v>1425</v>
      </c>
      <c r="B229" s="340" t="s">
        <v>528</v>
      </c>
      <c r="C229" s="341"/>
      <c r="D229" s="296"/>
      <c r="E229" s="297"/>
      <c r="F229" s="296"/>
      <c r="G229" s="298"/>
    </row>
    <row r="230" spans="1:8" s="311" customFormat="1">
      <c r="A230" s="293"/>
      <c r="B230" s="340"/>
      <c r="C230" s="341"/>
      <c r="D230" s="296"/>
      <c r="E230" s="297"/>
      <c r="F230" s="296"/>
      <c r="G230" s="298"/>
    </row>
    <row r="231" spans="1:8" s="311" customFormat="1">
      <c r="A231" s="293"/>
      <c r="B231" s="340" t="s">
        <v>1405</v>
      </c>
      <c r="C231" s="341">
        <v>16</v>
      </c>
      <c r="D231" s="296"/>
      <c r="E231" s="368"/>
      <c r="F231" s="296"/>
      <c r="G231" s="369">
        <f>C231*E231</f>
        <v>0</v>
      </c>
    </row>
    <row r="232" spans="1:8" s="311" customFormat="1">
      <c r="A232" s="293"/>
      <c r="B232" s="340"/>
      <c r="C232" s="341"/>
      <c r="D232" s="296"/>
      <c r="E232" s="297"/>
      <c r="F232" s="296"/>
      <c r="G232" s="298"/>
    </row>
    <row r="233" spans="1:8" s="311" customFormat="1">
      <c r="A233" s="376"/>
      <c r="B233" s="377"/>
      <c r="C233" s="296"/>
      <c r="E233" s="378"/>
      <c r="F233" s="296"/>
      <c r="G233" s="379"/>
      <c r="H233" s="299"/>
    </row>
    <row r="234" spans="1:8" s="311" customFormat="1">
      <c r="A234" s="366"/>
      <c r="B234" s="914" t="s">
        <v>529</v>
      </c>
      <c r="C234" s="910"/>
      <c r="E234" s="380"/>
      <c r="F234" s="296"/>
      <c r="G234" s="381">
        <f>SUM(G173:G231)</f>
        <v>0</v>
      </c>
      <c r="H234" s="299"/>
    </row>
    <row r="235" spans="1:8">
      <c r="A235" s="366"/>
      <c r="B235" s="382"/>
      <c r="C235" s="368"/>
      <c r="D235" s="345"/>
      <c r="E235" s="368"/>
      <c r="G235" s="368"/>
    </row>
    <row r="236" spans="1:8">
      <c r="A236" s="366"/>
      <c r="B236" s="382"/>
      <c r="C236" s="368"/>
      <c r="D236" s="345"/>
      <c r="E236" s="368"/>
      <c r="G236" s="368"/>
    </row>
    <row r="237" spans="1:8" s="311" customFormat="1" ht="12.75" customHeight="1">
      <c r="A237" s="383" t="s">
        <v>530</v>
      </c>
      <c r="B237" s="384" t="s">
        <v>531</v>
      </c>
      <c r="C237" s="385"/>
      <c r="E237" s="386"/>
      <c r="F237" s="296"/>
      <c r="G237" s="386"/>
      <c r="H237" s="345"/>
    </row>
    <row r="238" spans="1:8" s="311" customFormat="1" ht="12.75" customHeight="1">
      <c r="A238" s="383"/>
      <c r="B238" s="384"/>
      <c r="C238" s="385"/>
      <c r="E238" s="386"/>
      <c r="F238" s="296"/>
      <c r="G238" s="386"/>
      <c r="H238" s="345"/>
    </row>
    <row r="239" spans="1:8" s="311" customFormat="1" ht="12.75" customHeight="1">
      <c r="A239" s="383"/>
      <c r="B239" s="308" t="s">
        <v>1384</v>
      </c>
      <c r="C239" s="385"/>
      <c r="E239" s="386"/>
      <c r="F239" s="296"/>
      <c r="G239" s="386"/>
      <c r="H239" s="345"/>
    </row>
    <row r="240" spans="1:8" s="311" customFormat="1" ht="12.75" customHeight="1">
      <c r="A240" s="383"/>
      <c r="B240" s="308"/>
      <c r="C240" s="385"/>
      <c r="E240" s="386"/>
      <c r="F240" s="296"/>
      <c r="G240" s="386"/>
      <c r="H240" s="345"/>
    </row>
    <row r="241" spans="1:8" ht="51.75" customHeight="1">
      <c r="A241" s="362"/>
      <c r="B241" s="387" t="s">
        <v>532</v>
      </c>
      <c r="C241" s="364"/>
      <c r="E241" s="364"/>
      <c r="G241" s="364"/>
    </row>
    <row r="242" spans="1:8" s="311" customFormat="1">
      <c r="A242" s="383"/>
      <c r="B242" s="388"/>
      <c r="C242" s="389"/>
      <c r="E242" s="364"/>
      <c r="F242" s="296"/>
      <c r="G242" s="364"/>
      <c r="H242" s="345"/>
    </row>
    <row r="243" spans="1:8" s="311" customFormat="1" ht="51">
      <c r="A243" s="362" t="s">
        <v>1386</v>
      </c>
      <c r="B243" s="390" t="s">
        <v>533</v>
      </c>
      <c r="C243" s="364"/>
      <c r="E243" s="364"/>
      <c r="F243" s="296"/>
      <c r="G243" s="391"/>
      <c r="H243" s="299"/>
    </row>
    <row r="244" spans="1:8" s="311" customFormat="1">
      <c r="A244" s="362"/>
      <c r="B244" s="390"/>
      <c r="C244" s="364"/>
      <c r="E244" s="364"/>
      <c r="F244" s="296"/>
      <c r="G244" s="391"/>
      <c r="H244" s="299"/>
    </row>
    <row r="245" spans="1:8" s="311" customFormat="1">
      <c r="A245" s="362"/>
      <c r="B245" s="390" t="s">
        <v>936</v>
      </c>
      <c r="C245" s="364">
        <v>24.5</v>
      </c>
      <c r="E245" s="364"/>
      <c r="F245" s="296"/>
      <c r="G245" s="391">
        <f>C245*E245</f>
        <v>0</v>
      </c>
      <c r="H245" s="345"/>
    </row>
    <row r="246" spans="1:8" s="311" customFormat="1">
      <c r="A246" s="362"/>
      <c r="B246" s="390"/>
      <c r="C246" s="364"/>
      <c r="E246" s="364"/>
      <c r="F246" s="296"/>
      <c r="G246" s="391"/>
      <c r="H246" s="345"/>
    </row>
    <row r="247" spans="1:8" s="311" customFormat="1" ht="63.75">
      <c r="A247" s="362" t="s">
        <v>1388</v>
      </c>
      <c r="B247" s="390" t="s">
        <v>534</v>
      </c>
      <c r="C247" s="364"/>
      <c r="E247" s="364"/>
      <c r="F247" s="296"/>
      <c r="G247" s="391"/>
      <c r="H247" s="345"/>
    </row>
    <row r="248" spans="1:8">
      <c r="A248" s="362"/>
      <c r="B248" s="390"/>
      <c r="C248" s="364"/>
      <c r="D248" s="345"/>
      <c r="E248" s="364"/>
      <c r="G248" s="391"/>
    </row>
    <row r="249" spans="1:8">
      <c r="A249" s="362"/>
      <c r="B249" s="390" t="s">
        <v>936</v>
      </c>
      <c r="C249" s="364">
        <v>164</v>
      </c>
      <c r="D249" s="345"/>
      <c r="E249" s="364"/>
      <c r="G249" s="391">
        <f>C249*E249</f>
        <v>0</v>
      </c>
    </row>
    <row r="250" spans="1:8">
      <c r="A250" s="362"/>
      <c r="B250" s="390"/>
      <c r="C250" s="364"/>
      <c r="D250" s="345"/>
      <c r="E250" s="364"/>
      <c r="G250" s="391"/>
    </row>
    <row r="251" spans="1:8" ht="38.25">
      <c r="A251" s="362" t="s">
        <v>1390</v>
      </c>
      <c r="B251" s="390" t="s">
        <v>535</v>
      </c>
      <c r="C251" s="364"/>
      <c r="D251" s="345"/>
      <c r="E251" s="364"/>
      <c r="G251" s="391"/>
    </row>
    <row r="252" spans="1:8">
      <c r="A252" s="362"/>
      <c r="B252" s="390"/>
      <c r="C252" s="364"/>
      <c r="D252" s="345"/>
      <c r="E252" s="364"/>
      <c r="G252" s="391"/>
    </row>
    <row r="253" spans="1:8" ht="15">
      <c r="A253" s="362"/>
      <c r="B253" s="390" t="s">
        <v>936</v>
      </c>
      <c r="C253" s="364">
        <v>62.5</v>
      </c>
      <c r="D253" s="345"/>
      <c r="E253" s="364"/>
      <c r="G253" s="391">
        <f>C253*E253</f>
        <v>0</v>
      </c>
      <c r="H253" s="372"/>
    </row>
    <row r="254" spans="1:8">
      <c r="A254" s="362"/>
      <c r="B254" s="390"/>
      <c r="C254" s="364"/>
      <c r="D254" s="345"/>
      <c r="E254" s="364"/>
      <c r="G254" s="391"/>
      <c r="H254" s="299"/>
    </row>
    <row r="255" spans="1:8" ht="25.5">
      <c r="A255" s="362" t="s">
        <v>1401</v>
      </c>
      <c r="B255" s="390" t="s">
        <v>536</v>
      </c>
      <c r="C255" s="364"/>
      <c r="D255" s="345"/>
      <c r="E255" s="364"/>
      <c r="G255" s="391"/>
      <c r="H255" s="299"/>
    </row>
    <row r="256" spans="1:8">
      <c r="A256" s="362"/>
      <c r="B256" s="390"/>
      <c r="C256" s="364"/>
      <c r="D256" s="345"/>
      <c r="E256" s="364"/>
      <c r="G256" s="391"/>
    </row>
    <row r="257" spans="1:8">
      <c r="A257" s="362"/>
      <c r="B257" s="390" t="s">
        <v>936</v>
      </c>
      <c r="C257" s="364">
        <v>45</v>
      </c>
      <c r="E257" s="364"/>
      <c r="G257" s="391">
        <f>C257*E257</f>
        <v>0</v>
      </c>
    </row>
    <row r="258" spans="1:8">
      <c r="A258" s="362"/>
      <c r="B258" s="390"/>
      <c r="C258" s="364"/>
      <c r="D258" s="345"/>
      <c r="E258" s="364"/>
      <c r="G258" s="391"/>
    </row>
    <row r="259" spans="1:8" ht="24.75" customHeight="1">
      <c r="A259" s="362" t="s">
        <v>1403</v>
      </c>
      <c r="B259" s="390" t="s">
        <v>537</v>
      </c>
      <c r="C259" s="364"/>
      <c r="E259" s="364"/>
      <c r="G259" s="391"/>
    </row>
    <row r="260" spans="1:8">
      <c r="A260" s="362"/>
      <c r="B260" s="390"/>
      <c r="C260" s="364"/>
      <c r="E260" s="364"/>
      <c r="G260" s="391"/>
    </row>
    <row r="261" spans="1:8">
      <c r="A261" s="362"/>
      <c r="B261" s="390" t="s">
        <v>1408</v>
      </c>
      <c r="C261" s="364">
        <v>45</v>
      </c>
      <c r="D261" s="345"/>
      <c r="E261" s="364"/>
      <c r="G261" s="391">
        <f>C261*E261</f>
        <v>0</v>
      </c>
    </row>
    <row r="262" spans="1:8">
      <c r="A262" s="362"/>
      <c r="B262" s="390"/>
      <c r="C262" s="364"/>
      <c r="D262" s="345"/>
      <c r="E262" s="364"/>
      <c r="G262" s="391"/>
    </row>
    <row r="263" spans="1:8" s="311" customFormat="1" ht="51">
      <c r="A263" s="373" t="s">
        <v>1406</v>
      </c>
      <c r="B263" s="343" t="s">
        <v>538</v>
      </c>
      <c r="C263" s="374"/>
      <c r="D263" s="329"/>
      <c r="E263" s="368"/>
      <c r="F263" s="296"/>
      <c r="G263" s="369"/>
      <c r="H263" s="345"/>
    </row>
    <row r="264" spans="1:8" s="311" customFormat="1">
      <c r="A264" s="375"/>
      <c r="B264" s="329"/>
      <c r="C264" s="374"/>
      <c r="D264" s="329"/>
      <c r="E264" s="368"/>
      <c r="F264" s="296"/>
      <c r="G264" s="369"/>
      <c r="H264" s="345"/>
    </row>
    <row r="265" spans="1:8" s="311" customFormat="1">
      <c r="A265" s="375"/>
      <c r="B265" s="370" t="s">
        <v>915</v>
      </c>
      <c r="C265" s="368">
        <v>9.1999999999999993</v>
      </c>
      <c r="E265" s="368"/>
      <c r="F265" s="296"/>
      <c r="G265" s="369">
        <f>C265*E265</f>
        <v>0</v>
      </c>
      <c r="H265" s="345"/>
    </row>
    <row r="266" spans="1:8" s="311" customFormat="1">
      <c r="A266" s="375"/>
      <c r="B266" s="370"/>
      <c r="C266" s="368"/>
      <c r="E266" s="368"/>
      <c r="F266" s="296"/>
      <c r="G266" s="369"/>
      <c r="H266" s="345"/>
    </row>
    <row r="267" spans="1:8" s="311" customFormat="1" ht="25.5">
      <c r="A267" s="293" t="s">
        <v>1409</v>
      </c>
      <c r="B267" s="340" t="s">
        <v>539</v>
      </c>
      <c r="C267" s="341"/>
      <c r="D267" s="296"/>
      <c r="E267" s="297"/>
      <c r="F267" s="296"/>
      <c r="G267" s="298"/>
    </row>
    <row r="268" spans="1:8" s="311" customFormat="1">
      <c r="A268" s="293"/>
      <c r="B268" s="340"/>
      <c r="C268" s="341"/>
      <c r="D268" s="296"/>
      <c r="E268" s="297"/>
      <c r="F268" s="296"/>
      <c r="G268" s="298"/>
    </row>
    <row r="269" spans="1:8" s="311" customFormat="1">
      <c r="A269" s="293"/>
      <c r="B269" s="340" t="s">
        <v>936</v>
      </c>
      <c r="C269" s="341">
        <v>5.0999999999999996</v>
      </c>
      <c r="D269" s="296"/>
      <c r="E269" s="368"/>
      <c r="F269" s="296"/>
      <c r="G269" s="369">
        <f>C269*E269</f>
        <v>0</v>
      </c>
    </row>
    <row r="270" spans="1:8" s="311" customFormat="1">
      <c r="A270" s="293"/>
      <c r="B270" s="340"/>
      <c r="C270" s="341"/>
      <c r="D270" s="296"/>
      <c r="E270" s="297"/>
      <c r="F270" s="296"/>
      <c r="G270" s="298"/>
    </row>
    <row r="271" spans="1:8">
      <c r="A271" s="392"/>
      <c r="B271" s="393" t="s">
        <v>540</v>
      </c>
      <c r="C271" s="394"/>
      <c r="D271" s="345"/>
      <c r="E271" s="394"/>
      <c r="G271" s="395">
        <f>SUM(G242:G269)</f>
        <v>0</v>
      </c>
    </row>
    <row r="272" spans="1:8">
      <c r="A272" s="362"/>
      <c r="B272" s="390"/>
      <c r="C272" s="364"/>
      <c r="D272" s="345"/>
      <c r="E272" s="364"/>
      <c r="G272" s="364"/>
    </row>
    <row r="273" spans="1:8" ht="12" customHeight="1">
      <c r="A273" s="362"/>
      <c r="B273" s="390"/>
      <c r="C273" s="364"/>
      <c r="D273" s="345"/>
      <c r="E273" s="364"/>
      <c r="F273" s="396"/>
      <c r="G273" s="364"/>
    </row>
    <row r="274" spans="1:8" ht="13.5" customHeight="1">
      <c r="A274" s="383" t="s">
        <v>541</v>
      </c>
      <c r="B274" s="384" t="s">
        <v>542</v>
      </c>
      <c r="C274" s="385"/>
      <c r="D274" s="345"/>
      <c r="E274" s="397"/>
      <c r="G274" s="397"/>
    </row>
    <row r="275" spans="1:8" ht="13.5" customHeight="1">
      <c r="A275" s="383"/>
      <c r="B275" s="384"/>
      <c r="C275" s="385"/>
      <c r="D275" s="345"/>
      <c r="E275" s="397"/>
      <c r="G275" s="397"/>
    </row>
    <row r="276" spans="1:8" ht="13.5" customHeight="1">
      <c r="A276" s="383"/>
      <c r="B276" s="308" t="s">
        <v>1384</v>
      </c>
      <c r="C276" s="385"/>
      <c r="D276" s="345"/>
      <c r="E276" s="397"/>
      <c r="G276" s="397"/>
    </row>
    <row r="277" spans="1:8" ht="13.5" customHeight="1">
      <c r="A277" s="383"/>
      <c r="B277" s="308"/>
      <c r="C277" s="385"/>
      <c r="D277" s="345"/>
      <c r="E277" s="397"/>
      <c r="G277" s="397"/>
    </row>
    <row r="278" spans="1:8" s="311" customFormat="1" ht="64.5" customHeight="1">
      <c r="A278" s="317"/>
      <c r="B278" s="398" t="s">
        <v>543</v>
      </c>
      <c r="C278" s="319"/>
      <c r="D278" s="313"/>
      <c r="E278" s="319"/>
      <c r="F278" s="296"/>
      <c r="G278" s="298"/>
      <c r="H278" s="345"/>
    </row>
    <row r="279" spans="1:8">
      <c r="A279" s="383"/>
      <c r="B279" s="388"/>
      <c r="C279" s="389"/>
      <c r="D279" s="345"/>
      <c r="E279" s="365"/>
      <c r="G279" s="365"/>
    </row>
    <row r="280" spans="1:8" ht="76.5" customHeight="1">
      <c r="A280" s="366" t="s">
        <v>1386</v>
      </c>
      <c r="B280" s="370" t="s">
        <v>544</v>
      </c>
      <c r="C280" s="368"/>
      <c r="D280" s="345"/>
      <c r="E280" s="368"/>
      <c r="G280" s="369"/>
    </row>
    <row r="281" spans="1:8">
      <c r="A281" s="399"/>
      <c r="B281" s="400"/>
      <c r="C281" s="401"/>
      <c r="D281" s="345"/>
      <c r="E281" s="368"/>
      <c r="G281" s="369"/>
    </row>
    <row r="282" spans="1:8">
      <c r="A282" s="366"/>
      <c r="B282" s="370" t="s">
        <v>1405</v>
      </c>
      <c r="C282" s="368">
        <v>30</v>
      </c>
      <c r="D282" s="345"/>
      <c r="E282" s="368"/>
      <c r="G282" s="369">
        <f>C282*E282</f>
        <v>0</v>
      </c>
    </row>
    <row r="283" spans="1:8">
      <c r="A283" s="366"/>
      <c r="B283" s="370"/>
      <c r="C283" s="368"/>
      <c r="D283" s="345"/>
      <c r="E283" s="364"/>
      <c r="G283" s="369"/>
    </row>
    <row r="284" spans="1:8" ht="25.5">
      <c r="A284" s="366" t="s">
        <v>1388</v>
      </c>
      <c r="B284" s="402" t="s">
        <v>545</v>
      </c>
      <c r="C284" s="368"/>
      <c r="D284" s="345"/>
      <c r="E284" s="368"/>
      <c r="G284" s="369"/>
    </row>
    <row r="285" spans="1:8">
      <c r="A285" s="366"/>
      <c r="B285" s="370"/>
      <c r="C285" s="368"/>
      <c r="D285" s="345"/>
      <c r="E285" s="368"/>
      <c r="G285" s="369"/>
      <c r="H285" s="311"/>
    </row>
    <row r="286" spans="1:8">
      <c r="A286" s="366"/>
      <c r="B286" s="370" t="s">
        <v>1480</v>
      </c>
      <c r="C286" s="368">
        <v>2500</v>
      </c>
      <c r="D286" s="345"/>
      <c r="E286" s="368"/>
      <c r="G286" s="369">
        <f>C286*E286</f>
        <v>0</v>
      </c>
      <c r="H286" s="311"/>
    </row>
    <row r="287" spans="1:8">
      <c r="A287" s="366"/>
      <c r="B287" s="370"/>
      <c r="C287" s="368"/>
      <c r="D287" s="345"/>
      <c r="E287" s="364"/>
      <c r="G287" s="369"/>
      <c r="H287" s="311"/>
    </row>
    <row r="288" spans="1:8" ht="38.25">
      <c r="A288" s="366" t="s">
        <v>1390</v>
      </c>
      <c r="B288" s="370" t="s">
        <v>546</v>
      </c>
      <c r="C288" s="364"/>
      <c r="D288" s="345"/>
      <c r="E288" s="364"/>
      <c r="G288" s="391"/>
      <c r="H288" s="311"/>
    </row>
    <row r="289" spans="1:8" s="311" customFormat="1">
      <c r="A289" s="366"/>
      <c r="B289" s="370"/>
      <c r="C289" s="368"/>
      <c r="E289" s="368"/>
      <c r="F289" s="296"/>
      <c r="G289" s="369"/>
      <c r="H289" s="345"/>
    </row>
    <row r="290" spans="1:8" s="311" customFormat="1">
      <c r="A290" s="366"/>
      <c r="B290" s="370" t="s">
        <v>936</v>
      </c>
      <c r="C290" s="368">
        <v>27.5</v>
      </c>
      <c r="E290" s="368"/>
      <c r="F290" s="296"/>
      <c r="G290" s="369">
        <f>C290*E290</f>
        <v>0</v>
      </c>
      <c r="H290" s="345"/>
    </row>
    <row r="291" spans="1:8" s="311" customFormat="1">
      <c r="A291" s="366"/>
      <c r="B291" s="370"/>
      <c r="C291" s="368"/>
      <c r="E291" s="368"/>
      <c r="F291" s="296"/>
      <c r="G291" s="369"/>
      <c r="H291" s="345"/>
    </row>
    <row r="292" spans="1:8" s="311" customFormat="1" ht="63.75">
      <c r="A292" s="373" t="s">
        <v>1401</v>
      </c>
      <c r="B292" s="343" t="s">
        <v>547</v>
      </c>
      <c r="H292" s="345"/>
    </row>
    <row r="293" spans="1:8" s="311" customFormat="1">
      <c r="A293" s="373"/>
      <c r="B293" s="343"/>
      <c r="C293" s="374"/>
      <c r="D293" s="329"/>
      <c r="E293" s="403"/>
      <c r="F293" s="404"/>
      <c r="G293" s="405"/>
      <c r="H293" s="345"/>
    </row>
    <row r="294" spans="1:8" s="311" customFormat="1">
      <c r="A294" s="373"/>
      <c r="B294" s="329" t="s">
        <v>1433</v>
      </c>
      <c r="C294" s="374">
        <v>0.98</v>
      </c>
      <c r="E294" s="403"/>
      <c r="F294" s="404"/>
      <c r="G294" s="405">
        <f>C294*E294</f>
        <v>0</v>
      </c>
      <c r="H294" s="345"/>
    </row>
    <row r="295" spans="1:8" s="311" customFormat="1">
      <c r="A295" s="366"/>
      <c r="B295" s="370"/>
      <c r="C295" s="368"/>
      <c r="E295" s="364"/>
      <c r="F295" s="296"/>
      <c r="G295" s="369"/>
      <c r="H295" s="345"/>
    </row>
    <row r="296" spans="1:8" s="311" customFormat="1" ht="51">
      <c r="A296" s="373" t="s">
        <v>1403</v>
      </c>
      <c r="B296" s="329" t="s">
        <v>548</v>
      </c>
      <c r="C296" s="374"/>
      <c r="D296" s="329"/>
      <c r="E296" s="374"/>
      <c r="F296" s="326"/>
      <c r="G296" s="328"/>
      <c r="H296" s="345"/>
    </row>
    <row r="297" spans="1:8" s="311" customFormat="1">
      <c r="A297" s="373"/>
      <c r="B297" s="329"/>
      <c r="C297" s="374"/>
      <c r="D297" s="329"/>
      <c r="E297" s="374"/>
      <c r="F297" s="326"/>
      <c r="G297" s="328"/>
      <c r="H297" s="345"/>
    </row>
    <row r="298" spans="1:8" s="311" customFormat="1">
      <c r="A298" s="373"/>
      <c r="B298" s="370" t="s">
        <v>936</v>
      </c>
      <c r="C298" s="368">
        <v>27.5</v>
      </c>
      <c r="E298" s="368"/>
      <c r="F298" s="296"/>
      <c r="G298" s="369">
        <f>C298*E298</f>
        <v>0</v>
      </c>
      <c r="H298" s="345"/>
    </row>
    <row r="299" spans="1:8" s="311" customFormat="1">
      <c r="A299" s="342"/>
      <c r="B299" s="313"/>
      <c r="C299" s="319"/>
      <c r="D299" s="313"/>
      <c r="E299" s="319"/>
      <c r="F299" s="296"/>
      <c r="G299" s="298"/>
      <c r="H299" s="345"/>
    </row>
    <row r="300" spans="1:8" s="311" customFormat="1" ht="76.5" customHeight="1">
      <c r="A300" s="373" t="s">
        <v>1406</v>
      </c>
      <c r="B300" s="343" t="s">
        <v>549</v>
      </c>
      <c r="C300" s="374"/>
      <c r="D300" s="329"/>
      <c r="E300" s="374"/>
      <c r="F300" s="296"/>
      <c r="G300" s="298"/>
      <c r="H300" s="345"/>
    </row>
    <row r="301" spans="1:8" s="311" customFormat="1">
      <c r="A301" s="373"/>
      <c r="B301" s="329"/>
      <c r="C301" s="374"/>
      <c r="D301" s="329"/>
      <c r="E301" s="374"/>
      <c r="F301" s="296"/>
      <c r="G301" s="298"/>
      <c r="H301" s="345"/>
    </row>
    <row r="302" spans="1:8" s="311" customFormat="1">
      <c r="A302" s="373"/>
      <c r="B302" s="370" t="s">
        <v>936</v>
      </c>
      <c r="C302" s="368">
        <v>140</v>
      </c>
      <c r="E302" s="368"/>
      <c r="F302" s="296"/>
      <c r="G302" s="369">
        <f>C302*E302</f>
        <v>0</v>
      </c>
      <c r="H302" s="345"/>
    </row>
    <row r="303" spans="1:8" s="311" customFormat="1">
      <c r="A303" s="373"/>
      <c r="B303" s="370"/>
      <c r="C303" s="368"/>
      <c r="E303" s="368"/>
      <c r="F303" s="296"/>
      <c r="G303" s="369"/>
      <c r="H303" s="345"/>
    </row>
    <row r="304" spans="1:8" s="311" customFormat="1" ht="25.5">
      <c r="A304" s="293" t="s">
        <v>1409</v>
      </c>
      <c r="B304" s="340" t="s">
        <v>550</v>
      </c>
      <c r="C304" s="341"/>
      <c r="D304" s="296"/>
      <c r="E304" s="297"/>
      <c r="F304" s="296"/>
      <c r="G304" s="298"/>
    </row>
    <row r="305" spans="1:8" s="311" customFormat="1">
      <c r="A305" s="293"/>
      <c r="B305" s="340"/>
      <c r="C305" s="341"/>
      <c r="D305" s="296"/>
      <c r="E305" s="297"/>
      <c r="F305" s="296"/>
      <c r="G305" s="298"/>
    </row>
    <row r="306" spans="1:8" s="311" customFormat="1">
      <c r="A306" s="293"/>
      <c r="B306" s="340" t="s">
        <v>936</v>
      </c>
      <c r="C306" s="341">
        <v>120</v>
      </c>
      <c r="D306" s="296"/>
      <c r="E306" s="368"/>
      <c r="F306" s="296"/>
      <c r="G306" s="369">
        <f>C306*E306</f>
        <v>0</v>
      </c>
    </row>
    <row r="307" spans="1:8" s="311" customFormat="1">
      <c r="A307" s="293"/>
      <c r="B307" s="340"/>
      <c r="C307" s="341"/>
      <c r="D307" s="296"/>
      <c r="E307" s="368"/>
      <c r="F307" s="296"/>
      <c r="G307" s="369"/>
    </row>
    <row r="308" spans="1:8" s="311" customFormat="1" ht="25.5">
      <c r="A308" s="293" t="s">
        <v>1411</v>
      </c>
      <c r="B308" s="340" t="s">
        <v>551</v>
      </c>
      <c r="C308" s="341"/>
      <c r="D308" s="296"/>
      <c r="E308" s="297"/>
      <c r="F308" s="296"/>
      <c r="G308" s="298"/>
    </row>
    <row r="309" spans="1:8" s="311" customFormat="1">
      <c r="A309" s="293"/>
      <c r="B309" s="340"/>
      <c r="C309" s="341"/>
      <c r="D309" s="296"/>
      <c r="E309" s="297"/>
      <c r="F309" s="296"/>
      <c r="G309" s="298"/>
    </row>
    <row r="310" spans="1:8" s="311" customFormat="1">
      <c r="A310" s="293"/>
      <c r="B310" s="340" t="s">
        <v>936</v>
      </c>
      <c r="C310" s="341">
        <v>16</v>
      </c>
      <c r="D310" s="296"/>
      <c r="E310" s="368"/>
      <c r="F310" s="296"/>
      <c r="G310" s="369">
        <f>C310*E310</f>
        <v>0</v>
      </c>
    </row>
    <row r="311" spans="1:8" s="311" customFormat="1">
      <c r="A311" s="293"/>
      <c r="B311" s="340"/>
      <c r="C311" s="341"/>
      <c r="D311" s="296"/>
      <c r="E311" s="297"/>
      <c r="F311" s="296"/>
      <c r="G311" s="298"/>
    </row>
    <row r="312" spans="1:8" s="311" customFormat="1" ht="25.5">
      <c r="A312" s="293" t="s">
        <v>1413</v>
      </c>
      <c r="B312" s="340" t="s">
        <v>552</v>
      </c>
      <c r="C312" s="341"/>
      <c r="D312" s="296"/>
      <c r="E312" s="297"/>
      <c r="F312" s="296"/>
      <c r="G312" s="298"/>
    </row>
    <row r="313" spans="1:8" s="311" customFormat="1">
      <c r="A313" s="293"/>
      <c r="B313" s="340"/>
      <c r="C313" s="341"/>
      <c r="D313" s="296"/>
      <c r="E313" s="297"/>
      <c r="F313" s="296"/>
      <c r="G313" s="298"/>
    </row>
    <row r="314" spans="1:8" s="311" customFormat="1">
      <c r="A314" s="293"/>
      <c r="B314" s="340" t="s">
        <v>936</v>
      </c>
      <c r="C314" s="341">
        <v>12</v>
      </c>
      <c r="D314" s="296"/>
      <c r="E314" s="368"/>
      <c r="F314" s="296"/>
      <c r="G314" s="369">
        <f>C314*E314</f>
        <v>0</v>
      </c>
    </row>
    <row r="315" spans="1:8" s="311" customFormat="1">
      <c r="A315" s="317"/>
      <c r="B315" s="313"/>
      <c r="C315" s="319"/>
      <c r="D315" s="313"/>
      <c r="E315" s="319"/>
      <c r="F315" s="296"/>
      <c r="G315" s="298"/>
      <c r="H315" s="345"/>
    </row>
    <row r="316" spans="1:8" s="311" customFormat="1" ht="38.25">
      <c r="A316" s="373" t="s">
        <v>1415</v>
      </c>
      <c r="B316" s="343" t="s">
        <v>553</v>
      </c>
      <c r="C316" s="374"/>
      <c r="D316" s="329"/>
      <c r="E316" s="368"/>
      <c r="F316" s="296"/>
      <c r="G316" s="369"/>
      <c r="H316" s="345"/>
    </row>
    <row r="317" spans="1:8" s="311" customFormat="1">
      <c r="A317" s="373"/>
      <c r="B317" s="343"/>
      <c r="C317" s="374"/>
      <c r="D317" s="329"/>
      <c r="E317" s="368"/>
      <c r="F317" s="296"/>
      <c r="G317" s="369"/>
      <c r="H317" s="345"/>
    </row>
    <row r="318" spans="1:8" s="311" customFormat="1">
      <c r="A318" s="373"/>
      <c r="B318" s="370" t="s">
        <v>936</v>
      </c>
      <c r="C318" s="368">
        <v>196.18</v>
      </c>
      <c r="E318" s="368"/>
      <c r="F318" s="296"/>
      <c r="G318" s="369">
        <f>C318*E318</f>
        <v>0</v>
      </c>
      <c r="H318" s="345"/>
    </row>
    <row r="319" spans="1:8" s="311" customFormat="1">
      <c r="A319" s="373"/>
      <c r="B319" s="370"/>
      <c r="C319" s="368"/>
      <c r="E319" s="368"/>
      <c r="F319" s="296"/>
      <c r="G319" s="369"/>
      <c r="H319" s="345"/>
    </row>
    <row r="320" spans="1:8" s="311" customFormat="1" ht="38.25">
      <c r="A320" s="373" t="s">
        <v>1417</v>
      </c>
      <c r="B320" s="343" t="s">
        <v>554</v>
      </c>
      <c r="C320" s="374"/>
      <c r="D320" s="329"/>
      <c r="E320" s="368"/>
      <c r="F320" s="296"/>
      <c r="G320" s="369"/>
      <c r="H320" s="345"/>
    </row>
    <row r="321" spans="1:8" s="311" customFormat="1">
      <c r="A321" s="373"/>
      <c r="B321" s="343"/>
      <c r="C321" s="374"/>
      <c r="D321" s="329"/>
      <c r="E321" s="368"/>
      <c r="F321" s="296"/>
      <c r="G321" s="369"/>
      <c r="H321" s="345"/>
    </row>
    <row r="322" spans="1:8" s="311" customFormat="1">
      <c r="A322" s="373"/>
      <c r="B322" s="370" t="s">
        <v>936</v>
      </c>
      <c r="C322" s="368">
        <v>57.95</v>
      </c>
      <c r="E322" s="368"/>
      <c r="F322" s="296"/>
      <c r="G322" s="369">
        <f>C322*E322</f>
        <v>0</v>
      </c>
      <c r="H322" s="345"/>
    </row>
    <row r="323" spans="1:8" s="311" customFormat="1">
      <c r="A323" s="373"/>
      <c r="B323" s="370"/>
      <c r="C323" s="368"/>
      <c r="E323" s="368"/>
      <c r="F323" s="296"/>
      <c r="G323" s="369"/>
      <c r="H323" s="345"/>
    </row>
    <row r="324" spans="1:8" s="311" customFormat="1" ht="63.75" customHeight="1">
      <c r="A324" s="373" t="s">
        <v>1419</v>
      </c>
      <c r="B324" s="343" t="s">
        <v>555</v>
      </c>
      <c r="C324" s="374"/>
      <c r="D324" s="329"/>
      <c r="E324" s="368"/>
      <c r="F324" s="296"/>
      <c r="G324" s="369"/>
      <c r="H324" s="345"/>
    </row>
    <row r="325" spans="1:8" s="311" customFormat="1" ht="12" customHeight="1">
      <c r="A325" s="373"/>
      <c r="B325" s="343"/>
      <c r="C325" s="374"/>
      <c r="D325" s="329"/>
      <c r="E325" s="368"/>
      <c r="F325" s="296"/>
      <c r="G325" s="369"/>
      <c r="H325" s="345"/>
    </row>
    <row r="326" spans="1:8" s="311" customFormat="1" ht="12" customHeight="1">
      <c r="A326" s="373"/>
      <c r="B326" s="370" t="s">
        <v>936</v>
      </c>
      <c r="C326" s="368">
        <v>179.45</v>
      </c>
      <c r="E326" s="368"/>
      <c r="F326" s="296"/>
      <c r="G326" s="369">
        <f>C326*E326</f>
        <v>0</v>
      </c>
      <c r="H326" s="345"/>
    </row>
    <row r="327" spans="1:8" s="311" customFormat="1" ht="12" customHeight="1">
      <c r="A327" s="373"/>
      <c r="B327" s="370"/>
      <c r="C327" s="368"/>
      <c r="E327" s="368"/>
      <c r="F327" s="296"/>
      <c r="G327" s="369"/>
      <c r="H327" s="345"/>
    </row>
    <row r="328" spans="1:8" s="311" customFormat="1" ht="75" customHeight="1">
      <c r="A328" s="373" t="s">
        <v>1421</v>
      </c>
      <c r="B328" s="343" t="s">
        <v>556</v>
      </c>
      <c r="C328" s="374"/>
      <c r="D328" s="329"/>
      <c r="E328" s="368"/>
      <c r="F328" s="296"/>
      <c r="G328" s="369"/>
      <c r="H328" s="345"/>
    </row>
    <row r="329" spans="1:8" s="311" customFormat="1" ht="12" customHeight="1">
      <c r="A329" s="373"/>
      <c r="B329" s="343"/>
      <c r="C329" s="374"/>
      <c r="D329" s="329"/>
      <c r="E329" s="368"/>
      <c r="F329" s="296"/>
      <c r="G329" s="369"/>
      <c r="H329" s="345"/>
    </row>
    <row r="330" spans="1:8" s="311" customFormat="1" ht="12" customHeight="1">
      <c r="A330" s="373"/>
      <c r="B330" s="370" t="s">
        <v>936</v>
      </c>
      <c r="C330" s="368">
        <v>47.55</v>
      </c>
      <c r="E330" s="368"/>
      <c r="F330" s="296"/>
      <c r="G330" s="369">
        <f>C330*E330</f>
        <v>0</v>
      </c>
      <c r="H330" s="345"/>
    </row>
    <row r="331" spans="1:8" s="311" customFormat="1" ht="12" customHeight="1">
      <c r="A331" s="373"/>
      <c r="B331" s="370"/>
      <c r="C331" s="368"/>
      <c r="E331" s="368"/>
      <c r="F331" s="296"/>
      <c r="G331" s="369"/>
      <c r="H331" s="345"/>
    </row>
    <row r="332" spans="1:8" s="311" customFormat="1" ht="63" customHeight="1">
      <c r="A332" s="373" t="s">
        <v>1423</v>
      </c>
      <c r="B332" s="343" t="s">
        <v>557</v>
      </c>
      <c r="C332" s="374"/>
      <c r="D332" s="329"/>
      <c r="E332" s="368"/>
      <c r="F332" s="296"/>
      <c r="G332" s="369"/>
      <c r="H332" s="345"/>
    </row>
    <row r="333" spans="1:8" s="311" customFormat="1" ht="12" customHeight="1">
      <c r="A333" s="373"/>
      <c r="B333" s="343"/>
      <c r="C333" s="374"/>
      <c r="D333" s="329"/>
      <c r="E333" s="368"/>
      <c r="F333" s="296"/>
      <c r="G333" s="369"/>
      <c r="H333" s="345"/>
    </row>
    <row r="334" spans="1:8" s="311" customFormat="1" ht="12" customHeight="1">
      <c r="A334" s="373"/>
      <c r="B334" s="370" t="s">
        <v>936</v>
      </c>
      <c r="C334" s="368">
        <v>41.64</v>
      </c>
      <c r="E334" s="368"/>
      <c r="F334" s="296"/>
      <c r="G334" s="369">
        <f>C334*E334</f>
        <v>0</v>
      </c>
      <c r="H334" s="345"/>
    </row>
    <row r="335" spans="1:8" s="311" customFormat="1">
      <c r="A335" s="317"/>
      <c r="B335" s="313"/>
      <c r="C335" s="319"/>
      <c r="D335" s="313"/>
      <c r="E335" s="319"/>
      <c r="F335" s="296"/>
      <c r="G335" s="298"/>
      <c r="H335" s="345"/>
    </row>
    <row r="336" spans="1:8" s="311" customFormat="1" ht="25.5">
      <c r="A336" s="376" t="s">
        <v>1425</v>
      </c>
      <c r="B336" s="406" t="s">
        <v>558</v>
      </c>
      <c r="C336" s="296"/>
      <c r="D336" s="296"/>
      <c r="E336" s="297"/>
      <c r="F336" s="296"/>
      <c r="G336" s="298"/>
    </row>
    <row r="337" spans="1:8" s="311" customFormat="1" ht="25.5">
      <c r="A337" s="376"/>
      <c r="B337" s="406" t="s">
        <v>559</v>
      </c>
      <c r="C337" s="296"/>
      <c r="D337" s="296"/>
      <c r="E337" s="297"/>
      <c r="F337" s="296"/>
      <c r="G337" s="298"/>
    </row>
    <row r="338" spans="1:8" s="311" customFormat="1">
      <c r="A338" s="293"/>
      <c r="B338" s="340"/>
      <c r="C338" s="341"/>
      <c r="D338" s="296"/>
      <c r="E338" s="297"/>
      <c r="F338" s="296"/>
      <c r="G338" s="298"/>
    </row>
    <row r="339" spans="1:8" s="311" customFormat="1">
      <c r="A339" s="293"/>
      <c r="B339" s="340" t="s">
        <v>936</v>
      </c>
      <c r="C339" s="341">
        <v>7.16</v>
      </c>
      <c r="D339" s="296"/>
      <c r="E339" s="368"/>
      <c r="F339" s="296"/>
      <c r="G339" s="369">
        <f>C339*E339</f>
        <v>0</v>
      </c>
    </row>
    <row r="340" spans="1:8" s="311" customFormat="1">
      <c r="A340" s="293"/>
      <c r="B340" s="340"/>
      <c r="C340" s="341"/>
      <c r="D340" s="296"/>
      <c r="E340" s="368"/>
      <c r="F340" s="296"/>
      <c r="G340" s="369"/>
    </row>
    <row r="341" spans="1:8" s="311" customFormat="1" ht="64.5" customHeight="1">
      <c r="A341" s="360" t="s">
        <v>1427</v>
      </c>
      <c r="B341" s="407" t="s">
        <v>560</v>
      </c>
      <c r="C341" s="408"/>
      <c r="E341" s="408"/>
      <c r="F341" s="341"/>
      <c r="G341" s="409"/>
    </row>
    <row r="342" spans="1:8" s="311" customFormat="1">
      <c r="A342" s="360"/>
      <c r="B342" s="407"/>
      <c r="C342" s="408"/>
      <c r="E342" s="408"/>
      <c r="F342" s="341"/>
      <c r="G342" s="409"/>
    </row>
    <row r="343" spans="1:8" s="299" customFormat="1">
      <c r="A343" s="360"/>
      <c r="B343" s="407" t="s">
        <v>1408</v>
      </c>
      <c r="C343" s="408">
        <v>6</v>
      </c>
      <c r="E343" s="408"/>
      <c r="F343" s="341"/>
      <c r="G343" s="409">
        <f>E343*C343</f>
        <v>0</v>
      </c>
      <c r="H343" s="311"/>
    </row>
    <row r="344" spans="1:8" s="299" customFormat="1">
      <c r="A344" s="360"/>
      <c r="B344" s="407"/>
      <c r="C344" s="408"/>
      <c r="E344" s="408"/>
      <c r="F344" s="341"/>
      <c r="G344" s="409"/>
      <c r="H344" s="311"/>
    </row>
    <row r="345" spans="1:8" ht="25.5">
      <c r="A345" s="376" t="s">
        <v>1429</v>
      </c>
      <c r="B345" s="410" t="s">
        <v>561</v>
      </c>
      <c r="C345" s="411"/>
      <c r="H345" s="311"/>
    </row>
    <row r="346" spans="1:8">
      <c r="B346" s="410"/>
      <c r="C346" s="411"/>
    </row>
    <row r="347" spans="1:8">
      <c r="B347" s="410" t="s">
        <v>1408</v>
      </c>
      <c r="C347" s="411">
        <v>24</v>
      </c>
      <c r="E347" s="408"/>
      <c r="F347" s="341"/>
      <c r="G347" s="409">
        <f>E347*C347</f>
        <v>0</v>
      </c>
    </row>
    <row r="348" spans="1:8" s="311" customFormat="1">
      <c r="A348" s="360"/>
      <c r="B348" s="407"/>
      <c r="C348" s="408"/>
      <c r="E348" s="389"/>
      <c r="F348" s="341"/>
      <c r="G348" s="409"/>
    </row>
    <row r="349" spans="1:8" s="311" customFormat="1" ht="38.25">
      <c r="A349" s="360" t="s">
        <v>1431</v>
      </c>
      <c r="B349" s="407" t="s">
        <v>562</v>
      </c>
      <c r="C349" s="408"/>
      <c r="E349" s="408"/>
      <c r="F349" s="341"/>
      <c r="G349" s="409"/>
    </row>
    <row r="350" spans="1:8" s="311" customFormat="1">
      <c r="A350" s="360"/>
      <c r="B350" s="407"/>
      <c r="C350" s="408"/>
      <c r="E350" s="408"/>
      <c r="F350" s="341"/>
      <c r="G350" s="409"/>
    </row>
    <row r="351" spans="1:8" s="311" customFormat="1">
      <c r="A351" s="360"/>
      <c r="B351" s="407" t="s">
        <v>1408</v>
      </c>
      <c r="C351" s="408">
        <v>15</v>
      </c>
      <c r="E351" s="408"/>
      <c r="F351" s="341"/>
      <c r="G351" s="409">
        <f>E351*C351</f>
        <v>0</v>
      </c>
    </row>
    <row r="352" spans="1:8" s="311" customFormat="1">
      <c r="A352" s="360"/>
      <c r="B352" s="407"/>
      <c r="C352" s="408"/>
      <c r="E352" s="389"/>
      <c r="F352" s="341"/>
      <c r="G352" s="409"/>
    </row>
    <row r="353" spans="1:8" s="311" customFormat="1" ht="51.75" customHeight="1">
      <c r="A353" s="360" t="s">
        <v>1434</v>
      </c>
      <c r="B353" s="407" t="s">
        <v>563</v>
      </c>
      <c r="C353" s="408"/>
      <c r="E353" s="408"/>
      <c r="F353" s="341"/>
      <c r="G353" s="409"/>
    </row>
    <row r="354" spans="1:8" s="311" customFormat="1">
      <c r="A354" s="360"/>
      <c r="B354" s="407"/>
      <c r="C354" s="408"/>
      <c r="E354" s="408"/>
      <c r="F354" s="341"/>
      <c r="G354" s="409"/>
    </row>
    <row r="355" spans="1:8" s="311" customFormat="1">
      <c r="A355" s="360"/>
      <c r="B355" s="407" t="s">
        <v>1405</v>
      </c>
      <c r="C355" s="408">
        <v>3</v>
      </c>
      <c r="E355" s="408"/>
      <c r="F355" s="341"/>
      <c r="G355" s="409">
        <f>E355*C355</f>
        <v>0</v>
      </c>
    </row>
    <row r="356" spans="1:8" s="311" customFormat="1">
      <c r="A356" s="360"/>
      <c r="B356" s="407"/>
      <c r="C356" s="408"/>
      <c r="E356" s="389"/>
      <c r="F356" s="341"/>
      <c r="G356" s="409"/>
    </row>
    <row r="357" spans="1:8" s="311" customFormat="1" ht="25.5">
      <c r="A357" s="360" t="s">
        <v>1436</v>
      </c>
      <c r="B357" s="407" t="s">
        <v>564</v>
      </c>
      <c r="C357" s="408"/>
      <c r="E357" s="408"/>
      <c r="F357" s="341"/>
      <c r="G357" s="409"/>
    </row>
    <row r="358" spans="1:8" s="311" customFormat="1">
      <c r="A358" s="360"/>
      <c r="B358" s="407"/>
      <c r="C358" s="408"/>
      <c r="E358" s="408"/>
      <c r="F358" s="341"/>
      <c r="G358" s="409"/>
      <c r="H358" s="299"/>
    </row>
    <row r="359" spans="1:8" s="311" customFormat="1">
      <c r="A359" s="360"/>
      <c r="B359" s="407" t="s">
        <v>1405</v>
      </c>
      <c r="C359" s="408">
        <v>3</v>
      </c>
      <c r="E359" s="408"/>
      <c r="F359" s="341"/>
      <c r="G359" s="409">
        <f>E359*C359</f>
        <v>0</v>
      </c>
    </row>
    <row r="360" spans="1:8" s="311" customFormat="1">
      <c r="A360" s="412"/>
      <c r="B360" s="413"/>
      <c r="C360" s="364"/>
      <c r="E360" s="364"/>
      <c r="F360" s="296"/>
      <c r="G360" s="391"/>
      <c r="H360" s="345"/>
    </row>
    <row r="361" spans="1:8" s="311" customFormat="1" ht="25.5">
      <c r="A361" s="293" t="s">
        <v>1438</v>
      </c>
      <c r="B361" s="340" t="s">
        <v>565</v>
      </c>
      <c r="C361" s="341"/>
      <c r="D361" s="296"/>
      <c r="E361" s="297"/>
      <c r="F361" s="296"/>
      <c r="G361" s="298"/>
    </row>
    <row r="362" spans="1:8" s="311" customFormat="1">
      <c r="A362" s="293"/>
      <c r="B362" s="340"/>
      <c r="C362" s="341"/>
      <c r="D362" s="296"/>
      <c r="E362" s="297"/>
      <c r="F362" s="296"/>
      <c r="G362" s="298"/>
    </row>
    <row r="363" spans="1:8">
      <c r="A363" s="293"/>
      <c r="B363" s="340" t="s">
        <v>936</v>
      </c>
      <c r="C363" s="341">
        <v>254.13</v>
      </c>
      <c r="E363" s="368"/>
      <c r="G363" s="369">
        <f>C363*E363</f>
        <v>0</v>
      </c>
      <c r="H363" s="311"/>
    </row>
    <row r="364" spans="1:8" s="414" customFormat="1">
      <c r="A364" s="293"/>
      <c r="B364" s="340"/>
      <c r="C364" s="341"/>
      <c r="D364" s="296"/>
      <c r="E364" s="297"/>
      <c r="F364" s="296"/>
      <c r="G364" s="298"/>
      <c r="H364" s="311"/>
    </row>
    <row r="365" spans="1:8" s="414" customFormat="1" ht="38.25">
      <c r="A365" s="293" t="s">
        <v>1440</v>
      </c>
      <c r="B365" s="340" t="s">
        <v>566</v>
      </c>
      <c r="C365" s="341"/>
      <c r="D365" s="296"/>
      <c r="E365" s="297"/>
      <c r="F365" s="296"/>
      <c r="G365" s="298"/>
      <c r="H365" s="311"/>
    </row>
    <row r="366" spans="1:8" s="414" customFormat="1">
      <c r="A366" s="293"/>
      <c r="B366" s="340"/>
      <c r="C366" s="341"/>
      <c r="D366" s="296"/>
      <c r="E366" s="297"/>
      <c r="F366" s="296"/>
      <c r="G366" s="298"/>
      <c r="H366" s="311"/>
    </row>
    <row r="367" spans="1:8" s="414" customFormat="1">
      <c r="A367" s="293"/>
      <c r="B367" s="313" t="s">
        <v>567</v>
      </c>
      <c r="C367" s="341">
        <v>60</v>
      </c>
      <c r="D367" s="296"/>
      <c r="E367" s="368"/>
      <c r="F367" s="296"/>
      <c r="G367" s="369">
        <f>C367*E367</f>
        <v>0</v>
      </c>
      <c r="H367" s="311"/>
    </row>
    <row r="368" spans="1:8" s="414" customFormat="1">
      <c r="A368" s="293"/>
      <c r="B368" s="313" t="s">
        <v>568</v>
      </c>
      <c r="C368" s="341">
        <v>90</v>
      </c>
      <c r="D368" s="296"/>
      <c r="E368" s="368"/>
      <c r="F368" s="296"/>
      <c r="G368" s="369">
        <f>C368*E368</f>
        <v>0</v>
      </c>
      <c r="H368" s="311"/>
    </row>
    <row r="369" spans="1:8" s="414" customFormat="1">
      <c r="A369" s="293"/>
      <c r="B369" s="340"/>
      <c r="C369" s="341"/>
      <c r="D369" s="296"/>
      <c r="E369" s="297"/>
      <c r="F369" s="296"/>
      <c r="G369" s="298"/>
      <c r="H369" s="311"/>
    </row>
    <row r="370" spans="1:8" s="414" customFormat="1" ht="38.25">
      <c r="A370" s="362" t="s">
        <v>1442</v>
      </c>
      <c r="B370" s="390" t="s">
        <v>569</v>
      </c>
      <c r="C370" s="364"/>
      <c r="D370" s="311"/>
      <c r="E370" s="364"/>
      <c r="F370" s="296"/>
      <c r="G370" s="391"/>
      <c r="H370" s="311"/>
    </row>
    <row r="371" spans="1:8" s="414" customFormat="1">
      <c r="A371" s="362"/>
      <c r="B371" s="390"/>
      <c r="C371" s="364"/>
      <c r="D371" s="311"/>
      <c r="E371" s="364"/>
      <c r="F371" s="296"/>
      <c r="G371" s="391"/>
      <c r="H371" s="311"/>
    </row>
    <row r="372" spans="1:8" s="414" customFormat="1">
      <c r="A372" s="362"/>
      <c r="B372" s="349" t="s">
        <v>1464</v>
      </c>
      <c r="C372" s="354">
        <v>0.1</v>
      </c>
      <c r="D372" s="350"/>
      <c r="E372" s="350"/>
      <c r="F372" s="350"/>
      <c r="G372" s="355">
        <f>SUM(E372*0.1)</f>
        <v>0</v>
      </c>
      <c r="H372" s="311"/>
    </row>
    <row r="373" spans="1:8" s="414" customFormat="1">
      <c r="A373" s="362"/>
      <c r="B373" s="390"/>
      <c r="C373" s="364"/>
      <c r="D373" s="311"/>
      <c r="E373" s="364"/>
      <c r="F373" s="296"/>
      <c r="G373" s="391"/>
      <c r="H373" s="311"/>
    </row>
    <row r="374" spans="1:8" s="414" customFormat="1" ht="25.5">
      <c r="A374" s="376" t="s">
        <v>1444</v>
      </c>
      <c r="B374" s="377" t="s">
        <v>570</v>
      </c>
      <c r="C374" s="296"/>
      <c r="D374" s="296"/>
      <c r="E374" s="297"/>
      <c r="F374" s="296"/>
      <c r="G374" s="415"/>
      <c r="H374" s="311"/>
    </row>
    <row r="375" spans="1:8" s="414" customFormat="1">
      <c r="A375" s="376"/>
      <c r="B375" s="416"/>
      <c r="C375" s="296"/>
      <c r="D375" s="296"/>
      <c r="E375" s="297"/>
      <c r="F375" s="296"/>
      <c r="G375" s="298"/>
      <c r="H375" s="311"/>
    </row>
    <row r="376" spans="1:8" s="414" customFormat="1">
      <c r="A376" s="376"/>
      <c r="B376" s="416" t="s">
        <v>936</v>
      </c>
      <c r="C376" s="296">
        <v>254.13</v>
      </c>
      <c r="D376" s="296"/>
      <c r="E376" s="368"/>
      <c r="F376" s="296"/>
      <c r="G376" s="369">
        <f>C376*E376</f>
        <v>0</v>
      </c>
      <c r="H376" s="311"/>
    </row>
    <row r="377" spans="1:8" s="414" customFormat="1">
      <c r="A377" s="417"/>
      <c r="B377" s="418"/>
      <c r="C377" s="419"/>
      <c r="D377" s="311"/>
      <c r="E377" s="364"/>
      <c r="F377" s="296"/>
      <c r="G377" s="364"/>
      <c r="H377" s="311"/>
    </row>
    <row r="378" spans="1:8" s="414" customFormat="1">
      <c r="A378" s="376"/>
      <c r="B378" s="420" t="s">
        <v>571</v>
      </c>
      <c r="C378" s="296"/>
      <c r="D378" s="296"/>
      <c r="F378" s="296"/>
      <c r="G378" s="359">
        <f>SUM(G280:G376)</f>
        <v>0</v>
      </c>
      <c r="H378" s="311"/>
    </row>
    <row r="379" spans="1:8" s="414" customFormat="1">
      <c r="A379" s="376"/>
      <c r="B379" s="416"/>
      <c r="C379" s="296"/>
      <c r="D379" s="296"/>
      <c r="E379" s="297"/>
      <c r="F379" s="296"/>
      <c r="G379" s="298"/>
      <c r="H379" s="311"/>
    </row>
    <row r="380" spans="1:8">
      <c r="A380" s="412"/>
      <c r="B380" s="413"/>
      <c r="C380" s="364"/>
      <c r="D380" s="311"/>
      <c r="E380" s="365"/>
      <c r="G380" s="365"/>
      <c r="H380" s="311"/>
    </row>
    <row r="381" spans="1:8" ht="15.75" customHeight="1">
      <c r="A381" s="421" t="s">
        <v>572</v>
      </c>
      <c r="B381" s="422" t="s">
        <v>573</v>
      </c>
      <c r="C381" s="423"/>
      <c r="D381" s="311"/>
      <c r="E381" s="424"/>
      <c r="G381" s="425"/>
      <c r="H381" s="311"/>
    </row>
    <row r="382" spans="1:8">
      <c r="A382" s="412"/>
      <c r="B382" s="426"/>
      <c r="C382" s="427"/>
      <c r="D382" s="311"/>
      <c r="E382" s="365"/>
      <c r="G382" s="394"/>
      <c r="H382" s="311"/>
    </row>
    <row r="383" spans="1:8">
      <c r="A383" s="428" t="s">
        <v>1382</v>
      </c>
      <c r="B383" s="429" t="s">
        <v>574</v>
      </c>
      <c r="C383" s="430"/>
      <c r="D383" s="431"/>
      <c r="E383" s="432"/>
      <c r="F383" s="433"/>
      <c r="G383" s="434"/>
      <c r="H383" s="311"/>
    </row>
    <row r="384" spans="1:8">
      <c r="A384" s="435"/>
      <c r="B384" s="436"/>
      <c r="C384" s="430"/>
      <c r="D384" s="431"/>
      <c r="E384" s="432"/>
      <c r="F384" s="433"/>
      <c r="G384" s="434"/>
      <c r="H384" s="311"/>
    </row>
    <row r="385" spans="1:8" ht="25.5">
      <c r="A385" s="360" t="s">
        <v>1386</v>
      </c>
      <c r="B385" s="276" t="s">
        <v>575</v>
      </c>
      <c r="C385" s="430"/>
      <c r="D385" s="431"/>
      <c r="E385" s="432"/>
      <c r="F385" s="433"/>
      <c r="G385" s="434"/>
      <c r="H385" s="311"/>
    </row>
    <row r="386" spans="1:8">
      <c r="A386" s="435"/>
      <c r="B386" s="436"/>
      <c r="C386" s="430"/>
      <c r="D386" s="431"/>
      <c r="E386" s="432"/>
      <c r="F386" s="433"/>
      <c r="G386" s="434"/>
      <c r="H386" s="311"/>
    </row>
    <row r="387" spans="1:8">
      <c r="A387" s="435"/>
      <c r="B387" s="416" t="s">
        <v>936</v>
      </c>
      <c r="C387" s="296">
        <v>68</v>
      </c>
      <c r="E387" s="368"/>
      <c r="G387" s="369">
        <f>C387*E387</f>
        <v>0</v>
      </c>
      <c r="H387" s="311"/>
    </row>
    <row r="388" spans="1:8">
      <c r="A388" s="435"/>
      <c r="B388" s="436"/>
      <c r="C388" s="430"/>
      <c r="D388" s="431"/>
      <c r="E388" s="432"/>
      <c r="F388" s="433"/>
      <c r="G388" s="434"/>
      <c r="H388" s="311"/>
    </row>
    <row r="389" spans="1:8" ht="25.5" customHeight="1">
      <c r="A389" s="437" t="s">
        <v>1388</v>
      </c>
      <c r="B389" s="276" t="s">
        <v>576</v>
      </c>
      <c r="C389" s="438"/>
      <c r="D389" s="439"/>
      <c r="E389" s="440"/>
      <c r="F389" s="441"/>
      <c r="G389" s="339"/>
      <c r="H389" s="311"/>
    </row>
    <row r="390" spans="1:8" ht="13.5" customHeight="1">
      <c r="A390" s="442"/>
      <c r="B390" s="276"/>
      <c r="C390" s="438"/>
      <c r="D390" s="439"/>
      <c r="E390" s="440"/>
      <c r="F390" s="441"/>
      <c r="G390" s="339"/>
      <c r="H390" s="311"/>
    </row>
    <row r="391" spans="1:8" ht="13.5" customHeight="1">
      <c r="A391" s="442"/>
      <c r="B391" s="416" t="s">
        <v>936</v>
      </c>
      <c r="C391" s="296">
        <v>68</v>
      </c>
      <c r="E391" s="368"/>
      <c r="G391" s="369">
        <f>C391*E391</f>
        <v>0</v>
      </c>
      <c r="H391" s="311"/>
    </row>
    <row r="392" spans="1:8" s="414" customFormat="1" ht="12.75" customHeight="1">
      <c r="A392" s="442"/>
      <c r="B392" s="220"/>
      <c r="C392" s="438"/>
      <c r="D392" s="439"/>
      <c r="E392" s="440"/>
      <c r="F392" s="441"/>
      <c r="G392" s="443"/>
      <c r="H392" s="311"/>
    </row>
    <row r="393" spans="1:8" s="414" customFormat="1" ht="26.25" customHeight="1">
      <c r="A393" s="437" t="s">
        <v>1390</v>
      </c>
      <c r="B393" s="276" t="s">
        <v>577</v>
      </c>
      <c r="C393" s="438"/>
      <c r="D393" s="439"/>
      <c r="E393" s="440"/>
      <c r="F393" s="441"/>
      <c r="G393" s="443"/>
      <c r="H393" s="311"/>
    </row>
    <row r="394" spans="1:8" s="414" customFormat="1" ht="12.75" customHeight="1">
      <c r="A394" s="442"/>
      <c r="B394" s="220"/>
      <c r="C394" s="438"/>
      <c r="D394" s="439"/>
      <c r="E394" s="440"/>
      <c r="F394" s="441"/>
      <c r="G394" s="339"/>
      <c r="H394" s="311"/>
    </row>
    <row r="395" spans="1:8" s="414" customFormat="1" ht="12.75" customHeight="1">
      <c r="A395" s="442"/>
      <c r="B395" s="416" t="s">
        <v>915</v>
      </c>
      <c r="C395" s="296">
        <v>44</v>
      </c>
      <c r="D395" s="296"/>
      <c r="E395" s="368"/>
      <c r="F395" s="296"/>
      <c r="G395" s="369">
        <f>C395*E395</f>
        <v>0</v>
      </c>
      <c r="H395" s="311"/>
    </row>
    <row r="396" spans="1:8" s="414" customFormat="1" ht="12.75" customHeight="1">
      <c r="A396" s="442"/>
      <c r="B396" s="416"/>
      <c r="C396" s="296"/>
      <c r="D396" s="296"/>
      <c r="E396" s="368"/>
      <c r="F396" s="296"/>
      <c r="G396" s="369"/>
      <c r="H396" s="311"/>
    </row>
    <row r="397" spans="1:8" s="414" customFormat="1" ht="37.5" customHeight="1">
      <c r="A397" s="437" t="s">
        <v>1401</v>
      </c>
      <c r="B397" s="216" t="s">
        <v>578</v>
      </c>
      <c r="C397" s="438"/>
      <c r="D397" s="439"/>
      <c r="E397" s="440"/>
      <c r="F397" s="441"/>
      <c r="G397" s="443"/>
      <c r="H397" s="311"/>
    </row>
    <row r="398" spans="1:8" s="414" customFormat="1" ht="12" customHeight="1">
      <c r="A398" s="442"/>
      <c r="B398" s="220"/>
      <c r="C398" s="438"/>
      <c r="D398" s="439"/>
      <c r="E398" s="440"/>
      <c r="F398" s="441"/>
      <c r="G398" s="443"/>
      <c r="H398" s="311"/>
    </row>
    <row r="399" spans="1:8" s="414" customFormat="1" ht="12" customHeight="1">
      <c r="A399" s="442"/>
      <c r="B399" s="416" t="s">
        <v>915</v>
      </c>
      <c r="C399" s="296">
        <v>104.8</v>
      </c>
      <c r="D399" s="296"/>
      <c r="E399" s="368"/>
      <c r="F399" s="296"/>
      <c r="G399" s="369">
        <f>C399*E399</f>
        <v>0</v>
      </c>
      <c r="H399" s="311"/>
    </row>
    <row r="400" spans="1:8" s="414" customFormat="1" ht="12" customHeight="1">
      <c r="A400" s="442"/>
      <c r="B400" s="416"/>
      <c r="C400" s="296"/>
      <c r="D400" s="296"/>
      <c r="E400" s="368"/>
      <c r="F400" s="296"/>
      <c r="G400" s="369"/>
      <c r="H400" s="311"/>
    </row>
    <row r="401" spans="1:8" s="414" customFormat="1" ht="26.25" customHeight="1">
      <c r="A401" s="437" t="s">
        <v>1403</v>
      </c>
      <c r="B401" s="216" t="s">
        <v>579</v>
      </c>
      <c r="C401" s="438"/>
      <c r="D401" s="439"/>
      <c r="E401" s="440"/>
      <c r="F401" s="441"/>
      <c r="G401" s="443"/>
      <c r="H401" s="311"/>
    </row>
    <row r="402" spans="1:8" s="414" customFormat="1" ht="12" customHeight="1">
      <c r="A402" s="442"/>
      <c r="B402" s="220"/>
      <c r="C402" s="438"/>
      <c r="D402" s="439"/>
      <c r="E402" s="440"/>
      <c r="F402" s="441"/>
      <c r="G402" s="443"/>
      <c r="H402" s="311"/>
    </row>
    <row r="403" spans="1:8" s="414" customFormat="1" ht="12" customHeight="1">
      <c r="A403" s="442"/>
      <c r="B403" s="416" t="s">
        <v>915</v>
      </c>
      <c r="C403" s="296">
        <v>12</v>
      </c>
      <c r="D403" s="296"/>
      <c r="E403" s="368"/>
      <c r="F403" s="296"/>
      <c r="G403" s="369">
        <f>C403*E403</f>
        <v>0</v>
      </c>
      <c r="H403" s="311"/>
    </row>
    <row r="404" spans="1:8" s="414" customFormat="1" ht="12" customHeight="1">
      <c r="A404" s="442"/>
      <c r="B404" s="220"/>
      <c r="C404" s="438"/>
      <c r="D404" s="439"/>
      <c r="E404" s="440"/>
      <c r="F404" s="441"/>
      <c r="G404" s="443"/>
      <c r="H404" s="311"/>
    </row>
    <row r="405" spans="1:8" s="414" customFormat="1" ht="38.25">
      <c r="A405" s="437" t="s">
        <v>1406</v>
      </c>
      <c r="B405" s="276" t="s">
        <v>580</v>
      </c>
      <c r="C405" s="438"/>
      <c r="D405" s="439"/>
      <c r="E405" s="440"/>
      <c r="F405" s="441"/>
      <c r="G405" s="443"/>
      <c r="H405" s="311"/>
    </row>
    <row r="406" spans="1:8" s="414" customFormat="1">
      <c r="A406" s="442"/>
      <c r="B406" s="220"/>
      <c r="C406" s="438"/>
      <c r="D406" s="439"/>
      <c r="E406" s="440"/>
      <c r="F406" s="441"/>
      <c r="G406" s="443"/>
      <c r="H406" s="311"/>
    </row>
    <row r="407" spans="1:8" s="414" customFormat="1">
      <c r="A407" s="442"/>
      <c r="B407" s="416" t="s">
        <v>936</v>
      </c>
      <c r="C407" s="296">
        <v>245</v>
      </c>
      <c r="D407" s="296"/>
      <c r="E407" s="368"/>
      <c r="F407" s="296"/>
      <c r="G407" s="369">
        <f>C407*E407</f>
        <v>0</v>
      </c>
      <c r="H407" s="311"/>
    </row>
    <row r="408" spans="1:8" ht="11.25" customHeight="1">
      <c r="A408" s="442"/>
      <c r="B408" s="220"/>
      <c r="C408" s="438"/>
      <c r="D408" s="439"/>
      <c r="E408" s="440"/>
      <c r="F408" s="441"/>
      <c r="G408" s="443"/>
      <c r="H408" s="311"/>
    </row>
    <row r="409" spans="1:8">
      <c r="A409" s="437" t="s">
        <v>1409</v>
      </c>
      <c r="B409" s="276" t="s">
        <v>581</v>
      </c>
      <c r="C409" s="438"/>
      <c r="D409" s="439"/>
      <c r="E409" s="440"/>
      <c r="F409" s="441"/>
      <c r="G409" s="443"/>
      <c r="H409" s="414"/>
    </row>
    <row r="410" spans="1:8">
      <c r="A410" s="442"/>
      <c r="B410" s="220"/>
      <c r="C410" s="438"/>
      <c r="D410" s="439"/>
      <c r="E410" s="440"/>
      <c r="F410" s="441"/>
      <c r="G410" s="339"/>
      <c r="H410" s="414"/>
    </row>
    <row r="411" spans="1:8">
      <c r="A411" s="442"/>
      <c r="B411" s="416" t="s">
        <v>936</v>
      </c>
      <c r="C411" s="296">
        <v>245</v>
      </c>
      <c r="E411" s="368"/>
      <c r="G411" s="369">
        <f>C411*E411</f>
        <v>0</v>
      </c>
      <c r="H411" s="414"/>
    </row>
    <row r="412" spans="1:8">
      <c r="A412" s="442"/>
      <c r="B412" s="220"/>
      <c r="C412" s="438"/>
      <c r="D412" s="439"/>
      <c r="E412" s="440"/>
      <c r="F412" s="441"/>
      <c r="G412" s="339"/>
      <c r="H412" s="414"/>
    </row>
    <row r="413" spans="1:8">
      <c r="A413" s="437" t="s">
        <v>1411</v>
      </c>
      <c r="B413" s="276" t="s">
        <v>582</v>
      </c>
      <c r="C413" s="438"/>
      <c r="D413" s="439"/>
      <c r="E413" s="440"/>
      <c r="F413" s="441"/>
      <c r="G413" s="443"/>
      <c r="H413" s="414"/>
    </row>
    <row r="414" spans="1:8">
      <c r="A414" s="442"/>
      <c r="B414" s="220"/>
      <c r="C414" s="438"/>
      <c r="D414" s="439"/>
      <c r="E414" s="440"/>
      <c r="F414" s="441"/>
      <c r="G414" s="339"/>
      <c r="H414" s="414"/>
    </row>
    <row r="415" spans="1:8">
      <c r="A415" s="442"/>
      <c r="B415" s="416" t="s">
        <v>915</v>
      </c>
      <c r="C415" s="296">
        <v>70.8</v>
      </c>
      <c r="E415" s="368"/>
      <c r="G415" s="369">
        <f>C415*E415</f>
        <v>0</v>
      </c>
      <c r="H415" s="414"/>
    </row>
    <row r="416" spans="1:8">
      <c r="A416" s="442"/>
      <c r="B416" s="220"/>
      <c r="C416" s="335"/>
      <c r="D416" s="220"/>
      <c r="E416" s="444"/>
      <c r="F416" s="441"/>
      <c r="G416" s="443"/>
      <c r="H416" s="414"/>
    </row>
    <row r="417" spans="1:8">
      <c r="A417" s="445"/>
      <c r="B417" s="915" t="s">
        <v>583</v>
      </c>
      <c r="C417" s="916"/>
      <c r="D417" s="341"/>
      <c r="E417" s="299"/>
      <c r="F417" s="341"/>
      <c r="G417" s="446">
        <f>SUM(G385:G415)</f>
        <v>0</v>
      </c>
      <c r="H417" s="414"/>
    </row>
    <row r="418" spans="1:8" s="414" customFormat="1">
      <c r="A418" s="428"/>
      <c r="B418" s="429"/>
      <c r="C418" s="427"/>
      <c r="D418" s="311"/>
      <c r="E418" s="365"/>
      <c r="F418" s="296"/>
      <c r="G418" s="394"/>
    </row>
    <row r="419" spans="1:8" s="414" customFormat="1">
      <c r="A419" s="412"/>
      <c r="B419" s="387"/>
      <c r="C419" s="427"/>
      <c r="D419" s="311"/>
      <c r="E419" s="365"/>
      <c r="F419" s="296"/>
      <c r="G419" s="394"/>
    </row>
    <row r="420" spans="1:8" s="311" customFormat="1" ht="15.75">
      <c r="A420" s="428" t="s">
        <v>1393</v>
      </c>
      <c r="B420" s="429" t="s">
        <v>584</v>
      </c>
      <c r="C420" s="447"/>
      <c r="E420" s="361"/>
      <c r="F420" s="296"/>
      <c r="G420" s="361"/>
      <c r="H420" s="414"/>
    </row>
    <row r="421" spans="1:8" s="311" customFormat="1">
      <c r="A421" s="448"/>
      <c r="B421" s="370"/>
      <c r="C421" s="368"/>
      <c r="E421" s="368"/>
      <c r="F421" s="326"/>
      <c r="G421" s="368"/>
      <c r="H421" s="414"/>
    </row>
    <row r="422" spans="1:8">
      <c r="A422" s="448"/>
      <c r="B422" s="308" t="s">
        <v>1384</v>
      </c>
      <c r="C422" s="368"/>
      <c r="D422" s="311"/>
      <c r="E422" s="368"/>
      <c r="G422" s="368"/>
      <c r="H422" s="414"/>
    </row>
    <row r="423" spans="1:8">
      <c r="A423" s="448"/>
      <c r="B423" s="308"/>
      <c r="C423" s="368"/>
      <c r="D423" s="311"/>
      <c r="E423" s="368"/>
      <c r="G423" s="368"/>
      <c r="H423" s="414"/>
    </row>
    <row r="424" spans="1:8" ht="26.25" customHeight="1">
      <c r="A424" s="448"/>
      <c r="B424" s="402" t="s">
        <v>585</v>
      </c>
      <c r="C424" s="449"/>
      <c r="D424" s="311"/>
      <c r="E424" s="450"/>
      <c r="G424" s="368"/>
      <c r="H424" s="414"/>
    </row>
    <row r="425" spans="1:8" ht="38.25" customHeight="1">
      <c r="A425" s="448"/>
      <c r="B425" s="402" t="s">
        <v>586</v>
      </c>
      <c r="C425" s="449"/>
      <c r="D425" s="311"/>
      <c r="E425" s="450"/>
      <c r="G425" s="368"/>
      <c r="H425" s="414"/>
    </row>
    <row r="426" spans="1:8" s="311" customFormat="1" ht="25.5">
      <c r="A426" s="448"/>
      <c r="B426" s="402" t="s">
        <v>587</v>
      </c>
      <c r="C426" s="449"/>
      <c r="E426" s="450"/>
      <c r="F426" s="296"/>
      <c r="G426" s="368"/>
      <c r="H426" s="345"/>
    </row>
    <row r="427" spans="1:8" ht="51">
      <c r="A427" s="448"/>
      <c r="B427" s="402" t="s">
        <v>588</v>
      </c>
      <c r="C427" s="449"/>
      <c r="D427" s="311"/>
      <c r="E427" s="450"/>
      <c r="G427" s="368"/>
    </row>
    <row r="428" spans="1:8" ht="138.75" customHeight="1">
      <c r="A428" s="448"/>
      <c r="B428" s="451" t="s">
        <v>589</v>
      </c>
      <c r="C428" s="449"/>
      <c r="D428" s="311"/>
      <c r="E428" s="450"/>
      <c r="G428" s="368"/>
      <c r="H428" s="299"/>
    </row>
    <row r="429" spans="1:8">
      <c r="A429" s="448"/>
      <c r="B429" s="402"/>
      <c r="C429" s="368"/>
      <c r="D429" s="311"/>
      <c r="E429" s="368"/>
      <c r="G429" s="368"/>
    </row>
    <row r="430" spans="1:8" ht="63.75">
      <c r="A430" s="448"/>
      <c r="B430" s="452" t="s">
        <v>590</v>
      </c>
      <c r="C430" s="453"/>
      <c r="D430" s="311"/>
      <c r="E430" s="454"/>
      <c r="G430" s="368"/>
    </row>
    <row r="431" spans="1:8">
      <c r="A431" s="448"/>
      <c r="B431" s="402"/>
      <c r="C431" s="368"/>
      <c r="D431" s="311"/>
      <c r="E431" s="368"/>
      <c r="G431" s="368"/>
    </row>
    <row r="432" spans="1:8" ht="63.75">
      <c r="A432" s="448"/>
      <c r="B432" s="452" t="s">
        <v>591</v>
      </c>
      <c r="C432" s="455"/>
      <c r="D432" s="311"/>
      <c r="E432" s="454"/>
      <c r="G432" s="368"/>
    </row>
    <row r="433" spans="1:7">
      <c r="A433" s="448"/>
      <c r="B433" s="452" t="s">
        <v>592</v>
      </c>
      <c r="C433" s="368"/>
      <c r="D433" s="311"/>
      <c r="E433" s="368"/>
      <c r="G433" s="368"/>
    </row>
    <row r="434" spans="1:7" ht="63.75">
      <c r="A434" s="448"/>
      <c r="B434" s="452" t="s">
        <v>593</v>
      </c>
      <c r="C434" s="455"/>
      <c r="D434" s="311"/>
      <c r="E434" s="454"/>
      <c r="G434" s="368"/>
    </row>
    <row r="435" spans="1:7" ht="77.25" customHeight="1">
      <c r="A435" s="448"/>
      <c r="B435" s="452" t="s">
        <v>594</v>
      </c>
      <c r="C435" s="455"/>
      <c r="D435" s="311"/>
      <c r="E435" s="454"/>
      <c r="G435" s="368"/>
    </row>
    <row r="436" spans="1:7" ht="51">
      <c r="A436" s="448"/>
      <c r="B436" s="452" t="s">
        <v>595</v>
      </c>
      <c r="C436" s="455"/>
      <c r="D436" s="311"/>
      <c r="E436" s="454"/>
      <c r="G436" s="369"/>
    </row>
    <row r="437" spans="1:7">
      <c r="A437" s="448"/>
      <c r="B437" s="456"/>
      <c r="C437" s="455"/>
      <c r="D437" s="311"/>
      <c r="E437" s="454"/>
      <c r="G437" s="369"/>
    </row>
    <row r="438" spans="1:7" ht="88.5" customHeight="1">
      <c r="A438" s="366" t="s">
        <v>1386</v>
      </c>
      <c r="B438" s="370" t="s">
        <v>596</v>
      </c>
      <c r="C438" s="368"/>
      <c r="D438" s="311"/>
      <c r="E438" s="368"/>
      <c r="G438" s="369"/>
    </row>
    <row r="439" spans="1:7">
      <c r="A439" s="366"/>
      <c r="B439" s="370"/>
      <c r="C439" s="368"/>
      <c r="D439" s="311"/>
      <c r="E439" s="368"/>
      <c r="G439" s="369"/>
    </row>
    <row r="440" spans="1:7">
      <c r="A440" s="366"/>
      <c r="B440" s="370" t="s">
        <v>1405</v>
      </c>
      <c r="C440" s="368">
        <v>1</v>
      </c>
      <c r="D440" s="311"/>
      <c r="E440" s="368"/>
      <c r="G440" s="369">
        <f>C440*E440</f>
        <v>0</v>
      </c>
    </row>
    <row r="441" spans="1:7">
      <c r="A441" s="366"/>
      <c r="B441" s="370"/>
      <c r="C441" s="368"/>
      <c r="D441" s="311"/>
      <c r="E441" s="364"/>
      <c r="G441" s="369"/>
    </row>
    <row r="442" spans="1:7">
      <c r="A442" s="366" t="s">
        <v>1388</v>
      </c>
      <c r="B442" s="370" t="s">
        <v>597</v>
      </c>
      <c r="C442" s="368"/>
      <c r="D442" s="311"/>
      <c r="E442" s="368"/>
      <c r="G442" s="369"/>
    </row>
    <row r="443" spans="1:7">
      <c r="A443" s="366"/>
      <c r="B443" s="370" t="s">
        <v>598</v>
      </c>
      <c r="C443" s="368"/>
      <c r="D443" s="311"/>
      <c r="E443" s="368"/>
      <c r="G443" s="369"/>
    </row>
    <row r="444" spans="1:7" ht="12" customHeight="1">
      <c r="A444" s="448"/>
      <c r="B444" s="370" t="s">
        <v>599</v>
      </c>
      <c r="C444" s="368"/>
      <c r="D444" s="311"/>
      <c r="E444" s="368"/>
      <c r="G444" s="369"/>
    </row>
    <row r="445" spans="1:7">
      <c r="A445" s="448"/>
      <c r="B445" s="370" t="s">
        <v>600</v>
      </c>
      <c r="C445" s="368"/>
      <c r="D445" s="311"/>
      <c r="E445" s="368"/>
      <c r="G445" s="369"/>
    </row>
    <row r="446" spans="1:7">
      <c r="A446" s="448"/>
      <c r="B446" s="370"/>
      <c r="C446" s="368"/>
      <c r="D446" s="311"/>
      <c r="E446" s="368"/>
      <c r="G446" s="369"/>
    </row>
    <row r="447" spans="1:7">
      <c r="A447" s="448"/>
      <c r="B447" s="370" t="s">
        <v>1405</v>
      </c>
      <c r="C447" s="368">
        <v>30</v>
      </c>
      <c r="D447" s="311"/>
      <c r="E447" s="368"/>
      <c r="G447" s="369">
        <f>C447*E447</f>
        <v>0</v>
      </c>
    </row>
    <row r="448" spans="1:7">
      <c r="A448" s="448"/>
      <c r="B448" s="370"/>
      <c r="C448" s="368"/>
      <c r="D448" s="311"/>
      <c r="E448" s="364"/>
      <c r="G448" s="369"/>
    </row>
    <row r="449" spans="1:7">
      <c r="A449" s="448"/>
      <c r="B449" s="308" t="s">
        <v>601</v>
      </c>
      <c r="C449" s="380"/>
      <c r="D449" s="311"/>
      <c r="E449" s="380"/>
      <c r="G449" s="457">
        <f>SUM(G438:G448)</f>
        <v>0</v>
      </c>
    </row>
    <row r="450" spans="1:7">
      <c r="B450" s="377"/>
    </row>
    <row r="451" spans="1:7" ht="12.75" customHeight="1">
      <c r="A451" s="293"/>
      <c r="B451" s="458"/>
      <c r="C451" s="295"/>
      <c r="F451" s="326"/>
      <c r="G451" s="328"/>
    </row>
    <row r="452" spans="1:7">
      <c r="A452" s="293" t="s">
        <v>1468</v>
      </c>
      <c r="B452" s="917" t="s">
        <v>602</v>
      </c>
      <c r="C452" s="910"/>
      <c r="D452" s="326"/>
      <c r="E452" s="327"/>
      <c r="F452" s="326"/>
      <c r="G452" s="328"/>
    </row>
    <row r="453" spans="1:7">
      <c r="A453" s="293"/>
      <c r="B453" s="459"/>
      <c r="C453" s="341"/>
      <c r="F453" s="326"/>
      <c r="G453" s="328"/>
    </row>
    <row r="454" spans="1:7">
      <c r="A454" s="293"/>
      <c r="B454" s="308" t="s">
        <v>1384</v>
      </c>
      <c r="C454" s="341"/>
      <c r="F454" s="326"/>
      <c r="G454" s="328"/>
    </row>
    <row r="455" spans="1:7">
      <c r="B455" s="460"/>
      <c r="C455" s="461"/>
      <c r="F455" s="326"/>
    </row>
    <row r="456" spans="1:7" ht="102">
      <c r="B456" s="462" t="s">
        <v>603</v>
      </c>
      <c r="C456" s="461"/>
      <c r="F456" s="326"/>
      <c r="G456" s="328"/>
    </row>
    <row r="457" spans="1:7">
      <c r="B457" s="463"/>
      <c r="C457" s="461"/>
    </row>
    <row r="458" spans="1:7" ht="63.75">
      <c r="A458" s="464" t="s">
        <v>1386</v>
      </c>
      <c r="B458" s="276" t="s">
        <v>604</v>
      </c>
      <c r="C458" s="465"/>
      <c r="D458" s="465"/>
      <c r="E458" s="466"/>
      <c r="F458" s="441"/>
      <c r="G458" s="443"/>
    </row>
    <row r="459" spans="1:7" ht="12.75" customHeight="1">
      <c r="A459" s="442"/>
      <c r="B459" s="220" t="s">
        <v>605</v>
      </c>
      <c r="C459" s="335"/>
      <c r="D459" s="220"/>
      <c r="E459" s="444"/>
      <c r="F459" s="441"/>
      <c r="G459" s="467"/>
    </row>
    <row r="460" spans="1:7">
      <c r="A460" s="442"/>
      <c r="B460" s="220" t="s">
        <v>936</v>
      </c>
      <c r="C460" s="335">
        <v>33.479999999999997</v>
      </c>
      <c r="D460" s="220"/>
      <c r="E460" s="444"/>
      <c r="F460" s="441"/>
      <c r="G460" s="468">
        <f>E460*C460</f>
        <v>0</v>
      </c>
    </row>
    <row r="461" spans="1:7">
      <c r="A461" s="442"/>
      <c r="B461" s="220"/>
      <c r="C461" s="335"/>
      <c r="D461" s="220"/>
      <c r="E461" s="444"/>
      <c r="F461" s="441"/>
      <c r="G461" s="468"/>
    </row>
    <row r="462" spans="1:7" ht="63.75">
      <c r="A462" s="464" t="s">
        <v>1388</v>
      </c>
      <c r="B462" s="276" t="s">
        <v>606</v>
      </c>
      <c r="C462" s="335"/>
      <c r="D462" s="220"/>
      <c r="E462" s="444"/>
      <c r="F462" s="441"/>
      <c r="G462" s="467"/>
    </row>
    <row r="463" spans="1:7">
      <c r="A463" s="442"/>
      <c r="B463" s="220"/>
      <c r="C463" s="335"/>
      <c r="D463" s="220"/>
      <c r="E463" s="444"/>
      <c r="F463" s="441"/>
      <c r="G463" s="467"/>
    </row>
    <row r="464" spans="1:7">
      <c r="A464" s="442"/>
      <c r="B464" s="220" t="s">
        <v>936</v>
      </c>
      <c r="C464" s="335">
        <v>155.80000000000001</v>
      </c>
      <c r="D464" s="220"/>
      <c r="E464" s="444"/>
      <c r="F464" s="441"/>
      <c r="G464" s="468">
        <f>E464*C464</f>
        <v>0</v>
      </c>
    </row>
    <row r="465" spans="1:7">
      <c r="A465" s="442"/>
      <c r="B465" s="220"/>
      <c r="C465" s="335"/>
      <c r="D465" s="220"/>
      <c r="E465" s="444"/>
      <c r="F465" s="441"/>
      <c r="G465" s="467"/>
    </row>
    <row r="466" spans="1:7" ht="76.5" customHeight="1">
      <c r="A466" s="464" t="s">
        <v>1390</v>
      </c>
      <c r="B466" s="276" t="s">
        <v>607</v>
      </c>
      <c r="C466" s="335"/>
      <c r="D466" s="220"/>
      <c r="E466" s="444"/>
      <c r="F466" s="441"/>
      <c r="G466" s="467"/>
    </row>
    <row r="467" spans="1:7">
      <c r="A467" s="442"/>
      <c r="B467" s="220"/>
      <c r="C467" s="335"/>
      <c r="D467" s="220"/>
      <c r="E467" s="444"/>
      <c r="F467" s="441"/>
      <c r="G467" s="467"/>
    </row>
    <row r="468" spans="1:7">
      <c r="A468" s="442"/>
      <c r="B468" s="220" t="s">
        <v>915</v>
      </c>
      <c r="C468" s="335">
        <v>38.799999999999997</v>
      </c>
      <c r="D468" s="220"/>
      <c r="E468" s="444"/>
      <c r="F468" s="441"/>
      <c r="G468" s="468">
        <f>E468*C468</f>
        <v>0</v>
      </c>
    </row>
    <row r="469" spans="1:7">
      <c r="B469" s="406"/>
      <c r="C469" s="296" t="s">
        <v>608</v>
      </c>
    </row>
    <row r="470" spans="1:7">
      <c r="B470" s="918" t="s">
        <v>609</v>
      </c>
      <c r="C470" s="910"/>
      <c r="D470" s="910"/>
      <c r="E470" s="345"/>
      <c r="G470" s="359">
        <f>SUM(G459:G468)</f>
        <v>0</v>
      </c>
    </row>
    <row r="471" spans="1:7">
      <c r="B471" s="406"/>
    </row>
    <row r="472" spans="1:7" ht="13.5" customHeight="1">
      <c r="A472" s="293"/>
      <c r="B472" s="340"/>
      <c r="C472" s="341"/>
    </row>
    <row r="473" spans="1:7">
      <c r="A473" s="376" t="s">
        <v>530</v>
      </c>
      <c r="B473" s="469" t="s">
        <v>610</v>
      </c>
      <c r="C473" s="326"/>
      <c r="D473" s="326"/>
      <c r="E473" s="327"/>
    </row>
    <row r="474" spans="1:7">
      <c r="B474" s="469"/>
      <c r="C474" s="326"/>
      <c r="D474" s="326"/>
      <c r="E474" s="327"/>
    </row>
    <row r="475" spans="1:7" ht="76.5">
      <c r="A475" s="376" t="s">
        <v>1386</v>
      </c>
      <c r="B475" s="470" t="s">
        <v>1483</v>
      </c>
    </row>
    <row r="476" spans="1:7">
      <c r="B476" s="470" t="s">
        <v>1484</v>
      </c>
    </row>
    <row r="477" spans="1:7">
      <c r="B477" s="470"/>
    </row>
    <row r="478" spans="1:7">
      <c r="B478" s="470" t="s">
        <v>936</v>
      </c>
      <c r="C478" s="296">
        <v>28.8</v>
      </c>
      <c r="E478" s="368"/>
      <c r="G478" s="369">
        <f>C478*E478</f>
        <v>0</v>
      </c>
    </row>
    <row r="479" spans="1:7">
      <c r="B479" s="470"/>
    </row>
    <row r="480" spans="1:7" ht="89.25" customHeight="1">
      <c r="A480" s="376" t="s">
        <v>1388</v>
      </c>
      <c r="B480" s="470" t="s">
        <v>1485</v>
      </c>
    </row>
    <row r="481" spans="1:7">
      <c r="B481" s="470" t="s">
        <v>1486</v>
      </c>
    </row>
    <row r="482" spans="1:7">
      <c r="B482" s="470"/>
    </row>
    <row r="483" spans="1:7">
      <c r="B483" s="416" t="s">
        <v>936</v>
      </c>
      <c r="C483" s="296">
        <v>58.63</v>
      </c>
      <c r="E483" s="368"/>
      <c r="G483" s="369">
        <f>C483*E483</f>
        <v>0</v>
      </c>
    </row>
    <row r="484" spans="1:7" ht="12" customHeight="1">
      <c r="F484" s="357"/>
      <c r="G484" s="471"/>
    </row>
    <row r="485" spans="1:7" ht="38.25">
      <c r="A485" s="376" t="s">
        <v>1390</v>
      </c>
      <c r="B485" s="470" t="s">
        <v>1487</v>
      </c>
    </row>
    <row r="487" spans="1:7">
      <c r="B487" s="416" t="s">
        <v>915</v>
      </c>
      <c r="C487" s="296">
        <v>84</v>
      </c>
      <c r="E487" s="368"/>
      <c r="G487" s="369">
        <f>C487*E487</f>
        <v>0</v>
      </c>
    </row>
    <row r="489" spans="1:7">
      <c r="B489" s="472" t="s">
        <v>1488</v>
      </c>
      <c r="C489" s="357"/>
      <c r="D489" s="357"/>
      <c r="E489" s="345"/>
      <c r="G489" s="359">
        <f>SUM(G475:G487)</f>
        <v>0</v>
      </c>
    </row>
    <row r="492" spans="1:7" ht="13.5" customHeight="1">
      <c r="A492" s="376" t="s">
        <v>541</v>
      </c>
      <c r="B492" s="469" t="s">
        <v>1489</v>
      </c>
      <c r="C492" s="326"/>
      <c r="D492" s="326"/>
      <c r="E492" s="327"/>
    </row>
    <row r="493" spans="1:7">
      <c r="B493" s="469"/>
      <c r="C493" s="326"/>
      <c r="D493" s="326"/>
      <c r="E493" s="327"/>
    </row>
    <row r="494" spans="1:7" ht="76.5">
      <c r="A494" s="376" t="s">
        <v>1386</v>
      </c>
      <c r="B494" s="470" t="s">
        <v>1490</v>
      </c>
    </row>
    <row r="495" spans="1:7">
      <c r="B495" s="470"/>
    </row>
    <row r="496" spans="1:7" ht="13.5" customHeight="1">
      <c r="B496" s="470" t="s">
        <v>936</v>
      </c>
      <c r="C496" s="296">
        <v>42.63</v>
      </c>
      <c r="E496" s="368"/>
      <c r="G496" s="369">
        <f>C496*E496</f>
        <v>0</v>
      </c>
    </row>
    <row r="497" spans="1:7">
      <c r="B497" s="470"/>
      <c r="E497" s="368"/>
      <c r="G497" s="369"/>
    </row>
    <row r="498" spans="1:7" ht="76.5">
      <c r="A498" s="376" t="s">
        <v>1388</v>
      </c>
      <c r="B498" s="470" t="s">
        <v>1491</v>
      </c>
    </row>
    <row r="499" spans="1:7">
      <c r="B499" s="470"/>
    </row>
    <row r="500" spans="1:7">
      <c r="B500" s="470" t="s">
        <v>936</v>
      </c>
      <c r="C500" s="296">
        <v>53.53</v>
      </c>
      <c r="E500" s="368"/>
      <c r="G500" s="369">
        <f>C500*E500</f>
        <v>0</v>
      </c>
    </row>
    <row r="501" spans="1:7">
      <c r="B501" s="470"/>
    </row>
    <row r="502" spans="1:7" ht="76.5">
      <c r="A502" s="376" t="s">
        <v>1390</v>
      </c>
      <c r="B502" s="473" t="s">
        <v>1492</v>
      </c>
    </row>
    <row r="504" spans="1:7">
      <c r="B504" s="416" t="s">
        <v>936</v>
      </c>
      <c r="C504" s="296">
        <v>11.37</v>
      </c>
      <c r="E504" s="368"/>
      <c r="G504" s="369">
        <f>C504*E504</f>
        <v>0</v>
      </c>
    </row>
    <row r="505" spans="1:7">
      <c r="E505" s="368"/>
      <c r="G505" s="369"/>
    </row>
    <row r="506" spans="1:7" ht="38.25">
      <c r="A506" s="464" t="s">
        <v>1401</v>
      </c>
      <c r="B506" s="276" t="s">
        <v>1493</v>
      </c>
      <c r="C506" s="335"/>
      <c r="D506" s="220"/>
      <c r="E506" s="444"/>
      <c r="F506" s="441"/>
      <c r="G506" s="443"/>
    </row>
    <row r="507" spans="1:7">
      <c r="A507" s="442"/>
      <c r="B507" s="220"/>
      <c r="C507" s="335"/>
      <c r="D507" s="220"/>
      <c r="E507" s="444"/>
      <c r="F507" s="441"/>
      <c r="G507" s="443"/>
    </row>
    <row r="508" spans="1:7">
      <c r="B508" s="416" t="s">
        <v>936</v>
      </c>
      <c r="C508" s="296">
        <v>120.44</v>
      </c>
      <c r="E508" s="368"/>
      <c r="G508" s="369">
        <f>C508*E508</f>
        <v>0</v>
      </c>
    </row>
    <row r="510" spans="1:7">
      <c r="B510" s="469" t="s">
        <v>1494</v>
      </c>
      <c r="C510" s="357"/>
      <c r="D510" s="357"/>
      <c r="E510" s="345"/>
      <c r="G510" s="359">
        <f>SUM(G494:G508)</f>
        <v>0</v>
      </c>
    </row>
    <row r="513" spans="1:7">
      <c r="A513" s="376" t="s">
        <v>1495</v>
      </c>
      <c r="B513" s="469" t="s">
        <v>1496</v>
      </c>
      <c r="C513" s="326"/>
      <c r="D513" s="326"/>
      <c r="E513" s="327"/>
    </row>
    <row r="515" spans="1:7" ht="51">
      <c r="A515" s="376" t="s">
        <v>1386</v>
      </c>
      <c r="B515" s="276" t="s">
        <v>1497</v>
      </c>
    </row>
    <row r="516" spans="1:7">
      <c r="B516" s="220"/>
    </row>
    <row r="517" spans="1:7">
      <c r="B517" s="220" t="s">
        <v>1405</v>
      </c>
      <c r="C517" s="296">
        <v>5</v>
      </c>
      <c r="E517" s="368"/>
      <c r="G517" s="369">
        <f>C517*E517</f>
        <v>0</v>
      </c>
    </row>
    <row r="518" spans="1:7">
      <c r="B518" s="220"/>
      <c r="E518" s="368"/>
      <c r="G518" s="369"/>
    </row>
    <row r="519" spans="1:7" ht="51">
      <c r="A519" s="376" t="s">
        <v>1388</v>
      </c>
      <c r="B519" s="276" t="s">
        <v>1498</v>
      </c>
    </row>
    <row r="520" spans="1:7" ht="13.5" customHeight="1">
      <c r="B520" s="220"/>
    </row>
    <row r="521" spans="1:7">
      <c r="B521" s="220" t="s">
        <v>1405</v>
      </c>
      <c r="C521" s="296">
        <v>2</v>
      </c>
      <c r="E521" s="368"/>
      <c r="G521" s="369">
        <f>C521*E521</f>
        <v>0</v>
      </c>
    </row>
    <row r="522" spans="1:7">
      <c r="B522" s="220"/>
      <c r="E522" s="368"/>
      <c r="G522" s="369"/>
    </row>
    <row r="523" spans="1:7" ht="51">
      <c r="A523" s="376" t="s">
        <v>1390</v>
      </c>
      <c r="B523" s="276" t="s">
        <v>1499</v>
      </c>
    </row>
    <row r="524" spans="1:7">
      <c r="B524" s="220"/>
    </row>
    <row r="525" spans="1:7">
      <c r="B525" s="220" t="s">
        <v>1405</v>
      </c>
      <c r="C525" s="296">
        <v>1</v>
      </c>
      <c r="E525" s="368"/>
      <c r="G525" s="369">
        <f>C525*E525</f>
        <v>0</v>
      </c>
    </row>
    <row r="526" spans="1:7">
      <c r="B526" s="220"/>
      <c r="E526" s="368"/>
      <c r="G526" s="369"/>
    </row>
    <row r="527" spans="1:7" ht="114.75" customHeight="1">
      <c r="A527" s="376" t="s">
        <v>1401</v>
      </c>
      <c r="B527" s="276" t="s">
        <v>1500</v>
      </c>
    </row>
    <row r="528" spans="1:7">
      <c r="B528" s="220"/>
    </row>
    <row r="529" spans="1:7">
      <c r="B529" s="220" t="s">
        <v>1405</v>
      </c>
      <c r="C529" s="296">
        <v>2</v>
      </c>
      <c r="E529" s="368"/>
      <c r="G529" s="369">
        <f>C529*E529</f>
        <v>0</v>
      </c>
    </row>
    <row r="530" spans="1:7">
      <c r="A530" s="414"/>
      <c r="B530" s="345"/>
      <c r="C530" s="345"/>
      <c r="D530" s="345"/>
      <c r="E530" s="345"/>
      <c r="F530" s="345"/>
      <c r="G530" s="345"/>
    </row>
    <row r="531" spans="1:7" ht="63.75">
      <c r="A531" s="376" t="s">
        <v>1403</v>
      </c>
      <c r="B531" s="276" t="s">
        <v>1501</v>
      </c>
    </row>
    <row r="532" spans="1:7" ht="14.25" customHeight="1">
      <c r="B532" s="220"/>
    </row>
    <row r="533" spans="1:7">
      <c r="B533" s="220" t="s">
        <v>1405</v>
      </c>
      <c r="C533" s="296">
        <v>1</v>
      </c>
      <c r="E533" s="368"/>
      <c r="G533" s="369">
        <f>C533*E533</f>
        <v>0</v>
      </c>
    </row>
    <row r="534" spans="1:7">
      <c r="A534" s="414"/>
      <c r="B534" s="345"/>
      <c r="C534" s="345"/>
      <c r="D534" s="345"/>
      <c r="E534" s="345"/>
      <c r="F534" s="345"/>
      <c r="G534" s="345"/>
    </row>
    <row r="535" spans="1:7" ht="128.25" customHeight="1">
      <c r="A535" s="376" t="s">
        <v>1406</v>
      </c>
      <c r="B535" s="276" t="s">
        <v>1502</v>
      </c>
    </row>
    <row r="536" spans="1:7">
      <c r="B536" s="220"/>
    </row>
    <row r="537" spans="1:7">
      <c r="B537" s="220" t="s">
        <v>1405</v>
      </c>
      <c r="C537" s="296">
        <v>2</v>
      </c>
      <c r="E537" s="368"/>
      <c r="G537" s="369">
        <f>C537*E537</f>
        <v>0</v>
      </c>
    </row>
    <row r="539" spans="1:7" ht="115.5" customHeight="1">
      <c r="A539" s="376" t="s">
        <v>1409</v>
      </c>
      <c r="B539" s="276" t="s">
        <v>1503</v>
      </c>
    </row>
    <row r="540" spans="1:7">
      <c r="B540" s="220"/>
    </row>
    <row r="541" spans="1:7">
      <c r="B541" s="220" t="s">
        <v>1405</v>
      </c>
      <c r="C541" s="296">
        <v>3</v>
      </c>
      <c r="E541" s="368"/>
      <c r="G541" s="369">
        <f>C541*E541</f>
        <v>0</v>
      </c>
    </row>
    <row r="542" spans="1:7">
      <c r="B542" s="220"/>
      <c r="E542" s="368"/>
      <c r="G542" s="369"/>
    </row>
    <row r="543" spans="1:7" ht="76.5">
      <c r="A543" s="376" t="s">
        <v>1411</v>
      </c>
      <c r="B543" s="276" t="s">
        <v>1504</v>
      </c>
    </row>
    <row r="544" spans="1:7">
      <c r="B544" s="220"/>
    </row>
    <row r="545" spans="1:7">
      <c r="B545" s="220" t="s">
        <v>1405</v>
      </c>
      <c r="C545" s="296">
        <v>1</v>
      </c>
      <c r="E545" s="368"/>
      <c r="G545" s="369">
        <f>C545*E545</f>
        <v>0</v>
      </c>
    </row>
    <row r="546" spans="1:7">
      <c r="A546" s="442"/>
      <c r="B546" s="220"/>
      <c r="C546" s="335"/>
      <c r="D546" s="220"/>
      <c r="E546" s="444"/>
      <c r="F546" s="441"/>
      <c r="G546" s="443"/>
    </row>
    <row r="547" spans="1:7" ht="26.25" customHeight="1">
      <c r="A547" s="376" t="s">
        <v>1413</v>
      </c>
      <c r="B547" s="276" t="s">
        <v>1505</v>
      </c>
    </row>
    <row r="548" spans="1:7">
      <c r="B548" s="220"/>
    </row>
    <row r="549" spans="1:7">
      <c r="B549" s="220" t="s">
        <v>1405</v>
      </c>
      <c r="C549" s="296">
        <v>1</v>
      </c>
      <c r="E549" s="368"/>
      <c r="G549" s="369">
        <f>C549*E549</f>
        <v>0</v>
      </c>
    </row>
    <row r="551" spans="1:7" ht="76.5">
      <c r="A551" s="376" t="s">
        <v>1415</v>
      </c>
      <c r="B551" s="276" t="s">
        <v>1506</v>
      </c>
    </row>
    <row r="552" spans="1:7">
      <c r="B552" s="220"/>
    </row>
    <row r="553" spans="1:7">
      <c r="B553" s="220" t="s">
        <v>1405</v>
      </c>
      <c r="C553" s="296">
        <v>1</v>
      </c>
      <c r="E553" s="368"/>
      <c r="G553" s="369">
        <f>C553*E553</f>
        <v>0</v>
      </c>
    </row>
    <row r="555" spans="1:7" ht="89.25">
      <c r="A555" s="474" t="s">
        <v>1417</v>
      </c>
      <c r="B555" s="475" t="s">
        <v>1507</v>
      </c>
      <c r="C555" s="335"/>
      <c r="D555" s="220"/>
      <c r="E555" s="220"/>
      <c r="F555" s="476"/>
      <c r="G555" s="477"/>
    </row>
    <row r="556" spans="1:7">
      <c r="A556" s="474"/>
      <c r="B556" s="475"/>
      <c r="C556" s="335"/>
      <c r="D556" s="220"/>
      <c r="E556" s="220"/>
      <c r="F556" s="476"/>
      <c r="G556" s="477"/>
    </row>
    <row r="557" spans="1:7">
      <c r="A557" s="474"/>
      <c r="B557" s="475" t="s">
        <v>1405</v>
      </c>
      <c r="C557" s="335">
        <v>1</v>
      </c>
      <c r="D557" s="220"/>
      <c r="E557" s="368"/>
      <c r="G557" s="369">
        <f>C557*E557</f>
        <v>0</v>
      </c>
    </row>
    <row r="558" spans="1:7">
      <c r="A558" s="478"/>
      <c r="B558"/>
      <c r="C558" s="479"/>
      <c r="D558"/>
      <c r="E558" s="480"/>
      <c r="F558" s="476"/>
      <c r="G558" s="477"/>
    </row>
    <row r="559" spans="1:7" ht="63.75">
      <c r="A559" s="481" t="s">
        <v>1419</v>
      </c>
      <c r="B559" s="216" t="s">
        <v>1508</v>
      </c>
      <c r="C559" s="335"/>
      <c r="D559" s="220"/>
      <c r="E559" s="220"/>
      <c r="F559" s="476"/>
      <c r="G559" s="477"/>
    </row>
    <row r="561" spans="1:7">
      <c r="B561" s="416" t="s">
        <v>1405</v>
      </c>
      <c r="C561" s="296">
        <v>1</v>
      </c>
      <c r="E561" s="368"/>
      <c r="G561" s="369">
        <f>C561*E561</f>
        <v>0</v>
      </c>
    </row>
    <row r="563" spans="1:7" ht="165.75">
      <c r="A563" s="481" t="s">
        <v>1421</v>
      </c>
      <c r="B563" s="216" t="s">
        <v>1509</v>
      </c>
      <c r="C563" s="479"/>
      <c r="D563"/>
      <c r="E563" s="480"/>
      <c r="F563" s="476"/>
      <c r="G563" s="477"/>
    </row>
    <row r="564" spans="1:7">
      <c r="A564" s="478"/>
      <c r="B564" s="220" t="s">
        <v>1510</v>
      </c>
      <c r="C564" s="220" t="s">
        <v>605</v>
      </c>
      <c r="D564" s="220"/>
      <c r="E564" s="220"/>
      <c r="F564" s="476"/>
      <c r="G564" s="477"/>
    </row>
    <row r="565" spans="1:7">
      <c r="A565" s="478"/>
      <c r="B565" s="220" t="s">
        <v>1511</v>
      </c>
      <c r="C565" s="335">
        <v>2</v>
      </c>
      <c r="D565" s="220"/>
      <c r="E565" s="220"/>
      <c r="F565" s="476"/>
      <c r="G565" s="477"/>
    </row>
    <row r="566" spans="1:7">
      <c r="A566" s="478"/>
      <c r="B566" s="220" t="s">
        <v>1512</v>
      </c>
      <c r="C566" s="335">
        <v>1</v>
      </c>
      <c r="D566" s="220"/>
      <c r="E566" s="220"/>
      <c r="F566" s="476"/>
      <c r="G566" s="477"/>
    </row>
    <row r="567" spans="1:7">
      <c r="A567" s="478"/>
      <c r="B567" s="220" t="s">
        <v>1513</v>
      </c>
      <c r="C567" s="335">
        <v>1</v>
      </c>
      <c r="D567" s="220"/>
      <c r="E567" s="220"/>
      <c r="F567" s="476"/>
      <c r="G567" s="477"/>
    </row>
    <row r="568" spans="1:7">
      <c r="A568" s="478"/>
      <c r="B568" s="220" t="s">
        <v>1514</v>
      </c>
      <c r="C568" s="335">
        <v>2</v>
      </c>
      <c r="D568" s="220"/>
      <c r="E568" s="220"/>
      <c r="F568" s="476"/>
      <c r="G568" s="477"/>
    </row>
    <row r="569" spans="1:7">
      <c r="A569" s="478"/>
      <c r="B569" s="220" t="s">
        <v>1515</v>
      </c>
      <c r="C569" s="335">
        <v>1</v>
      </c>
      <c r="D569" s="220"/>
      <c r="E569" s="220"/>
      <c r="F569" s="476"/>
      <c r="G569" s="477"/>
    </row>
    <row r="570" spans="1:7">
      <c r="A570" s="478"/>
      <c r="B570" s="220" t="s">
        <v>1516</v>
      </c>
      <c r="C570" s="335">
        <v>2</v>
      </c>
      <c r="D570" s="220"/>
      <c r="E570" s="220"/>
      <c r="F570" s="476"/>
      <c r="G570" s="477"/>
    </row>
    <row r="571" spans="1:7" ht="25.5" customHeight="1">
      <c r="A571" s="478"/>
      <c r="B571" s="220" t="s">
        <v>1517</v>
      </c>
      <c r="C571" s="335">
        <v>1</v>
      </c>
      <c r="D571" s="220"/>
      <c r="E571" s="220"/>
      <c r="F571" s="476"/>
      <c r="G571" s="477"/>
    </row>
    <row r="572" spans="1:7">
      <c r="A572" s="478"/>
      <c r="B572" s="220"/>
      <c r="C572" s="335"/>
      <c r="D572" s="220"/>
      <c r="E572" s="220"/>
      <c r="F572" s="476"/>
      <c r="G572" s="477"/>
    </row>
    <row r="573" spans="1:7">
      <c r="A573" s="478"/>
      <c r="B573" s="220" t="s">
        <v>879</v>
      </c>
      <c r="C573" s="335">
        <v>1</v>
      </c>
      <c r="D573" s="220"/>
      <c r="E573" s="368"/>
      <c r="G573" s="369">
        <f>C573*E573</f>
        <v>0</v>
      </c>
    </row>
    <row r="574" spans="1:7">
      <c r="A574" s="478"/>
      <c r="B574"/>
      <c r="C574" s="479"/>
      <c r="D574"/>
      <c r="E574" s="480"/>
      <c r="F574" s="476"/>
      <c r="G574" s="477"/>
    </row>
    <row r="575" spans="1:7" ht="153">
      <c r="A575" s="481" t="s">
        <v>1423</v>
      </c>
      <c r="B575" s="216" t="s">
        <v>1518</v>
      </c>
      <c r="C575" s="479"/>
      <c r="D575"/>
      <c r="E575" s="480"/>
      <c r="F575" s="476"/>
      <c r="G575" s="477"/>
    </row>
    <row r="576" spans="1:7">
      <c r="A576" s="482"/>
      <c r="B576" s="220" t="s">
        <v>1510</v>
      </c>
      <c r="C576" s="220" t="s">
        <v>605</v>
      </c>
      <c r="D576" s="220"/>
      <c r="E576" s="220"/>
      <c r="F576" s="476"/>
      <c r="G576" s="477"/>
    </row>
    <row r="577" spans="1:7">
      <c r="A577" s="482"/>
      <c r="B577" s="220" t="s">
        <v>1511</v>
      </c>
      <c r="C577" s="335">
        <v>2</v>
      </c>
      <c r="D577" s="220"/>
      <c r="E577" s="220"/>
      <c r="F577" s="476"/>
      <c r="G577" s="477"/>
    </row>
    <row r="578" spans="1:7">
      <c r="A578" s="482"/>
      <c r="B578" s="220" t="s">
        <v>1512</v>
      </c>
      <c r="C578" s="335">
        <v>1</v>
      </c>
      <c r="D578" s="220"/>
      <c r="E578" s="220"/>
      <c r="F578" s="476"/>
      <c r="G578" s="477"/>
    </row>
    <row r="579" spans="1:7">
      <c r="A579" s="482"/>
      <c r="B579" s="220" t="s">
        <v>1513</v>
      </c>
      <c r="C579" s="335">
        <v>1</v>
      </c>
      <c r="D579" s="220"/>
      <c r="E579" s="220"/>
      <c r="F579" s="476"/>
      <c r="G579" s="477"/>
    </row>
    <row r="580" spans="1:7">
      <c r="A580" s="482"/>
      <c r="B580" s="220" t="s">
        <v>1516</v>
      </c>
      <c r="C580" s="335">
        <v>2</v>
      </c>
      <c r="D580" s="220"/>
      <c r="E580" s="220"/>
      <c r="F580" s="476"/>
      <c r="G580" s="477"/>
    </row>
    <row r="581" spans="1:7">
      <c r="A581" s="482"/>
      <c r="B581" s="220" t="s">
        <v>1517</v>
      </c>
      <c r="C581" s="335">
        <v>1</v>
      </c>
      <c r="D581" s="220"/>
      <c r="E581" s="220"/>
      <c r="F581" s="476"/>
      <c r="G581" s="477"/>
    </row>
    <row r="582" spans="1:7">
      <c r="A582" s="414"/>
      <c r="B582" s="345"/>
      <c r="C582" s="345"/>
      <c r="D582" s="345"/>
      <c r="E582" s="345"/>
      <c r="F582" s="345"/>
      <c r="G582" s="345"/>
    </row>
    <row r="583" spans="1:7">
      <c r="B583" s="220" t="s">
        <v>879</v>
      </c>
      <c r="C583" s="335">
        <v>1</v>
      </c>
      <c r="D583" s="220"/>
      <c r="E583" s="368"/>
      <c r="G583" s="369">
        <f>C583*E583</f>
        <v>0</v>
      </c>
    </row>
    <row r="584" spans="1:7">
      <c r="A584" s="414"/>
      <c r="B584" s="345"/>
      <c r="C584" s="345"/>
      <c r="D584" s="345"/>
      <c r="E584" s="345"/>
      <c r="F584" s="345"/>
      <c r="G584" s="345"/>
    </row>
    <row r="585" spans="1:7">
      <c r="B585" s="472" t="s">
        <v>1519</v>
      </c>
      <c r="C585" s="357"/>
      <c r="D585" s="357"/>
      <c r="G585" s="359">
        <f>SUM(G515:G583)</f>
        <v>0</v>
      </c>
    </row>
    <row r="588" spans="1:7" ht="13.5" customHeight="1">
      <c r="A588" s="293" t="s">
        <v>1520</v>
      </c>
      <c r="B588" s="909" t="s">
        <v>1521</v>
      </c>
      <c r="C588" s="910"/>
      <c r="D588" s="910"/>
      <c r="E588" s="910"/>
      <c r="F588" s="910"/>
    </row>
    <row r="589" spans="1:7">
      <c r="A589" s="293"/>
      <c r="B589" s="340"/>
      <c r="C589" s="341"/>
    </row>
    <row r="590" spans="1:7" ht="26.25" customHeight="1">
      <c r="A590" s="293" t="s">
        <v>1386</v>
      </c>
      <c r="B590" s="340" t="s">
        <v>1522</v>
      </c>
      <c r="C590" s="341"/>
    </row>
    <row r="591" spans="1:7">
      <c r="B591" s="483"/>
    </row>
    <row r="592" spans="1:7">
      <c r="B592" s="416" t="s">
        <v>936</v>
      </c>
      <c r="C592" s="296">
        <v>1050</v>
      </c>
      <c r="E592" s="368"/>
      <c r="G592" s="369">
        <f>C592*E592</f>
        <v>0</v>
      </c>
    </row>
    <row r="594" spans="1:7" ht="38.25">
      <c r="A594" s="293" t="s">
        <v>1388</v>
      </c>
      <c r="B594" s="340" t="s">
        <v>1523</v>
      </c>
      <c r="C594" s="341"/>
    </row>
    <row r="595" spans="1:7">
      <c r="B595" s="483"/>
    </row>
    <row r="596" spans="1:7">
      <c r="B596" s="416" t="s">
        <v>936</v>
      </c>
      <c r="C596" s="296">
        <v>206.7</v>
      </c>
      <c r="E596" s="368"/>
      <c r="G596" s="369">
        <f>C596*E596</f>
        <v>0</v>
      </c>
    </row>
    <row r="598" spans="1:7" ht="51">
      <c r="A598" s="376" t="s">
        <v>1390</v>
      </c>
      <c r="B598" s="470" t="s">
        <v>1524</v>
      </c>
    </row>
    <row r="599" spans="1:7">
      <c r="B599" s="406"/>
    </row>
    <row r="600" spans="1:7">
      <c r="B600" s="406" t="s">
        <v>936</v>
      </c>
      <c r="C600" s="296">
        <v>735</v>
      </c>
      <c r="E600" s="368"/>
      <c r="G600" s="369">
        <f>C600*E600</f>
        <v>0</v>
      </c>
    </row>
    <row r="601" spans="1:7">
      <c r="B601" s="406"/>
    </row>
    <row r="602" spans="1:7" ht="51">
      <c r="A602" s="376" t="s">
        <v>1401</v>
      </c>
      <c r="B602" s="470" t="s">
        <v>1525</v>
      </c>
    </row>
    <row r="603" spans="1:7">
      <c r="B603" s="406"/>
    </row>
    <row r="604" spans="1:7">
      <c r="B604" s="406" t="s">
        <v>936</v>
      </c>
      <c r="C604" s="296">
        <v>315</v>
      </c>
      <c r="E604" s="368"/>
      <c r="G604" s="369">
        <f>C604*E604</f>
        <v>0</v>
      </c>
    </row>
    <row r="605" spans="1:7">
      <c r="B605" s="406"/>
    </row>
    <row r="606" spans="1:7" ht="25.5">
      <c r="A606" s="376" t="s">
        <v>1403</v>
      </c>
      <c r="B606" s="416" t="s">
        <v>1526</v>
      </c>
    </row>
    <row r="608" spans="1:7">
      <c r="B608" s="416" t="s">
        <v>936</v>
      </c>
      <c r="C608" s="296">
        <v>15</v>
      </c>
      <c r="E608" s="368"/>
      <c r="G608" s="369">
        <f>C608*E608</f>
        <v>0</v>
      </c>
    </row>
    <row r="610" spans="1:7">
      <c r="A610" s="442" t="s">
        <v>1406</v>
      </c>
      <c r="B610" s="484" t="s">
        <v>1527</v>
      </c>
      <c r="C610" s="335"/>
      <c r="D610" s="220"/>
      <c r="E610" s="444"/>
      <c r="F610" s="441"/>
      <c r="G610" s="339"/>
    </row>
    <row r="611" spans="1:7">
      <c r="A611" s="442"/>
      <c r="B611" s="484"/>
      <c r="C611" s="335"/>
      <c r="D611" s="220"/>
      <c r="E611" s="444"/>
      <c r="F611" s="441"/>
      <c r="G611" s="339"/>
    </row>
    <row r="612" spans="1:7">
      <c r="A612" s="442"/>
      <c r="B612" s="484" t="s">
        <v>915</v>
      </c>
      <c r="C612" s="335">
        <v>450</v>
      </c>
      <c r="D612" s="220"/>
      <c r="E612" s="444"/>
      <c r="F612" s="441"/>
      <c r="G612" s="369">
        <f>C612*E612</f>
        <v>0</v>
      </c>
    </row>
    <row r="613" spans="1:7">
      <c r="A613" s="485"/>
      <c r="B613" s="486"/>
      <c r="C613" s="486"/>
      <c r="D613" s="486"/>
      <c r="E613" s="487"/>
      <c r="F613" s="486"/>
      <c r="G613" s="486"/>
    </row>
    <row r="614" spans="1:7" ht="25.5" customHeight="1">
      <c r="A614" s="437" t="s">
        <v>1409</v>
      </c>
      <c r="B614" s="484" t="s">
        <v>1528</v>
      </c>
      <c r="C614" s="335"/>
      <c r="D614" s="220"/>
      <c r="E614" s="444"/>
      <c r="F614" s="441"/>
      <c r="G614" s="339"/>
    </row>
    <row r="615" spans="1:7">
      <c r="A615" s="485"/>
      <c r="B615" s="486"/>
      <c r="C615" s="486"/>
      <c r="D615" s="486"/>
      <c r="E615" s="487"/>
      <c r="F615" s="486"/>
      <c r="G615" s="486"/>
    </row>
    <row r="616" spans="1:7">
      <c r="A616" s="485"/>
      <c r="B616" s="486" t="s">
        <v>915</v>
      </c>
      <c r="C616" s="335">
        <v>108</v>
      </c>
      <c r="D616" s="486"/>
      <c r="E616" s="368"/>
      <c r="G616" s="369">
        <f>C616*E616</f>
        <v>0</v>
      </c>
    </row>
    <row r="617" spans="1:7">
      <c r="A617" s="442"/>
      <c r="B617" s="486"/>
      <c r="C617" s="486"/>
      <c r="D617" s="486"/>
      <c r="E617" s="487"/>
      <c r="F617" s="486"/>
      <c r="G617" s="486"/>
    </row>
    <row r="618" spans="1:7" ht="51">
      <c r="A618" s="437" t="s">
        <v>1411</v>
      </c>
      <c r="B618" s="332" t="s">
        <v>1529</v>
      </c>
      <c r="C618" s="486"/>
      <c r="D618" s="486"/>
      <c r="E618" s="487"/>
      <c r="F618" s="486"/>
      <c r="G618" s="486"/>
    </row>
    <row r="619" spans="1:7">
      <c r="A619" s="442"/>
      <c r="B619" s="334"/>
      <c r="C619" s="486"/>
      <c r="D619" s="486"/>
      <c r="E619" s="487"/>
      <c r="F619" s="486"/>
      <c r="G619" s="486"/>
    </row>
    <row r="620" spans="1:7">
      <c r="A620" s="442"/>
      <c r="B620" s="334" t="s">
        <v>936</v>
      </c>
      <c r="C620" s="296">
        <v>56.14</v>
      </c>
      <c r="E620" s="368"/>
      <c r="G620" s="369">
        <f>C620*E620</f>
        <v>0</v>
      </c>
    </row>
    <row r="621" spans="1:7">
      <c r="A621" s="488"/>
      <c r="B621" s="486"/>
      <c r="C621" s="486"/>
      <c r="D621" s="486"/>
      <c r="E621" s="487"/>
      <c r="F621" s="486"/>
      <c r="G621" s="486"/>
    </row>
    <row r="622" spans="1:7">
      <c r="A622" s="293" t="s">
        <v>1413</v>
      </c>
      <c r="B622" s="340" t="s">
        <v>1530</v>
      </c>
      <c r="C622" s="341"/>
    </row>
    <row r="623" spans="1:7">
      <c r="A623" s="293"/>
      <c r="B623" s="340"/>
      <c r="C623" s="341"/>
    </row>
    <row r="624" spans="1:7">
      <c r="A624" s="293"/>
      <c r="B624" s="340" t="s">
        <v>936</v>
      </c>
      <c r="C624" s="341">
        <v>39</v>
      </c>
      <c r="E624" s="368"/>
      <c r="G624" s="369">
        <f>C624*E624</f>
        <v>0</v>
      </c>
    </row>
    <row r="625" spans="1:7">
      <c r="A625" s="293"/>
      <c r="B625" s="340"/>
      <c r="C625" s="341"/>
      <c r="E625" s="368"/>
      <c r="G625" s="369"/>
    </row>
    <row r="626" spans="1:7">
      <c r="B626" s="909" t="s">
        <v>1531</v>
      </c>
      <c r="C626" s="910"/>
      <c r="D626" s="910"/>
      <c r="E626" s="910"/>
      <c r="F626" s="910"/>
      <c r="G626" s="359">
        <f>SUM(G592:G624)</f>
        <v>0</v>
      </c>
    </row>
  </sheetData>
  <sheetProtection password="CC5F" sheet="1" objects="1" scenarios="1"/>
  <protectedRanges>
    <protectedRange sqref="E589:E624" name="Obseg2"/>
    <protectedRange sqref="E3:E584" name="Obseg1"/>
  </protectedRanges>
  <mergeCells count="8">
    <mergeCell ref="B588:F588"/>
    <mergeCell ref="B626:F626"/>
    <mergeCell ref="B24:D24"/>
    <mergeCell ref="B171:C171"/>
    <mergeCell ref="B234:C234"/>
    <mergeCell ref="B417:C417"/>
    <mergeCell ref="B452:C452"/>
    <mergeCell ref="B470:D470"/>
  </mergeCells>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Y510"/>
  <sheetViews>
    <sheetView topLeftCell="A469" workbookViewId="0">
      <selection activeCell="G485" sqref="G485"/>
    </sheetView>
  </sheetViews>
  <sheetFormatPr defaultRowHeight="12"/>
  <cols>
    <col min="1" max="1" width="4.7109375" style="40" customWidth="1"/>
    <col min="2" max="2" width="37.7109375" style="40" customWidth="1"/>
    <col min="3" max="3" width="8.7109375" style="64" customWidth="1"/>
    <col min="4" max="4" width="7.28515625" style="73" customWidth="1"/>
    <col min="5" max="5" width="13.7109375" style="62" customWidth="1"/>
    <col min="6" max="6" width="17.7109375" style="63" customWidth="1"/>
    <col min="7" max="7" width="30.7109375" style="40" customWidth="1"/>
    <col min="8" max="10" width="9.140625" style="40"/>
    <col min="11" max="11" width="8.28515625" style="40" customWidth="1"/>
    <col min="12" max="16384" width="9.140625" style="40"/>
  </cols>
  <sheetData>
    <row r="1" spans="1:6">
      <c r="B1" s="60" t="s">
        <v>868</v>
      </c>
      <c r="C1" s="61"/>
      <c r="D1" s="62"/>
    </row>
    <row r="2" spans="1:6">
      <c r="B2" s="60" t="s">
        <v>869</v>
      </c>
      <c r="D2" s="62"/>
    </row>
    <row r="3" spans="1:6">
      <c r="B3" s="60" t="s">
        <v>870</v>
      </c>
      <c r="C3" s="61"/>
      <c r="D3" s="62"/>
    </row>
    <row r="4" spans="1:6">
      <c r="B4" s="60"/>
      <c r="C4" s="61"/>
      <c r="D4" s="62"/>
    </row>
    <row r="5" spans="1:6">
      <c r="B5" s="60" t="s">
        <v>871</v>
      </c>
      <c r="C5" s="61"/>
      <c r="D5" s="62"/>
    </row>
    <row r="6" spans="1:6" ht="24">
      <c r="B6" s="65" t="s">
        <v>1051</v>
      </c>
      <c r="C6" s="61"/>
      <c r="D6" s="62"/>
    </row>
    <row r="7" spans="1:6" s="163" customFormat="1" ht="11.25">
      <c r="A7" s="119" t="s">
        <v>872</v>
      </c>
      <c r="B7" s="120" t="s">
        <v>873</v>
      </c>
      <c r="C7" s="121" t="s">
        <v>874</v>
      </c>
      <c r="D7" s="122" t="s">
        <v>875</v>
      </c>
      <c r="E7" s="123" t="s">
        <v>876</v>
      </c>
      <c r="F7" s="124" t="s">
        <v>877</v>
      </c>
    </row>
    <row r="8" spans="1:6" s="23" customFormat="1" ht="84">
      <c r="A8" s="11">
        <v>1</v>
      </c>
      <c r="B8" s="3" t="s">
        <v>1352</v>
      </c>
      <c r="C8" s="285" t="s">
        <v>878</v>
      </c>
      <c r="D8" s="23">
        <v>23</v>
      </c>
      <c r="E8" s="75"/>
      <c r="F8" s="75">
        <f>+D8*E8</f>
        <v>0</v>
      </c>
    </row>
    <row r="9" spans="1:6" s="23" customFormat="1">
      <c r="A9" s="11"/>
      <c r="B9" s="3"/>
      <c r="C9" s="285"/>
      <c r="E9" s="75"/>
      <c r="F9" s="75"/>
    </row>
    <row r="10" spans="1:6" s="23" customFormat="1" ht="48">
      <c r="A10" s="11">
        <v>2</v>
      </c>
      <c r="B10" s="3" t="s">
        <v>1353</v>
      </c>
      <c r="C10" s="285" t="s">
        <v>878</v>
      </c>
      <c r="D10" s="23">
        <v>8</v>
      </c>
      <c r="E10" s="75"/>
      <c r="F10" s="75">
        <f>+D10*E10</f>
        <v>0</v>
      </c>
    </row>
    <row r="11" spans="1:6" s="23" customFormat="1">
      <c r="A11" s="11"/>
      <c r="B11" s="3"/>
      <c r="C11" s="285"/>
      <c r="E11" s="75"/>
      <c r="F11" s="75"/>
    </row>
    <row r="12" spans="1:6" s="23" customFormat="1" ht="108">
      <c r="A12" s="11">
        <v>3</v>
      </c>
      <c r="B12" s="3" t="s">
        <v>1354</v>
      </c>
      <c r="C12" s="285" t="s">
        <v>879</v>
      </c>
      <c r="D12" s="23">
        <v>1</v>
      </c>
      <c r="E12" s="75"/>
      <c r="F12" s="75">
        <f>+D12*E12</f>
        <v>0</v>
      </c>
    </row>
    <row r="13" spans="1:6" s="23" customFormat="1">
      <c r="A13" s="11"/>
      <c r="B13" s="3"/>
      <c r="C13" s="285"/>
      <c r="E13" s="75"/>
      <c r="F13" s="75"/>
    </row>
    <row r="14" spans="1:6" s="23" customFormat="1" ht="36">
      <c r="A14" s="11">
        <v>4</v>
      </c>
      <c r="B14" s="3" t="s">
        <v>1355</v>
      </c>
      <c r="C14" s="285" t="s">
        <v>879</v>
      </c>
      <c r="D14" s="23">
        <v>1</v>
      </c>
      <c r="E14" s="75"/>
      <c r="F14" s="75">
        <f>+D14*E14</f>
        <v>0</v>
      </c>
    </row>
    <row r="15" spans="1:6" s="23" customFormat="1">
      <c r="A15" s="11"/>
      <c r="B15" s="3"/>
      <c r="C15" s="285"/>
      <c r="E15" s="75"/>
      <c r="F15" s="75"/>
    </row>
    <row r="16" spans="1:6" s="23" customFormat="1" ht="84">
      <c r="A16" s="11">
        <v>5</v>
      </c>
      <c r="B16" s="3" t="s">
        <v>1356</v>
      </c>
      <c r="C16" s="285" t="s">
        <v>878</v>
      </c>
      <c r="D16" s="23">
        <v>8</v>
      </c>
      <c r="E16" s="75"/>
      <c r="F16" s="75">
        <f>+D16*E16</f>
        <v>0</v>
      </c>
    </row>
    <row r="17" spans="1:6" s="23" customFormat="1">
      <c r="A17" s="11"/>
      <c r="B17" s="3"/>
      <c r="C17" s="285"/>
      <c r="E17" s="75"/>
      <c r="F17" s="75"/>
    </row>
    <row r="18" spans="1:6" s="23" customFormat="1" ht="96">
      <c r="A18" s="11">
        <v>6</v>
      </c>
      <c r="B18" s="3" t="s">
        <v>1357</v>
      </c>
      <c r="C18" s="285" t="s">
        <v>878</v>
      </c>
      <c r="D18" s="23">
        <v>1</v>
      </c>
      <c r="E18" s="75"/>
      <c r="F18" s="75">
        <f>+D18*E18</f>
        <v>0</v>
      </c>
    </row>
    <row r="19" spans="1:6" s="23" customFormat="1">
      <c r="A19" s="11"/>
      <c r="B19" s="3"/>
      <c r="C19" s="285"/>
      <c r="E19" s="75"/>
      <c r="F19" s="75"/>
    </row>
    <row r="20" spans="1:6" s="23" customFormat="1" ht="84">
      <c r="A20" s="11">
        <v>7</v>
      </c>
      <c r="B20" s="3" t="s">
        <v>1358</v>
      </c>
      <c r="C20" s="285" t="s">
        <v>878</v>
      </c>
      <c r="D20" s="23">
        <v>11</v>
      </c>
      <c r="E20" s="75"/>
      <c r="F20" s="75">
        <f>+D20*E20</f>
        <v>0</v>
      </c>
    </row>
    <row r="21" spans="1:6" s="23" customFormat="1">
      <c r="A21" s="11"/>
      <c r="B21" s="3"/>
      <c r="C21" s="285"/>
      <c r="E21" s="75"/>
      <c r="F21" s="75"/>
    </row>
    <row r="22" spans="1:6" s="23" customFormat="1" ht="36">
      <c r="A22" s="11"/>
      <c r="B22" s="3" t="s">
        <v>1359</v>
      </c>
      <c r="C22" s="285" t="s">
        <v>878</v>
      </c>
      <c r="D22" s="23">
        <v>2</v>
      </c>
      <c r="E22" s="75"/>
      <c r="F22" s="75">
        <f>+D22*E22</f>
        <v>0</v>
      </c>
    </row>
    <row r="23" spans="1:6" s="23" customFormat="1">
      <c r="A23" s="11"/>
      <c r="B23" s="3"/>
      <c r="C23" s="285"/>
      <c r="E23" s="75"/>
      <c r="F23" s="75"/>
    </row>
    <row r="24" spans="1:6" s="23" customFormat="1" ht="60">
      <c r="A24" s="11">
        <v>8</v>
      </c>
      <c r="B24" s="3" t="s">
        <v>1360</v>
      </c>
      <c r="C24" s="285" t="s">
        <v>878</v>
      </c>
      <c r="D24" s="23">
        <v>14</v>
      </c>
      <c r="E24" s="75"/>
      <c r="F24" s="75">
        <f>+D24*E24</f>
        <v>0</v>
      </c>
    </row>
    <row r="25" spans="1:6" s="23" customFormat="1">
      <c r="A25" s="11"/>
      <c r="B25" s="3"/>
      <c r="C25" s="285"/>
      <c r="E25" s="75"/>
      <c r="F25" s="75"/>
    </row>
    <row r="26" spans="1:6" s="23" customFormat="1" ht="24">
      <c r="A26" s="11"/>
      <c r="B26" s="3" t="s">
        <v>1361</v>
      </c>
      <c r="C26" s="285" t="s">
        <v>878</v>
      </c>
      <c r="D26" s="23">
        <v>3</v>
      </c>
      <c r="E26" s="75"/>
      <c r="F26" s="75">
        <f>+D26*E26</f>
        <v>0</v>
      </c>
    </row>
    <row r="27" spans="1:6" s="23" customFormat="1">
      <c r="A27" s="11"/>
      <c r="B27" s="3"/>
      <c r="C27" s="285"/>
      <c r="E27" s="75"/>
      <c r="F27" s="75"/>
    </row>
    <row r="28" spans="1:6" s="23" customFormat="1" ht="60">
      <c r="A28" s="11">
        <v>9</v>
      </c>
      <c r="B28" s="3" t="s">
        <v>1362</v>
      </c>
      <c r="C28" s="285" t="s">
        <v>878</v>
      </c>
      <c r="D28" s="23">
        <v>13</v>
      </c>
      <c r="E28" s="75"/>
      <c r="F28" s="75">
        <f>+D28*E28</f>
        <v>0</v>
      </c>
    </row>
    <row r="29" spans="1:6" s="23" customFormat="1">
      <c r="A29" s="11"/>
      <c r="B29" s="3"/>
      <c r="C29" s="285"/>
      <c r="E29" s="75"/>
      <c r="F29" s="75"/>
    </row>
    <row r="30" spans="1:6" s="23" customFormat="1" ht="24">
      <c r="A30" s="11"/>
      <c r="B30" s="3" t="s">
        <v>1361</v>
      </c>
      <c r="C30" s="285" t="s">
        <v>878</v>
      </c>
      <c r="D30" s="23">
        <v>3</v>
      </c>
      <c r="E30" s="75"/>
      <c r="F30" s="75">
        <f>+D30*E30</f>
        <v>0</v>
      </c>
    </row>
    <row r="31" spans="1:6" s="23" customFormat="1">
      <c r="A31" s="11"/>
      <c r="B31" s="3"/>
      <c r="C31" s="285"/>
      <c r="E31" s="75"/>
      <c r="F31" s="75"/>
    </row>
    <row r="32" spans="1:6" s="23" customFormat="1" ht="48">
      <c r="A32" s="11">
        <v>10</v>
      </c>
      <c r="B32" s="3" t="s">
        <v>1363</v>
      </c>
      <c r="C32" s="285"/>
      <c r="E32" s="75"/>
      <c r="F32" s="75"/>
    </row>
    <row r="33" spans="1:7" s="23" customFormat="1">
      <c r="A33" s="11"/>
      <c r="B33" s="3" t="s">
        <v>1364</v>
      </c>
      <c r="C33" s="285" t="s">
        <v>1365</v>
      </c>
      <c r="E33" s="75"/>
      <c r="F33" s="75"/>
    </row>
    <row r="34" spans="1:7" s="23" customFormat="1">
      <c r="A34" s="11"/>
      <c r="B34" s="3" t="s">
        <v>1366</v>
      </c>
      <c r="C34" s="285" t="s">
        <v>1365</v>
      </c>
      <c r="E34" s="75"/>
      <c r="F34" s="75"/>
    </row>
    <row r="35" spans="1:7" s="23" customFormat="1">
      <c r="A35" s="11"/>
      <c r="B35" s="3" t="s">
        <v>1367</v>
      </c>
      <c r="C35" s="285" t="s">
        <v>1368</v>
      </c>
      <c r="E35" s="75"/>
      <c r="F35" s="75"/>
    </row>
    <row r="36" spans="1:7" s="283" customFormat="1">
      <c r="A36" s="11"/>
      <c r="B36" s="3" t="s">
        <v>1369</v>
      </c>
      <c r="C36" s="285" t="s">
        <v>879</v>
      </c>
      <c r="D36" s="23">
        <v>8</v>
      </c>
      <c r="E36" s="75"/>
      <c r="F36" s="75">
        <f>+D36*E36</f>
        <v>0</v>
      </c>
    </row>
    <row r="37" spans="1:7" s="23" customFormat="1">
      <c r="A37" s="11"/>
      <c r="B37" s="3"/>
      <c r="C37" s="285"/>
      <c r="E37" s="75"/>
      <c r="F37" s="75"/>
    </row>
    <row r="38" spans="1:7" s="23" customFormat="1" ht="120">
      <c r="A38" s="11">
        <v>11</v>
      </c>
      <c r="B38" s="3" t="s">
        <v>1370</v>
      </c>
      <c r="C38" s="285" t="s">
        <v>878</v>
      </c>
      <c r="D38" s="23">
        <v>12</v>
      </c>
      <c r="E38" s="75"/>
      <c r="F38" s="75">
        <f>+D38*E38</f>
        <v>0</v>
      </c>
    </row>
    <row r="39" spans="1:7" s="23" customFormat="1">
      <c r="A39" s="11"/>
      <c r="B39" s="3"/>
      <c r="C39" s="285"/>
      <c r="E39" s="75"/>
      <c r="F39" s="75"/>
    </row>
    <row r="40" spans="1:7" s="23" customFormat="1" ht="180">
      <c r="A40" s="11">
        <v>12</v>
      </c>
      <c r="B40" s="3" t="s">
        <v>1371</v>
      </c>
      <c r="C40" s="285" t="s">
        <v>878</v>
      </c>
      <c r="D40" s="23">
        <v>1</v>
      </c>
      <c r="E40" s="75"/>
      <c r="F40" s="75">
        <f>+D40*E40</f>
        <v>0</v>
      </c>
      <c r="G40" s="284"/>
    </row>
    <row r="41" spans="1:7" s="23" customFormat="1">
      <c r="A41" s="11"/>
      <c r="B41" s="3"/>
      <c r="C41" s="285"/>
      <c r="E41" s="75"/>
      <c r="F41" s="75"/>
    </row>
    <row r="42" spans="1:7" s="23" customFormat="1" ht="72">
      <c r="A42" s="11">
        <v>13</v>
      </c>
      <c r="B42" s="3" t="s">
        <v>1372</v>
      </c>
      <c r="C42" s="285" t="s">
        <v>878</v>
      </c>
      <c r="D42" s="23">
        <v>1</v>
      </c>
      <c r="E42" s="75"/>
      <c r="F42" s="75">
        <f>+D42*E42</f>
        <v>0</v>
      </c>
    </row>
    <row r="43" spans="1:7" s="23" customFormat="1">
      <c r="A43" s="11"/>
      <c r="B43" s="3"/>
      <c r="C43" s="285"/>
      <c r="E43" s="75"/>
      <c r="F43" s="75"/>
    </row>
    <row r="44" spans="1:7" s="23" customFormat="1" ht="60">
      <c r="A44" s="11">
        <v>14</v>
      </c>
      <c r="B44" s="3" t="s">
        <v>1373</v>
      </c>
      <c r="C44" s="285" t="s">
        <v>878</v>
      </c>
      <c r="D44" s="23">
        <v>29</v>
      </c>
      <c r="E44" s="75"/>
      <c r="F44" s="75">
        <f>+D44*E44</f>
        <v>0</v>
      </c>
    </row>
    <row r="45" spans="1:7" s="23" customFormat="1">
      <c r="A45" s="11"/>
      <c r="B45" s="3"/>
      <c r="C45" s="285"/>
      <c r="E45" s="75"/>
      <c r="F45" s="75"/>
    </row>
    <row r="46" spans="1:7" s="23" customFormat="1">
      <c r="A46" s="11">
        <v>15</v>
      </c>
      <c r="B46" s="3" t="s">
        <v>899</v>
      </c>
      <c r="C46" s="285"/>
      <c r="E46" s="75"/>
      <c r="F46" s="75"/>
    </row>
    <row r="47" spans="1:7" s="56" customFormat="1">
      <c r="A47" s="11">
        <v>16</v>
      </c>
      <c r="B47" s="3" t="s">
        <v>900</v>
      </c>
      <c r="C47" s="285"/>
      <c r="D47" s="23"/>
      <c r="E47" s="75"/>
      <c r="F47" s="75"/>
    </row>
    <row r="48" spans="1:7" s="23" customFormat="1">
      <c r="A48" s="11"/>
      <c r="B48" s="3"/>
      <c r="C48" s="285"/>
      <c r="E48" s="75"/>
      <c r="F48" s="75"/>
    </row>
    <row r="49" spans="1:7" s="23" customFormat="1" ht="24">
      <c r="A49" s="11">
        <v>17</v>
      </c>
      <c r="B49" s="3" t="s">
        <v>1374</v>
      </c>
      <c r="C49" s="285"/>
      <c r="E49" s="75"/>
      <c r="F49" s="75"/>
    </row>
    <row r="50" spans="1:7" s="23" customFormat="1" ht="24">
      <c r="A50" s="11"/>
      <c r="B50" s="31" t="s">
        <v>1378</v>
      </c>
      <c r="C50" s="285" t="s">
        <v>1375</v>
      </c>
      <c r="D50" s="23" t="s">
        <v>1376</v>
      </c>
      <c r="E50" s="75"/>
      <c r="F50" s="75"/>
    </row>
    <row r="51" spans="1:7" s="23" customFormat="1">
      <c r="A51" s="11"/>
      <c r="B51" s="3"/>
      <c r="C51" s="285"/>
      <c r="E51" s="75"/>
      <c r="F51" s="75"/>
    </row>
    <row r="52" spans="1:7" s="23" customFormat="1">
      <c r="A52" s="11"/>
      <c r="B52" s="3" t="s">
        <v>1377</v>
      </c>
      <c r="C52" s="285"/>
      <c r="E52" s="75"/>
      <c r="F52" s="75">
        <f>SUM(F8:F51)</f>
        <v>0</v>
      </c>
      <c r="G52" s="56" t="s">
        <v>902</v>
      </c>
    </row>
    <row r="54" spans="1:7">
      <c r="A54" s="84"/>
      <c r="B54" s="84" t="s">
        <v>469</v>
      </c>
      <c r="C54" s="85"/>
      <c r="D54" s="86"/>
      <c r="E54" s="87"/>
      <c r="F54" s="88"/>
    </row>
    <row r="55" spans="1:7">
      <c r="A55" s="89" t="s">
        <v>872</v>
      </c>
      <c r="B55" s="89" t="s">
        <v>873</v>
      </c>
      <c r="C55" s="89" t="s">
        <v>874</v>
      </c>
      <c r="D55" s="89" t="s">
        <v>875</v>
      </c>
      <c r="E55" s="90" t="s">
        <v>876</v>
      </c>
      <c r="F55" s="89" t="s">
        <v>877</v>
      </c>
    </row>
    <row r="56" spans="1:7" ht="72">
      <c r="A56" s="91" t="s">
        <v>903</v>
      </c>
      <c r="B56" s="1" t="s">
        <v>908</v>
      </c>
      <c r="C56" s="92"/>
      <c r="D56" s="93"/>
      <c r="E56" s="94"/>
      <c r="F56" s="93"/>
    </row>
    <row r="57" spans="1:7">
      <c r="A57" s="91"/>
      <c r="B57" s="52" t="s">
        <v>904</v>
      </c>
      <c r="C57" s="95" t="s">
        <v>878</v>
      </c>
      <c r="D57" s="93">
        <v>6</v>
      </c>
      <c r="E57" s="96"/>
      <c r="F57" s="82">
        <f>D57*E57</f>
        <v>0</v>
      </c>
    </row>
    <row r="58" spans="1:7">
      <c r="A58" s="91"/>
      <c r="B58" s="52" t="s">
        <v>905</v>
      </c>
      <c r="C58" s="95" t="s">
        <v>878</v>
      </c>
      <c r="D58" s="93">
        <v>0</v>
      </c>
      <c r="E58" s="96"/>
      <c r="F58" s="82">
        <f>D58*E58</f>
        <v>0</v>
      </c>
    </row>
    <row r="59" spans="1:7">
      <c r="A59" s="91"/>
      <c r="B59" s="52" t="s">
        <v>906</v>
      </c>
      <c r="C59" s="95" t="s">
        <v>878</v>
      </c>
      <c r="D59" s="93">
        <v>6</v>
      </c>
      <c r="E59" s="96"/>
      <c r="F59" s="82">
        <f>D59*E59</f>
        <v>0</v>
      </c>
    </row>
    <row r="60" spans="1:7">
      <c r="A60" s="91"/>
      <c r="B60" s="52" t="s">
        <v>1350</v>
      </c>
      <c r="C60" s="95" t="s">
        <v>878</v>
      </c>
      <c r="D60" s="93">
        <v>8</v>
      </c>
      <c r="E60" s="96"/>
      <c r="F60" s="82">
        <f>D60*E60</f>
        <v>0</v>
      </c>
    </row>
    <row r="61" spans="1:7">
      <c r="A61" s="91"/>
      <c r="B61" s="52"/>
      <c r="C61" s="95"/>
      <c r="D61" s="93"/>
      <c r="E61" s="96"/>
      <c r="F61" s="82"/>
    </row>
    <row r="62" spans="1:7" ht="24">
      <c r="A62" s="91" t="s">
        <v>1049</v>
      </c>
      <c r="B62" s="52" t="s">
        <v>1333</v>
      </c>
      <c r="C62" s="95" t="s">
        <v>878</v>
      </c>
      <c r="D62" s="93">
        <v>1</v>
      </c>
      <c r="E62" s="96"/>
      <c r="F62" s="82">
        <f>D62*E62</f>
        <v>0</v>
      </c>
    </row>
    <row r="63" spans="1:7">
      <c r="A63" s="91"/>
      <c r="B63" s="52"/>
      <c r="C63" s="95"/>
      <c r="D63" s="93"/>
      <c r="E63" s="96"/>
      <c r="F63" s="82"/>
    </row>
    <row r="64" spans="1:7" ht="24">
      <c r="A64" s="91" t="s">
        <v>1050</v>
      </c>
      <c r="B64" s="52" t="s">
        <v>1340</v>
      </c>
      <c r="C64" s="95" t="s">
        <v>878</v>
      </c>
      <c r="D64" s="93">
        <v>1</v>
      </c>
      <c r="E64" s="96"/>
      <c r="F64" s="82">
        <f>D64*E64</f>
        <v>0</v>
      </c>
    </row>
    <row r="65" spans="1:6">
      <c r="A65" s="91"/>
      <c r="B65" s="52"/>
      <c r="C65" s="95"/>
      <c r="D65" s="93"/>
      <c r="E65" s="96"/>
      <c r="F65" s="82"/>
    </row>
    <row r="66" spans="1:6" ht="36">
      <c r="A66" s="97" t="s">
        <v>907</v>
      </c>
      <c r="B66" s="52" t="s">
        <v>1028</v>
      </c>
      <c r="C66" s="64" t="s">
        <v>878</v>
      </c>
      <c r="D66" s="73">
        <v>3</v>
      </c>
      <c r="E66" s="96"/>
      <c r="F66" s="82">
        <f>D66*E66</f>
        <v>0</v>
      </c>
    </row>
    <row r="67" spans="1:6">
      <c r="A67" s="57"/>
      <c r="B67" s="52"/>
      <c r="E67" s="96"/>
      <c r="F67" s="82"/>
    </row>
    <row r="68" spans="1:6" ht="36">
      <c r="A68" s="97">
        <f>A66+1</f>
        <v>5</v>
      </c>
      <c r="B68" s="52" t="s">
        <v>931</v>
      </c>
      <c r="C68" s="64" t="s">
        <v>878</v>
      </c>
      <c r="D68" s="73">
        <v>32</v>
      </c>
      <c r="E68" s="96"/>
      <c r="F68" s="83">
        <f>D68*E68</f>
        <v>0</v>
      </c>
    </row>
    <row r="69" spans="1:6">
      <c r="A69" s="97"/>
      <c r="B69" s="52"/>
      <c r="E69" s="96"/>
      <c r="F69" s="83"/>
    </row>
    <row r="70" spans="1:6">
      <c r="A70" s="97" t="s">
        <v>1029</v>
      </c>
      <c r="B70" s="52" t="s">
        <v>910</v>
      </c>
      <c r="C70" s="64" t="s">
        <v>878</v>
      </c>
      <c r="D70" s="73">
        <v>4</v>
      </c>
      <c r="E70" s="96"/>
      <c r="F70" s="83">
        <f>D70*E70</f>
        <v>0</v>
      </c>
    </row>
    <row r="71" spans="1:6">
      <c r="A71" s="97"/>
      <c r="B71" s="52"/>
      <c r="E71" s="96"/>
      <c r="F71" s="83"/>
    </row>
    <row r="72" spans="1:6" ht="48">
      <c r="A72" s="51" t="s">
        <v>1027</v>
      </c>
      <c r="B72" s="98" t="s">
        <v>912</v>
      </c>
      <c r="C72" s="40"/>
      <c r="D72" s="40"/>
      <c r="E72" s="96"/>
      <c r="F72" s="83"/>
    </row>
    <row r="73" spans="1:6">
      <c r="B73" s="40" t="s">
        <v>913</v>
      </c>
      <c r="C73" s="40" t="s">
        <v>878</v>
      </c>
      <c r="D73" s="40">
        <v>7</v>
      </c>
      <c r="E73" s="96"/>
      <c r="F73" s="83">
        <f>D73*E73</f>
        <v>0</v>
      </c>
    </row>
    <row r="74" spans="1:6">
      <c r="C74" s="40"/>
      <c r="D74" s="40"/>
      <c r="E74" s="96"/>
      <c r="F74" s="83"/>
    </row>
    <row r="75" spans="1:6" ht="24">
      <c r="A75" s="97" t="s">
        <v>958</v>
      </c>
      <c r="B75" s="52" t="s">
        <v>1030</v>
      </c>
      <c r="C75" s="64" t="s">
        <v>878</v>
      </c>
      <c r="D75" s="73">
        <v>12</v>
      </c>
      <c r="E75" s="96"/>
      <c r="F75" s="82">
        <f>D75*E75</f>
        <v>0</v>
      </c>
    </row>
    <row r="76" spans="1:6">
      <c r="A76" s="97"/>
      <c r="B76" s="52"/>
      <c r="E76" s="96"/>
      <c r="F76" s="82"/>
    </row>
    <row r="77" spans="1:6" ht="24">
      <c r="A77" s="97" t="s">
        <v>911</v>
      </c>
      <c r="B77" s="52" t="s">
        <v>1335</v>
      </c>
      <c r="C77" s="64" t="s">
        <v>878</v>
      </c>
      <c r="D77" s="73">
        <v>1</v>
      </c>
      <c r="E77" s="96"/>
      <c r="F77" s="82">
        <f>D77*E77</f>
        <v>0</v>
      </c>
    </row>
    <row r="78" spans="1:6">
      <c r="A78" s="57"/>
      <c r="B78" s="52"/>
      <c r="E78" s="96"/>
      <c r="F78" s="82"/>
    </row>
    <row r="79" spans="1:6" ht="48">
      <c r="A79" s="57">
        <v>10</v>
      </c>
      <c r="B79" s="52" t="s">
        <v>914</v>
      </c>
      <c r="C79" s="64" t="s">
        <v>915</v>
      </c>
      <c r="D79" s="73">
        <v>4</v>
      </c>
      <c r="E79" s="96"/>
      <c r="F79" s="82">
        <f>D79*E79</f>
        <v>0</v>
      </c>
    </row>
    <row r="80" spans="1:6">
      <c r="A80" s="57"/>
      <c r="B80" s="52"/>
      <c r="E80" s="96"/>
      <c r="F80" s="82">
        <f>D80*E80</f>
        <v>0</v>
      </c>
    </row>
    <row r="81" spans="1:6" ht="36">
      <c r="A81" s="57">
        <v>11</v>
      </c>
      <c r="B81" s="3" t="s">
        <v>1318</v>
      </c>
      <c r="C81" s="64" t="s">
        <v>878</v>
      </c>
      <c r="D81" s="73">
        <v>4</v>
      </c>
      <c r="E81" s="96"/>
      <c r="F81" s="82">
        <f>D81*E81</f>
        <v>0</v>
      </c>
    </row>
    <row r="82" spans="1:6">
      <c r="A82" s="57"/>
      <c r="B82" s="52"/>
      <c r="E82" s="96"/>
      <c r="F82" s="82"/>
    </row>
    <row r="83" spans="1:6" ht="60">
      <c r="A83" s="57">
        <f>A81+1</f>
        <v>12</v>
      </c>
      <c r="B83" s="46" t="s">
        <v>1321</v>
      </c>
      <c r="C83" s="64" t="s">
        <v>878</v>
      </c>
      <c r="D83" s="73">
        <v>1</v>
      </c>
      <c r="E83" s="96"/>
      <c r="F83" s="82">
        <f>D83*E83</f>
        <v>0</v>
      </c>
    </row>
    <row r="84" spans="1:6">
      <c r="A84" s="57"/>
      <c r="B84" s="52"/>
      <c r="E84" s="96"/>
      <c r="F84" s="82"/>
    </row>
    <row r="85" spans="1:6" ht="24">
      <c r="A85" s="57">
        <f>A83+1</f>
        <v>13</v>
      </c>
      <c r="B85" s="3" t="s">
        <v>916</v>
      </c>
      <c r="E85" s="96"/>
      <c r="F85" s="82"/>
    </row>
    <row r="86" spans="1:6" ht="13.5">
      <c r="A86" s="74"/>
      <c r="B86" s="52" t="s">
        <v>1308</v>
      </c>
      <c r="C86" s="23" t="s">
        <v>915</v>
      </c>
      <c r="D86" s="34">
        <v>45</v>
      </c>
      <c r="E86" s="96"/>
      <c r="F86" s="101">
        <f>D86*E86</f>
        <v>0</v>
      </c>
    </row>
    <row r="87" spans="1:6" ht="13.5">
      <c r="A87" s="74"/>
      <c r="B87" s="52" t="s">
        <v>932</v>
      </c>
      <c r="C87" s="23" t="s">
        <v>915</v>
      </c>
      <c r="D87" s="34">
        <v>30</v>
      </c>
      <c r="E87" s="96"/>
      <c r="F87" s="101">
        <f>D87*E87</f>
        <v>0</v>
      </c>
    </row>
    <row r="88" spans="1:6">
      <c r="A88" s="74"/>
      <c r="B88" s="52"/>
      <c r="C88" s="23"/>
      <c r="D88" s="34"/>
      <c r="E88" s="96"/>
      <c r="F88" s="101"/>
    </row>
    <row r="89" spans="1:6" ht="24">
      <c r="A89" s="57">
        <f>A85+1</f>
        <v>14</v>
      </c>
      <c r="B89" s="3" t="s">
        <v>917</v>
      </c>
      <c r="E89" s="96"/>
      <c r="F89" s="82"/>
    </row>
    <row r="90" spans="1:6" ht="13.5">
      <c r="A90" s="74"/>
      <c r="B90" s="52" t="s">
        <v>883</v>
      </c>
      <c r="C90" s="23" t="s">
        <v>915</v>
      </c>
      <c r="D90" s="34">
        <v>230</v>
      </c>
      <c r="E90" s="96"/>
      <c r="F90" s="101">
        <f t="shared" ref="F90:F98" si="0">D90*E90</f>
        <v>0</v>
      </c>
    </row>
    <row r="91" spans="1:6" ht="13.5">
      <c r="A91" s="74"/>
      <c r="B91" s="52" t="s">
        <v>884</v>
      </c>
      <c r="C91" s="23" t="s">
        <v>915</v>
      </c>
      <c r="D91" s="34">
        <v>630</v>
      </c>
      <c r="E91" s="96"/>
      <c r="F91" s="101">
        <f t="shared" si="0"/>
        <v>0</v>
      </c>
    </row>
    <row r="92" spans="1:6" ht="13.5">
      <c r="A92" s="57"/>
      <c r="B92" s="52" t="s">
        <v>885</v>
      </c>
      <c r="C92" s="23" t="s">
        <v>915</v>
      </c>
      <c r="D92" s="34">
        <v>210</v>
      </c>
      <c r="E92" s="96"/>
      <c r="F92" s="82">
        <f t="shared" si="0"/>
        <v>0</v>
      </c>
    </row>
    <row r="93" spans="1:6" ht="13.5">
      <c r="A93" s="57"/>
      <c r="B93" s="52" t="s">
        <v>886</v>
      </c>
      <c r="C93" s="23" t="s">
        <v>915</v>
      </c>
      <c r="D93" s="34">
        <v>320</v>
      </c>
      <c r="E93" s="96"/>
      <c r="F93" s="82">
        <f t="shared" si="0"/>
        <v>0</v>
      </c>
    </row>
    <row r="94" spans="1:6" ht="13.5">
      <c r="A94" s="57"/>
      <c r="B94" s="52" t="s">
        <v>887</v>
      </c>
      <c r="C94" s="23" t="s">
        <v>915</v>
      </c>
      <c r="D94" s="34">
        <v>190</v>
      </c>
      <c r="E94" s="96"/>
      <c r="F94" s="82">
        <f t="shared" si="0"/>
        <v>0</v>
      </c>
    </row>
    <row r="95" spans="1:6" ht="13.5">
      <c r="A95" s="57"/>
      <c r="B95" s="52" t="s">
        <v>888</v>
      </c>
      <c r="C95" s="23" t="s">
        <v>915</v>
      </c>
      <c r="D95" s="34">
        <v>1150</v>
      </c>
      <c r="E95" s="96"/>
      <c r="F95" s="82">
        <f t="shared" si="0"/>
        <v>0</v>
      </c>
    </row>
    <row r="96" spans="1:6" ht="13.5">
      <c r="A96" s="57"/>
      <c r="B96" s="52" t="s">
        <v>1038</v>
      </c>
      <c r="C96" s="23" t="s">
        <v>915</v>
      </c>
      <c r="D96" s="34">
        <v>340</v>
      </c>
      <c r="E96" s="96"/>
      <c r="F96" s="82">
        <f t="shared" si="0"/>
        <v>0</v>
      </c>
    </row>
    <row r="97" spans="1:7" ht="13.5">
      <c r="A97" s="57"/>
      <c r="B97" s="52" t="s">
        <v>1033</v>
      </c>
      <c r="C97" s="23" t="s">
        <v>915</v>
      </c>
      <c r="D97" s="34">
        <v>80</v>
      </c>
      <c r="E97" s="96"/>
      <c r="F97" s="82">
        <f t="shared" si="0"/>
        <v>0</v>
      </c>
    </row>
    <row r="98" spans="1:7" ht="13.5">
      <c r="A98" s="57"/>
      <c r="B98" s="52" t="s">
        <v>889</v>
      </c>
      <c r="C98" s="23" t="s">
        <v>915</v>
      </c>
      <c r="D98" s="34">
        <v>210</v>
      </c>
      <c r="E98" s="96"/>
      <c r="F98" s="82">
        <f t="shared" si="0"/>
        <v>0</v>
      </c>
    </row>
    <row r="99" spans="1:7">
      <c r="A99" s="57"/>
      <c r="B99" s="52"/>
      <c r="C99" s="23"/>
      <c r="D99" s="34"/>
      <c r="E99" s="96"/>
      <c r="F99" s="82"/>
    </row>
    <row r="100" spans="1:7" ht="48">
      <c r="A100" s="104">
        <f>A89+1</f>
        <v>15</v>
      </c>
      <c r="B100" s="3" t="s">
        <v>918</v>
      </c>
      <c r="C100" s="23"/>
      <c r="D100" s="34"/>
      <c r="E100" s="96"/>
      <c r="F100" s="82"/>
      <c r="G100" s="200">
        <f>SUM(F57:F136)</f>
        <v>0</v>
      </c>
    </row>
    <row r="101" spans="1:7" ht="13.5">
      <c r="A101" s="57"/>
      <c r="B101" s="52" t="s">
        <v>890</v>
      </c>
      <c r="C101" s="23" t="s">
        <v>915</v>
      </c>
      <c r="D101" s="73">
        <v>90</v>
      </c>
      <c r="E101" s="96"/>
      <c r="F101" s="82">
        <f>D101*E101</f>
        <v>0</v>
      </c>
    </row>
    <row r="102" spans="1:7" ht="13.5">
      <c r="A102" s="57"/>
      <c r="B102" s="52" t="s">
        <v>893</v>
      </c>
      <c r="C102" s="23" t="s">
        <v>915</v>
      </c>
      <c r="D102" s="34">
        <v>60</v>
      </c>
      <c r="E102" s="96"/>
      <c r="F102" s="82">
        <f>D102*E102</f>
        <v>0</v>
      </c>
    </row>
    <row r="103" spans="1:7" ht="13.5">
      <c r="A103" s="57"/>
      <c r="B103" s="52" t="s">
        <v>891</v>
      </c>
      <c r="C103" s="23" t="s">
        <v>915</v>
      </c>
      <c r="D103" s="34">
        <v>110</v>
      </c>
      <c r="E103" s="96"/>
      <c r="F103" s="82">
        <f>D103*E103</f>
        <v>0</v>
      </c>
    </row>
    <row r="104" spans="1:7" ht="13.5">
      <c r="A104" s="57"/>
      <c r="B104" s="52" t="s">
        <v>892</v>
      </c>
      <c r="C104" s="23" t="s">
        <v>915</v>
      </c>
      <c r="D104" s="34">
        <v>160</v>
      </c>
      <c r="E104" s="96"/>
      <c r="F104" s="82">
        <f>D104*E104</f>
        <v>0</v>
      </c>
    </row>
    <row r="105" spans="1:7">
      <c r="A105" s="57"/>
      <c r="B105" s="52"/>
      <c r="C105" s="23"/>
      <c r="D105" s="34"/>
      <c r="E105" s="96"/>
      <c r="F105" s="82"/>
    </row>
    <row r="106" spans="1:7" ht="24">
      <c r="A106" s="102">
        <f>A100+1</f>
        <v>16</v>
      </c>
      <c r="B106" s="52" t="s">
        <v>919</v>
      </c>
      <c r="C106" s="80"/>
      <c r="D106" s="62"/>
      <c r="E106" s="96"/>
      <c r="F106" s="105"/>
    </row>
    <row r="107" spans="1:7">
      <c r="A107" s="57"/>
      <c r="B107" s="52" t="s">
        <v>920</v>
      </c>
      <c r="C107" s="81" t="s">
        <v>915</v>
      </c>
      <c r="D107" s="73">
        <v>60</v>
      </c>
      <c r="E107" s="96"/>
      <c r="F107" s="106">
        <f>D107*E107</f>
        <v>0</v>
      </c>
    </row>
    <row r="108" spans="1:7">
      <c r="A108" s="57"/>
      <c r="B108" s="52" t="s">
        <v>921</v>
      </c>
      <c r="C108" s="64" t="s">
        <v>915</v>
      </c>
      <c r="D108" s="73">
        <v>110</v>
      </c>
      <c r="E108" s="96"/>
      <c r="F108" s="83">
        <f>D108*E108</f>
        <v>0</v>
      </c>
    </row>
    <row r="109" spans="1:7">
      <c r="A109" s="57"/>
      <c r="B109" s="52" t="s">
        <v>922</v>
      </c>
      <c r="C109" s="64" t="s">
        <v>915</v>
      </c>
      <c r="D109" s="73">
        <v>420</v>
      </c>
      <c r="E109" s="96"/>
      <c r="F109" s="83">
        <f>D109*E109</f>
        <v>0</v>
      </c>
    </row>
    <row r="110" spans="1:7">
      <c r="A110" s="57"/>
      <c r="B110" s="52" t="s">
        <v>923</v>
      </c>
      <c r="C110" s="64" t="s">
        <v>915</v>
      </c>
      <c r="D110" s="73">
        <v>750</v>
      </c>
      <c r="E110" s="96"/>
      <c r="F110" s="83">
        <f>D110*E110</f>
        <v>0</v>
      </c>
    </row>
    <row r="111" spans="1:7">
      <c r="A111" s="57"/>
      <c r="B111" s="52"/>
      <c r="E111" s="96"/>
      <c r="F111" s="83"/>
    </row>
    <row r="112" spans="1:7">
      <c r="A112" s="57">
        <f>A106+1</f>
        <v>17</v>
      </c>
      <c r="B112" s="52" t="s">
        <v>924</v>
      </c>
      <c r="E112" s="96"/>
      <c r="F112" s="83"/>
    </row>
    <row r="113" spans="1:6">
      <c r="A113" s="57"/>
      <c r="B113" s="52" t="s">
        <v>925</v>
      </c>
      <c r="C113" s="64" t="s">
        <v>915</v>
      </c>
      <c r="D113" s="73">
        <v>30</v>
      </c>
      <c r="E113" s="96"/>
      <c r="F113" s="83">
        <f>D113*E113</f>
        <v>0</v>
      </c>
    </row>
    <row r="114" spans="1:6">
      <c r="A114" s="57"/>
      <c r="B114" s="52" t="s">
        <v>926</v>
      </c>
      <c r="C114" s="64" t="s">
        <v>915</v>
      </c>
      <c r="D114" s="73">
        <v>20</v>
      </c>
      <c r="E114" s="96"/>
      <c r="F114" s="83">
        <f>D114*E114</f>
        <v>0</v>
      </c>
    </row>
    <row r="115" spans="1:6">
      <c r="A115" s="66"/>
      <c r="B115" s="38"/>
      <c r="C115" s="67"/>
      <c r="D115" s="69"/>
      <c r="E115" s="96"/>
      <c r="F115" s="70"/>
    </row>
    <row r="116" spans="1:6">
      <c r="A116" s="57">
        <f>A112+1</f>
        <v>18</v>
      </c>
      <c r="B116" s="52" t="s">
        <v>927</v>
      </c>
      <c r="C116" s="64" t="s">
        <v>915</v>
      </c>
      <c r="D116" s="73">
        <v>0</v>
      </c>
      <c r="E116" s="96"/>
      <c r="F116" s="83">
        <f>D116*E116</f>
        <v>0</v>
      </c>
    </row>
    <row r="117" spans="1:6">
      <c r="A117" s="57"/>
      <c r="B117" s="52"/>
      <c r="E117" s="96"/>
      <c r="F117" s="83"/>
    </row>
    <row r="118" spans="1:6" ht="24">
      <c r="A118" s="57">
        <f>A116+1</f>
        <v>19</v>
      </c>
      <c r="B118" s="52" t="s">
        <v>928</v>
      </c>
      <c r="E118" s="96"/>
      <c r="F118" s="83"/>
    </row>
    <row r="119" spans="1:6">
      <c r="A119" s="57"/>
      <c r="B119" s="52" t="s">
        <v>929</v>
      </c>
      <c r="C119" s="64" t="s">
        <v>915</v>
      </c>
      <c r="D119" s="73">
        <v>30</v>
      </c>
      <c r="E119" s="96"/>
      <c r="F119" s="83">
        <f>D119*E119</f>
        <v>0</v>
      </c>
    </row>
    <row r="120" spans="1:6">
      <c r="A120" s="57"/>
      <c r="B120" s="52" t="s">
        <v>930</v>
      </c>
      <c r="C120" s="64" t="s">
        <v>915</v>
      </c>
      <c r="D120" s="73">
        <v>20</v>
      </c>
      <c r="E120" s="96"/>
      <c r="F120" s="83">
        <f>D120*E120</f>
        <v>0</v>
      </c>
    </row>
    <row r="121" spans="1:6">
      <c r="A121" s="57"/>
      <c r="B121" s="52"/>
      <c r="E121" s="96"/>
      <c r="F121" s="83"/>
    </row>
    <row r="122" spans="1:6" ht="48">
      <c r="A122" s="57">
        <f>A118+1</f>
        <v>20</v>
      </c>
      <c r="B122" s="3" t="s">
        <v>1319</v>
      </c>
      <c r="C122" s="64" t="s">
        <v>915</v>
      </c>
      <c r="D122" s="73">
        <v>20</v>
      </c>
      <c r="E122" s="96"/>
      <c r="F122" s="83">
        <f>D122*E122</f>
        <v>0</v>
      </c>
    </row>
    <row r="123" spans="1:6">
      <c r="A123" s="57"/>
      <c r="B123" s="52"/>
      <c r="E123" s="96"/>
      <c r="F123" s="83"/>
    </row>
    <row r="124" spans="1:6" ht="36">
      <c r="A124" s="57">
        <f>A122+1</f>
        <v>21</v>
      </c>
      <c r="B124" s="3" t="s">
        <v>976</v>
      </c>
      <c r="C124" s="64" t="s">
        <v>878</v>
      </c>
      <c r="D124" s="73">
        <v>40</v>
      </c>
      <c r="E124" s="96"/>
      <c r="F124" s="83">
        <f>D124*E124</f>
        <v>0</v>
      </c>
    </row>
    <row r="125" spans="1:6">
      <c r="A125" s="66"/>
      <c r="B125" s="3"/>
      <c r="C125" s="67"/>
      <c r="D125" s="69"/>
      <c r="E125" s="96"/>
      <c r="F125" s="70"/>
    </row>
    <row r="126" spans="1:6" ht="48">
      <c r="A126" s="107">
        <f>A124+1</f>
        <v>22</v>
      </c>
      <c r="B126" s="3" t="s">
        <v>895</v>
      </c>
      <c r="C126" s="53"/>
      <c r="D126" s="54"/>
      <c r="E126" s="96"/>
      <c r="F126" s="83"/>
    </row>
    <row r="127" spans="1:6">
      <c r="A127" s="107"/>
      <c r="B127" s="3" t="s">
        <v>933</v>
      </c>
      <c r="C127" s="53" t="s">
        <v>878</v>
      </c>
      <c r="D127" s="54">
        <v>15</v>
      </c>
      <c r="E127" s="96"/>
      <c r="F127" s="83">
        <f>D127*E127</f>
        <v>0</v>
      </c>
    </row>
    <row r="128" spans="1:6">
      <c r="A128" s="107"/>
      <c r="B128" s="3"/>
      <c r="C128" s="23"/>
      <c r="D128" s="55"/>
      <c r="E128" s="96"/>
      <c r="F128" s="83"/>
    </row>
    <row r="129" spans="1:25" ht="11.25" customHeight="1">
      <c r="A129" s="107">
        <f>A126+1</f>
        <v>23</v>
      </c>
      <c r="B129" s="3" t="s">
        <v>1336</v>
      </c>
      <c r="C129" s="108"/>
      <c r="D129" s="55"/>
      <c r="E129" s="96"/>
      <c r="F129" s="83"/>
    </row>
    <row r="130" spans="1:25">
      <c r="A130" s="107"/>
      <c r="B130" s="3" t="s">
        <v>934</v>
      </c>
      <c r="C130" s="108" t="s">
        <v>878</v>
      </c>
      <c r="D130" s="55">
        <v>4</v>
      </c>
      <c r="E130" s="96"/>
      <c r="F130" s="83">
        <f>D130*E130</f>
        <v>0</v>
      </c>
    </row>
    <row r="131" spans="1:25">
      <c r="A131" s="107"/>
      <c r="B131" s="3"/>
      <c r="C131" s="53"/>
      <c r="D131" s="54"/>
      <c r="E131" s="96"/>
      <c r="F131" s="83"/>
    </row>
    <row r="132" spans="1:25" ht="36">
      <c r="A132" s="107">
        <f>A129+1</f>
        <v>24</v>
      </c>
      <c r="B132" s="3" t="s">
        <v>935</v>
      </c>
      <c r="C132" s="53"/>
      <c r="D132" s="54"/>
      <c r="E132" s="96"/>
      <c r="F132" s="83"/>
    </row>
    <row r="133" spans="1:25">
      <c r="A133" s="107"/>
      <c r="B133" s="3" t="s">
        <v>1320</v>
      </c>
      <c r="C133" s="108" t="s">
        <v>878</v>
      </c>
      <c r="D133" s="55">
        <v>8</v>
      </c>
      <c r="E133" s="96"/>
      <c r="F133" s="83">
        <f>D133*E133</f>
        <v>0</v>
      </c>
    </row>
    <row r="134" spans="1:25">
      <c r="A134" s="107"/>
      <c r="B134" s="3"/>
      <c r="C134" s="108"/>
      <c r="D134" s="55"/>
      <c r="E134" s="96"/>
      <c r="F134" s="83">
        <f>D134*E134</f>
        <v>0</v>
      </c>
    </row>
    <row r="135" spans="1:25" ht="48">
      <c r="A135" s="107">
        <f>A132+1</f>
        <v>25</v>
      </c>
      <c r="B135" s="1" t="s">
        <v>1037</v>
      </c>
      <c r="C135" s="23" t="s">
        <v>936</v>
      </c>
      <c r="D135" s="75">
        <v>0.1</v>
      </c>
      <c r="E135" s="96"/>
      <c r="F135" s="83">
        <f>E135*D135</f>
        <v>0</v>
      </c>
    </row>
    <row r="136" spans="1:25">
      <c r="A136" s="107"/>
      <c r="B136" s="1"/>
      <c r="C136" s="23"/>
      <c r="D136" s="75"/>
      <c r="E136" s="96"/>
      <c r="F136" s="83">
        <f>E136*D136</f>
        <v>0</v>
      </c>
    </row>
    <row r="137" spans="1:25" ht="25.5">
      <c r="A137" s="107">
        <f>A135+1</f>
        <v>26</v>
      </c>
      <c r="B137" s="216" t="s">
        <v>1323</v>
      </c>
      <c r="C137" s="23" t="s">
        <v>915</v>
      </c>
      <c r="D137" s="75">
        <v>450</v>
      </c>
      <c r="E137" s="96"/>
      <c r="F137" s="83">
        <f>E137*D137</f>
        <v>0</v>
      </c>
    </row>
    <row r="138" spans="1:25" s="205" customFormat="1" ht="12.75">
      <c r="A138" s="107"/>
      <c r="B138" s="216"/>
      <c r="C138" s="23"/>
      <c r="D138" s="75"/>
      <c r="E138" s="96"/>
      <c r="F138" s="83"/>
      <c r="G138" s="204"/>
      <c r="H138" s="204"/>
      <c r="I138" s="204"/>
      <c r="J138" s="204"/>
      <c r="M138" s="206"/>
      <c r="N138" s="207"/>
      <c r="O138" s="208"/>
      <c r="P138" s="208"/>
      <c r="Q138" s="208"/>
      <c r="R138" s="208"/>
      <c r="S138" s="208">
        <f>$Q138+$O138</f>
        <v>0</v>
      </c>
      <c r="T138" s="209">
        <f>D183*N138</f>
        <v>0</v>
      </c>
      <c r="U138" s="208">
        <f>D183*M138</f>
        <v>0</v>
      </c>
      <c r="Y138" s="210"/>
    </row>
    <row r="139" spans="1:25" ht="63.75">
      <c r="A139" s="107">
        <f>A137+1</f>
        <v>27</v>
      </c>
      <c r="B139" s="216" t="s">
        <v>1324</v>
      </c>
      <c r="C139" s="23" t="s">
        <v>1325</v>
      </c>
      <c r="D139" s="75">
        <v>150</v>
      </c>
      <c r="E139" s="96"/>
      <c r="F139" s="83">
        <f>E139*D139</f>
        <v>0</v>
      </c>
    </row>
    <row r="140" spans="1:25">
      <c r="A140" s="107"/>
      <c r="B140" s="1"/>
      <c r="C140" s="23"/>
      <c r="D140" s="75"/>
      <c r="E140" s="96"/>
      <c r="F140" s="83"/>
    </row>
    <row r="141" spans="1:25" ht="24">
      <c r="A141" s="107">
        <f>A139+1</f>
        <v>28</v>
      </c>
      <c r="B141" s="3" t="s">
        <v>937</v>
      </c>
      <c r="C141" s="53"/>
      <c r="D141" s="109">
        <v>0.02</v>
      </c>
      <c r="E141" s="96"/>
      <c r="F141" s="83">
        <f>G100*0.02</f>
        <v>0</v>
      </c>
    </row>
    <row r="142" spans="1:25" s="205" customFormat="1" ht="12.75">
      <c r="A142" s="107"/>
      <c r="B142" s="3"/>
      <c r="C142" s="53"/>
      <c r="D142" s="109"/>
      <c r="E142" s="110"/>
      <c r="F142" s="83"/>
      <c r="G142" s="204"/>
      <c r="H142" s="204"/>
      <c r="I142" s="204"/>
      <c r="J142" s="204"/>
      <c r="M142" s="206"/>
      <c r="N142" s="207"/>
      <c r="O142" s="208"/>
      <c r="P142" s="208"/>
      <c r="Q142" s="208"/>
      <c r="R142" s="208"/>
      <c r="S142" s="208">
        <f>$Q142+$O142</f>
        <v>0</v>
      </c>
      <c r="T142" s="209">
        <f>D187*N142</f>
        <v>0</v>
      </c>
      <c r="U142" s="208">
        <f>D187*M142</f>
        <v>0</v>
      </c>
      <c r="Y142" s="210"/>
    </row>
    <row r="143" spans="1:25" ht="24">
      <c r="A143" s="107">
        <f>A141+1</f>
        <v>29</v>
      </c>
      <c r="B143" s="3" t="s">
        <v>1021</v>
      </c>
      <c r="C143" s="53"/>
      <c r="D143" s="109">
        <v>0.03</v>
      </c>
      <c r="E143" s="110"/>
      <c r="F143" s="83">
        <f>G100*0.03</f>
        <v>0</v>
      </c>
    </row>
    <row r="144" spans="1:25">
      <c r="A144" s="107"/>
      <c r="B144" s="4"/>
      <c r="C144" s="53"/>
      <c r="D144" s="111"/>
      <c r="E144" s="110"/>
      <c r="F144" s="54"/>
    </row>
    <row r="145" spans="1:6">
      <c r="A145" s="107">
        <f>A143+1</f>
        <v>30</v>
      </c>
      <c r="B145" s="3" t="s">
        <v>1337</v>
      </c>
      <c r="C145" s="53"/>
      <c r="D145" s="109">
        <v>0.02</v>
      </c>
      <c r="E145" s="110"/>
      <c r="F145" s="54">
        <f>G100*0.02</f>
        <v>0</v>
      </c>
    </row>
    <row r="146" spans="1:6" ht="12.75" thickBot="1">
      <c r="A146" s="112"/>
      <c r="B146" s="113"/>
      <c r="C146" s="114"/>
      <c r="D146" s="79"/>
      <c r="E146" s="115"/>
      <c r="F146" s="116"/>
    </row>
    <row r="147" spans="1:6" ht="12.75" thickTop="1">
      <c r="A147" s="57"/>
      <c r="B147" s="117"/>
      <c r="C147" s="59"/>
      <c r="D147" s="71"/>
      <c r="E147" s="82"/>
      <c r="F147" s="118"/>
    </row>
    <row r="148" spans="1:6">
      <c r="A148" s="57"/>
      <c r="B148" s="57" t="s">
        <v>938</v>
      </c>
      <c r="C148" s="58"/>
      <c r="D148" s="71"/>
      <c r="E148" s="82"/>
    </row>
    <row r="149" spans="1:6">
      <c r="B149" s="52"/>
      <c r="E149" s="82"/>
      <c r="F149" s="83">
        <f>SUM(F56:F146)</f>
        <v>0</v>
      </c>
    </row>
    <row r="150" spans="1:6">
      <c r="A150" s="103"/>
      <c r="B150" s="60" t="s">
        <v>897</v>
      </c>
      <c r="D150" s="71"/>
      <c r="E150" s="71"/>
      <c r="F150" s="40"/>
    </row>
    <row r="151" spans="1:6">
      <c r="A151" s="103"/>
      <c r="B151" s="60"/>
      <c r="D151" s="71"/>
      <c r="E151" s="71"/>
      <c r="F151" s="40"/>
    </row>
    <row r="152" spans="1:6">
      <c r="A152" s="119" t="s">
        <v>872</v>
      </c>
      <c r="B152" s="120" t="s">
        <v>873</v>
      </c>
      <c r="C152" s="121" t="s">
        <v>874</v>
      </c>
      <c r="D152" s="122" t="s">
        <v>875</v>
      </c>
      <c r="E152" s="123" t="s">
        <v>876</v>
      </c>
      <c r="F152" s="124" t="s">
        <v>877</v>
      </c>
    </row>
    <row r="153" spans="1:6" ht="72">
      <c r="A153" s="51">
        <v>1</v>
      </c>
      <c r="B153" s="98" t="s">
        <v>1322</v>
      </c>
      <c r="C153" s="121"/>
      <c r="D153" s="122"/>
      <c r="E153" s="123"/>
      <c r="F153" s="124"/>
    </row>
    <row r="154" spans="1:6">
      <c r="A154" s="119"/>
      <c r="B154" s="98" t="s">
        <v>1309</v>
      </c>
      <c r="C154" s="121"/>
      <c r="D154" s="122"/>
      <c r="E154" s="123"/>
      <c r="F154" s="124"/>
    </row>
    <row r="155" spans="1:6">
      <c r="A155" s="119"/>
      <c r="B155" s="98" t="s">
        <v>1315</v>
      </c>
      <c r="C155" s="121"/>
      <c r="D155" s="122"/>
      <c r="E155" s="123"/>
      <c r="F155" s="124"/>
    </row>
    <row r="156" spans="1:6" ht="24">
      <c r="A156" s="119"/>
      <c r="B156" s="98" t="s">
        <v>1310</v>
      </c>
      <c r="C156" s="121"/>
      <c r="D156" s="122"/>
      <c r="E156" s="123"/>
      <c r="F156" s="124"/>
    </row>
    <row r="157" spans="1:6" ht="24">
      <c r="A157" s="119"/>
      <c r="B157" s="98" t="s">
        <v>1311</v>
      </c>
      <c r="C157" s="121"/>
      <c r="D157" s="122"/>
      <c r="E157" s="123"/>
      <c r="F157" s="124"/>
    </row>
    <row r="158" spans="1:6" ht="24">
      <c r="A158" s="119"/>
      <c r="B158" s="98" t="s">
        <v>1312</v>
      </c>
      <c r="C158" s="121"/>
      <c r="D158" s="122"/>
      <c r="E158" s="123"/>
      <c r="F158" s="124"/>
    </row>
    <row r="159" spans="1:6">
      <c r="A159" s="119"/>
      <c r="B159" s="98" t="s">
        <v>1313</v>
      </c>
      <c r="C159" s="121"/>
      <c r="D159" s="122"/>
      <c r="E159" s="123"/>
      <c r="F159" s="124"/>
    </row>
    <row r="160" spans="1:6" ht="36">
      <c r="A160" s="119"/>
      <c r="B160" s="98" t="s">
        <v>1314</v>
      </c>
      <c r="C160" s="121"/>
      <c r="D160" s="122"/>
      <c r="E160" s="123"/>
      <c r="F160" s="124"/>
    </row>
    <row r="161" spans="1:6" ht="72">
      <c r="A161" s="119"/>
      <c r="B161" s="280" t="s">
        <v>1334</v>
      </c>
      <c r="C161" s="281"/>
      <c r="D161" s="282"/>
      <c r="E161" s="282"/>
      <c r="F161" s="282"/>
    </row>
    <row r="162" spans="1:6">
      <c r="A162" s="119"/>
      <c r="B162" s="31"/>
      <c r="C162" s="23" t="s">
        <v>879</v>
      </c>
      <c r="D162" s="125">
        <v>1</v>
      </c>
      <c r="E162" s="123"/>
      <c r="F162" s="75">
        <f>D162*E162</f>
        <v>0</v>
      </c>
    </row>
    <row r="163" spans="1:6">
      <c r="A163" s="119"/>
      <c r="B163" s="120"/>
      <c r="C163" s="121"/>
      <c r="D163" s="122"/>
      <c r="E163" s="123"/>
      <c r="F163" s="124"/>
    </row>
    <row r="164" spans="1:6" ht="60">
      <c r="A164" s="51" t="s">
        <v>1049</v>
      </c>
      <c r="B164" s="3" t="s">
        <v>1046</v>
      </c>
      <c r="C164" s="23" t="s">
        <v>878</v>
      </c>
      <c r="D164" s="125">
        <v>1</v>
      </c>
      <c r="E164" s="75"/>
      <c r="F164" s="75">
        <f>D164*E164</f>
        <v>0</v>
      </c>
    </row>
    <row r="165" spans="1:6" ht="24">
      <c r="B165" s="98" t="s">
        <v>1326</v>
      </c>
      <c r="C165" s="40"/>
      <c r="D165" s="40"/>
      <c r="E165" s="40"/>
      <c r="F165" s="40"/>
    </row>
    <row r="166" spans="1:6">
      <c r="B166" s="23" t="s">
        <v>1047</v>
      </c>
      <c r="C166" s="40" t="s">
        <v>878</v>
      </c>
      <c r="D166" s="125">
        <v>1</v>
      </c>
      <c r="E166" s="40"/>
      <c r="F166" s="40"/>
    </row>
    <row r="167" spans="1:6">
      <c r="B167" s="40" t="s">
        <v>1317</v>
      </c>
      <c r="C167" s="64" t="s">
        <v>878</v>
      </c>
      <c r="D167" s="125">
        <v>1</v>
      </c>
      <c r="E167" s="126"/>
      <c r="F167" s="126"/>
    </row>
    <row r="168" spans="1:6">
      <c r="B168" s="40" t="s">
        <v>1032</v>
      </c>
      <c r="C168" s="64" t="s">
        <v>939</v>
      </c>
      <c r="D168" s="125">
        <v>5</v>
      </c>
      <c r="E168" s="126"/>
      <c r="F168" s="126"/>
    </row>
    <row r="169" spans="1:6">
      <c r="B169" s="98" t="s">
        <v>940</v>
      </c>
      <c r="C169" s="23" t="s">
        <v>939</v>
      </c>
      <c r="D169" s="131">
        <v>1</v>
      </c>
      <c r="E169" s="71"/>
      <c r="F169" s="40"/>
    </row>
    <row r="170" spans="1:6">
      <c r="A170" s="97"/>
      <c r="B170" s="1" t="s">
        <v>941</v>
      </c>
      <c r="C170" s="99" t="s">
        <v>878</v>
      </c>
      <c r="D170" s="132">
        <v>1</v>
      </c>
      <c r="E170" s="100"/>
      <c r="F170" s="100"/>
    </row>
    <row r="171" spans="1:6">
      <c r="A171" s="97"/>
      <c r="B171" s="1" t="s">
        <v>1316</v>
      </c>
      <c r="C171" s="99" t="s">
        <v>878</v>
      </c>
      <c r="D171" s="132">
        <v>1</v>
      </c>
      <c r="E171" s="100"/>
      <c r="F171" s="100"/>
    </row>
    <row r="172" spans="1:6">
      <c r="A172" s="97"/>
      <c r="B172" s="1" t="s">
        <v>1346</v>
      </c>
      <c r="C172" s="99" t="s">
        <v>878</v>
      </c>
      <c r="D172" s="132">
        <v>2</v>
      </c>
      <c r="E172" s="100"/>
      <c r="F172" s="100"/>
    </row>
    <row r="173" spans="1:6">
      <c r="B173" s="23" t="s">
        <v>942</v>
      </c>
      <c r="C173" s="40" t="s">
        <v>878</v>
      </c>
      <c r="D173" s="64">
        <v>7</v>
      </c>
      <c r="E173" s="40"/>
      <c r="F173" s="40"/>
    </row>
    <row r="174" spans="1:6">
      <c r="B174" s="23" t="s">
        <v>943</v>
      </c>
      <c r="C174" s="40" t="s">
        <v>878</v>
      </c>
      <c r="D174" s="64">
        <v>32</v>
      </c>
      <c r="E174" s="40"/>
      <c r="F174" s="40"/>
    </row>
    <row r="175" spans="1:6">
      <c r="A175" s="97"/>
      <c r="B175" s="1" t="s">
        <v>944</v>
      </c>
      <c r="C175" s="99" t="s">
        <v>879</v>
      </c>
      <c r="D175" s="132">
        <v>1</v>
      </c>
      <c r="E175" s="100"/>
      <c r="F175" s="100"/>
    </row>
    <row r="176" spans="1:6">
      <c r="A176" s="97"/>
      <c r="B176" s="1" t="s">
        <v>1345</v>
      </c>
      <c r="C176" s="99" t="s">
        <v>879</v>
      </c>
      <c r="D176" s="132">
        <v>1</v>
      </c>
      <c r="E176" s="100"/>
      <c r="F176" s="100"/>
    </row>
    <row r="177" spans="1:6">
      <c r="A177" s="97"/>
      <c r="B177" s="1" t="s">
        <v>1327</v>
      </c>
      <c r="C177" s="99" t="s">
        <v>879</v>
      </c>
      <c r="D177" s="132">
        <v>1</v>
      </c>
      <c r="E177" s="100"/>
      <c r="F177" s="100"/>
    </row>
    <row r="178" spans="1:6">
      <c r="A178" s="127"/>
      <c r="B178" s="31" t="s">
        <v>1048</v>
      </c>
      <c r="C178" s="23" t="s">
        <v>878</v>
      </c>
      <c r="D178" s="125">
        <v>3</v>
      </c>
      <c r="E178" s="75"/>
      <c r="F178" s="75"/>
    </row>
    <row r="179" spans="1:6" ht="24">
      <c r="A179" s="127"/>
      <c r="B179" s="128" t="s">
        <v>945</v>
      </c>
      <c r="C179" s="129" t="s">
        <v>879</v>
      </c>
      <c r="D179" s="130">
        <v>1</v>
      </c>
      <c r="E179" s="705"/>
      <c r="F179" s="705"/>
    </row>
    <row r="180" spans="1:6">
      <c r="A180" s="127"/>
      <c r="B180" s="31"/>
      <c r="C180" s="23" t="s">
        <v>879</v>
      </c>
      <c r="D180" s="125">
        <v>1</v>
      </c>
      <c r="E180" s="75"/>
      <c r="F180" s="75">
        <f>D180*E180</f>
        <v>0</v>
      </c>
    </row>
    <row r="181" spans="1:6">
      <c r="A181" s="133"/>
      <c r="B181" s="31"/>
      <c r="C181" s="23"/>
      <c r="D181" s="125"/>
      <c r="E181" s="75"/>
      <c r="F181" s="75"/>
    </row>
    <row r="182" spans="1:6" ht="63.75">
      <c r="A182" s="133">
        <v>3</v>
      </c>
      <c r="B182" s="202" t="s">
        <v>1328</v>
      </c>
      <c r="C182" s="23"/>
      <c r="D182" s="125"/>
      <c r="E182" s="75"/>
      <c r="F182" s="75"/>
    </row>
    <row r="183" spans="1:6" ht="12.75">
      <c r="A183" s="203"/>
      <c r="B183" s="214" t="s">
        <v>1044</v>
      </c>
      <c r="C183" s="211" t="s">
        <v>878</v>
      </c>
      <c r="D183" s="201">
        <v>4</v>
      </c>
      <c r="E183" s="706"/>
      <c r="F183" s="707"/>
    </row>
    <row r="184" spans="1:6">
      <c r="A184" s="133"/>
      <c r="B184" s="31"/>
      <c r="C184" s="23" t="s">
        <v>879</v>
      </c>
      <c r="D184" s="125">
        <v>1</v>
      </c>
      <c r="E184" s="75"/>
      <c r="F184" s="75">
        <f>D184*E184</f>
        <v>0</v>
      </c>
    </row>
    <row r="185" spans="1:6">
      <c r="A185" s="133"/>
      <c r="B185" s="31"/>
      <c r="C185" s="23"/>
      <c r="D185" s="125"/>
      <c r="E185" s="75"/>
      <c r="F185" s="75"/>
    </row>
    <row r="186" spans="1:6" ht="76.5">
      <c r="A186" s="133">
        <v>4</v>
      </c>
      <c r="B186" s="202" t="s">
        <v>1329</v>
      </c>
      <c r="C186" s="23"/>
      <c r="D186" s="125"/>
      <c r="E186" s="75"/>
      <c r="F186" s="75"/>
    </row>
    <row r="187" spans="1:6" ht="12.75">
      <c r="A187" s="203"/>
      <c r="B187" s="214" t="s">
        <v>1045</v>
      </c>
      <c r="C187" s="211" t="s">
        <v>878</v>
      </c>
      <c r="D187" s="201">
        <v>7</v>
      </c>
      <c r="E187" s="708"/>
      <c r="F187" s="705"/>
    </row>
    <row r="188" spans="1:6">
      <c r="A188" s="133"/>
      <c r="B188" s="31"/>
      <c r="C188" s="23" t="s">
        <v>879</v>
      </c>
      <c r="D188" s="125">
        <v>2</v>
      </c>
      <c r="E188" s="75"/>
      <c r="F188" s="75">
        <f>D188*E188</f>
        <v>0</v>
      </c>
    </row>
    <row r="189" spans="1:6">
      <c r="A189" s="133"/>
      <c r="B189" s="31"/>
      <c r="C189" s="23"/>
      <c r="D189" s="125"/>
      <c r="E189" s="75"/>
      <c r="F189" s="75"/>
    </row>
    <row r="190" spans="1:6" ht="12.75" thickBot="1">
      <c r="A190" s="136"/>
      <c r="B190" s="136"/>
      <c r="C190" s="137"/>
      <c r="D190" s="137"/>
      <c r="E190" s="136"/>
      <c r="F190" s="138"/>
    </row>
    <row r="191" spans="1:6" s="163" customFormat="1" ht="12.75" thickTop="1">
      <c r="A191" s="36"/>
      <c r="B191" s="36"/>
      <c r="C191" s="36"/>
      <c r="D191" s="135"/>
      <c r="E191" s="36"/>
      <c r="F191" s="134"/>
    </row>
    <row r="192" spans="1:6">
      <c r="A192" s="133"/>
      <c r="B192" s="31"/>
      <c r="C192" s="23"/>
      <c r="D192" s="56"/>
      <c r="E192" s="75"/>
      <c r="F192" s="75"/>
    </row>
    <row r="193" spans="1:6">
      <c r="A193" s="108"/>
      <c r="B193" s="46" t="s">
        <v>901</v>
      </c>
      <c r="C193" s="125"/>
      <c r="D193" s="56"/>
      <c r="E193" s="23"/>
      <c r="F193" s="23"/>
    </row>
    <row r="194" spans="1:6">
      <c r="A194" s="108"/>
      <c r="B194" s="23"/>
      <c r="C194" s="125"/>
      <c r="D194" s="56"/>
      <c r="E194" s="23"/>
      <c r="F194" s="139">
        <f>SUM(F162:F188)</f>
        <v>0</v>
      </c>
    </row>
    <row r="196" spans="1:6">
      <c r="A196" s="140"/>
      <c r="B196" s="141" t="s">
        <v>947</v>
      </c>
      <c r="C196" s="40"/>
      <c r="D196" s="40"/>
      <c r="E196" s="40"/>
      <c r="F196" s="40"/>
    </row>
    <row r="197" spans="1:6">
      <c r="A197" s="140"/>
      <c r="B197" s="60" t="s">
        <v>948</v>
      </c>
      <c r="C197" s="40"/>
      <c r="D197" s="40"/>
      <c r="E197" s="40"/>
      <c r="F197" s="40"/>
    </row>
    <row r="198" spans="1:6">
      <c r="A198" s="66" t="s">
        <v>872</v>
      </c>
      <c r="B198" s="38" t="s">
        <v>873</v>
      </c>
      <c r="C198" s="67" t="s">
        <v>874</v>
      </c>
      <c r="D198" s="69" t="s">
        <v>875</v>
      </c>
      <c r="E198" s="69" t="s">
        <v>876</v>
      </c>
      <c r="F198" s="70" t="s">
        <v>877</v>
      </c>
    </row>
    <row r="199" spans="1:6" ht="24">
      <c r="A199" s="142"/>
      <c r="B199" s="4" t="s">
        <v>1347</v>
      </c>
      <c r="C199" s="143"/>
      <c r="D199" s="144"/>
      <c r="E199" s="145"/>
      <c r="F199" s="146"/>
    </row>
    <row r="200" spans="1:6" ht="36">
      <c r="A200" s="51"/>
      <c r="B200" s="3" t="s">
        <v>949</v>
      </c>
      <c r="C200" s="23"/>
      <c r="D200" s="23"/>
      <c r="E200" s="55"/>
      <c r="F200" s="55"/>
    </row>
    <row r="201" spans="1:6">
      <c r="A201" s="51"/>
      <c r="B201" s="3"/>
      <c r="C201" s="23"/>
      <c r="D201" s="23"/>
      <c r="E201" s="55"/>
      <c r="F201" s="55"/>
    </row>
    <row r="202" spans="1:6" ht="60">
      <c r="A202" s="51" t="s">
        <v>903</v>
      </c>
      <c r="B202" s="3" t="s">
        <v>1343</v>
      </c>
      <c r="C202" s="23"/>
      <c r="D202" s="23"/>
      <c r="E202" s="55"/>
      <c r="F202" s="55"/>
    </row>
    <row r="203" spans="1:6">
      <c r="A203" s="51"/>
      <c r="B203" s="3" t="s">
        <v>1331</v>
      </c>
      <c r="C203" s="23" t="s">
        <v>878</v>
      </c>
      <c r="D203" s="125">
        <v>0</v>
      </c>
      <c r="E203" s="75"/>
      <c r="F203" s="55">
        <f>D203*E203</f>
        <v>0</v>
      </c>
    </row>
    <row r="204" spans="1:6">
      <c r="A204" s="51"/>
      <c r="B204" s="3" t="s">
        <v>1344</v>
      </c>
      <c r="C204" s="23" t="s">
        <v>878</v>
      </c>
      <c r="D204" s="125">
        <v>0</v>
      </c>
      <c r="E204" s="75"/>
      <c r="F204" s="55">
        <f>D204*E204</f>
        <v>0</v>
      </c>
    </row>
    <row r="205" spans="1:6">
      <c r="A205" s="51"/>
      <c r="B205" s="3"/>
      <c r="C205" s="23"/>
      <c r="D205" s="125"/>
      <c r="E205" s="75"/>
      <c r="F205" s="55"/>
    </row>
    <row r="206" spans="1:6" ht="60">
      <c r="A206" s="51" t="s">
        <v>1049</v>
      </c>
      <c r="B206" s="3" t="s">
        <v>1348</v>
      </c>
      <c r="C206" s="23"/>
      <c r="D206" s="23"/>
      <c r="E206" s="55"/>
      <c r="F206" s="55"/>
    </row>
    <row r="207" spans="1:6">
      <c r="A207" s="51"/>
      <c r="B207" s="3" t="s">
        <v>1349</v>
      </c>
      <c r="C207" s="23" t="s">
        <v>915</v>
      </c>
      <c r="D207" s="125">
        <v>70</v>
      </c>
      <c r="E207" s="75"/>
      <c r="F207" s="55">
        <f>D207*E207</f>
        <v>0</v>
      </c>
    </row>
    <row r="208" spans="1:6">
      <c r="A208" s="51"/>
      <c r="B208" s="3"/>
      <c r="C208" s="23"/>
      <c r="D208" s="23"/>
      <c r="E208" s="75"/>
      <c r="F208" s="55"/>
    </row>
    <row r="209" spans="1:7">
      <c r="A209" s="1">
        <v>3</v>
      </c>
      <c r="B209" s="3" t="s">
        <v>1330</v>
      </c>
      <c r="C209" s="98" t="s">
        <v>878</v>
      </c>
      <c r="D209" s="212">
        <v>1</v>
      </c>
      <c r="E209" s="75"/>
      <c r="F209" s="55"/>
    </row>
    <row r="210" spans="1:7">
      <c r="A210" s="1"/>
      <c r="B210" s="40" t="s">
        <v>950</v>
      </c>
      <c r="C210" s="23" t="s">
        <v>878</v>
      </c>
      <c r="D210" s="212">
        <v>6</v>
      </c>
      <c r="E210" s="75"/>
      <c r="F210" s="55"/>
    </row>
    <row r="211" spans="1:7">
      <c r="A211" s="1"/>
      <c r="B211" s="40" t="s">
        <v>1034</v>
      </c>
      <c r="C211" s="23" t="s">
        <v>878</v>
      </c>
      <c r="D211" s="212">
        <v>1</v>
      </c>
      <c r="E211" s="75"/>
      <c r="F211" s="55"/>
    </row>
    <row r="212" spans="1:7">
      <c r="A212" s="1"/>
      <c r="B212" s="40" t="s">
        <v>1039</v>
      </c>
      <c r="C212" s="23" t="s">
        <v>878</v>
      </c>
      <c r="D212" s="212">
        <v>1</v>
      </c>
      <c r="E212" s="75"/>
      <c r="F212" s="55"/>
    </row>
    <row r="213" spans="1:7">
      <c r="A213" s="1"/>
      <c r="B213" s="98" t="s">
        <v>951</v>
      </c>
      <c r="C213" s="98" t="s">
        <v>878</v>
      </c>
      <c r="D213" s="212">
        <v>1</v>
      </c>
      <c r="E213" s="75"/>
      <c r="F213" s="55"/>
    </row>
    <row r="214" spans="1:7" ht="24">
      <c r="A214" s="1"/>
      <c r="B214" s="147" t="s">
        <v>952</v>
      </c>
      <c r="C214" s="147" t="s">
        <v>878</v>
      </c>
      <c r="D214" s="213">
        <v>1</v>
      </c>
      <c r="E214" s="705"/>
      <c r="F214" s="709"/>
    </row>
    <row r="215" spans="1:7">
      <c r="A215" s="1"/>
      <c r="B215" s="98"/>
      <c r="C215" s="98" t="s">
        <v>879</v>
      </c>
      <c r="D215" s="212">
        <v>1</v>
      </c>
      <c r="E215" s="75"/>
      <c r="F215" s="55">
        <f>D215*E215</f>
        <v>0</v>
      </c>
    </row>
    <row r="216" spans="1:7">
      <c r="A216" s="51"/>
      <c r="B216" s="3"/>
      <c r="C216" s="23"/>
      <c r="D216" s="148"/>
      <c r="E216" s="75"/>
      <c r="F216" s="55"/>
      <c r="G216" s="200">
        <f>SUM(F239:F259)</f>
        <v>0</v>
      </c>
    </row>
    <row r="217" spans="1:7" ht="24">
      <c r="A217" s="74">
        <v>4</v>
      </c>
      <c r="B217" s="31" t="s">
        <v>1036</v>
      </c>
      <c r="C217" s="40"/>
      <c r="D217" s="40"/>
      <c r="E217" s="75"/>
      <c r="F217" s="55"/>
    </row>
    <row r="218" spans="1:7">
      <c r="B218" s="23" t="s">
        <v>953</v>
      </c>
      <c r="C218" s="40" t="s">
        <v>915</v>
      </c>
      <c r="D218" s="64">
        <v>160</v>
      </c>
      <c r="E218" s="75"/>
      <c r="F218" s="55">
        <f>D218*E218</f>
        <v>0</v>
      </c>
    </row>
    <row r="219" spans="1:7">
      <c r="A219" s="51"/>
      <c r="B219" s="3"/>
      <c r="C219" s="23"/>
      <c r="D219" s="148"/>
      <c r="E219" s="75"/>
      <c r="F219" s="55"/>
    </row>
    <row r="220" spans="1:7" ht="24">
      <c r="A220" s="74">
        <v>5</v>
      </c>
      <c r="B220" s="31" t="s">
        <v>1035</v>
      </c>
      <c r="C220" s="23"/>
      <c r="D220" s="149"/>
      <c r="E220" s="75"/>
      <c r="F220" s="55"/>
    </row>
    <row r="221" spans="1:7">
      <c r="A221" s="23"/>
      <c r="B221" s="23" t="s">
        <v>954</v>
      </c>
      <c r="C221" s="23" t="s">
        <v>915</v>
      </c>
      <c r="D221" s="149">
        <v>30</v>
      </c>
      <c r="E221" s="75"/>
      <c r="F221" s="55">
        <f>D221*E221</f>
        <v>0</v>
      </c>
    </row>
    <row r="222" spans="1:7">
      <c r="A222" s="23"/>
      <c r="B222" s="23" t="s">
        <v>955</v>
      </c>
      <c r="C222" s="23" t="s">
        <v>915</v>
      </c>
      <c r="D222" s="149">
        <v>20</v>
      </c>
      <c r="E222" s="75"/>
      <c r="F222" s="55">
        <f>D222*E222</f>
        <v>0</v>
      </c>
    </row>
    <row r="223" spans="1:7">
      <c r="A223" s="23"/>
      <c r="B223" s="23"/>
      <c r="C223" s="23"/>
      <c r="D223" s="150"/>
      <c r="E223" s="75"/>
      <c r="F223" s="55"/>
    </row>
    <row r="224" spans="1:7">
      <c r="A224" s="23">
        <v>6</v>
      </c>
      <c r="B224" s="23" t="s">
        <v>956</v>
      </c>
      <c r="C224" s="23" t="s">
        <v>878</v>
      </c>
      <c r="D224" s="149">
        <v>6</v>
      </c>
      <c r="E224" s="75"/>
      <c r="F224" s="55">
        <f>D224*E224</f>
        <v>0</v>
      </c>
    </row>
    <row r="225" spans="1:6">
      <c r="A225" s="23"/>
      <c r="B225" s="23"/>
      <c r="C225" s="23"/>
      <c r="D225" s="149"/>
      <c r="E225" s="75"/>
      <c r="F225" s="55"/>
    </row>
    <row r="226" spans="1:6" ht="24">
      <c r="A226" s="51" t="s">
        <v>1027</v>
      </c>
      <c r="B226" s="3" t="s">
        <v>957</v>
      </c>
      <c r="C226" s="23" t="s">
        <v>879</v>
      </c>
      <c r="D226" s="148">
        <v>1</v>
      </c>
      <c r="E226" s="75"/>
      <c r="F226" s="55">
        <f>D226*E226</f>
        <v>0</v>
      </c>
    </row>
    <row r="227" spans="1:6">
      <c r="A227" s="51"/>
      <c r="B227" s="3"/>
      <c r="C227" s="23"/>
      <c r="D227" s="148"/>
      <c r="E227" s="75"/>
      <c r="F227" s="55"/>
    </row>
    <row r="228" spans="1:6" ht="24">
      <c r="A228" s="51" t="s">
        <v>958</v>
      </c>
      <c r="B228" s="3" t="s">
        <v>959</v>
      </c>
      <c r="C228" s="23" t="s">
        <v>879</v>
      </c>
      <c r="D228" s="148">
        <v>1</v>
      </c>
      <c r="E228" s="75"/>
      <c r="F228" s="55">
        <f>D228*E228</f>
        <v>0</v>
      </c>
    </row>
    <row r="229" spans="1:6">
      <c r="A229" s="151"/>
      <c r="B229" s="152"/>
      <c r="C229" s="129"/>
      <c r="D229" s="153"/>
      <c r="E229" s="710"/>
      <c r="F229" s="710"/>
    </row>
    <row r="230" spans="1:6">
      <c r="A230" s="51"/>
      <c r="B230" s="3" t="s">
        <v>901</v>
      </c>
      <c r="C230" s="95"/>
      <c r="D230" s="125"/>
      <c r="E230" s="54"/>
      <c r="F230" s="54"/>
    </row>
    <row r="231" spans="1:6">
      <c r="A231" s="154"/>
      <c r="B231" s="155"/>
      <c r="C231" s="156"/>
      <c r="D231" s="157"/>
      <c r="E231" s="158"/>
      <c r="F231" s="159"/>
    </row>
    <row r="232" spans="1:6">
      <c r="A232" s="160"/>
      <c r="B232" s="4" t="str">
        <f>B196</f>
        <v xml:space="preserve"> 1.4 Elektroinstalacije ogrevanja</v>
      </c>
      <c r="C232" s="161"/>
      <c r="D232" s="162"/>
      <c r="E232" s="145"/>
      <c r="F232" s="146">
        <f>SUM(F203:F231)</f>
        <v>0</v>
      </c>
    </row>
    <row r="234" spans="1:6">
      <c r="A234" s="57"/>
      <c r="B234" s="38" t="s">
        <v>960</v>
      </c>
      <c r="C234" s="58"/>
      <c r="D234" s="71"/>
      <c r="E234" s="71"/>
      <c r="F234" s="58"/>
    </row>
    <row r="235" spans="1:6">
      <c r="A235" s="57"/>
      <c r="B235" s="1" t="s">
        <v>961</v>
      </c>
      <c r="C235" s="58"/>
      <c r="D235" s="71"/>
      <c r="E235" s="71"/>
      <c r="F235" s="58"/>
    </row>
    <row r="236" spans="1:6">
      <c r="A236" s="119" t="s">
        <v>872</v>
      </c>
      <c r="B236" s="120" t="s">
        <v>873</v>
      </c>
      <c r="C236" s="121" t="s">
        <v>874</v>
      </c>
      <c r="D236" s="123" t="s">
        <v>875</v>
      </c>
      <c r="E236" s="123" t="s">
        <v>876</v>
      </c>
      <c r="F236" s="124" t="s">
        <v>877</v>
      </c>
    </row>
    <row r="237" spans="1:6" ht="24">
      <c r="A237" s="48" t="s">
        <v>903</v>
      </c>
      <c r="B237" s="169" t="s">
        <v>1341</v>
      </c>
      <c r="C237" s="23" t="s">
        <v>915</v>
      </c>
      <c r="D237" s="23">
        <v>50</v>
      </c>
      <c r="E237" s="170"/>
      <c r="F237" s="82">
        <f t="shared" ref="F237:F259" si="1">D237*E237</f>
        <v>0</v>
      </c>
    </row>
    <row r="238" spans="1:6">
      <c r="A238" s="48"/>
      <c r="B238" s="169"/>
      <c r="C238" s="23"/>
      <c r="D238" s="23"/>
      <c r="E238" s="170"/>
      <c r="F238" s="82"/>
    </row>
    <row r="239" spans="1:6">
      <c r="A239" s="48">
        <v>2</v>
      </c>
      <c r="B239" s="169" t="s">
        <v>962</v>
      </c>
      <c r="C239" s="23" t="s">
        <v>915</v>
      </c>
      <c r="D239" s="23">
        <v>180</v>
      </c>
      <c r="E239" s="170"/>
      <c r="F239" s="82">
        <f t="shared" si="1"/>
        <v>0</v>
      </c>
    </row>
    <row r="240" spans="1:6">
      <c r="A240" s="48"/>
      <c r="B240" s="169"/>
      <c r="C240" s="23"/>
      <c r="D240" s="23"/>
      <c r="E240" s="170"/>
      <c r="F240" s="82">
        <f t="shared" si="1"/>
        <v>0</v>
      </c>
    </row>
    <row r="241" spans="1:6" ht="24">
      <c r="A241" s="48">
        <f>A239+1</f>
        <v>3</v>
      </c>
      <c r="B241" s="169" t="s">
        <v>1342</v>
      </c>
      <c r="C241" s="23" t="s">
        <v>915</v>
      </c>
      <c r="D241" s="23">
        <v>70</v>
      </c>
      <c r="E241" s="170"/>
      <c r="F241" s="82">
        <f t="shared" si="1"/>
        <v>0</v>
      </c>
    </row>
    <row r="242" spans="1:6">
      <c r="A242" s="48"/>
      <c r="B242" s="169"/>
      <c r="C242" s="23"/>
      <c r="D242" s="23"/>
      <c r="E242" s="170"/>
      <c r="F242" s="82">
        <f t="shared" si="1"/>
        <v>0</v>
      </c>
    </row>
    <row r="243" spans="1:6" ht="24">
      <c r="A243" s="104">
        <f>A241+1</f>
        <v>4</v>
      </c>
      <c r="B243" s="3" t="s">
        <v>963</v>
      </c>
      <c r="C243" s="23"/>
      <c r="D243" s="34"/>
      <c r="E243" s="170"/>
      <c r="F243" s="82">
        <f t="shared" si="1"/>
        <v>0</v>
      </c>
    </row>
    <row r="244" spans="1:6" ht="13.5">
      <c r="A244" s="57"/>
      <c r="B244" s="52" t="s">
        <v>893</v>
      </c>
      <c r="C244" s="23" t="s">
        <v>915</v>
      </c>
      <c r="D244" s="73">
        <v>50</v>
      </c>
      <c r="E244" s="170"/>
      <c r="F244" s="82">
        <f t="shared" si="1"/>
        <v>0</v>
      </c>
    </row>
    <row r="245" spans="1:6" ht="13.5">
      <c r="A245" s="57"/>
      <c r="B245" s="52" t="s">
        <v>891</v>
      </c>
      <c r="C245" s="23" t="s">
        <v>915</v>
      </c>
      <c r="D245" s="73">
        <v>70</v>
      </c>
      <c r="E245" s="170"/>
      <c r="F245" s="82">
        <f t="shared" si="1"/>
        <v>0</v>
      </c>
    </row>
    <row r="246" spans="1:6">
      <c r="A246" s="48"/>
      <c r="B246" s="169"/>
      <c r="C246" s="23"/>
      <c r="D246" s="23"/>
      <c r="E246" s="170"/>
      <c r="F246" s="82">
        <f t="shared" si="1"/>
        <v>0</v>
      </c>
    </row>
    <row r="247" spans="1:6" ht="24">
      <c r="A247" s="107">
        <f>A243+1</f>
        <v>5</v>
      </c>
      <c r="B247" s="169" t="s">
        <v>964</v>
      </c>
      <c r="C247" s="23" t="s">
        <v>878</v>
      </c>
      <c r="D247" s="23">
        <v>240</v>
      </c>
      <c r="E247" s="170"/>
      <c r="F247" s="82">
        <f t="shared" si="1"/>
        <v>0</v>
      </c>
    </row>
    <row r="248" spans="1:6">
      <c r="A248" s="48"/>
      <c r="B248" s="169"/>
      <c r="C248" s="23"/>
      <c r="D248" s="23"/>
      <c r="E248" s="170"/>
      <c r="F248" s="82">
        <f t="shared" si="1"/>
        <v>0</v>
      </c>
    </row>
    <row r="249" spans="1:6" ht="24">
      <c r="A249" s="107">
        <f>A247+1</f>
        <v>6</v>
      </c>
      <c r="B249" s="169" t="s">
        <v>965</v>
      </c>
      <c r="C249" s="23" t="s">
        <v>878</v>
      </c>
      <c r="D249" s="23">
        <v>100</v>
      </c>
      <c r="E249" s="170"/>
      <c r="F249" s="82">
        <f t="shared" si="1"/>
        <v>0</v>
      </c>
    </row>
    <row r="250" spans="1:6">
      <c r="A250" s="48"/>
      <c r="B250" s="169"/>
      <c r="C250" s="23"/>
      <c r="D250" s="23"/>
      <c r="E250" s="170"/>
      <c r="F250" s="82">
        <f t="shared" si="1"/>
        <v>0</v>
      </c>
    </row>
    <row r="251" spans="1:6" ht="36">
      <c r="A251" s="107">
        <f>A249+1</f>
        <v>7</v>
      </c>
      <c r="B251" s="169" t="s">
        <v>966</v>
      </c>
      <c r="C251" s="23"/>
      <c r="D251" s="23"/>
      <c r="E251" s="170"/>
      <c r="F251" s="82">
        <f t="shared" si="1"/>
        <v>0</v>
      </c>
    </row>
    <row r="252" spans="1:6">
      <c r="A252" s="48"/>
      <c r="B252" s="169" t="s">
        <v>967</v>
      </c>
      <c r="C252" s="23" t="s">
        <v>878</v>
      </c>
      <c r="D252" s="23">
        <v>10</v>
      </c>
      <c r="E252" s="170"/>
      <c r="F252" s="82">
        <f t="shared" si="1"/>
        <v>0</v>
      </c>
    </row>
    <row r="253" spans="1:6">
      <c r="A253" s="48"/>
      <c r="B253" s="169" t="s">
        <v>968</v>
      </c>
      <c r="C253" s="23" t="s">
        <v>878</v>
      </c>
      <c r="D253" s="23">
        <v>5</v>
      </c>
      <c r="E253" s="170"/>
      <c r="F253" s="82">
        <f t="shared" si="1"/>
        <v>0</v>
      </c>
    </row>
    <row r="254" spans="1:6">
      <c r="A254" s="48"/>
      <c r="B254" s="169"/>
      <c r="C254" s="23"/>
      <c r="D254" s="23"/>
      <c r="E254" s="170"/>
      <c r="F254" s="82"/>
    </row>
    <row r="255" spans="1:6">
      <c r="A255" s="107">
        <v>10</v>
      </c>
      <c r="B255" s="169" t="s">
        <v>969</v>
      </c>
      <c r="C255" s="23" t="s">
        <v>878</v>
      </c>
      <c r="D255" s="23">
        <v>7</v>
      </c>
      <c r="E255" s="170"/>
      <c r="F255" s="82">
        <f t="shared" si="1"/>
        <v>0</v>
      </c>
    </row>
    <row r="256" spans="1:6">
      <c r="A256" s="48"/>
      <c r="B256" s="169"/>
      <c r="C256" s="23"/>
      <c r="D256" s="23"/>
      <c r="E256" s="170"/>
      <c r="F256" s="82">
        <f t="shared" si="1"/>
        <v>0</v>
      </c>
    </row>
    <row r="257" spans="1:6">
      <c r="A257" s="107">
        <f>A255+1</f>
        <v>11</v>
      </c>
      <c r="B257" s="169" t="s">
        <v>1026</v>
      </c>
      <c r="C257" s="23" t="s">
        <v>878</v>
      </c>
      <c r="D257" s="23">
        <v>7</v>
      </c>
      <c r="E257" s="170"/>
      <c r="F257" s="82">
        <f t="shared" si="1"/>
        <v>0</v>
      </c>
    </row>
    <row r="258" spans="1:6">
      <c r="A258" s="48"/>
      <c r="B258" s="169"/>
      <c r="C258" s="23"/>
      <c r="D258" s="23"/>
      <c r="E258" s="170"/>
      <c r="F258" s="82">
        <f t="shared" si="1"/>
        <v>0</v>
      </c>
    </row>
    <row r="259" spans="1:6">
      <c r="A259" s="48">
        <v>12</v>
      </c>
      <c r="B259" s="169" t="s">
        <v>970</v>
      </c>
      <c r="C259" s="23" t="s">
        <v>878</v>
      </c>
      <c r="D259" s="23">
        <v>1</v>
      </c>
      <c r="E259" s="170"/>
      <c r="F259" s="82">
        <f t="shared" si="1"/>
        <v>0</v>
      </c>
    </row>
    <row r="260" spans="1:6">
      <c r="A260" s="48"/>
      <c r="B260" s="169"/>
      <c r="C260" s="23"/>
      <c r="D260" s="23"/>
      <c r="E260" s="170"/>
      <c r="F260" s="23"/>
    </row>
    <row r="261" spans="1:6" ht="24">
      <c r="A261" s="48">
        <f>A259+1</f>
        <v>13</v>
      </c>
      <c r="B261" s="169" t="s">
        <v>971</v>
      </c>
      <c r="C261" s="171">
        <v>0.05</v>
      </c>
      <c r="D261" s="23"/>
      <c r="E261" s="23"/>
      <c r="F261" s="23">
        <f>E261</f>
        <v>0</v>
      </c>
    </row>
    <row r="262" spans="1:6" ht="12.75" thickBot="1">
      <c r="A262" s="112"/>
      <c r="B262" s="113"/>
      <c r="C262" s="114"/>
      <c r="D262" s="79"/>
      <c r="E262" s="79"/>
      <c r="F262" s="116"/>
    </row>
    <row r="263" spans="1:6" ht="12.75" thickTop="1">
      <c r="A263" s="57"/>
      <c r="B263" s="117"/>
      <c r="C263" s="59"/>
      <c r="D263" s="71"/>
      <c r="E263" s="71"/>
      <c r="F263" s="118"/>
    </row>
    <row r="264" spans="1:6">
      <c r="A264" s="57"/>
      <c r="B264" s="57" t="s">
        <v>938</v>
      </c>
      <c r="C264" s="58"/>
      <c r="D264" s="71"/>
      <c r="E264" s="71"/>
      <c r="F264" s="63">
        <f>SUM(F237:F261)</f>
        <v>0</v>
      </c>
    </row>
    <row r="266" spans="1:6">
      <c r="B266" s="65" t="s">
        <v>972</v>
      </c>
    </row>
    <row r="268" spans="1:6" ht="24">
      <c r="B268" s="65" t="s">
        <v>973</v>
      </c>
      <c r="D268" s="62"/>
      <c r="E268" s="71"/>
      <c r="F268" s="40"/>
    </row>
    <row r="269" spans="1:6">
      <c r="B269" s="65"/>
      <c r="D269" s="62"/>
      <c r="E269" s="71"/>
      <c r="F269" s="40"/>
    </row>
    <row r="270" spans="1:6">
      <c r="A270" s="72"/>
      <c r="B270" s="61" t="s">
        <v>974</v>
      </c>
      <c r="C270" s="61"/>
      <c r="D270" s="68"/>
      <c r="E270" s="70"/>
      <c r="F270" s="70"/>
    </row>
    <row r="271" spans="1:6">
      <c r="A271" s="72"/>
      <c r="B271" s="23" t="s">
        <v>898</v>
      </c>
      <c r="C271" s="61"/>
      <c r="D271" s="68"/>
      <c r="E271" s="70"/>
      <c r="F271" s="70"/>
    </row>
    <row r="272" spans="1:6">
      <c r="A272" s="72"/>
      <c r="B272" s="23" t="s">
        <v>975</v>
      </c>
      <c r="C272" s="61"/>
      <c r="D272" s="68"/>
      <c r="E272" s="70"/>
      <c r="F272" s="70"/>
    </row>
    <row r="273" spans="1:7">
      <c r="A273" s="72"/>
      <c r="B273" s="23" t="s">
        <v>977</v>
      </c>
      <c r="C273" s="61"/>
      <c r="D273" s="68"/>
      <c r="E273" s="70"/>
      <c r="F273" s="70"/>
    </row>
    <row r="274" spans="1:7">
      <c r="A274" s="72"/>
      <c r="B274" s="23" t="s">
        <v>978</v>
      </c>
      <c r="C274" s="61"/>
      <c r="D274" s="68"/>
      <c r="E274" s="70"/>
      <c r="F274" s="70"/>
    </row>
    <row r="275" spans="1:7" ht="24">
      <c r="A275" s="72"/>
      <c r="B275" s="31" t="s">
        <v>979</v>
      </c>
      <c r="C275" s="61"/>
      <c r="D275" s="68"/>
      <c r="E275" s="70"/>
      <c r="F275" s="70"/>
    </row>
    <row r="276" spans="1:7" ht="24">
      <c r="A276" s="72"/>
      <c r="B276" s="31" t="s">
        <v>980</v>
      </c>
      <c r="C276" s="61"/>
      <c r="D276" s="68"/>
      <c r="E276" s="70"/>
      <c r="F276" s="70"/>
    </row>
    <row r="277" spans="1:7" ht="24">
      <c r="A277" s="72"/>
      <c r="B277" s="31" t="s">
        <v>981</v>
      </c>
      <c r="C277" s="61"/>
      <c r="D277" s="68"/>
      <c r="E277" s="70"/>
      <c r="F277" s="70"/>
    </row>
    <row r="278" spans="1:7" ht="24">
      <c r="A278" s="72"/>
      <c r="B278" s="31" t="s">
        <v>982</v>
      </c>
      <c r="C278" s="61"/>
      <c r="D278" s="68"/>
      <c r="E278" s="70"/>
      <c r="F278" s="70"/>
    </row>
    <row r="279" spans="1:7">
      <c r="A279" s="72"/>
      <c r="B279" s="61"/>
      <c r="C279" s="61"/>
      <c r="D279" s="68"/>
      <c r="E279" s="70"/>
      <c r="F279" s="70"/>
    </row>
    <row r="280" spans="1:7">
      <c r="A280" s="49" t="s">
        <v>872</v>
      </c>
      <c r="B280" s="50" t="s">
        <v>873</v>
      </c>
      <c r="C280" s="50" t="s">
        <v>874</v>
      </c>
      <c r="D280" s="122" t="s">
        <v>875</v>
      </c>
      <c r="E280" s="124" t="s">
        <v>876</v>
      </c>
      <c r="F280" s="124" t="s">
        <v>877</v>
      </c>
    </row>
    <row r="281" spans="1:7">
      <c r="A281" s="72"/>
      <c r="B281" s="61"/>
      <c r="C281" s="61"/>
      <c r="D281" s="68"/>
      <c r="E281" s="70"/>
      <c r="F281" s="70"/>
    </row>
    <row r="282" spans="1:7" ht="24">
      <c r="A282" s="17">
        <v>1</v>
      </c>
      <c r="B282" s="172" t="s">
        <v>1332</v>
      </c>
      <c r="C282" s="164"/>
      <c r="D282" s="165"/>
      <c r="E282" s="166"/>
      <c r="F282" s="166"/>
    </row>
    <row r="283" spans="1:7" ht="60">
      <c r="A283" s="167"/>
      <c r="B283" s="172" t="s">
        <v>1042</v>
      </c>
      <c r="C283" s="164" t="s">
        <v>878</v>
      </c>
      <c r="D283" s="110">
        <v>1</v>
      </c>
      <c r="E283" s="54"/>
      <c r="F283" s="54"/>
    </row>
    <row r="284" spans="1:7">
      <c r="A284" s="167"/>
      <c r="B284" s="172"/>
      <c r="C284" s="164"/>
      <c r="D284" s="110"/>
      <c r="E284" s="54"/>
      <c r="F284" s="54"/>
    </row>
    <row r="285" spans="1:7" ht="24">
      <c r="A285" s="167"/>
      <c r="B285" s="173" t="s">
        <v>983</v>
      </c>
      <c r="C285" s="164" t="s">
        <v>878</v>
      </c>
      <c r="D285" s="110">
        <v>1</v>
      </c>
      <c r="E285" s="54"/>
      <c r="F285" s="54"/>
    </row>
    <row r="286" spans="1:7">
      <c r="A286" s="167"/>
      <c r="B286" s="172" t="s">
        <v>984</v>
      </c>
      <c r="C286" s="164" t="s">
        <v>878</v>
      </c>
      <c r="D286" s="165">
        <v>1</v>
      </c>
      <c r="E286" s="54"/>
      <c r="F286" s="54"/>
    </row>
    <row r="287" spans="1:7" ht="24">
      <c r="A287" s="167"/>
      <c r="B287" s="172" t="s">
        <v>1031</v>
      </c>
      <c r="C287" s="164" t="s">
        <v>878</v>
      </c>
      <c r="D287" s="168">
        <v>12</v>
      </c>
      <c r="E287" s="54"/>
      <c r="F287" s="54"/>
      <c r="G287" s="200">
        <f>SUM(F322:F332)</f>
        <v>0</v>
      </c>
    </row>
    <row r="288" spans="1:7" ht="24">
      <c r="A288" s="167"/>
      <c r="B288" s="173" t="s">
        <v>1043</v>
      </c>
      <c r="C288" s="164" t="s">
        <v>878</v>
      </c>
      <c r="D288" s="110">
        <v>1</v>
      </c>
      <c r="E288" s="54"/>
      <c r="F288" s="54"/>
    </row>
    <row r="289" spans="1:6">
      <c r="A289" s="167"/>
      <c r="B289" s="172" t="s">
        <v>984</v>
      </c>
      <c r="C289" s="164" t="s">
        <v>878</v>
      </c>
      <c r="D289" s="165">
        <v>1</v>
      </c>
      <c r="E289" s="54"/>
      <c r="F289" s="54"/>
    </row>
    <row r="290" spans="1:6">
      <c r="A290" s="167"/>
      <c r="B290" s="172" t="s">
        <v>985</v>
      </c>
      <c r="C290" s="164" t="s">
        <v>878</v>
      </c>
      <c r="D290" s="165">
        <v>2</v>
      </c>
      <c r="E290" s="54"/>
      <c r="F290" s="54"/>
    </row>
    <row r="291" spans="1:6">
      <c r="A291" s="167"/>
      <c r="B291" s="174" t="s">
        <v>986</v>
      </c>
      <c r="C291" s="164" t="s">
        <v>878</v>
      </c>
      <c r="D291" s="165">
        <v>1</v>
      </c>
      <c r="E291" s="54"/>
      <c r="F291" s="54"/>
    </row>
    <row r="292" spans="1:6" ht="24">
      <c r="A292" s="28"/>
      <c r="B292" s="19" t="s">
        <v>882</v>
      </c>
      <c r="C292" s="175" t="s">
        <v>878</v>
      </c>
      <c r="D292" s="175">
        <v>1</v>
      </c>
      <c r="E292" s="176"/>
      <c r="F292" s="176"/>
    </row>
    <row r="293" spans="1:6">
      <c r="A293" s="167"/>
      <c r="B293" s="172" t="s">
        <v>946</v>
      </c>
      <c r="C293" s="164" t="s">
        <v>879</v>
      </c>
      <c r="D293" s="110">
        <v>1</v>
      </c>
      <c r="E293" s="54"/>
      <c r="F293" s="54">
        <f>D293*E293</f>
        <v>0</v>
      </c>
    </row>
    <row r="294" spans="1:6">
      <c r="A294" s="167"/>
      <c r="B294" s="172"/>
      <c r="C294" s="164"/>
      <c r="D294" s="110"/>
      <c r="E294" s="54"/>
      <c r="F294" s="54"/>
    </row>
    <row r="295" spans="1:6" ht="48">
      <c r="A295" s="17">
        <v>2</v>
      </c>
      <c r="B295" s="172" t="s">
        <v>881</v>
      </c>
      <c r="C295" s="164"/>
      <c r="D295" s="165"/>
      <c r="E295" s="166"/>
      <c r="F295" s="177"/>
    </row>
    <row r="296" spans="1:6" ht="24">
      <c r="A296" s="17"/>
      <c r="B296" s="172" t="s">
        <v>987</v>
      </c>
      <c r="C296" s="164" t="s">
        <v>878</v>
      </c>
      <c r="D296" s="168">
        <v>6</v>
      </c>
      <c r="E296" s="178"/>
      <c r="F296" s="177">
        <f>D296*E296</f>
        <v>0</v>
      </c>
    </row>
    <row r="297" spans="1:6">
      <c r="A297" s="17"/>
      <c r="B297" s="174"/>
      <c r="C297" s="164"/>
      <c r="D297" s="168"/>
      <c r="E297" s="178"/>
      <c r="F297" s="177"/>
    </row>
    <row r="298" spans="1:6" ht="48">
      <c r="A298" s="17">
        <f>A295+1</f>
        <v>3</v>
      </c>
      <c r="B298" s="172" t="s">
        <v>988</v>
      </c>
      <c r="C298" s="164"/>
      <c r="D298" s="165"/>
      <c r="E298" s="178"/>
      <c r="F298" s="177"/>
    </row>
    <row r="299" spans="1:6">
      <c r="A299" s="167"/>
      <c r="B299" s="172" t="s">
        <v>909</v>
      </c>
      <c r="C299" s="164" t="s">
        <v>915</v>
      </c>
      <c r="D299" s="165">
        <v>380</v>
      </c>
      <c r="E299" s="178"/>
      <c r="F299" s="177">
        <f>D299*E299</f>
        <v>0</v>
      </c>
    </row>
    <row r="300" spans="1:6">
      <c r="A300" s="167"/>
      <c r="B300" s="172"/>
      <c r="C300" s="164"/>
      <c r="D300" s="165"/>
      <c r="E300" s="178"/>
      <c r="F300" s="177"/>
    </row>
    <row r="301" spans="1:6" ht="24">
      <c r="A301" s="17">
        <f>A298+1</f>
        <v>4</v>
      </c>
      <c r="B301" s="172" t="s">
        <v>989</v>
      </c>
      <c r="C301" s="164"/>
      <c r="D301" s="165"/>
      <c r="E301" s="178"/>
      <c r="F301" s="177">
        <f t="shared" ref="F301:F306" si="2">D301*E301</f>
        <v>0</v>
      </c>
    </row>
    <row r="302" spans="1:6">
      <c r="A302" s="17"/>
      <c r="B302" s="172" t="s">
        <v>1041</v>
      </c>
      <c r="C302" s="164" t="s">
        <v>915</v>
      </c>
      <c r="D302" s="165">
        <v>20</v>
      </c>
      <c r="E302" s="178"/>
      <c r="F302" s="177">
        <f t="shared" si="2"/>
        <v>0</v>
      </c>
    </row>
    <row r="303" spans="1:6">
      <c r="A303" s="17"/>
      <c r="B303" s="172"/>
      <c r="C303" s="164"/>
      <c r="D303" s="165"/>
      <c r="E303" s="178"/>
      <c r="F303" s="177">
        <f t="shared" si="2"/>
        <v>0</v>
      </c>
    </row>
    <row r="304" spans="1:6" ht="36">
      <c r="A304" s="17">
        <f>A301+1</f>
        <v>5</v>
      </c>
      <c r="B304" s="179" t="s">
        <v>990</v>
      </c>
      <c r="C304" s="164"/>
      <c r="D304" s="165"/>
      <c r="E304" s="178"/>
      <c r="F304" s="177">
        <f t="shared" si="2"/>
        <v>0</v>
      </c>
    </row>
    <row r="305" spans="1:10" ht="13.5">
      <c r="A305" s="17"/>
      <c r="B305" s="179" t="s">
        <v>894</v>
      </c>
      <c r="C305" s="164" t="s">
        <v>915</v>
      </c>
      <c r="D305" s="165">
        <v>60</v>
      </c>
      <c r="E305" s="178"/>
      <c r="F305" s="177">
        <f t="shared" si="2"/>
        <v>0</v>
      </c>
    </row>
    <row r="306" spans="1:10">
      <c r="A306" s="167"/>
      <c r="B306" s="172"/>
      <c r="C306" s="164"/>
      <c r="D306" s="168"/>
      <c r="E306" s="178"/>
      <c r="F306" s="177">
        <f t="shared" si="2"/>
        <v>0</v>
      </c>
    </row>
    <row r="307" spans="1:10" ht="36">
      <c r="A307" s="17">
        <f>A304+1</f>
        <v>6</v>
      </c>
      <c r="B307" s="172" t="s">
        <v>991</v>
      </c>
      <c r="C307" s="164"/>
      <c r="D307" s="165"/>
      <c r="E307" s="178"/>
      <c r="F307" s="177"/>
    </row>
    <row r="308" spans="1:10">
      <c r="A308" s="17"/>
      <c r="B308" s="172" t="s">
        <v>992</v>
      </c>
      <c r="C308" s="164" t="s">
        <v>915</v>
      </c>
      <c r="D308" s="165">
        <v>120</v>
      </c>
      <c r="E308" s="178"/>
      <c r="F308" s="177">
        <f>D308*E308</f>
        <v>0</v>
      </c>
    </row>
    <row r="309" spans="1:10">
      <c r="A309" s="17"/>
      <c r="B309" s="172" t="s">
        <v>993</v>
      </c>
      <c r="C309" s="164" t="s">
        <v>915</v>
      </c>
      <c r="D309" s="165">
        <v>140</v>
      </c>
      <c r="E309" s="178"/>
      <c r="F309" s="177">
        <f>D309*E309</f>
        <v>0</v>
      </c>
    </row>
    <row r="310" spans="1:10">
      <c r="A310" s="17"/>
      <c r="B310" s="172"/>
      <c r="C310" s="164"/>
      <c r="D310" s="165"/>
      <c r="E310" s="178"/>
      <c r="F310" s="177"/>
    </row>
    <row r="311" spans="1:10" ht="36">
      <c r="A311" s="17">
        <f>A307+1</f>
        <v>7</v>
      </c>
      <c r="B311" s="172" t="s">
        <v>994</v>
      </c>
      <c r="C311" s="180">
        <v>0.03</v>
      </c>
      <c r="D311" s="181"/>
      <c r="E311" s="178"/>
      <c r="F311" s="166">
        <f>G266*0.03</f>
        <v>0</v>
      </c>
    </row>
    <row r="312" spans="1:10" s="216" customFormat="1" ht="12.75">
      <c r="A312" s="17"/>
      <c r="B312" s="46"/>
      <c r="C312" s="164"/>
      <c r="D312" s="181"/>
      <c r="E312" s="178"/>
      <c r="F312" s="166"/>
    </row>
    <row r="313" spans="1:10" s="220" customFormat="1" ht="12.75">
      <c r="A313" s="17">
        <f>A311+1</f>
        <v>8</v>
      </c>
      <c r="B313" s="172" t="s">
        <v>995</v>
      </c>
      <c r="C313" s="180">
        <v>0.03</v>
      </c>
      <c r="D313" s="181"/>
      <c r="E313" s="178"/>
      <c r="F313" s="166">
        <f>G266*0.03</f>
        <v>0</v>
      </c>
    </row>
    <row r="314" spans="1:10" s="227" customFormat="1">
      <c r="A314" s="17"/>
      <c r="B314" s="172"/>
      <c r="C314" s="164"/>
      <c r="D314" s="181"/>
      <c r="E314" s="178"/>
      <c r="F314" s="166"/>
    </row>
    <row r="315" spans="1:10" s="220" customFormat="1" ht="36">
      <c r="A315" s="17">
        <v>9</v>
      </c>
      <c r="B315" s="182" t="s">
        <v>996</v>
      </c>
      <c r="C315" s="183" t="s">
        <v>879</v>
      </c>
      <c r="D315" s="184">
        <v>1</v>
      </c>
      <c r="E315" s="178"/>
      <c r="F315" s="166">
        <f>E315*D315</f>
        <v>0</v>
      </c>
    </row>
    <row r="316" spans="1:10" s="220" customFormat="1" ht="13.5" thickBot="1">
      <c r="A316" s="76"/>
      <c r="B316" s="35"/>
      <c r="C316" s="35"/>
      <c r="D316" s="35"/>
      <c r="E316" s="35"/>
      <c r="F316" s="35"/>
    </row>
    <row r="317" spans="1:10" s="235" customFormat="1" ht="13.5" thickTop="1">
      <c r="A317" s="2"/>
      <c r="B317" s="31" t="s">
        <v>901</v>
      </c>
      <c r="C317" s="31"/>
      <c r="D317" s="31"/>
      <c r="E317" s="31"/>
      <c r="F317" s="185">
        <f>SUM(F282:F315)</f>
        <v>0</v>
      </c>
    </row>
    <row r="318" spans="1:10" s="220" customFormat="1" ht="12.75">
      <c r="A318" s="40"/>
      <c r="B318" s="40"/>
      <c r="C318" s="64"/>
      <c r="D318" s="73"/>
      <c r="E318" s="62"/>
      <c r="F318" s="63"/>
      <c r="G318" s="236"/>
      <c r="H318" s="237"/>
      <c r="I318" s="237"/>
      <c r="J318" s="237"/>
    </row>
    <row r="319" spans="1:10" s="220" customFormat="1" ht="12.75">
      <c r="A319" s="1"/>
      <c r="B319" s="38" t="s">
        <v>896</v>
      </c>
      <c r="C319" s="39"/>
      <c r="D319" s="39"/>
      <c r="E319" s="1"/>
      <c r="F319" s="63"/>
      <c r="G319" s="236"/>
      <c r="H319" s="237"/>
      <c r="I319" s="237"/>
      <c r="J319" s="237"/>
    </row>
    <row r="320" spans="1:10" s="220" customFormat="1" ht="12.75">
      <c r="A320" s="1"/>
      <c r="B320" s="40"/>
      <c r="C320" s="191"/>
      <c r="D320" s="62"/>
      <c r="E320" s="63"/>
      <c r="F320" s="63"/>
    </row>
    <row r="321" spans="1:6" s="220" customFormat="1" ht="12.75">
      <c r="A321" s="41" t="s">
        <v>997</v>
      </c>
      <c r="B321" s="42" t="s">
        <v>998</v>
      </c>
      <c r="C321" s="43" t="s">
        <v>999</v>
      </c>
      <c r="D321" s="43" t="s">
        <v>1000</v>
      </c>
      <c r="E321" s="711"/>
      <c r="F321" s="712"/>
    </row>
    <row r="322" spans="1:6" s="220" customFormat="1" ht="108">
      <c r="A322" s="9">
        <v>1</v>
      </c>
      <c r="B322" s="44" t="s">
        <v>1338</v>
      </c>
      <c r="C322" s="11" t="s">
        <v>878</v>
      </c>
      <c r="D322" s="12">
        <v>1</v>
      </c>
      <c r="E322" s="178"/>
      <c r="F322" s="63">
        <f>D322*E322</f>
        <v>0</v>
      </c>
    </row>
    <row r="323" spans="1:6" s="220" customFormat="1" ht="24">
      <c r="A323" s="9">
        <f>+A322+1</f>
        <v>2</v>
      </c>
      <c r="B323" s="44" t="s">
        <v>1013</v>
      </c>
      <c r="C323" s="11" t="s">
        <v>878</v>
      </c>
      <c r="D323" s="12">
        <v>1</v>
      </c>
      <c r="E323" s="178"/>
      <c r="F323" s="63">
        <f t="shared" ref="F323:F332" si="3">D323*E323</f>
        <v>0</v>
      </c>
    </row>
    <row r="324" spans="1:6" s="220" customFormat="1" ht="24">
      <c r="A324" s="9">
        <f>+A323+1</f>
        <v>3</v>
      </c>
      <c r="B324" s="44" t="s">
        <v>1014</v>
      </c>
      <c r="C324" s="11" t="s">
        <v>878</v>
      </c>
      <c r="D324" s="14">
        <v>1</v>
      </c>
      <c r="E324" s="178"/>
      <c r="F324" s="63">
        <f t="shared" si="3"/>
        <v>0</v>
      </c>
    </row>
    <row r="325" spans="1:6" s="220" customFormat="1" ht="24">
      <c r="A325" s="9">
        <f>+A324+1</f>
        <v>4</v>
      </c>
      <c r="B325" s="44" t="s">
        <v>1015</v>
      </c>
      <c r="C325" s="27" t="s">
        <v>878</v>
      </c>
      <c r="D325" s="12">
        <v>1</v>
      </c>
      <c r="E325" s="178"/>
      <c r="F325" s="63">
        <f t="shared" si="3"/>
        <v>0</v>
      </c>
    </row>
    <row r="326" spans="1:6" s="220" customFormat="1" ht="12.75">
      <c r="A326" s="9">
        <v>5</v>
      </c>
      <c r="B326" s="44" t="s">
        <v>1016</v>
      </c>
      <c r="C326" s="27" t="s">
        <v>878</v>
      </c>
      <c r="D326" s="12">
        <v>1</v>
      </c>
      <c r="E326" s="178"/>
      <c r="F326" s="63">
        <f t="shared" si="3"/>
        <v>0</v>
      </c>
    </row>
    <row r="327" spans="1:6" s="220" customFormat="1" ht="12.75">
      <c r="A327" s="9">
        <f>+A326+1</f>
        <v>6</v>
      </c>
      <c r="B327" s="44" t="s">
        <v>1017</v>
      </c>
      <c r="C327" s="27" t="s">
        <v>878</v>
      </c>
      <c r="D327" s="14">
        <v>1</v>
      </c>
      <c r="E327" s="178"/>
      <c r="F327" s="63">
        <f t="shared" si="3"/>
        <v>0</v>
      </c>
    </row>
    <row r="328" spans="1:6" s="220" customFormat="1" ht="12.75">
      <c r="A328" s="9">
        <f>+A327+1</f>
        <v>7</v>
      </c>
      <c r="B328" s="44" t="s">
        <v>1018</v>
      </c>
      <c r="C328" s="27" t="s">
        <v>878</v>
      </c>
      <c r="D328" s="14">
        <v>0</v>
      </c>
      <c r="E328" s="178"/>
      <c r="F328" s="63">
        <f t="shared" si="3"/>
        <v>0</v>
      </c>
    </row>
    <row r="329" spans="1:6" s="220" customFormat="1" ht="12.75">
      <c r="A329" s="9">
        <f>+A328+1</f>
        <v>8</v>
      </c>
      <c r="B329" s="44" t="s">
        <v>1019</v>
      </c>
      <c r="C329" s="27" t="s">
        <v>878</v>
      </c>
      <c r="D329" s="12">
        <v>1</v>
      </c>
      <c r="E329" s="178"/>
      <c r="F329" s="63">
        <f t="shared" si="3"/>
        <v>0</v>
      </c>
    </row>
    <row r="330" spans="1:6" s="220" customFormat="1" ht="72">
      <c r="A330" s="9">
        <v>9</v>
      </c>
      <c r="B330" s="44" t="s">
        <v>1020</v>
      </c>
      <c r="C330" s="11" t="s">
        <v>878</v>
      </c>
      <c r="D330" s="14">
        <v>1</v>
      </c>
      <c r="E330" s="178"/>
      <c r="F330" s="63">
        <f t="shared" si="3"/>
        <v>0</v>
      </c>
    </row>
    <row r="331" spans="1:6" s="220" customFormat="1" ht="132">
      <c r="A331" s="13">
        <v>10</v>
      </c>
      <c r="B331" s="45" t="s">
        <v>1022</v>
      </c>
      <c r="C331" s="11" t="s">
        <v>878</v>
      </c>
      <c r="D331" s="14">
        <v>8</v>
      </c>
      <c r="E331" s="15"/>
      <c r="F331" s="63">
        <f t="shared" si="3"/>
        <v>0</v>
      </c>
    </row>
    <row r="332" spans="1:6" s="220" customFormat="1" ht="12.75">
      <c r="A332" s="13">
        <f>+A331+1</f>
        <v>11</v>
      </c>
      <c r="B332" s="172" t="s">
        <v>1023</v>
      </c>
      <c r="C332" s="27" t="s">
        <v>878</v>
      </c>
      <c r="D332" s="192">
        <v>8</v>
      </c>
      <c r="E332" s="15"/>
      <c r="F332" s="63">
        <f t="shared" si="3"/>
        <v>0</v>
      </c>
    </row>
    <row r="333" spans="1:6" s="220" customFormat="1" ht="13.5" customHeight="1">
      <c r="A333" s="18">
        <v>12</v>
      </c>
      <c r="B333" s="19" t="s">
        <v>1008</v>
      </c>
      <c r="C333" s="20"/>
      <c r="D333" s="215">
        <v>0.03</v>
      </c>
      <c r="E333" s="713"/>
      <c r="F333" s="712">
        <f>D333*E333</f>
        <v>0</v>
      </c>
    </row>
    <row r="334" spans="1:6" s="220" customFormat="1" ht="13.5" customHeight="1">
      <c r="A334" s="21"/>
      <c r="B334" s="21"/>
      <c r="C334" s="21"/>
      <c r="D334" s="22"/>
      <c r="E334" s="15"/>
      <c r="F334" s="63"/>
    </row>
    <row r="335" spans="1:6" s="220" customFormat="1" ht="12.75">
      <c r="A335" s="21"/>
      <c r="B335" s="21"/>
      <c r="C335" s="21"/>
      <c r="D335" s="22"/>
      <c r="E335" s="15"/>
      <c r="F335" s="63"/>
    </row>
    <row r="336" spans="1:6" s="220" customFormat="1" ht="12.75">
      <c r="A336" s="5" t="s">
        <v>1001</v>
      </c>
      <c r="B336" s="21"/>
      <c r="C336" s="21"/>
      <c r="D336" s="22"/>
      <c r="E336" s="15"/>
      <c r="F336" s="63"/>
    </row>
    <row r="337" spans="1:6" s="220" customFormat="1" ht="12.75">
      <c r="A337" s="21"/>
      <c r="B337" s="21"/>
      <c r="C337" s="21"/>
      <c r="D337" s="22"/>
      <c r="E337" s="15"/>
      <c r="F337" s="63"/>
    </row>
    <row r="338" spans="1:6" s="220" customFormat="1" ht="12.75">
      <c r="A338" s="6" t="s">
        <v>997</v>
      </c>
      <c r="B338" s="7" t="s">
        <v>998</v>
      </c>
      <c r="C338" s="24" t="s">
        <v>999</v>
      </c>
      <c r="D338" s="8" t="s">
        <v>1000</v>
      </c>
      <c r="E338" s="714"/>
      <c r="F338" s="715"/>
    </row>
    <row r="339" spans="1:6" s="262" customFormat="1" ht="12.75">
      <c r="A339" s="21"/>
      <c r="B339" s="21"/>
      <c r="C339" s="21"/>
      <c r="D339" s="22"/>
      <c r="E339" s="15"/>
      <c r="F339" s="63"/>
    </row>
    <row r="340" spans="1:6" s="220" customFormat="1" ht="24">
      <c r="A340" s="13">
        <v>14</v>
      </c>
      <c r="B340" s="16" t="s">
        <v>1024</v>
      </c>
      <c r="C340" s="11" t="s">
        <v>915</v>
      </c>
      <c r="D340" s="22">
        <v>420</v>
      </c>
      <c r="E340" s="15"/>
      <c r="F340" s="63">
        <f>D340*E340</f>
        <v>0</v>
      </c>
    </row>
    <row r="341" spans="1:6" s="220" customFormat="1" ht="24">
      <c r="A341" s="13">
        <f>+A340+1</f>
        <v>15</v>
      </c>
      <c r="B341" s="16" t="s">
        <v>1009</v>
      </c>
      <c r="C341" s="25" t="s">
        <v>915</v>
      </c>
      <c r="D341" s="26">
        <v>10</v>
      </c>
      <c r="E341" s="15"/>
      <c r="F341" s="63">
        <f t="shared" ref="F341:F353" si="4">D341*E341</f>
        <v>0</v>
      </c>
    </row>
    <row r="342" spans="1:6" s="220" customFormat="1" ht="36">
      <c r="A342" s="13">
        <f>+A341+1</f>
        <v>16</v>
      </c>
      <c r="B342" s="47" t="s">
        <v>1002</v>
      </c>
      <c r="C342" s="27" t="s">
        <v>915</v>
      </c>
      <c r="D342" s="17">
        <v>110</v>
      </c>
      <c r="E342" s="15"/>
      <c r="F342" s="63">
        <f t="shared" si="4"/>
        <v>0</v>
      </c>
    </row>
    <row r="343" spans="1:6" s="220" customFormat="1" ht="24">
      <c r="A343" s="13">
        <f>+A342+1</f>
        <v>17</v>
      </c>
      <c r="B343" s="187" t="s">
        <v>1010</v>
      </c>
      <c r="C343" s="25" t="s">
        <v>879</v>
      </c>
      <c r="D343" s="26">
        <v>1</v>
      </c>
      <c r="E343" s="36"/>
      <c r="F343" s="63">
        <f t="shared" si="4"/>
        <v>0</v>
      </c>
    </row>
    <row r="344" spans="1:6" s="220" customFormat="1" ht="12.75">
      <c r="A344" s="18">
        <f>+A343+1</f>
        <v>18</v>
      </c>
      <c r="B344" s="19" t="s">
        <v>1011</v>
      </c>
      <c r="C344" s="28"/>
      <c r="D344" s="215">
        <v>0.03</v>
      </c>
      <c r="E344" s="716"/>
      <c r="F344" s="712">
        <f t="shared" si="4"/>
        <v>0</v>
      </c>
    </row>
    <row r="345" spans="1:6" s="220" customFormat="1" ht="12.75">
      <c r="A345" s="13"/>
      <c r="B345" s="29"/>
      <c r="C345" s="29"/>
      <c r="D345" s="30"/>
      <c r="E345" s="186"/>
      <c r="F345" s="63"/>
    </row>
    <row r="346" spans="1:6" s="220" customFormat="1" ht="12.75">
      <c r="A346" s="13"/>
      <c r="B346" s="29"/>
      <c r="C346" s="29"/>
      <c r="D346" s="30"/>
      <c r="E346" s="23"/>
      <c r="F346" s="63"/>
    </row>
    <row r="347" spans="1:6" s="220" customFormat="1" ht="12.75">
      <c r="A347" s="5" t="s">
        <v>1003</v>
      </c>
      <c r="B347" s="21"/>
      <c r="C347" s="21"/>
      <c r="D347" s="22"/>
      <c r="E347" s="23"/>
      <c r="F347" s="63"/>
    </row>
    <row r="348" spans="1:6" s="220" customFormat="1" ht="12.75">
      <c r="A348" s="21"/>
      <c r="B348" s="21"/>
      <c r="C348" s="21"/>
      <c r="D348" s="22"/>
      <c r="E348" s="23"/>
      <c r="F348" s="63"/>
    </row>
    <row r="349" spans="1:6" s="220" customFormat="1" ht="12.75">
      <c r="A349" s="6" t="s">
        <v>997</v>
      </c>
      <c r="B349" s="7" t="s">
        <v>998</v>
      </c>
      <c r="C349" s="24" t="s">
        <v>999</v>
      </c>
      <c r="D349" s="8" t="s">
        <v>1000</v>
      </c>
      <c r="E349" s="717"/>
      <c r="F349" s="712"/>
    </row>
    <row r="350" spans="1:6" s="220" customFormat="1" ht="12.75">
      <c r="A350" s="21"/>
      <c r="B350" s="21"/>
      <c r="C350" s="21"/>
      <c r="D350" s="22"/>
      <c r="E350" s="23"/>
      <c r="F350" s="63"/>
    </row>
    <row r="351" spans="1:6" s="220" customFormat="1" ht="24">
      <c r="A351" s="13">
        <f>+A344+1</f>
        <v>19</v>
      </c>
      <c r="B351" s="10" t="s">
        <v>1004</v>
      </c>
      <c r="C351" s="11" t="s">
        <v>879</v>
      </c>
      <c r="D351" s="22">
        <v>1</v>
      </c>
      <c r="E351" s="23"/>
      <c r="F351" s="63">
        <f t="shared" si="4"/>
        <v>0</v>
      </c>
    </row>
    <row r="352" spans="1:6" s="220" customFormat="1" ht="24">
      <c r="A352" s="9">
        <f>+A351+1</f>
        <v>20</v>
      </c>
      <c r="B352" s="10" t="s">
        <v>1005</v>
      </c>
      <c r="C352" s="11" t="s">
        <v>879</v>
      </c>
      <c r="D352" s="22">
        <v>1</v>
      </c>
      <c r="E352" s="23"/>
      <c r="F352" s="63">
        <f t="shared" si="4"/>
        <v>0</v>
      </c>
    </row>
    <row r="353" spans="1:6" s="220" customFormat="1" ht="12.75">
      <c r="A353" s="18">
        <v>22</v>
      </c>
      <c r="B353" s="32" t="s">
        <v>1006</v>
      </c>
      <c r="C353" s="20" t="s">
        <v>879</v>
      </c>
      <c r="D353" s="33">
        <v>1</v>
      </c>
      <c r="E353" s="717"/>
      <c r="F353" s="712">
        <f t="shared" si="4"/>
        <v>0</v>
      </c>
    </row>
    <row r="354" spans="1:6" s="220" customFormat="1" ht="13.5" thickBot="1">
      <c r="A354" s="617"/>
      <c r="B354" s="618"/>
      <c r="C354" s="619"/>
      <c r="D354" s="619"/>
      <c r="E354" s="618"/>
      <c r="F354" s="620"/>
    </row>
    <row r="355" spans="1:6" s="220" customFormat="1" ht="12.75">
      <c r="A355" s="36"/>
      <c r="B355" s="614" t="s">
        <v>1012</v>
      </c>
      <c r="C355" s="615" t="s">
        <v>1025</v>
      </c>
      <c r="D355" s="615">
        <v>1</v>
      </c>
      <c r="E355" s="614"/>
      <c r="F355" s="616">
        <f>SUM(F322:F353)</f>
        <v>0</v>
      </c>
    </row>
    <row r="356" spans="1:6">
      <c r="A356" s="36"/>
      <c r="B356" s="31"/>
      <c r="C356" s="37"/>
      <c r="D356" s="37"/>
      <c r="E356" s="31"/>
    </row>
    <row r="357" spans="1:6" ht="12.75">
      <c r="A357" s="216"/>
      <c r="B357" s="217" t="s">
        <v>1068</v>
      </c>
      <c r="C357" s="218"/>
      <c r="D357" s="219"/>
      <c r="E357" s="216"/>
      <c r="F357" s="216"/>
    </row>
    <row r="358" spans="1:6" ht="12.75">
      <c r="A358" s="216"/>
      <c r="B358" s="220"/>
      <c r="C358" s="221"/>
      <c r="D358" s="222"/>
      <c r="E358" s="223"/>
      <c r="F358" s="220"/>
    </row>
    <row r="359" spans="1:6" s="163" customFormat="1" ht="12.75">
      <c r="A359" s="224" t="s">
        <v>997</v>
      </c>
      <c r="B359" s="225" t="s">
        <v>998</v>
      </c>
      <c r="C359" s="226" t="s">
        <v>999</v>
      </c>
      <c r="D359" s="226" t="s">
        <v>1000</v>
      </c>
      <c r="E359" s="718"/>
      <c r="F359" s="719"/>
    </row>
    <row r="360" spans="1:6" ht="89.25">
      <c r="A360" s="228">
        <v>1</v>
      </c>
      <c r="B360" s="229" t="s">
        <v>1303</v>
      </c>
      <c r="C360" s="230" t="s">
        <v>878</v>
      </c>
      <c r="D360" s="231">
        <v>2</v>
      </c>
      <c r="E360" s="23"/>
      <c r="F360" s="220">
        <f>D360*E360</f>
        <v>0</v>
      </c>
    </row>
    <row r="361" spans="1:6" ht="25.5">
      <c r="A361" s="232">
        <f t="shared" ref="A361:A366" si="5">+A360+1</f>
        <v>2</v>
      </c>
      <c r="B361" s="229" t="s">
        <v>1052</v>
      </c>
      <c r="C361" s="230" t="s">
        <v>878</v>
      </c>
      <c r="D361" s="231">
        <v>2</v>
      </c>
      <c r="E361" s="23"/>
      <c r="F361" s="220">
        <f t="shared" ref="F361:F397" si="6">D361*E361</f>
        <v>0</v>
      </c>
    </row>
    <row r="362" spans="1:6" ht="25.5">
      <c r="A362" s="233">
        <f t="shared" si="5"/>
        <v>3</v>
      </c>
      <c r="B362" s="234" t="s">
        <v>1053</v>
      </c>
      <c r="C362" s="230" t="s">
        <v>878</v>
      </c>
      <c r="D362" s="231">
        <v>1</v>
      </c>
      <c r="E362" s="23"/>
      <c r="F362" s="220">
        <f t="shared" si="6"/>
        <v>0</v>
      </c>
    </row>
    <row r="363" spans="1:6" ht="38.25">
      <c r="A363" s="233">
        <f t="shared" si="5"/>
        <v>4</v>
      </c>
      <c r="B363" s="229" t="s">
        <v>1054</v>
      </c>
      <c r="C363" s="230" t="s">
        <v>878</v>
      </c>
      <c r="D363" s="231">
        <v>1</v>
      </c>
      <c r="E363" s="23"/>
      <c r="F363" s="220">
        <f t="shared" si="6"/>
        <v>0</v>
      </c>
    </row>
    <row r="364" spans="1:6" ht="25.5">
      <c r="A364" s="233">
        <v>5</v>
      </c>
      <c r="B364" s="238" t="s">
        <v>1339</v>
      </c>
      <c r="C364" s="239" t="s">
        <v>878</v>
      </c>
      <c r="D364" s="239">
        <v>1</v>
      </c>
      <c r="E364" s="23"/>
      <c r="F364" s="220">
        <f t="shared" si="6"/>
        <v>0</v>
      </c>
    </row>
    <row r="365" spans="1:6" ht="267.75">
      <c r="A365" s="233">
        <v>6</v>
      </c>
      <c r="B365" s="240" t="s">
        <v>1304</v>
      </c>
      <c r="C365" s="230" t="s">
        <v>878</v>
      </c>
      <c r="D365" s="231">
        <v>1</v>
      </c>
      <c r="E365" s="23"/>
      <c r="F365" s="220">
        <f t="shared" si="6"/>
        <v>0</v>
      </c>
    </row>
    <row r="366" spans="1:6" ht="25.5">
      <c r="A366" s="233">
        <f t="shared" si="5"/>
        <v>7</v>
      </c>
      <c r="B366" s="241" t="s">
        <v>1055</v>
      </c>
      <c r="C366" s="230" t="s">
        <v>879</v>
      </c>
      <c r="D366" s="231">
        <v>1</v>
      </c>
      <c r="E366" s="23"/>
      <c r="F366" s="220">
        <f t="shared" si="6"/>
        <v>0</v>
      </c>
    </row>
    <row r="367" spans="1:6" ht="12.75">
      <c r="A367" s="233">
        <v>8</v>
      </c>
      <c r="B367" s="234" t="s">
        <v>1056</v>
      </c>
      <c r="C367" s="242" t="s">
        <v>879</v>
      </c>
      <c r="D367" s="243">
        <v>1</v>
      </c>
      <c r="E367" s="23"/>
      <c r="F367" s="220">
        <f t="shared" si="6"/>
        <v>0</v>
      </c>
    </row>
    <row r="368" spans="1:6" ht="178.5">
      <c r="A368" s="244">
        <f>+A367+1</f>
        <v>9</v>
      </c>
      <c r="B368" s="245" t="s">
        <v>1307</v>
      </c>
      <c r="C368" s="246" t="s">
        <v>878</v>
      </c>
      <c r="D368" s="247">
        <v>1</v>
      </c>
      <c r="E368" s="717"/>
      <c r="F368" s="720">
        <f t="shared" si="6"/>
        <v>0</v>
      </c>
    </row>
    <row r="369" spans="1:6" ht="12.75">
      <c r="A369" s="233"/>
      <c r="B369" s="248"/>
      <c r="C369" s="228"/>
      <c r="D369" s="249"/>
      <c r="E369" s="23"/>
      <c r="F369" s="220"/>
    </row>
    <row r="370" spans="1:6" ht="12.75">
      <c r="A370" s="250"/>
      <c r="B370" s="250"/>
      <c r="C370" s="228"/>
      <c r="D370" s="228"/>
      <c r="E370" s="23"/>
      <c r="F370" s="220"/>
    </row>
    <row r="371" spans="1:6" ht="12.75">
      <c r="A371" s="251" t="s">
        <v>1057</v>
      </c>
      <c r="B371" s="250"/>
      <c r="C371" s="228"/>
      <c r="D371" s="228"/>
      <c r="E371" s="23"/>
      <c r="F371" s="220"/>
    </row>
    <row r="372" spans="1:6" ht="12.75">
      <c r="A372" s="250"/>
      <c r="B372" s="250"/>
      <c r="C372" s="228"/>
      <c r="D372" s="228"/>
      <c r="E372" s="23"/>
      <c r="F372" s="220"/>
    </row>
    <row r="373" spans="1:6" ht="12.75">
      <c r="A373" s="224" t="s">
        <v>997</v>
      </c>
      <c r="B373" s="225" t="s">
        <v>998</v>
      </c>
      <c r="C373" s="226" t="s">
        <v>999</v>
      </c>
      <c r="D373" s="226" t="s">
        <v>1000</v>
      </c>
      <c r="E373" s="717"/>
      <c r="F373" s="720"/>
    </row>
    <row r="374" spans="1:6" ht="12.75">
      <c r="A374" s="250"/>
      <c r="B374" s="250"/>
      <c r="C374" s="228"/>
      <c r="D374" s="228"/>
      <c r="E374" s="23"/>
      <c r="F374" s="220"/>
    </row>
    <row r="375" spans="1:6" ht="12.75">
      <c r="A375" s="233">
        <v>10</v>
      </c>
      <c r="B375" s="252" t="s">
        <v>1058</v>
      </c>
      <c r="C375" s="253" t="s">
        <v>915</v>
      </c>
      <c r="D375" s="253">
        <v>70</v>
      </c>
      <c r="E375" s="23"/>
      <c r="F375" s="220">
        <f t="shared" si="6"/>
        <v>0</v>
      </c>
    </row>
    <row r="376" spans="1:6" ht="25.5">
      <c r="A376" s="233">
        <v>11</v>
      </c>
      <c r="B376" s="252" t="s">
        <v>1059</v>
      </c>
      <c r="C376" s="253" t="s">
        <v>878</v>
      </c>
      <c r="D376" s="253">
        <v>2</v>
      </c>
      <c r="E376" s="23"/>
      <c r="F376" s="220">
        <f t="shared" si="6"/>
        <v>0</v>
      </c>
    </row>
    <row r="377" spans="1:6" ht="25.5">
      <c r="A377" s="233">
        <v>12</v>
      </c>
      <c r="B377" s="254" t="s">
        <v>1009</v>
      </c>
      <c r="C377" s="239" t="s">
        <v>915</v>
      </c>
      <c r="D377" s="239">
        <v>70</v>
      </c>
      <c r="E377" s="23"/>
      <c r="F377" s="220">
        <f t="shared" si="6"/>
        <v>0</v>
      </c>
    </row>
    <row r="378" spans="1:6" ht="38.25">
      <c r="A378" s="233">
        <f>+A377+1</f>
        <v>13</v>
      </c>
      <c r="B378" s="255" t="s">
        <v>1002</v>
      </c>
      <c r="C378" s="256" t="s">
        <v>915</v>
      </c>
      <c r="D378" s="257">
        <v>20</v>
      </c>
      <c r="E378" s="23"/>
      <c r="F378" s="220">
        <f t="shared" si="6"/>
        <v>0</v>
      </c>
    </row>
    <row r="379" spans="1:6" ht="25.5">
      <c r="A379" s="233">
        <v>14</v>
      </c>
      <c r="B379" s="252" t="s">
        <v>1010</v>
      </c>
      <c r="C379" s="239" t="s">
        <v>879</v>
      </c>
      <c r="D379" s="239">
        <v>1</v>
      </c>
      <c r="E379" s="23"/>
      <c r="F379" s="220">
        <f t="shared" si="6"/>
        <v>0</v>
      </c>
    </row>
    <row r="380" spans="1:6" ht="51">
      <c r="A380" s="233">
        <v>15</v>
      </c>
      <c r="B380" s="258" t="s">
        <v>1305</v>
      </c>
      <c r="C380" s="256" t="s">
        <v>878</v>
      </c>
      <c r="D380" s="228">
        <v>1</v>
      </c>
      <c r="E380" s="23"/>
      <c r="F380" s="220">
        <f t="shared" si="6"/>
        <v>0</v>
      </c>
    </row>
    <row r="381" spans="1:6" ht="12.75">
      <c r="A381" s="233">
        <f>+A380+1</f>
        <v>16</v>
      </c>
      <c r="B381" s="258" t="s">
        <v>1060</v>
      </c>
      <c r="C381" s="256" t="s">
        <v>878</v>
      </c>
      <c r="D381" s="228">
        <v>1</v>
      </c>
      <c r="E381" s="23"/>
      <c r="F381" s="220">
        <f t="shared" si="6"/>
        <v>0</v>
      </c>
    </row>
    <row r="382" spans="1:6" ht="12.75">
      <c r="A382" s="233">
        <f>+A381+1</f>
        <v>17</v>
      </c>
      <c r="B382" s="259" t="s">
        <v>1061</v>
      </c>
      <c r="C382" s="256" t="s">
        <v>878</v>
      </c>
      <c r="D382" s="228">
        <v>1</v>
      </c>
      <c r="E382" s="23"/>
      <c r="F382" s="220">
        <f t="shared" si="6"/>
        <v>0</v>
      </c>
    </row>
    <row r="383" spans="1:6" ht="12.75">
      <c r="A383" s="233">
        <f>+A382+1</f>
        <v>18</v>
      </c>
      <c r="B383" s="258" t="s">
        <v>1062</v>
      </c>
      <c r="C383" s="256" t="s">
        <v>878</v>
      </c>
      <c r="D383" s="228">
        <v>1</v>
      </c>
      <c r="E383" s="23"/>
      <c r="F383" s="220">
        <f t="shared" si="6"/>
        <v>0</v>
      </c>
    </row>
    <row r="384" spans="1:6" ht="12.75">
      <c r="A384" s="233">
        <f>+A383+1</f>
        <v>19</v>
      </c>
      <c r="B384" s="258" t="s">
        <v>1063</v>
      </c>
      <c r="C384" s="256" t="s">
        <v>878</v>
      </c>
      <c r="D384" s="228">
        <v>1</v>
      </c>
      <c r="E384" s="23"/>
      <c r="F384" s="220">
        <f t="shared" si="6"/>
        <v>0</v>
      </c>
    </row>
    <row r="385" spans="1:6" ht="25.5">
      <c r="A385" s="233">
        <f>+A384+1</f>
        <v>20</v>
      </c>
      <c r="B385" s="259" t="s">
        <v>1064</v>
      </c>
      <c r="C385" s="256" t="s">
        <v>878</v>
      </c>
      <c r="D385" s="263">
        <v>1</v>
      </c>
      <c r="E385" s="23"/>
      <c r="F385" s="220">
        <f t="shared" si="6"/>
        <v>0</v>
      </c>
    </row>
    <row r="386" spans="1:6" ht="12.75">
      <c r="A386" s="233">
        <v>21</v>
      </c>
      <c r="B386" s="259" t="s">
        <v>1065</v>
      </c>
      <c r="C386" s="256" t="s">
        <v>878</v>
      </c>
      <c r="D386" s="263">
        <v>1</v>
      </c>
      <c r="E386" s="23"/>
      <c r="F386" s="220">
        <f t="shared" si="6"/>
        <v>0</v>
      </c>
    </row>
    <row r="387" spans="1:6" ht="12.75">
      <c r="A387" s="244">
        <v>22</v>
      </c>
      <c r="B387" s="264" t="s">
        <v>1011</v>
      </c>
      <c r="C387" s="265"/>
      <c r="D387" s="279">
        <v>0.03</v>
      </c>
      <c r="E387" s="717"/>
      <c r="F387" s="720">
        <f t="shared" si="6"/>
        <v>0</v>
      </c>
    </row>
    <row r="388" spans="1:6" ht="12.75">
      <c r="A388" s="233"/>
      <c r="B388" s="266"/>
      <c r="C388" s="256"/>
      <c r="D388" s="256"/>
      <c r="E388" s="23"/>
      <c r="F388" s="220"/>
    </row>
    <row r="389" spans="1:6" ht="12.75">
      <c r="A389" s="250"/>
      <c r="B389" s="250"/>
      <c r="C389" s="228"/>
      <c r="D389" s="228"/>
      <c r="E389" s="23"/>
      <c r="F389" s="220"/>
    </row>
    <row r="390" spans="1:6" ht="12.75">
      <c r="A390" s="251" t="s">
        <v>1066</v>
      </c>
      <c r="B390" s="250"/>
      <c r="C390" s="228"/>
      <c r="D390" s="228"/>
      <c r="E390" s="23"/>
      <c r="F390" s="220"/>
    </row>
    <row r="391" spans="1:6" ht="12.75">
      <c r="A391" s="250"/>
      <c r="B391" s="250"/>
      <c r="C391" s="228"/>
      <c r="D391" s="228"/>
      <c r="E391" s="23"/>
      <c r="F391" s="220"/>
    </row>
    <row r="392" spans="1:6" ht="12.75">
      <c r="A392" s="224" t="s">
        <v>997</v>
      </c>
      <c r="B392" s="225" t="s">
        <v>998</v>
      </c>
      <c r="C392" s="226" t="s">
        <v>999</v>
      </c>
      <c r="D392" s="226" t="s">
        <v>1000</v>
      </c>
      <c r="E392" s="717"/>
      <c r="F392" s="720"/>
    </row>
    <row r="393" spans="1:6" ht="12.75">
      <c r="A393" s="250"/>
      <c r="B393" s="250"/>
      <c r="C393" s="228"/>
      <c r="D393" s="228"/>
      <c r="E393" s="23"/>
      <c r="F393" s="220">
        <f t="shared" si="6"/>
        <v>0</v>
      </c>
    </row>
    <row r="394" spans="1:6" ht="25.5">
      <c r="A394" s="267">
        <f>+A387+1</f>
        <v>23</v>
      </c>
      <c r="B394" s="241" t="s">
        <v>1004</v>
      </c>
      <c r="C394" s="268" t="s">
        <v>879</v>
      </c>
      <c r="D394" s="228">
        <v>1</v>
      </c>
      <c r="E394" s="23"/>
      <c r="F394" s="220">
        <f t="shared" si="6"/>
        <v>0</v>
      </c>
    </row>
    <row r="395" spans="1:6" ht="25.5">
      <c r="A395" s="267">
        <f>+A394+1</f>
        <v>24</v>
      </c>
      <c r="B395" s="241" t="s">
        <v>1005</v>
      </c>
      <c r="C395" s="268" t="s">
        <v>879</v>
      </c>
      <c r="D395" s="228">
        <v>1</v>
      </c>
      <c r="E395" s="23"/>
      <c r="F395" s="220">
        <f t="shared" si="6"/>
        <v>0</v>
      </c>
    </row>
    <row r="396" spans="1:6" ht="12.75">
      <c r="A396" s="267">
        <f>+A395+1</f>
        <v>25</v>
      </c>
      <c r="B396" s="241" t="s">
        <v>1067</v>
      </c>
      <c r="C396" s="268" t="s">
        <v>879</v>
      </c>
      <c r="D396" s="228">
        <v>1</v>
      </c>
      <c r="E396" s="23"/>
      <c r="F396" s="220">
        <f t="shared" si="6"/>
        <v>0</v>
      </c>
    </row>
    <row r="397" spans="1:6" ht="12.75">
      <c r="A397" s="244">
        <f>+A396+1</f>
        <v>26</v>
      </c>
      <c r="B397" s="269" t="s">
        <v>1006</v>
      </c>
      <c r="C397" s="270" t="s">
        <v>879</v>
      </c>
      <c r="D397" s="271">
        <v>1</v>
      </c>
      <c r="E397" s="717"/>
      <c r="F397" s="720">
        <f t="shared" si="6"/>
        <v>0</v>
      </c>
    </row>
    <row r="398" spans="1:6" ht="12.75">
      <c r="A398" s="220"/>
      <c r="B398" s="220"/>
      <c r="C398" s="272"/>
      <c r="D398" s="273"/>
      <c r="E398" s="220"/>
      <c r="F398" s="220"/>
    </row>
    <row r="399" spans="1:6" ht="13.5" thickBot="1">
      <c r="A399" s="260"/>
      <c r="B399" s="274"/>
      <c r="C399" s="275"/>
      <c r="D399" s="275"/>
      <c r="E399" s="274"/>
      <c r="F399" s="274"/>
    </row>
    <row r="400" spans="1:6" ht="13.5" thickTop="1">
      <c r="A400" s="261"/>
      <c r="B400" s="276" t="s">
        <v>901</v>
      </c>
      <c r="C400" s="277"/>
      <c r="D400" s="277"/>
      <c r="E400" s="276"/>
      <c r="F400" s="278">
        <f>SUM(F360:F398)</f>
        <v>0</v>
      </c>
    </row>
    <row r="401" spans="1:8">
      <c r="A401" s="36"/>
      <c r="B401" s="31"/>
      <c r="C401" s="37"/>
      <c r="D401" s="37"/>
      <c r="E401" s="31"/>
    </row>
    <row r="403" spans="1:8">
      <c r="A403" s="1"/>
      <c r="B403" s="38" t="s">
        <v>1306</v>
      </c>
      <c r="D403" s="188"/>
      <c r="E403" s="71"/>
    </row>
    <row r="404" spans="1:8">
      <c r="A404" s="120" t="s">
        <v>872</v>
      </c>
      <c r="B404" s="120" t="s">
        <v>873</v>
      </c>
      <c r="C404" s="50" t="s">
        <v>874</v>
      </c>
      <c r="D404" s="198" t="s">
        <v>875</v>
      </c>
      <c r="E404" s="124" t="s">
        <v>876</v>
      </c>
      <c r="F404" s="124" t="s">
        <v>877</v>
      </c>
    </row>
    <row r="405" spans="1:8">
      <c r="A405" s="1"/>
      <c r="B405" s="1"/>
      <c r="D405" s="188"/>
      <c r="E405" s="71"/>
    </row>
    <row r="406" spans="1:8" ht="72">
      <c r="A406" s="57">
        <v>1</v>
      </c>
      <c r="B406" s="98" t="s">
        <v>1351</v>
      </c>
      <c r="C406" s="64" t="s">
        <v>879</v>
      </c>
      <c r="D406" s="193" t="s">
        <v>903</v>
      </c>
      <c r="E406" s="23"/>
      <c r="F406" s="63">
        <f>D406*E406</f>
        <v>0</v>
      </c>
    </row>
    <row r="407" spans="1:8">
      <c r="A407" s="57"/>
      <c r="B407" s="195"/>
      <c r="D407" s="193"/>
      <c r="E407" s="40"/>
      <c r="F407" s="63">
        <f t="shared" ref="F407:F419" si="7">D407*E407</f>
        <v>0</v>
      </c>
    </row>
    <row r="408" spans="1:8" ht="36">
      <c r="A408" s="57">
        <v>2</v>
      </c>
      <c r="B408" s="98" t="s">
        <v>863</v>
      </c>
      <c r="E408" s="98"/>
      <c r="F408" s="63">
        <f t="shared" si="7"/>
        <v>0</v>
      </c>
      <c r="G408" s="199">
        <f>F452/280</f>
        <v>0</v>
      </c>
      <c r="H408" s="40" t="s">
        <v>880</v>
      </c>
    </row>
    <row r="409" spans="1:8" ht="24">
      <c r="A409" s="194"/>
      <c r="B409" s="98" t="s">
        <v>1040</v>
      </c>
      <c r="C409" s="64" t="s">
        <v>915</v>
      </c>
      <c r="D409" s="73">
        <v>140</v>
      </c>
      <c r="E409" s="196"/>
      <c r="F409" s="63">
        <f t="shared" si="7"/>
        <v>0</v>
      </c>
    </row>
    <row r="410" spans="1:8">
      <c r="A410" s="194"/>
      <c r="B410" s="195"/>
      <c r="E410" s="196"/>
      <c r="F410" s="63">
        <f t="shared" si="7"/>
        <v>0</v>
      </c>
    </row>
    <row r="411" spans="1:8" ht="24">
      <c r="A411" s="57">
        <f>A408+1</f>
        <v>3</v>
      </c>
      <c r="B411" s="31" t="s">
        <v>864</v>
      </c>
      <c r="C411" s="31"/>
      <c r="D411" s="31"/>
      <c r="E411" s="31"/>
      <c r="F411" s="63">
        <f t="shared" si="7"/>
        <v>0</v>
      </c>
    </row>
    <row r="412" spans="1:8">
      <c r="A412" s="1"/>
      <c r="B412" s="31" t="s">
        <v>922</v>
      </c>
      <c r="C412" s="64" t="s">
        <v>915</v>
      </c>
      <c r="D412" s="73">
        <v>80</v>
      </c>
      <c r="E412" s="31"/>
      <c r="F412" s="63">
        <f t="shared" si="7"/>
        <v>0</v>
      </c>
    </row>
    <row r="413" spans="1:8">
      <c r="A413" s="194"/>
      <c r="B413" s="195"/>
      <c r="D413" s="64"/>
      <c r="E413" s="196"/>
      <c r="F413" s="63">
        <f t="shared" si="7"/>
        <v>0</v>
      </c>
    </row>
    <row r="414" spans="1:8" ht="24">
      <c r="A414" s="189">
        <f>A411+1</f>
        <v>4</v>
      </c>
      <c r="B414" s="98" t="s">
        <v>865</v>
      </c>
      <c r="E414" s="98"/>
      <c r="F414" s="63">
        <f t="shared" si="7"/>
        <v>0</v>
      </c>
    </row>
    <row r="415" spans="1:8">
      <c r="A415" s="189"/>
      <c r="B415" s="98" t="s">
        <v>926</v>
      </c>
      <c r="C415" s="64" t="s">
        <v>915</v>
      </c>
      <c r="D415" s="73">
        <v>30</v>
      </c>
      <c r="E415" s="98"/>
      <c r="F415" s="63">
        <f t="shared" si="7"/>
        <v>0</v>
      </c>
    </row>
    <row r="416" spans="1:8">
      <c r="A416" s="189"/>
      <c r="B416" s="195"/>
      <c r="C416" s="197"/>
      <c r="D416" s="193"/>
      <c r="E416" s="196"/>
      <c r="F416" s="63">
        <f t="shared" si="7"/>
        <v>0</v>
      </c>
    </row>
    <row r="417" spans="1:7" ht="48">
      <c r="A417" s="189">
        <f>A414+1</f>
        <v>5</v>
      </c>
      <c r="B417" s="190" t="s">
        <v>1007</v>
      </c>
      <c r="C417" s="64" t="s">
        <v>879</v>
      </c>
      <c r="D417" s="193" t="s">
        <v>903</v>
      </c>
      <c r="E417" s="196"/>
      <c r="F417" s="63">
        <f t="shared" si="7"/>
        <v>0</v>
      </c>
    </row>
    <row r="418" spans="1:7">
      <c r="A418" s="189"/>
      <c r="B418" s="195"/>
      <c r="D418" s="193"/>
      <c r="E418" s="196"/>
      <c r="F418" s="63">
        <f t="shared" si="7"/>
        <v>0</v>
      </c>
    </row>
    <row r="419" spans="1:7">
      <c r="A419" s="189">
        <f>A417+1</f>
        <v>6</v>
      </c>
      <c r="B419" s="195" t="s">
        <v>899</v>
      </c>
      <c r="D419" s="193" t="s">
        <v>866</v>
      </c>
      <c r="E419" s="196"/>
      <c r="F419" s="63">
        <f t="shared" si="7"/>
        <v>0</v>
      </c>
    </row>
    <row r="420" spans="1:7" ht="12.75" thickBot="1">
      <c r="A420" s="76"/>
      <c r="B420" s="76"/>
      <c r="C420" s="77"/>
      <c r="D420" s="78"/>
      <c r="E420" s="79"/>
      <c r="F420" s="76"/>
    </row>
    <row r="421" spans="1:7" ht="12.75" thickTop="1">
      <c r="A421" s="2"/>
      <c r="B421" s="2"/>
      <c r="C421" s="80"/>
      <c r="D421" s="62"/>
      <c r="E421" s="71"/>
      <c r="F421" s="2"/>
    </row>
    <row r="422" spans="1:7">
      <c r="A422" s="57"/>
      <c r="B422" s="57" t="s">
        <v>901</v>
      </c>
      <c r="C422" s="64" t="s">
        <v>879</v>
      </c>
      <c r="D422" s="62">
        <v>1</v>
      </c>
      <c r="E422" s="71"/>
      <c r="F422" s="63">
        <f>SUM(F406:F419)</f>
        <v>0</v>
      </c>
    </row>
    <row r="423" spans="1:7">
      <c r="C423" s="40"/>
      <c r="D423" s="58"/>
      <c r="E423" s="71"/>
      <c r="F423" s="40"/>
    </row>
    <row r="424" spans="1:7" ht="18.75">
      <c r="A424" s="895"/>
      <c r="B424" s="896" t="s">
        <v>97</v>
      </c>
      <c r="C424" s="897"/>
      <c r="D424" s="898"/>
      <c r="E424" s="899"/>
      <c r="F424" s="900"/>
      <c r="G424" s="832"/>
    </row>
    <row r="425" spans="1:7" ht="14.25">
      <c r="A425" s="829"/>
      <c r="B425" s="691" t="s">
        <v>98</v>
      </c>
      <c r="C425" s="833"/>
      <c r="D425" s="851"/>
      <c r="E425" s="852"/>
      <c r="F425" s="831"/>
      <c r="G425" s="832"/>
    </row>
    <row r="426" spans="1:7" ht="14.25">
      <c r="A426" s="834"/>
      <c r="B426" s="830" t="s">
        <v>468</v>
      </c>
      <c r="C426" s="833"/>
      <c r="D426" s="835"/>
      <c r="E426" s="853"/>
      <c r="F426" s="49"/>
      <c r="G426" s="836"/>
    </row>
    <row r="427" spans="1:7" ht="14.25">
      <c r="A427" s="49" t="s">
        <v>872</v>
      </c>
      <c r="B427" s="50" t="s">
        <v>873</v>
      </c>
      <c r="C427" s="50" t="s">
        <v>874</v>
      </c>
      <c r="D427" s="834" t="s">
        <v>875</v>
      </c>
      <c r="E427" s="853" t="s">
        <v>876</v>
      </c>
      <c r="F427" s="49" t="s">
        <v>877</v>
      </c>
      <c r="G427" s="836"/>
    </row>
    <row r="428" spans="1:7" ht="76.5">
      <c r="A428" s="854">
        <f>1</f>
        <v>1</v>
      </c>
      <c r="B428" s="855" t="s">
        <v>99</v>
      </c>
      <c r="C428" s="850" t="s">
        <v>878</v>
      </c>
      <c r="D428" s="856">
        <v>1</v>
      </c>
      <c r="E428" s="852"/>
      <c r="F428" s="857">
        <f>E428*D428</f>
        <v>0</v>
      </c>
      <c r="G428" s="836"/>
    </row>
    <row r="429" spans="1:7" ht="14.25">
      <c r="A429" s="854"/>
      <c r="B429" s="855"/>
      <c r="C429" s="850"/>
      <c r="D429" s="856"/>
      <c r="E429" s="852"/>
      <c r="F429" s="857"/>
      <c r="G429" s="836"/>
    </row>
    <row r="430" spans="1:7" ht="51">
      <c r="A430" s="854">
        <v>2</v>
      </c>
      <c r="B430" s="858" t="s">
        <v>100</v>
      </c>
      <c r="C430" s="850" t="s">
        <v>878</v>
      </c>
      <c r="D430" s="856">
        <v>1</v>
      </c>
      <c r="E430" s="852"/>
      <c r="F430" s="857">
        <f>E430*D430</f>
        <v>0</v>
      </c>
      <c r="G430" s="836"/>
    </row>
    <row r="431" spans="1:7" ht="14.25">
      <c r="A431" s="854"/>
      <c r="B431" s="855"/>
      <c r="C431" s="850"/>
      <c r="D431" s="856"/>
      <c r="E431" s="852"/>
      <c r="F431" s="857"/>
      <c r="G431" s="836"/>
    </row>
    <row r="432" spans="1:7" ht="14.25">
      <c r="A432" s="854">
        <v>3</v>
      </c>
      <c r="B432" s="858" t="s">
        <v>899</v>
      </c>
      <c r="C432" s="859">
        <v>0.02</v>
      </c>
      <c r="D432" s="851"/>
      <c r="E432" s="860"/>
      <c r="F432" s="860"/>
      <c r="G432" s="861"/>
    </row>
    <row r="433" spans="1:7" ht="15" thickBot="1">
      <c r="A433" s="862"/>
      <c r="B433" s="863"/>
      <c r="C433" s="864"/>
      <c r="D433" s="865"/>
      <c r="E433" s="866"/>
      <c r="F433" s="867"/>
      <c r="G433" s="832"/>
    </row>
    <row r="434" spans="1:7" ht="15" thickTop="1">
      <c r="A434" s="868"/>
      <c r="B434" s="869"/>
      <c r="C434" s="870"/>
      <c r="D434" s="871"/>
      <c r="E434" s="872"/>
      <c r="F434" s="873"/>
      <c r="G434" s="832"/>
    </row>
    <row r="435" spans="1:7" ht="14.25">
      <c r="A435" s="837"/>
      <c r="B435" s="874" t="s">
        <v>101</v>
      </c>
      <c r="C435" s="875"/>
      <c r="D435" s="851"/>
      <c r="E435" s="860"/>
      <c r="F435" s="861">
        <f>SUM(F428:F432)</f>
        <v>0</v>
      </c>
      <c r="G435" s="836"/>
    </row>
    <row r="436" spans="1:7" ht="14.25">
      <c r="A436" s="837"/>
      <c r="B436" s="874"/>
      <c r="C436" s="875"/>
      <c r="D436" s="851"/>
      <c r="E436" s="860"/>
      <c r="F436" s="861"/>
      <c r="G436" s="836"/>
    </row>
    <row r="437" spans="1:7" ht="14.25">
      <c r="A437" s="837"/>
      <c r="B437" s="830" t="s">
        <v>469</v>
      </c>
      <c r="C437" s="833"/>
      <c r="D437" s="835"/>
      <c r="E437" s="853"/>
      <c r="F437" s="49"/>
      <c r="G437" s="836"/>
    </row>
    <row r="438" spans="1:7">
      <c r="A438" s="49" t="s">
        <v>872</v>
      </c>
      <c r="B438" s="50" t="s">
        <v>873</v>
      </c>
      <c r="C438" s="50" t="s">
        <v>874</v>
      </c>
      <c r="D438" s="834" t="s">
        <v>875</v>
      </c>
      <c r="E438" s="853" t="s">
        <v>876</v>
      </c>
      <c r="F438" s="49" t="s">
        <v>877</v>
      </c>
      <c r="G438" s="838"/>
    </row>
    <row r="439" spans="1:7" ht="14.25">
      <c r="A439" s="854">
        <v>1</v>
      </c>
      <c r="B439" s="855" t="s">
        <v>102</v>
      </c>
      <c r="C439" s="850" t="s">
        <v>878</v>
      </c>
      <c r="D439" s="856">
        <v>1</v>
      </c>
      <c r="E439" s="860"/>
      <c r="F439" s="876">
        <f>E439*D439</f>
        <v>0</v>
      </c>
      <c r="G439" s="832"/>
    </row>
    <row r="440" spans="1:7" ht="14.25">
      <c r="A440" s="854"/>
      <c r="B440" s="855"/>
      <c r="C440" s="850"/>
      <c r="D440" s="856"/>
      <c r="E440" s="860"/>
      <c r="F440" s="876"/>
      <c r="G440" s="832"/>
    </row>
    <row r="441" spans="1:7" ht="25.5">
      <c r="A441" s="874">
        <f>A439+1</f>
        <v>2</v>
      </c>
      <c r="B441" s="855" t="s">
        <v>103</v>
      </c>
      <c r="C441" s="850" t="s">
        <v>878</v>
      </c>
      <c r="D441" s="856">
        <v>1</v>
      </c>
      <c r="E441" s="877"/>
      <c r="F441" s="876">
        <f t="shared" ref="F441:F468" si="8">E441*D441</f>
        <v>0</v>
      </c>
      <c r="G441" s="691"/>
    </row>
    <row r="442" spans="1:7" ht="14.25">
      <c r="A442" s="874"/>
      <c r="B442" s="855"/>
      <c r="C442" s="850"/>
      <c r="D442" s="856"/>
      <c r="E442" s="877"/>
      <c r="F442" s="876"/>
      <c r="G442" s="691"/>
    </row>
    <row r="443" spans="1:7" ht="38.25">
      <c r="A443" s="874">
        <v>3</v>
      </c>
      <c r="B443" s="855" t="s">
        <v>1030</v>
      </c>
      <c r="C443" s="850" t="s">
        <v>878</v>
      </c>
      <c r="D443" s="856">
        <v>2</v>
      </c>
      <c r="E443" s="877"/>
      <c r="F443" s="876">
        <f t="shared" si="8"/>
        <v>0</v>
      </c>
      <c r="G443" s="691"/>
    </row>
    <row r="444" spans="1:7" ht="14.25">
      <c r="A444" s="854"/>
      <c r="B444" s="276"/>
      <c r="C444" s="850"/>
      <c r="D444" s="856"/>
      <c r="E444" s="860"/>
      <c r="F444" s="876"/>
      <c r="G444" s="832"/>
    </row>
    <row r="445" spans="1:7" ht="38.25">
      <c r="A445" s="854">
        <f>A443+1</f>
        <v>4</v>
      </c>
      <c r="B445" s="855" t="s">
        <v>104</v>
      </c>
      <c r="C445" s="850"/>
      <c r="D445" s="856"/>
      <c r="E445" s="860"/>
      <c r="F445" s="876"/>
      <c r="G445" s="832"/>
    </row>
    <row r="446" spans="1:7" ht="14.25">
      <c r="A446" s="854"/>
      <c r="B446" s="855" t="s">
        <v>105</v>
      </c>
      <c r="C446" s="850" t="s">
        <v>915</v>
      </c>
      <c r="D446" s="856">
        <v>30</v>
      </c>
      <c r="E446" s="860"/>
      <c r="F446" s="876">
        <f t="shared" si="8"/>
        <v>0</v>
      </c>
      <c r="G446" s="832"/>
    </row>
    <row r="447" spans="1:7" ht="14.25">
      <c r="A447" s="854"/>
      <c r="B447" s="855" t="s">
        <v>106</v>
      </c>
      <c r="C447" s="850" t="s">
        <v>915</v>
      </c>
      <c r="D447" s="856">
        <v>90</v>
      </c>
      <c r="E447" s="860"/>
      <c r="F447" s="876">
        <f t="shared" si="8"/>
        <v>0</v>
      </c>
      <c r="G447" s="832"/>
    </row>
    <row r="448" spans="1:7" ht="14.25">
      <c r="A448" s="854"/>
      <c r="B448" s="855" t="s">
        <v>107</v>
      </c>
      <c r="C448" s="850" t="s">
        <v>915</v>
      </c>
      <c r="D448" s="856">
        <v>30</v>
      </c>
      <c r="E448" s="860"/>
      <c r="F448" s="876">
        <f t="shared" si="8"/>
        <v>0</v>
      </c>
      <c r="G448" s="832"/>
    </row>
    <row r="449" spans="1:7" ht="14.25">
      <c r="A449" s="854"/>
      <c r="B449" s="855" t="s">
        <v>108</v>
      </c>
      <c r="C449" s="850" t="s">
        <v>915</v>
      </c>
      <c r="D449" s="856">
        <v>30</v>
      </c>
      <c r="E449" s="860"/>
      <c r="F449" s="876">
        <f t="shared" si="8"/>
        <v>0</v>
      </c>
      <c r="G449" s="832"/>
    </row>
    <row r="450" spans="1:7" ht="14.25">
      <c r="A450" s="854"/>
      <c r="B450" s="855" t="s">
        <v>109</v>
      </c>
      <c r="C450" s="850" t="s">
        <v>915</v>
      </c>
      <c r="D450" s="856">
        <v>50</v>
      </c>
      <c r="E450" s="860"/>
      <c r="F450" s="876">
        <f t="shared" si="8"/>
        <v>0</v>
      </c>
      <c r="G450" s="832"/>
    </row>
    <row r="451" spans="1:7" ht="14.25">
      <c r="A451" s="854"/>
      <c r="B451" s="855"/>
      <c r="C451" s="850"/>
      <c r="D451" s="856"/>
      <c r="E451" s="860"/>
      <c r="F451" s="876"/>
      <c r="G451" s="832"/>
    </row>
    <row r="452" spans="1:7" ht="25.5">
      <c r="A452" s="854">
        <f>A445+1</f>
        <v>5</v>
      </c>
      <c r="B452" s="858" t="s">
        <v>928</v>
      </c>
      <c r="C452" s="850"/>
      <c r="D452" s="856"/>
      <c r="E452" s="877"/>
      <c r="F452" s="876"/>
      <c r="G452" s="691"/>
    </row>
    <row r="453" spans="1:7" ht="14.25">
      <c r="A453" s="854"/>
      <c r="B453" s="858" t="s">
        <v>110</v>
      </c>
      <c r="C453" s="850" t="s">
        <v>915</v>
      </c>
      <c r="D453" s="856">
        <v>60</v>
      </c>
      <c r="E453" s="877"/>
      <c r="F453" s="876">
        <f t="shared" si="8"/>
        <v>0</v>
      </c>
      <c r="G453" s="691"/>
    </row>
    <row r="454" spans="1:7" ht="14.25">
      <c r="A454" s="854"/>
      <c r="B454" s="858" t="s">
        <v>929</v>
      </c>
      <c r="C454" s="850" t="s">
        <v>915</v>
      </c>
      <c r="D454" s="856">
        <v>30</v>
      </c>
      <c r="E454" s="877"/>
      <c r="F454" s="876">
        <f t="shared" si="8"/>
        <v>0</v>
      </c>
      <c r="G454" s="691"/>
    </row>
    <row r="455" spans="1:7" ht="14.25">
      <c r="A455" s="854"/>
      <c r="B455" s="858"/>
      <c r="C455" s="850"/>
      <c r="D455" s="856"/>
      <c r="E455" s="878"/>
      <c r="F455" s="876"/>
      <c r="G455" s="836"/>
    </row>
    <row r="456" spans="1:7" ht="38.25">
      <c r="A456" s="854">
        <f>A452+1</f>
        <v>6</v>
      </c>
      <c r="B456" s="839" t="s">
        <v>111</v>
      </c>
      <c r="C456" s="850" t="s">
        <v>878</v>
      </c>
      <c r="D456" s="856">
        <v>3</v>
      </c>
      <c r="E456" s="878"/>
      <c r="F456" s="876">
        <f t="shared" si="8"/>
        <v>0</v>
      </c>
      <c r="G456" s="691"/>
    </row>
    <row r="457" spans="1:7" ht="14.25">
      <c r="A457" s="854"/>
      <c r="B457" s="858"/>
      <c r="C457" s="850"/>
      <c r="D457" s="856"/>
      <c r="E457" s="878"/>
      <c r="F457" s="876"/>
      <c r="G457" s="691"/>
    </row>
    <row r="458" spans="1:7" ht="14.25">
      <c r="A458" s="854">
        <f>A456+1</f>
        <v>7</v>
      </c>
      <c r="B458" s="858" t="s">
        <v>112</v>
      </c>
      <c r="C458" s="850" t="s">
        <v>878</v>
      </c>
      <c r="D458" s="856">
        <v>8</v>
      </c>
      <c r="E458" s="878"/>
      <c r="F458" s="876">
        <f t="shared" si="8"/>
        <v>0</v>
      </c>
      <c r="G458" s="691"/>
    </row>
    <row r="459" spans="1:7" ht="14.25">
      <c r="A459" s="854"/>
      <c r="B459" s="858"/>
      <c r="C459" s="850"/>
      <c r="D459" s="856"/>
      <c r="E459" s="878"/>
      <c r="F459" s="876"/>
      <c r="G459" s="691"/>
    </row>
    <row r="460" spans="1:7" ht="25.5">
      <c r="A460" s="854">
        <f>A458+1</f>
        <v>8</v>
      </c>
      <c r="B460" s="858" t="s">
        <v>113</v>
      </c>
      <c r="C460" s="850" t="s">
        <v>879</v>
      </c>
      <c r="D460" s="856">
        <v>2</v>
      </c>
      <c r="E460" s="878"/>
      <c r="F460" s="876">
        <f t="shared" si="8"/>
        <v>0</v>
      </c>
      <c r="G460" s="691"/>
    </row>
    <row r="461" spans="1:7" ht="14.25">
      <c r="A461" s="854"/>
      <c r="B461" s="858"/>
      <c r="C461" s="850"/>
      <c r="D461" s="856"/>
      <c r="E461" s="878"/>
      <c r="F461" s="876"/>
      <c r="G461" s="691"/>
    </row>
    <row r="462" spans="1:7" ht="25.5">
      <c r="A462" s="837">
        <f>A460+1</f>
        <v>9</v>
      </c>
      <c r="B462" s="858" t="s">
        <v>114</v>
      </c>
      <c r="C462" s="850" t="s">
        <v>879</v>
      </c>
      <c r="D462" s="856">
        <v>1</v>
      </c>
      <c r="E462" s="878"/>
      <c r="F462" s="876">
        <f t="shared" si="8"/>
        <v>0</v>
      </c>
      <c r="G462" s="691"/>
    </row>
    <row r="463" spans="1:7" ht="14.25">
      <c r="A463" s="837"/>
      <c r="B463" s="858"/>
      <c r="C463" s="850"/>
      <c r="D463" s="856"/>
      <c r="E463" s="878"/>
      <c r="F463" s="876"/>
      <c r="G463" s="691"/>
    </row>
    <row r="464" spans="1:7" ht="25.5">
      <c r="A464" s="837">
        <f>A462+1</f>
        <v>10</v>
      </c>
      <c r="B464" s="839" t="s">
        <v>937</v>
      </c>
      <c r="C464" s="840" t="s">
        <v>879</v>
      </c>
      <c r="D464" s="856">
        <v>1</v>
      </c>
      <c r="E464" s="878"/>
      <c r="F464" s="876">
        <f t="shared" si="8"/>
        <v>0</v>
      </c>
      <c r="G464" s="691"/>
    </row>
    <row r="465" spans="1:7" ht="14.25">
      <c r="A465" s="837"/>
      <c r="B465" s="839"/>
      <c r="C465" s="840"/>
      <c r="D465" s="856"/>
      <c r="E465" s="878"/>
      <c r="F465" s="876"/>
      <c r="G465" s="691"/>
    </row>
    <row r="466" spans="1:7" ht="14.25">
      <c r="A466" s="837">
        <f>A464+1</f>
        <v>11</v>
      </c>
      <c r="B466" s="858" t="s">
        <v>115</v>
      </c>
      <c r="C466" s="841">
        <v>0.05</v>
      </c>
      <c r="D466" s="856"/>
      <c r="E466" s="878"/>
      <c r="F466" s="876"/>
      <c r="G466" s="691"/>
    </row>
    <row r="467" spans="1:7" ht="14.25">
      <c r="A467" s="837"/>
      <c r="B467" s="220"/>
      <c r="C467" s="840"/>
      <c r="D467" s="856"/>
      <c r="E467" s="879"/>
      <c r="F467" s="876"/>
      <c r="G467" s="691"/>
    </row>
    <row r="468" spans="1:7" ht="15" thickBot="1">
      <c r="A468" s="842">
        <f>A466+1</f>
        <v>12</v>
      </c>
      <c r="B468" s="880" t="s">
        <v>116</v>
      </c>
      <c r="C468" s="864" t="s">
        <v>879</v>
      </c>
      <c r="D468" s="863">
        <v>1</v>
      </c>
      <c r="E468" s="901"/>
      <c r="F468" s="902">
        <f t="shared" si="8"/>
        <v>0</v>
      </c>
      <c r="G468" s="691"/>
    </row>
    <row r="469" spans="1:7" ht="15" thickTop="1">
      <c r="A469" s="837"/>
      <c r="B469" s="874" t="s">
        <v>117</v>
      </c>
      <c r="C469" s="850"/>
      <c r="D469" s="856"/>
      <c r="E469" s="878"/>
      <c r="F469" s="857">
        <f>SUM(F439:F468)</f>
        <v>0</v>
      </c>
      <c r="G469" s="836"/>
    </row>
    <row r="470" spans="1:7" ht="14.25">
      <c r="A470" s="837"/>
      <c r="B470" s="836"/>
      <c r="C470" s="875"/>
      <c r="D470" s="851"/>
      <c r="E470" s="860"/>
      <c r="F470" s="861"/>
      <c r="G470" s="836"/>
    </row>
    <row r="471" spans="1:7" ht="14.25">
      <c r="A471" s="837"/>
      <c r="B471" s="830" t="s">
        <v>118</v>
      </c>
      <c r="C471" s="833"/>
      <c r="D471" s="835"/>
      <c r="E471" s="853"/>
      <c r="F471" s="49"/>
      <c r="G471" s="836"/>
    </row>
    <row r="472" spans="1:7" ht="14.25">
      <c r="A472" s="49" t="s">
        <v>872</v>
      </c>
      <c r="B472" s="50" t="s">
        <v>873</v>
      </c>
      <c r="C472" s="50" t="s">
        <v>874</v>
      </c>
      <c r="D472" s="843" t="s">
        <v>875</v>
      </c>
      <c r="E472" s="853" t="s">
        <v>876</v>
      </c>
      <c r="F472" s="49" t="s">
        <v>877</v>
      </c>
      <c r="G472" s="836"/>
    </row>
    <row r="473" spans="1:7" ht="76.5">
      <c r="A473" s="844">
        <v>1</v>
      </c>
      <c r="B473" s="216" t="s">
        <v>119</v>
      </c>
      <c r="C473" s="220" t="s">
        <v>878</v>
      </c>
      <c r="D473" s="840">
        <v>1</v>
      </c>
      <c r="E473" s="335"/>
      <c r="F473" s="335">
        <f>E473*D473</f>
        <v>0</v>
      </c>
      <c r="G473" s="845"/>
    </row>
    <row r="474" spans="1:7" ht="14.25">
      <c r="A474" s="832"/>
      <c r="B474" s="276" t="s">
        <v>120</v>
      </c>
      <c r="C474" s="220" t="s">
        <v>939</v>
      </c>
      <c r="D474" s="840">
        <v>1</v>
      </c>
      <c r="E474" s="881"/>
      <c r="F474" s="335">
        <f t="shared" ref="F474:F485" si="9">E474*D474</f>
        <v>0</v>
      </c>
      <c r="G474" s="832"/>
    </row>
    <row r="475" spans="1:7" ht="14.25">
      <c r="A475" s="832"/>
      <c r="B475" s="276" t="s">
        <v>121</v>
      </c>
      <c r="C475" s="220" t="s">
        <v>939</v>
      </c>
      <c r="D475" s="846">
        <v>9</v>
      </c>
      <c r="E475" s="847"/>
      <c r="F475" s="335">
        <f t="shared" si="9"/>
        <v>0</v>
      </c>
      <c r="G475" s="832"/>
    </row>
    <row r="476" spans="1:7" ht="14.25">
      <c r="A476" s="832"/>
      <c r="B476" s="276" t="s">
        <v>122</v>
      </c>
      <c r="C476" s="220" t="s">
        <v>939</v>
      </c>
      <c r="D476" s="846">
        <v>2</v>
      </c>
      <c r="E476" s="847"/>
      <c r="F476" s="335">
        <f t="shared" si="9"/>
        <v>0</v>
      </c>
      <c r="G476" s="832"/>
    </row>
    <row r="477" spans="1:7" ht="14.25">
      <c r="A477" s="832"/>
      <c r="B477" s="276" t="s">
        <v>123</v>
      </c>
      <c r="C477" s="220" t="s">
        <v>939</v>
      </c>
      <c r="D477" s="846">
        <v>4</v>
      </c>
      <c r="E477" s="847"/>
      <c r="F477" s="335">
        <f t="shared" si="9"/>
        <v>0</v>
      </c>
      <c r="G477" s="832"/>
    </row>
    <row r="478" spans="1:7" ht="25.5">
      <c r="A478" s="832"/>
      <c r="B478" s="276" t="s">
        <v>124</v>
      </c>
      <c r="C478" s="220" t="s">
        <v>939</v>
      </c>
      <c r="D478" s="846">
        <v>2</v>
      </c>
      <c r="E478" s="847"/>
      <c r="F478" s="335">
        <f t="shared" si="9"/>
        <v>0</v>
      </c>
      <c r="G478" s="832"/>
    </row>
    <row r="479" spans="1:7" ht="14.25">
      <c r="A479" s="832"/>
      <c r="B479" s="276" t="s">
        <v>125</v>
      </c>
      <c r="C479" s="220" t="s">
        <v>939</v>
      </c>
      <c r="D479" s="846">
        <v>1</v>
      </c>
      <c r="E479" s="881"/>
      <c r="F479" s="335">
        <f t="shared" si="9"/>
        <v>0</v>
      </c>
      <c r="G479" s="832"/>
    </row>
    <row r="480" spans="1:7" ht="14.25">
      <c r="A480" s="832"/>
      <c r="B480" s="276" t="s">
        <v>126</v>
      </c>
      <c r="C480" s="220" t="s">
        <v>939</v>
      </c>
      <c r="D480" s="846">
        <v>2</v>
      </c>
      <c r="E480" s="881"/>
      <c r="F480" s="335">
        <f t="shared" si="9"/>
        <v>0</v>
      </c>
      <c r="G480" s="832"/>
    </row>
    <row r="481" spans="1:7" ht="14.25">
      <c r="A481" s="832"/>
      <c r="B481" s="276" t="s">
        <v>127</v>
      </c>
      <c r="C481" s="220" t="s">
        <v>939</v>
      </c>
      <c r="D481" s="846">
        <v>1</v>
      </c>
      <c r="E481" s="881"/>
      <c r="F481" s="335">
        <f t="shared" si="9"/>
        <v>0</v>
      </c>
      <c r="G481" s="832"/>
    </row>
    <row r="482" spans="1:7" ht="14.25">
      <c r="A482" s="832"/>
      <c r="B482" s="276" t="s">
        <v>128</v>
      </c>
      <c r="C482" s="220" t="s">
        <v>939</v>
      </c>
      <c r="D482" s="846">
        <v>4</v>
      </c>
      <c r="E482" s="881"/>
      <c r="F482" s="335">
        <f t="shared" si="9"/>
        <v>0</v>
      </c>
      <c r="G482" s="832"/>
    </row>
    <row r="483" spans="1:7" ht="14.25">
      <c r="A483" s="832"/>
      <c r="B483" s="276" t="s">
        <v>129</v>
      </c>
      <c r="C483" s="220" t="s">
        <v>939</v>
      </c>
      <c r="D483" s="846">
        <v>2</v>
      </c>
      <c r="E483" s="847"/>
      <c r="F483" s="335">
        <f t="shared" si="9"/>
        <v>0</v>
      </c>
      <c r="G483" s="832"/>
    </row>
    <row r="484" spans="1:7" ht="14.25">
      <c r="A484" s="832"/>
      <c r="B484" s="276" t="s">
        <v>130</v>
      </c>
      <c r="C484" s="220" t="s">
        <v>879</v>
      </c>
      <c r="D484" s="840">
        <v>1</v>
      </c>
      <c r="E484" s="847"/>
      <c r="F484" s="335">
        <f t="shared" si="9"/>
        <v>0</v>
      </c>
      <c r="G484" s="832"/>
    </row>
    <row r="485" spans="1:7" ht="12.75">
      <c r="A485" s="848"/>
      <c r="B485" s="276"/>
      <c r="C485" s="220" t="s">
        <v>879</v>
      </c>
      <c r="D485" s="840">
        <v>1</v>
      </c>
      <c r="E485" s="335"/>
      <c r="F485" s="335">
        <f t="shared" si="9"/>
        <v>0</v>
      </c>
      <c r="G485" s="845"/>
    </row>
    <row r="486" spans="1:7" ht="15" thickBot="1">
      <c r="A486" s="842"/>
      <c r="B486" s="880"/>
      <c r="C486" s="864"/>
      <c r="D486" s="865"/>
      <c r="E486" s="901"/>
      <c r="F486" s="886"/>
      <c r="G486" s="691"/>
    </row>
    <row r="487" spans="1:7" ht="15" thickTop="1">
      <c r="A487" s="849"/>
      <c r="B487" s="882"/>
      <c r="C487" s="870"/>
      <c r="D487" s="869"/>
      <c r="E487" s="883"/>
      <c r="F487" s="691"/>
      <c r="G487" s="691"/>
    </row>
    <row r="488" spans="1:7" ht="14.25">
      <c r="A488" s="837"/>
      <c r="B488" s="874" t="s">
        <v>131</v>
      </c>
      <c r="C488" s="850"/>
      <c r="D488" s="851"/>
      <c r="E488" s="884"/>
      <c r="F488" s="885">
        <f>SUM(F473:F487)</f>
        <v>0</v>
      </c>
      <c r="G488" s="691"/>
    </row>
    <row r="489" spans="1:7" ht="14.25">
      <c r="A489" s="837"/>
      <c r="B489" s="874"/>
      <c r="C489" s="850"/>
      <c r="D489" s="851"/>
      <c r="E489" s="884"/>
      <c r="F489" s="885"/>
      <c r="G489" s="691"/>
    </row>
    <row r="490" spans="1:7" ht="12.75">
      <c r="A490" s="869"/>
      <c r="B490" s="608" t="s">
        <v>132</v>
      </c>
      <c r="C490" s="302"/>
      <c r="D490" s="893"/>
      <c r="E490" s="894"/>
      <c r="F490" s="903">
        <f>F488+F469+F435</f>
        <v>0</v>
      </c>
      <c r="G490" s="691"/>
    </row>
    <row r="491" spans="1:7" ht="18">
      <c r="A491" s="887"/>
      <c r="B491" s="889"/>
      <c r="C491" s="887"/>
      <c r="D491" s="888"/>
      <c r="E491" s="888"/>
      <c r="F491" s="887"/>
      <c r="G491" s="691"/>
    </row>
    <row r="492" spans="1:7" ht="12.75">
      <c r="A492" s="887"/>
      <c r="B492" s="890"/>
      <c r="C492" s="887"/>
      <c r="D492" s="888"/>
      <c r="E492" s="888"/>
      <c r="F492" s="887"/>
      <c r="G492" s="691"/>
    </row>
    <row r="493" spans="1:7" ht="12.75">
      <c r="A493" s="887"/>
      <c r="B493" s="890"/>
      <c r="C493" s="888"/>
      <c r="D493" s="888"/>
      <c r="E493" s="888"/>
      <c r="F493" s="887"/>
      <c r="G493" s="691"/>
    </row>
    <row r="494" spans="1:7" ht="12.75">
      <c r="A494" s="887"/>
      <c r="B494" s="887"/>
      <c r="C494" s="887"/>
      <c r="D494" s="888"/>
      <c r="E494" s="888"/>
      <c r="F494" s="887"/>
      <c r="G494" s="691"/>
    </row>
    <row r="495" spans="1:7" ht="12.75">
      <c r="A495" s="887"/>
      <c r="B495" s="890"/>
      <c r="C495" s="888"/>
      <c r="D495" s="888"/>
      <c r="E495" s="888"/>
      <c r="F495" s="887"/>
      <c r="G495" s="691"/>
    </row>
    <row r="496" spans="1:7" ht="12.75">
      <c r="A496" s="887"/>
      <c r="B496" s="890"/>
      <c r="C496" s="887"/>
      <c r="D496" s="888"/>
      <c r="E496" s="888"/>
      <c r="F496" s="887"/>
      <c r="G496" s="691"/>
    </row>
    <row r="497" spans="1:7" ht="12.75">
      <c r="A497" s="887"/>
      <c r="B497" s="890"/>
      <c r="C497" s="888"/>
      <c r="D497" s="888"/>
      <c r="E497" s="888"/>
      <c r="F497" s="887"/>
      <c r="G497" s="691"/>
    </row>
    <row r="498" spans="1:7" ht="12.75">
      <c r="A498" s="887"/>
      <c r="B498" s="890"/>
      <c r="C498" s="888"/>
      <c r="D498" s="888"/>
      <c r="E498" s="888"/>
      <c r="F498" s="887"/>
      <c r="G498" s="691"/>
    </row>
    <row r="499" spans="1:7" ht="12.75">
      <c r="A499" s="887"/>
      <c r="B499" s="890"/>
      <c r="C499" s="887"/>
      <c r="D499" s="888"/>
      <c r="E499" s="888"/>
      <c r="F499" s="887"/>
      <c r="G499" s="691"/>
    </row>
    <row r="500" spans="1:7" ht="12.75">
      <c r="A500" s="887"/>
      <c r="B500" s="891"/>
      <c r="C500" s="888"/>
      <c r="D500" s="888"/>
      <c r="E500" s="888"/>
      <c r="F500" s="887"/>
      <c r="G500" s="691"/>
    </row>
    <row r="501" spans="1:7" ht="12.75">
      <c r="A501" s="887"/>
      <c r="B501" s="890"/>
      <c r="C501" s="887"/>
      <c r="D501" s="888"/>
      <c r="E501" s="888"/>
      <c r="F501" s="887"/>
      <c r="G501" s="691"/>
    </row>
    <row r="502" spans="1:7" ht="12.75">
      <c r="A502" s="887"/>
      <c r="B502" s="891"/>
      <c r="C502" s="888"/>
      <c r="D502" s="888"/>
      <c r="E502" s="888"/>
      <c r="F502" s="887"/>
      <c r="G502" s="691"/>
    </row>
    <row r="503" spans="1:7" ht="12.75">
      <c r="A503" s="887"/>
      <c r="B503" s="890"/>
      <c r="C503" s="887"/>
      <c r="D503" s="888"/>
      <c r="E503" s="888"/>
      <c r="F503" s="887"/>
      <c r="G503" s="691"/>
    </row>
    <row r="504" spans="1:7" ht="12.75">
      <c r="A504" s="261"/>
      <c r="B504" s="892"/>
      <c r="C504" s="887"/>
      <c r="D504" s="888"/>
      <c r="E504" s="888"/>
      <c r="F504" s="887"/>
      <c r="G504" s="887"/>
    </row>
    <row r="505" spans="1:7" ht="12.75">
      <c r="A505" s="261"/>
      <c r="B505" s="887"/>
      <c r="C505" s="887"/>
      <c r="D505" s="888"/>
      <c r="E505" s="888"/>
      <c r="F505" s="887"/>
      <c r="G505" s="887"/>
    </row>
    <row r="506" spans="1:7">
      <c r="A506" s="2"/>
      <c r="B506" s="2"/>
      <c r="C506" s="80"/>
      <c r="D506" s="632"/>
      <c r="F506" s="633"/>
    </row>
    <row r="507" spans="1:7">
      <c r="A507" s="2"/>
      <c r="B507" s="2"/>
      <c r="C507" s="80"/>
      <c r="D507" s="632"/>
      <c r="F507" s="633"/>
    </row>
    <row r="508" spans="1:7">
      <c r="A508" s="2"/>
      <c r="B508" s="2"/>
      <c r="C508" s="80"/>
      <c r="D508" s="632"/>
      <c r="F508" s="633"/>
    </row>
    <row r="509" spans="1:7">
      <c r="A509" s="2"/>
      <c r="B509" s="2"/>
      <c r="C509" s="80"/>
      <c r="D509" s="632"/>
      <c r="F509" s="633"/>
    </row>
    <row r="510" spans="1:7">
      <c r="A510" s="2"/>
      <c r="B510" s="2"/>
      <c r="C510" s="80"/>
      <c r="D510" s="632"/>
      <c r="F510" s="633"/>
    </row>
  </sheetData>
  <sheetProtection password="CC5F" sheet="1" objects="1" scenarios="1"/>
  <protectedRanges>
    <protectedRange sqref="E8:E486" name="Obseg1"/>
  </protectedRanges>
  <phoneticPr fontId="3" type="noConversion"/>
  <pageMargins left="1.1812499999999999" right="0.15763888888888888" top="1.1812499999999999" bottom="0.98402777777777772" header="0.51180555555555551" footer="0.51180555555555551"/>
  <pageSetup paperSize="9" orientation="portrait" useFirstPageNumber="1" horizontalDpi="300" verticalDpi="300" r:id="rId1"/>
  <headerFooter alignWithMargins="0">
    <oddFooter>&amp;C&amp;"Arial,Navadno"&amp;P</oddFooter>
  </headerFooter>
  <rowBreaks count="8" manualBreakCount="8">
    <brk id="47" max="16383" man="1"/>
    <brk id="103" max="16383" man="1"/>
    <brk id="149" max="16383" man="1"/>
    <brk id="187" max="16383" man="1"/>
    <brk id="219" max="16383" man="1"/>
    <brk id="272" max="16383" man="1"/>
    <brk id="310" max="16383" man="1"/>
    <brk id="378" max="16383" man="1"/>
  </rowBreaks>
</worksheet>
</file>

<file path=xl/worksheets/sheet6.xml><?xml version="1.0" encoding="utf-8"?>
<worksheet xmlns="http://schemas.openxmlformats.org/spreadsheetml/2006/main" xmlns:r="http://schemas.openxmlformats.org/officeDocument/2006/relationships">
  <dimension ref="A1:L1052"/>
  <sheetViews>
    <sheetView topLeftCell="A874" workbookViewId="0">
      <selection activeCell="C914" sqref="C914"/>
    </sheetView>
  </sheetViews>
  <sheetFormatPr defaultRowHeight="12"/>
  <cols>
    <col min="1" max="1" width="5.5703125" style="194" customWidth="1"/>
    <col min="2" max="2" width="52.42578125" style="98" customWidth="1"/>
    <col min="3" max="3" width="7.85546875" style="98" customWidth="1"/>
    <col min="4" max="4" width="7" style="126" customWidth="1"/>
    <col min="5" max="5" width="12.5703125" style="126" customWidth="1"/>
    <col min="6" max="6" width="2.7109375" style="126" customWidth="1"/>
    <col min="7" max="7" width="15" style="40" customWidth="1"/>
    <col min="8" max="8" width="13.5703125" style="40" customWidth="1"/>
    <col min="9" max="9" width="13.85546875" style="40" customWidth="1"/>
    <col min="10" max="16384" width="9.140625" style="40"/>
  </cols>
  <sheetData>
    <row r="1" spans="1:7" s="482" customFormat="1" ht="15.75">
      <c r="A1" s="524"/>
      <c r="B1" s="505" t="s">
        <v>1177</v>
      </c>
      <c r="C1" s="704" t="s">
        <v>238</v>
      </c>
      <c r="E1" s="526" t="s">
        <v>515</v>
      </c>
      <c r="G1" s="526" t="s">
        <v>461</v>
      </c>
    </row>
    <row r="2" spans="1:7" s="482" customFormat="1" ht="15.75">
      <c r="A2" s="524"/>
      <c r="B2" s="505"/>
      <c r="C2"/>
      <c r="E2" s="526"/>
      <c r="F2" s="526"/>
    </row>
    <row r="3" spans="1:7" s="482" customFormat="1" ht="15">
      <c r="A3" s="592" t="s">
        <v>1386</v>
      </c>
      <c r="B3" s="520" t="s">
        <v>1178</v>
      </c>
      <c r="C3"/>
      <c r="E3" s="526"/>
      <c r="F3" s="526"/>
    </row>
    <row r="4" spans="1:7" s="482" customFormat="1" ht="15">
      <c r="A4" s="524"/>
      <c r="B4" s="520" t="s">
        <v>1179</v>
      </c>
      <c r="C4"/>
      <c r="E4" s="526"/>
      <c r="F4" s="526"/>
    </row>
    <row r="5" spans="1:7" s="482" customFormat="1" ht="15">
      <c r="A5" s="524"/>
      <c r="B5" s="520" t="s">
        <v>1180</v>
      </c>
      <c r="C5"/>
      <c r="E5" s="526"/>
      <c r="F5" s="526"/>
    </row>
    <row r="6" spans="1:7" s="482" customFormat="1" ht="15">
      <c r="A6" s="524"/>
      <c r="B6" s="520" t="s">
        <v>1181</v>
      </c>
      <c r="C6"/>
      <c r="E6" s="526"/>
      <c r="F6" s="526"/>
    </row>
    <row r="7" spans="1:7" s="482" customFormat="1" ht="15">
      <c r="A7" s="524"/>
      <c r="B7" s="510" t="s">
        <v>1182</v>
      </c>
      <c r="C7"/>
      <c r="E7" s="526"/>
      <c r="F7" s="526"/>
    </row>
    <row r="8" spans="1:7" s="482" customFormat="1" ht="15">
      <c r="A8" s="524"/>
      <c r="B8" s="510" t="s">
        <v>1183</v>
      </c>
      <c r="C8" s="510" t="s">
        <v>1405</v>
      </c>
      <c r="D8" s="510">
        <v>1</v>
      </c>
      <c r="E8" s="526"/>
      <c r="F8" s="526"/>
      <c r="G8" s="482">
        <f>D8*E8</f>
        <v>0</v>
      </c>
    </row>
    <row r="9" spans="1:7" s="482" customFormat="1" ht="15">
      <c r="A9" s="524"/>
      <c r="B9" s="510" t="s">
        <v>1184</v>
      </c>
      <c r="C9" s="510" t="s">
        <v>1405</v>
      </c>
      <c r="D9" s="510">
        <v>1</v>
      </c>
      <c r="E9" s="526"/>
      <c r="F9" s="526"/>
      <c r="G9" s="482">
        <f>D9*E9</f>
        <v>0</v>
      </c>
    </row>
    <row r="10" spans="1:7" s="482" customFormat="1" ht="15">
      <c r="A10" s="524"/>
      <c r="B10" s="510" t="s">
        <v>1185</v>
      </c>
      <c r="C10" s="510" t="s">
        <v>1405</v>
      </c>
      <c r="D10" s="510">
        <v>1</v>
      </c>
      <c r="E10" s="526"/>
      <c r="F10" s="526"/>
      <c r="G10" s="482">
        <f>D10*E10</f>
        <v>0</v>
      </c>
    </row>
    <row r="11" spans="1:7" s="482" customFormat="1" ht="15">
      <c r="A11" s="524"/>
      <c r="B11" s="510"/>
      <c r="C11" s="510"/>
      <c r="D11" s="510"/>
      <c r="E11" s="526"/>
      <c r="F11" s="526"/>
    </row>
    <row r="12" spans="1:7" s="482" customFormat="1" ht="15">
      <c r="A12" s="524"/>
      <c r="B12" s="510"/>
      <c r="C12" s="510"/>
      <c r="D12" s="510"/>
      <c r="E12" s="526"/>
      <c r="F12" s="526"/>
    </row>
    <row r="13" spans="1:7" s="482" customFormat="1" ht="15">
      <c r="A13" s="592" t="s">
        <v>1388</v>
      </c>
      <c r="B13" s="520" t="s">
        <v>1186</v>
      </c>
      <c r="C13" s="510"/>
      <c r="D13" s="510"/>
      <c r="E13" s="526"/>
      <c r="F13" s="526"/>
    </row>
    <row r="14" spans="1:7" s="482" customFormat="1" ht="15">
      <c r="A14" s="524"/>
      <c r="B14" s="520" t="s">
        <v>1187</v>
      </c>
      <c r="C14" s="510"/>
      <c r="D14" s="510"/>
      <c r="E14" s="526"/>
      <c r="F14" s="526"/>
    </row>
    <row r="15" spans="1:7" s="482" customFormat="1" ht="15">
      <c r="A15" s="524"/>
      <c r="B15" s="520" t="s">
        <v>1188</v>
      </c>
      <c r="C15" s="510"/>
      <c r="D15" s="510"/>
      <c r="E15" s="526"/>
      <c r="F15" s="526"/>
    </row>
    <row r="16" spans="1:7" s="482" customFormat="1" ht="15">
      <c r="A16" s="524"/>
      <c r="B16" s="520" t="s">
        <v>1189</v>
      </c>
      <c r="C16" s="510"/>
      <c r="D16" s="510"/>
      <c r="E16" s="526"/>
      <c r="F16" s="526"/>
    </row>
    <row r="17" spans="1:7" s="482" customFormat="1" ht="15">
      <c r="A17" s="524"/>
      <c r="B17" s="510" t="s">
        <v>1190</v>
      </c>
      <c r="C17" s="510"/>
      <c r="D17" s="510"/>
      <c r="E17" s="526"/>
      <c r="F17" s="526"/>
    </row>
    <row r="18" spans="1:7" s="482" customFormat="1" ht="15">
      <c r="A18" s="524"/>
      <c r="B18" s="510" t="s">
        <v>1191</v>
      </c>
      <c r="C18" s="510" t="s">
        <v>1405</v>
      </c>
      <c r="D18" s="510">
        <v>2</v>
      </c>
      <c r="E18" s="526"/>
      <c r="F18" s="526"/>
      <c r="G18" s="482">
        <f>D18*E18</f>
        <v>0</v>
      </c>
    </row>
    <row r="19" spans="1:7" s="482" customFormat="1" ht="15">
      <c r="A19" s="524"/>
      <c r="B19" s="510" t="s">
        <v>1192</v>
      </c>
      <c r="C19" s="510" t="s">
        <v>1405</v>
      </c>
      <c r="D19" s="510">
        <v>5</v>
      </c>
      <c r="E19" s="526"/>
      <c r="F19" s="526"/>
      <c r="G19" s="482">
        <f>D19*E19</f>
        <v>0</v>
      </c>
    </row>
    <row r="20" spans="1:7" s="482" customFormat="1" ht="15">
      <c r="A20" s="524"/>
      <c r="B20" s="510"/>
      <c r="C20" s="510"/>
      <c r="D20" s="510"/>
      <c r="E20" s="526"/>
      <c r="F20" s="526"/>
    </row>
    <row r="21" spans="1:7" s="482" customFormat="1" ht="15.75">
      <c r="A21" s="524"/>
      <c r="B21" s="505"/>
      <c r="C21"/>
      <c r="E21" s="526"/>
      <c r="F21" s="526"/>
    </row>
    <row r="22" spans="1:7" s="482" customFormat="1" ht="15">
      <c r="A22" s="521" t="s">
        <v>1390</v>
      </c>
      <c r="B22" s="520" t="s">
        <v>1193</v>
      </c>
      <c r="C22"/>
      <c r="E22" s="526"/>
      <c r="F22" s="526"/>
    </row>
    <row r="23" spans="1:7" s="482" customFormat="1" ht="15">
      <c r="A23" s="524"/>
      <c r="B23" s="520" t="s">
        <v>1194</v>
      </c>
      <c r="C23"/>
      <c r="E23" s="526"/>
      <c r="F23" s="526"/>
    </row>
    <row r="24" spans="1:7" s="482" customFormat="1" ht="15">
      <c r="A24" s="524"/>
      <c r="B24" s="520" t="s">
        <v>1195</v>
      </c>
      <c r="C24" s="510" t="s">
        <v>1405</v>
      </c>
      <c r="D24" s="510">
        <v>10</v>
      </c>
      <c r="E24" s="526"/>
      <c r="F24" s="526"/>
      <c r="G24" s="482">
        <f>D24*E24</f>
        <v>0</v>
      </c>
    </row>
    <row r="25" spans="1:7" s="482" customFormat="1" ht="15.75">
      <c r="A25" s="524"/>
      <c r="B25" s="505"/>
      <c r="C25"/>
      <c r="E25" s="526"/>
      <c r="F25" s="526"/>
    </row>
    <row r="26" spans="1:7" s="482" customFormat="1" ht="15.75">
      <c r="A26" s="524"/>
      <c r="B26" s="505"/>
      <c r="C26"/>
      <c r="E26" s="526"/>
      <c r="F26" s="526"/>
    </row>
    <row r="27" spans="1:7" s="482" customFormat="1" ht="15">
      <c r="A27" s="521" t="s">
        <v>1401</v>
      </c>
      <c r="B27" s="510" t="s">
        <v>1196</v>
      </c>
      <c r="C27" s="510" t="s">
        <v>1405</v>
      </c>
      <c r="D27" s="510">
        <v>10</v>
      </c>
      <c r="E27" s="526"/>
      <c r="F27" s="526"/>
      <c r="G27" s="482">
        <f>D27*E27</f>
        <v>0</v>
      </c>
    </row>
    <row r="28" spans="1:7" s="482" customFormat="1" ht="15">
      <c r="A28" s="524"/>
      <c r="B28" s="510"/>
      <c r="C28" s="510"/>
      <c r="D28" s="510"/>
      <c r="E28" s="526"/>
      <c r="F28" s="526"/>
    </row>
    <row r="29" spans="1:7" s="482" customFormat="1" ht="15">
      <c r="A29" s="524"/>
      <c r="B29" s="510"/>
      <c r="C29" s="510"/>
      <c r="D29" s="510"/>
      <c r="E29" s="526"/>
      <c r="F29" s="526"/>
    </row>
    <row r="30" spans="1:7" s="482" customFormat="1" ht="15">
      <c r="A30" s="521" t="s">
        <v>1403</v>
      </c>
      <c r="B30" s="520" t="s">
        <v>1197</v>
      </c>
      <c r="C30"/>
      <c r="E30" s="526"/>
      <c r="F30" s="526"/>
    </row>
    <row r="31" spans="1:7" s="482" customFormat="1" ht="15">
      <c r="A31" s="524"/>
      <c r="B31" s="520" t="s">
        <v>1198</v>
      </c>
      <c r="C31"/>
      <c r="E31" s="526"/>
      <c r="F31" s="526"/>
    </row>
    <row r="32" spans="1:7" s="482" customFormat="1" ht="15">
      <c r="A32" s="524"/>
      <c r="B32" s="520" t="s">
        <v>1195</v>
      </c>
      <c r="C32" s="510" t="s">
        <v>1405</v>
      </c>
      <c r="D32" s="510">
        <v>10</v>
      </c>
      <c r="E32" s="526"/>
      <c r="F32" s="526"/>
      <c r="G32" s="482">
        <f>D32*E32</f>
        <v>0</v>
      </c>
    </row>
    <row r="33" spans="1:7" s="482" customFormat="1" ht="15">
      <c r="A33" s="524"/>
      <c r="B33" s="510"/>
      <c r="C33" s="510"/>
      <c r="D33" s="510"/>
      <c r="E33" s="526"/>
      <c r="F33" s="526"/>
    </row>
    <row r="34" spans="1:7" s="482" customFormat="1" ht="15">
      <c r="A34" s="524"/>
      <c r="B34" s="510"/>
      <c r="C34" s="510"/>
      <c r="D34" s="510"/>
      <c r="E34" s="526"/>
      <c r="F34" s="526"/>
    </row>
    <row r="35" spans="1:7" s="482" customFormat="1" ht="15">
      <c r="A35" s="593" t="s">
        <v>1406</v>
      </c>
      <c r="B35" s="520" t="s">
        <v>1199</v>
      </c>
      <c r="C35"/>
      <c r="E35" s="526"/>
      <c r="F35" s="526"/>
    </row>
    <row r="36" spans="1:7" s="482" customFormat="1" ht="15">
      <c r="A36" s="524"/>
      <c r="B36" s="520" t="s">
        <v>1200</v>
      </c>
      <c r="C36" s="510"/>
      <c r="D36" s="510"/>
      <c r="E36" s="526"/>
      <c r="F36" s="526"/>
    </row>
    <row r="37" spans="1:7" s="482" customFormat="1" ht="15.75">
      <c r="A37" s="524"/>
      <c r="B37" s="510" t="s">
        <v>1201</v>
      </c>
      <c r="C37" s="510" t="s">
        <v>1405</v>
      </c>
      <c r="D37" s="510">
        <v>20</v>
      </c>
      <c r="E37" s="526"/>
      <c r="F37" s="526"/>
      <c r="G37" s="482">
        <f>D37*E37</f>
        <v>0</v>
      </c>
    </row>
    <row r="38" spans="1:7" s="482" customFormat="1" ht="15">
      <c r="A38" s="524"/>
      <c r="B38" s="510"/>
      <c r="C38" s="510"/>
      <c r="D38" s="510"/>
      <c r="E38" s="526"/>
      <c r="F38" s="526"/>
    </row>
    <row r="39" spans="1:7" s="482" customFormat="1" ht="15.75">
      <c r="A39" s="524"/>
      <c r="B39" s="505"/>
      <c r="C39"/>
      <c r="E39" s="526"/>
      <c r="F39" s="526"/>
    </row>
    <row r="40" spans="1:7" s="482" customFormat="1" ht="15">
      <c r="A40" s="521" t="s">
        <v>1409</v>
      </c>
      <c r="B40" s="520" t="s">
        <v>1202</v>
      </c>
      <c r="C40"/>
      <c r="E40" s="526"/>
      <c r="F40" s="526"/>
    </row>
    <row r="41" spans="1:7" s="482" customFormat="1" ht="15">
      <c r="A41" s="524"/>
      <c r="B41" s="520" t="s">
        <v>1203</v>
      </c>
      <c r="C41"/>
      <c r="E41" s="526"/>
      <c r="F41" s="526"/>
    </row>
    <row r="42" spans="1:7" s="482" customFormat="1" ht="15.75">
      <c r="A42" s="524"/>
      <c r="B42" s="594" t="s">
        <v>1204</v>
      </c>
      <c r="C42" s="510" t="s">
        <v>1405</v>
      </c>
      <c r="D42" s="510">
        <v>20</v>
      </c>
      <c r="E42" s="526"/>
      <c r="F42" s="526"/>
      <c r="G42" s="482">
        <f>D42*E42</f>
        <v>0</v>
      </c>
    </row>
    <row r="43" spans="1:7" s="482" customFormat="1" ht="15.75">
      <c r="A43" s="524"/>
      <c r="B43" s="594"/>
      <c r="C43" s="510"/>
      <c r="D43" s="510"/>
      <c r="E43" s="526"/>
      <c r="F43" s="526"/>
    </row>
    <row r="44" spans="1:7" s="482" customFormat="1" ht="15">
      <c r="A44" s="524"/>
      <c r="B44" s="510"/>
      <c r="C44" s="510"/>
      <c r="D44" s="510"/>
      <c r="E44" s="526"/>
      <c r="F44" s="526"/>
    </row>
    <row r="45" spans="1:7" s="482" customFormat="1" ht="15">
      <c r="A45" s="521" t="s">
        <v>1411</v>
      </c>
      <c r="B45" s="520" t="s">
        <v>1205</v>
      </c>
      <c r="C45"/>
      <c r="E45" s="526"/>
      <c r="F45" s="526"/>
    </row>
    <row r="46" spans="1:7" s="482" customFormat="1" ht="15">
      <c r="A46" s="524"/>
      <c r="B46" s="520" t="s">
        <v>1206</v>
      </c>
      <c r="C46"/>
      <c r="E46" s="526"/>
      <c r="F46" s="526"/>
    </row>
    <row r="47" spans="1:7" s="482" customFormat="1" ht="15">
      <c r="A47" s="524"/>
      <c r="B47" s="520" t="s">
        <v>1207</v>
      </c>
      <c r="C47"/>
      <c r="E47" s="526"/>
      <c r="F47" s="526"/>
    </row>
    <row r="48" spans="1:7" s="482" customFormat="1" ht="15.75">
      <c r="A48" s="524"/>
      <c r="B48" s="594" t="s">
        <v>1204</v>
      </c>
      <c r="C48" s="510" t="s">
        <v>915</v>
      </c>
      <c r="D48" s="510">
        <v>25</v>
      </c>
      <c r="E48" s="526"/>
      <c r="F48" s="526"/>
      <c r="G48" s="482">
        <f>D48*E48</f>
        <v>0</v>
      </c>
    </row>
    <row r="49" spans="1:7" s="482" customFormat="1" ht="15.75">
      <c r="A49" s="524"/>
      <c r="B49" s="594" t="s">
        <v>1208</v>
      </c>
      <c r="C49" s="510" t="s">
        <v>915</v>
      </c>
      <c r="D49" s="510">
        <v>100</v>
      </c>
      <c r="E49" s="526"/>
      <c r="F49" s="526"/>
      <c r="G49" s="482">
        <f>D49*E49</f>
        <v>0</v>
      </c>
    </row>
    <row r="50" spans="1:7" s="482" customFormat="1" ht="15.75">
      <c r="A50" s="524"/>
      <c r="B50" s="594" t="s">
        <v>1209</v>
      </c>
      <c r="C50" s="510" t="s">
        <v>915</v>
      </c>
      <c r="D50" s="510">
        <v>40</v>
      </c>
      <c r="E50" s="526"/>
      <c r="F50" s="526"/>
      <c r="G50" s="482">
        <f>D50*E50</f>
        <v>0</v>
      </c>
    </row>
    <row r="51" spans="1:7" s="482" customFormat="1" ht="15.75">
      <c r="A51" s="524"/>
      <c r="B51" s="594" t="s">
        <v>1210</v>
      </c>
      <c r="C51" s="510" t="s">
        <v>915</v>
      </c>
      <c r="D51" s="510">
        <v>40</v>
      </c>
      <c r="E51" s="526"/>
      <c r="F51" s="526"/>
      <c r="G51" s="482">
        <f>D51*E51</f>
        <v>0</v>
      </c>
    </row>
    <row r="52" spans="1:7" s="482" customFormat="1" ht="15.75">
      <c r="A52" s="524"/>
      <c r="B52" s="594"/>
      <c r="C52" s="510"/>
      <c r="D52" s="510"/>
      <c r="E52" s="526"/>
      <c r="F52" s="526"/>
    </row>
    <row r="53" spans="1:7" s="482" customFormat="1" ht="15.75">
      <c r="A53" s="524"/>
      <c r="B53" s="594"/>
      <c r="C53" s="510"/>
      <c r="D53" s="510"/>
      <c r="E53" s="526"/>
      <c r="F53" s="526"/>
    </row>
    <row r="54" spans="1:7" s="482" customFormat="1" ht="15">
      <c r="A54" s="521" t="s">
        <v>1413</v>
      </c>
      <c r="B54" s="520" t="s">
        <v>1211</v>
      </c>
      <c r="C54"/>
      <c r="E54" s="526"/>
      <c r="F54" s="526"/>
    </row>
    <row r="55" spans="1:7" s="482" customFormat="1" ht="15">
      <c r="A55" s="524"/>
      <c r="B55" s="520" t="s">
        <v>1212</v>
      </c>
      <c r="C55"/>
      <c r="E55" s="526"/>
      <c r="F55" s="526"/>
    </row>
    <row r="56" spans="1:7" s="482" customFormat="1" ht="15">
      <c r="A56" s="524"/>
      <c r="B56" s="510" t="s">
        <v>1213</v>
      </c>
      <c r="C56"/>
      <c r="E56" s="526"/>
      <c r="F56" s="526"/>
    </row>
    <row r="57" spans="1:7" s="482" customFormat="1" ht="15">
      <c r="A57" s="524"/>
      <c r="B57" s="520" t="s">
        <v>1214</v>
      </c>
      <c r="C57"/>
      <c r="E57" s="526"/>
      <c r="F57" s="526"/>
    </row>
    <row r="58" spans="1:7" s="482" customFormat="1" ht="15.75">
      <c r="A58" s="524"/>
      <c r="B58" s="594" t="s">
        <v>1204</v>
      </c>
      <c r="C58" s="510" t="s">
        <v>915</v>
      </c>
      <c r="D58" s="510">
        <v>25</v>
      </c>
      <c r="E58" s="526"/>
      <c r="F58" s="526"/>
      <c r="G58" s="482">
        <f>D58*E58</f>
        <v>0</v>
      </c>
    </row>
    <row r="59" spans="1:7" s="482" customFormat="1" ht="15.75">
      <c r="A59" s="524"/>
      <c r="B59" s="594" t="s">
        <v>1208</v>
      </c>
      <c r="C59" s="510" t="s">
        <v>915</v>
      </c>
      <c r="D59" s="510">
        <v>100</v>
      </c>
      <c r="E59" s="526"/>
      <c r="F59" s="526"/>
      <c r="G59" s="482">
        <f>D59*E59</f>
        <v>0</v>
      </c>
    </row>
    <row r="60" spans="1:7" s="482" customFormat="1" ht="15.75">
      <c r="A60" s="524"/>
      <c r="B60" s="594" t="s">
        <v>1209</v>
      </c>
      <c r="C60" s="510" t="s">
        <v>915</v>
      </c>
      <c r="D60" s="510">
        <v>40</v>
      </c>
      <c r="E60" s="526"/>
      <c r="F60" s="526"/>
      <c r="G60" s="482">
        <f>D60*E60</f>
        <v>0</v>
      </c>
    </row>
    <row r="61" spans="1:7" s="482" customFormat="1" ht="15.75">
      <c r="A61" s="524"/>
      <c r="B61" s="594" t="s">
        <v>1210</v>
      </c>
      <c r="C61" s="510" t="s">
        <v>915</v>
      </c>
      <c r="D61" s="510">
        <v>40</v>
      </c>
      <c r="E61" s="526"/>
      <c r="F61" s="526"/>
      <c r="G61" s="482">
        <f>D61*E61</f>
        <v>0</v>
      </c>
    </row>
    <row r="62" spans="1:7" s="482" customFormat="1" ht="15">
      <c r="A62" s="521"/>
      <c r="B62" s="510"/>
      <c r="C62" s="527"/>
      <c r="D62" s="595"/>
      <c r="E62" s="479"/>
      <c r="F62" s="526"/>
    </row>
    <row r="63" spans="1:7" s="482" customFormat="1" ht="15">
      <c r="A63" s="521"/>
      <c r="B63" s="510"/>
      <c r="C63" s="527"/>
      <c r="D63" s="595"/>
      <c r="E63" s="479"/>
      <c r="F63" s="526"/>
    </row>
    <row r="64" spans="1:7" s="482" customFormat="1" ht="15">
      <c r="A64" s="521" t="s">
        <v>1415</v>
      </c>
      <c r="B64" s="520" t="s">
        <v>1215</v>
      </c>
      <c r="C64" s="510" t="s">
        <v>1405</v>
      </c>
      <c r="D64" s="510">
        <v>10</v>
      </c>
      <c r="E64" s="479"/>
      <c r="F64" s="526"/>
      <c r="G64" s="482">
        <f>D64*E64</f>
        <v>0</v>
      </c>
    </row>
    <row r="65" spans="1:7" s="482" customFormat="1" ht="15">
      <c r="A65" s="592"/>
      <c r="B65" s="520"/>
      <c r="C65" s="510"/>
      <c r="D65" s="510"/>
      <c r="E65" s="479"/>
      <c r="F65" s="526"/>
    </row>
    <row r="66" spans="1:7" s="482" customFormat="1" ht="15">
      <c r="A66" s="592"/>
      <c r="B66" s="520"/>
      <c r="C66" s="510"/>
      <c r="D66" s="510"/>
      <c r="E66" s="479"/>
      <c r="F66" s="526"/>
    </row>
    <row r="67" spans="1:7" s="482" customFormat="1" ht="15">
      <c r="A67" s="521" t="s">
        <v>1417</v>
      </c>
      <c r="B67" s="520" t="s">
        <v>1216</v>
      </c>
      <c r="C67" s="510"/>
      <c r="D67" s="510"/>
      <c r="E67" s="479"/>
      <c r="F67" s="526"/>
    </row>
    <row r="68" spans="1:7" s="482" customFormat="1" ht="15">
      <c r="A68" s="592"/>
      <c r="B68" s="520" t="s">
        <v>1217</v>
      </c>
      <c r="C68" s="510" t="s">
        <v>380</v>
      </c>
      <c r="D68" s="510"/>
      <c r="E68" s="479"/>
      <c r="F68"/>
      <c r="G68" s="482">
        <f>D68*E68</f>
        <v>0</v>
      </c>
    </row>
    <row r="69" spans="1:7" s="482" customFormat="1" ht="15">
      <c r="A69" s="592"/>
      <c r="B69" s="520"/>
      <c r="C69" s="510"/>
      <c r="D69" s="510"/>
      <c r="E69" s="479"/>
      <c r="F69" s="479"/>
    </row>
    <row r="70" spans="1:7" s="482" customFormat="1" ht="15">
      <c r="A70" s="592"/>
      <c r="B70" s="520"/>
      <c r="C70" s="510"/>
      <c r="D70" s="510"/>
      <c r="E70" s="479"/>
      <c r="F70" s="526"/>
    </row>
    <row r="71" spans="1:7" s="482" customFormat="1" ht="15">
      <c r="A71" s="521" t="s">
        <v>1419</v>
      </c>
      <c r="B71" s="532" t="s">
        <v>1218</v>
      </c>
      <c r="C71" s="510" t="s">
        <v>1405</v>
      </c>
      <c r="D71" s="519"/>
      <c r="E71" s="519"/>
      <c r="F71" s="526"/>
      <c r="G71" s="482">
        <f>D71*E71</f>
        <v>0</v>
      </c>
    </row>
    <row r="72" spans="1:7" s="482" customFormat="1" ht="15.75" thickBot="1">
      <c r="A72" s="521"/>
      <c r="B72" s="596"/>
      <c r="C72" s="535"/>
      <c r="D72" s="536"/>
      <c r="E72" s="536"/>
      <c r="F72" s="536"/>
      <c r="G72" s="536"/>
    </row>
    <row r="73" spans="1:7" s="482" customFormat="1" ht="12.75">
      <c r="A73" s="521"/>
      <c r="B73" s="634"/>
      <c r="C73" s="634"/>
      <c r="D73" s="519"/>
      <c r="E73" s="519"/>
      <c r="F73" s="526"/>
    </row>
    <row r="74" spans="1:7" s="482" customFormat="1" ht="12.75">
      <c r="A74" s="521"/>
      <c r="B74" s="538" t="s">
        <v>901</v>
      </c>
      <c r="C74" s="538"/>
      <c r="D74" s="519"/>
      <c r="E74" s="519"/>
      <c r="F74" s="526"/>
      <c r="G74" s="482">
        <f>SUM(G2:G72)</f>
        <v>0</v>
      </c>
    </row>
    <row r="75" spans="1:7" s="482" customFormat="1" ht="12.75">
      <c r="A75" s="521"/>
      <c r="B75" s="634"/>
      <c r="C75" s="597"/>
      <c r="D75" s="519"/>
      <c r="E75" s="519"/>
      <c r="F75" s="526"/>
    </row>
    <row r="76" spans="1:7" s="482" customFormat="1" ht="12.75">
      <c r="A76" s="521"/>
      <c r="B76" s="634"/>
      <c r="C76" s="634"/>
      <c r="D76" s="519"/>
      <c r="E76" s="519"/>
      <c r="F76" s="526"/>
    </row>
    <row r="77" spans="1:7" s="482" customFormat="1" ht="12.75">
      <c r="A77" s="521"/>
      <c r="B77" s="634"/>
      <c r="C77" s="634"/>
      <c r="D77" s="519"/>
      <c r="E77" s="519"/>
      <c r="F77" s="526"/>
    </row>
    <row r="78" spans="1:7" s="482" customFormat="1" ht="15">
      <c r="A78" s="521"/>
      <c r="B78" s="527" t="s">
        <v>1219</v>
      </c>
      <c r="C78" s="634"/>
      <c r="D78" s="519"/>
      <c r="E78" s="519"/>
      <c r="F78" s="526"/>
    </row>
    <row r="79" spans="1:7" s="482" customFormat="1" ht="15">
      <c r="A79" s="521"/>
      <c r="B79" s="527" t="s">
        <v>1220</v>
      </c>
      <c r="C79" s="634"/>
      <c r="D79" s="519"/>
      <c r="E79" s="519"/>
      <c r="F79" s="526"/>
    </row>
    <row r="80" spans="1:7" s="482" customFormat="1" ht="15">
      <c r="A80" s="521"/>
      <c r="B80" s="527" t="s">
        <v>1221</v>
      </c>
      <c r="C80" s="510" t="s">
        <v>1405</v>
      </c>
      <c r="D80" s="519">
        <v>1</v>
      </c>
      <c r="E80" s="519"/>
      <c r="F80" s="526"/>
      <c r="G80" s="482">
        <f>D80*E80</f>
        <v>0</v>
      </c>
    </row>
    <row r="81" spans="1:7" s="482" customFormat="1" ht="15">
      <c r="A81" s="521"/>
      <c r="B81" s="527"/>
      <c r="C81" s="634"/>
      <c r="D81" s="519"/>
      <c r="E81" s="519"/>
      <c r="F81" s="526"/>
    </row>
    <row r="82" spans="1:7" s="482" customFormat="1" ht="12.75">
      <c r="A82" s="521"/>
      <c r="B82" s="634"/>
      <c r="C82" s="634"/>
      <c r="D82" s="519"/>
      <c r="E82" s="519"/>
      <c r="F82" s="526"/>
    </row>
    <row r="83" spans="1:7" s="482" customFormat="1" ht="15">
      <c r="A83" s="521"/>
      <c r="B83" s="532" t="s">
        <v>1222</v>
      </c>
      <c r="C83" s="510" t="s">
        <v>1405</v>
      </c>
      <c r="D83" s="519">
        <v>1</v>
      </c>
      <c r="E83" s="519"/>
      <c r="F83" s="526"/>
      <c r="G83" s="482">
        <f>D83*E83</f>
        <v>0</v>
      </c>
    </row>
    <row r="84" spans="1:7" s="482" customFormat="1" ht="15.75" thickBot="1">
      <c r="A84" s="521"/>
      <c r="B84" s="596"/>
      <c r="C84" s="535"/>
      <c r="D84" s="536"/>
      <c r="E84" s="536"/>
      <c r="F84" s="536"/>
      <c r="G84" s="536"/>
    </row>
    <row r="85" spans="1:7" s="482" customFormat="1" ht="12.75">
      <c r="A85" s="521"/>
      <c r="B85" s="634"/>
      <c r="C85" s="634"/>
      <c r="D85" s="519"/>
      <c r="E85" s="519"/>
      <c r="F85" s="526"/>
    </row>
    <row r="86" spans="1:7" s="482" customFormat="1" ht="12.75">
      <c r="A86" s="521"/>
      <c r="B86" s="538" t="s">
        <v>901</v>
      </c>
      <c r="C86" s="538"/>
      <c r="D86" s="519"/>
      <c r="E86" s="539"/>
      <c r="F86" s="526"/>
      <c r="G86" s="482">
        <f>SUM(G74:G84)</f>
        <v>0</v>
      </c>
    </row>
    <row r="87" spans="1:7" s="482" customFormat="1" ht="12.75">
      <c r="A87" s="521"/>
      <c r="B87" s="538"/>
      <c r="C87" s="538"/>
      <c r="D87" s="519"/>
      <c r="E87" s="539"/>
      <c r="F87" s="526"/>
    </row>
    <row r="88" spans="1:7" s="482" customFormat="1" ht="12.75">
      <c r="A88" s="521"/>
      <c r="B88" s="538"/>
      <c r="C88" s="538"/>
      <c r="D88" s="519"/>
      <c r="E88" s="539"/>
      <c r="F88" s="526"/>
    </row>
    <row r="89" spans="1:7" s="482" customFormat="1" ht="12.75">
      <c r="A89" s="521"/>
      <c r="B89" s="538"/>
      <c r="C89" s="538"/>
      <c r="D89" s="519"/>
      <c r="E89" s="539"/>
      <c r="F89" s="526"/>
    </row>
    <row r="90" spans="1:7" s="482" customFormat="1" ht="15">
      <c r="A90" s="521"/>
      <c r="B90" s="527" t="s">
        <v>382</v>
      </c>
      <c r="C90" s="538"/>
      <c r="D90" s="519"/>
      <c r="E90" s="539"/>
      <c r="F90" s="526"/>
    </row>
    <row r="91" spans="1:7" s="482" customFormat="1" ht="15">
      <c r="A91" s="521"/>
      <c r="B91" s="527" t="s">
        <v>383</v>
      </c>
      <c r="C91" s="538"/>
      <c r="D91" s="519"/>
      <c r="E91" s="539"/>
      <c r="F91" s="526"/>
    </row>
    <row r="92" spans="1:7" s="482" customFormat="1" ht="15">
      <c r="A92" s="521"/>
      <c r="B92" s="527" t="s">
        <v>384</v>
      </c>
      <c r="C92" s="538"/>
      <c r="D92" s="519"/>
      <c r="E92" s="539"/>
      <c r="F92" s="526"/>
    </row>
    <row r="93" spans="1:7" s="482" customFormat="1" ht="12.75">
      <c r="A93" s="521"/>
      <c r="B93" s="538"/>
      <c r="C93" s="538"/>
      <c r="D93" s="519"/>
      <c r="E93" s="539"/>
      <c r="F93" s="526"/>
    </row>
    <row r="94" spans="1:7" s="482" customFormat="1" ht="12.75">
      <c r="A94" s="521"/>
      <c r="B94" s="538"/>
      <c r="C94" s="538"/>
      <c r="D94" s="519"/>
      <c r="E94" s="539"/>
      <c r="F94" s="526"/>
    </row>
    <row r="95" spans="1:7" s="482" customFormat="1" ht="15.75">
      <c r="A95" s="524"/>
      <c r="B95" s="505" t="s">
        <v>1223</v>
      </c>
      <c r="C95" s="704" t="s">
        <v>238</v>
      </c>
      <c r="E95" s="526" t="s">
        <v>515</v>
      </c>
      <c r="G95" s="526" t="s">
        <v>461</v>
      </c>
    </row>
    <row r="96" spans="1:7" s="482" customFormat="1" ht="15.75">
      <c r="A96" s="524"/>
      <c r="B96" s="505"/>
      <c r="C96"/>
      <c r="E96" s="526"/>
      <c r="F96" s="526"/>
    </row>
    <row r="97" spans="1:7" s="482" customFormat="1" ht="15.75">
      <c r="A97" s="524"/>
      <c r="B97" s="505"/>
      <c r="C97"/>
      <c r="E97" s="526"/>
      <c r="F97" s="526"/>
    </row>
    <row r="98" spans="1:7" s="482" customFormat="1" ht="15">
      <c r="A98" s="521" t="s">
        <v>1386</v>
      </c>
      <c r="B98" s="520" t="s">
        <v>1224</v>
      </c>
      <c r="C98"/>
      <c r="E98" s="526"/>
      <c r="F98" s="526"/>
    </row>
    <row r="99" spans="1:7" s="482" customFormat="1" ht="15">
      <c r="A99" s="524"/>
      <c r="B99" s="520" t="s">
        <v>1225</v>
      </c>
      <c r="C99"/>
      <c r="E99" s="526"/>
      <c r="F99" s="526"/>
    </row>
    <row r="100" spans="1:7" s="482" customFormat="1" ht="15">
      <c r="A100" s="524"/>
      <c r="B100" s="520" t="s">
        <v>1226</v>
      </c>
      <c r="C100"/>
      <c r="E100" s="526"/>
      <c r="F100" s="526"/>
    </row>
    <row r="101" spans="1:7" s="482" customFormat="1" ht="15">
      <c r="A101" s="524"/>
      <c r="B101" s="520" t="s">
        <v>1227</v>
      </c>
      <c r="C101"/>
      <c r="E101" s="526"/>
      <c r="F101" s="526"/>
    </row>
    <row r="102" spans="1:7" s="482" customFormat="1" ht="15">
      <c r="A102" s="524"/>
      <c r="B102" s="510" t="s">
        <v>1228</v>
      </c>
      <c r="C102"/>
      <c r="E102" s="526"/>
      <c r="F102" s="526"/>
    </row>
    <row r="103" spans="1:7" s="482" customFormat="1" ht="15">
      <c r="A103" s="524"/>
      <c r="B103" s="510" t="s">
        <v>1229</v>
      </c>
      <c r="C103" s="510" t="s">
        <v>1405</v>
      </c>
      <c r="D103" s="510">
        <v>1</v>
      </c>
      <c r="E103" s="526"/>
      <c r="F103" s="526"/>
      <c r="G103" s="482">
        <f>D103*E103</f>
        <v>0</v>
      </c>
    </row>
    <row r="104" spans="1:7" s="482" customFormat="1" ht="15">
      <c r="A104" s="524"/>
      <c r="B104" s="510" t="s">
        <v>1230</v>
      </c>
      <c r="C104" s="510" t="s">
        <v>1405</v>
      </c>
      <c r="D104" s="510">
        <v>1</v>
      </c>
      <c r="E104" s="526"/>
      <c r="F104" s="526"/>
      <c r="G104" s="482">
        <f>D104*E104</f>
        <v>0</v>
      </c>
    </row>
    <row r="105" spans="1:7" s="482" customFormat="1" ht="15">
      <c r="A105" s="524"/>
      <c r="B105" s="510" t="s">
        <v>1231</v>
      </c>
      <c r="C105" s="510" t="s">
        <v>1405</v>
      </c>
      <c r="D105" s="510">
        <v>1</v>
      </c>
      <c r="E105" s="526"/>
      <c r="F105" s="526"/>
      <c r="G105" s="482">
        <f>D105*E105</f>
        <v>0</v>
      </c>
    </row>
    <row r="106" spans="1:7" s="482" customFormat="1" ht="15">
      <c r="A106" s="524"/>
      <c r="B106" s="510" t="s">
        <v>1232</v>
      </c>
      <c r="C106" s="510" t="s">
        <v>1405</v>
      </c>
      <c r="D106" s="510">
        <v>1</v>
      </c>
      <c r="E106" s="526"/>
      <c r="F106" s="526"/>
      <c r="G106" s="482">
        <f>D106*E106</f>
        <v>0</v>
      </c>
    </row>
    <row r="107" spans="1:7" s="482" customFormat="1" ht="15.75">
      <c r="A107" s="524"/>
      <c r="B107" s="505"/>
      <c r="C107"/>
      <c r="E107" s="526"/>
      <c r="F107" s="526"/>
    </row>
    <row r="108" spans="1:7" s="482" customFormat="1" ht="15">
      <c r="A108" s="521" t="s">
        <v>1388</v>
      </c>
      <c r="B108" s="520" t="s">
        <v>1233</v>
      </c>
      <c r="C108"/>
      <c r="E108" s="526"/>
      <c r="F108" s="526"/>
    </row>
    <row r="109" spans="1:7" s="482" customFormat="1" ht="15">
      <c r="A109" s="524"/>
      <c r="B109" s="520" t="s">
        <v>1234</v>
      </c>
      <c r="C109"/>
      <c r="E109" s="526"/>
      <c r="F109" s="526"/>
    </row>
    <row r="110" spans="1:7" s="482" customFormat="1" ht="15">
      <c r="A110" s="524"/>
      <c r="B110" s="520" t="s">
        <v>1235</v>
      </c>
      <c r="C110"/>
      <c r="E110" s="526"/>
      <c r="F110" s="526"/>
    </row>
    <row r="111" spans="1:7" s="482" customFormat="1" ht="15">
      <c r="A111" s="524"/>
      <c r="B111" s="520" t="s">
        <v>1236</v>
      </c>
      <c r="C111"/>
      <c r="E111" s="526"/>
      <c r="F111" s="526"/>
    </row>
    <row r="112" spans="1:7" s="482" customFormat="1" ht="15">
      <c r="A112" s="524"/>
      <c r="B112" s="520" t="s">
        <v>1237</v>
      </c>
      <c r="C112"/>
      <c r="E112" s="526"/>
      <c r="F112" s="526"/>
    </row>
    <row r="113" spans="1:7" s="482" customFormat="1" ht="15">
      <c r="A113" s="524"/>
      <c r="B113" s="520" t="s">
        <v>1238</v>
      </c>
      <c r="C113"/>
      <c r="E113" s="526"/>
      <c r="F113" s="526"/>
    </row>
    <row r="114" spans="1:7" s="482" customFormat="1" ht="15">
      <c r="A114" s="524"/>
      <c r="B114" s="520" t="s">
        <v>1239</v>
      </c>
      <c r="C114" s="510" t="s">
        <v>1405</v>
      </c>
      <c r="D114" s="510">
        <v>4</v>
      </c>
      <c r="E114" s="526"/>
      <c r="F114" s="526"/>
      <c r="G114" s="482">
        <f>D114*E114</f>
        <v>0</v>
      </c>
    </row>
    <row r="115" spans="1:7" s="482" customFormat="1" ht="15.75">
      <c r="A115" s="524"/>
      <c r="B115" s="505"/>
      <c r="C115"/>
      <c r="E115" s="526"/>
      <c r="F115" s="526"/>
    </row>
    <row r="116" spans="1:7" s="482" customFormat="1" ht="15.75">
      <c r="A116" s="524"/>
      <c r="B116" s="505"/>
      <c r="C116"/>
      <c r="E116" s="526"/>
      <c r="F116" s="526"/>
    </row>
    <row r="117" spans="1:7" s="482" customFormat="1" ht="15">
      <c r="A117" s="521" t="s">
        <v>1390</v>
      </c>
      <c r="B117" s="520" t="s">
        <v>1240</v>
      </c>
      <c r="C117"/>
      <c r="E117" s="526"/>
      <c r="F117" s="526"/>
    </row>
    <row r="118" spans="1:7" s="482" customFormat="1" ht="15">
      <c r="A118" s="524"/>
      <c r="B118" s="520" t="s">
        <v>1241</v>
      </c>
      <c r="C118"/>
      <c r="E118" s="526"/>
      <c r="F118" s="526"/>
    </row>
    <row r="119" spans="1:7" s="482" customFormat="1" ht="15">
      <c r="A119" s="524"/>
      <c r="B119" s="520" t="s">
        <v>1242</v>
      </c>
      <c r="C119"/>
      <c r="E119" s="526"/>
      <c r="F119" s="526"/>
    </row>
    <row r="120" spans="1:7" s="482" customFormat="1" ht="15">
      <c r="A120" s="524"/>
      <c r="B120" s="520" t="s">
        <v>1243</v>
      </c>
      <c r="C120"/>
      <c r="E120" s="526"/>
      <c r="F120" s="526"/>
    </row>
    <row r="121" spans="1:7" s="482" customFormat="1" ht="15">
      <c r="A121" s="524"/>
      <c r="B121" s="520" t="s">
        <v>1244</v>
      </c>
      <c r="C121" s="510" t="s">
        <v>1405</v>
      </c>
      <c r="D121" s="510">
        <v>4</v>
      </c>
      <c r="E121" s="526"/>
      <c r="F121" s="526"/>
      <c r="G121" s="482">
        <f>D121*E121</f>
        <v>0</v>
      </c>
    </row>
    <row r="122" spans="1:7" s="482" customFormat="1" ht="15.75">
      <c r="A122" s="524"/>
      <c r="B122" s="505"/>
      <c r="C122"/>
      <c r="E122" s="526"/>
      <c r="F122" s="526"/>
    </row>
    <row r="123" spans="1:7" s="482" customFormat="1" ht="15.75">
      <c r="A123" s="524"/>
      <c r="B123" s="505"/>
      <c r="C123"/>
      <c r="E123" s="526"/>
      <c r="F123" s="526"/>
    </row>
    <row r="124" spans="1:7" s="482" customFormat="1" ht="15">
      <c r="A124" s="521" t="s">
        <v>1401</v>
      </c>
      <c r="B124" s="598" t="s">
        <v>1245</v>
      </c>
      <c r="C124" s="538"/>
      <c r="D124" s="519"/>
      <c r="E124" s="539"/>
      <c r="F124" s="526"/>
    </row>
    <row r="125" spans="1:7" s="482" customFormat="1" ht="15">
      <c r="A125" s="521"/>
      <c r="B125" s="598" t="s">
        <v>1246</v>
      </c>
      <c r="C125" s="538"/>
      <c r="D125" s="519"/>
      <c r="E125" s="539"/>
      <c r="F125" s="526"/>
    </row>
    <row r="126" spans="1:7" s="482" customFormat="1" ht="15">
      <c r="A126" s="521"/>
      <c r="B126" s="598" t="s">
        <v>1247</v>
      </c>
      <c r="C126" s="538"/>
      <c r="D126" s="519"/>
      <c r="E126" s="539"/>
      <c r="F126" s="526"/>
    </row>
    <row r="127" spans="1:7" s="482" customFormat="1" ht="15">
      <c r="A127" s="521"/>
      <c r="B127" s="598" t="s">
        <v>1248</v>
      </c>
      <c r="C127" s="538"/>
      <c r="D127" s="519"/>
      <c r="E127" s="539"/>
      <c r="F127" s="526"/>
    </row>
    <row r="128" spans="1:7" s="482" customFormat="1" ht="15">
      <c r="A128" s="521"/>
      <c r="B128" s="598" t="s">
        <v>1249</v>
      </c>
      <c r="C128" s="538"/>
      <c r="D128" s="519"/>
      <c r="E128" s="539"/>
      <c r="F128" s="526"/>
    </row>
    <row r="129" spans="1:7" s="482" customFormat="1" ht="15">
      <c r="A129" s="521"/>
      <c r="B129" s="598" t="s">
        <v>1250</v>
      </c>
      <c r="C129" s="538"/>
      <c r="D129" s="519"/>
      <c r="E129" s="539"/>
      <c r="F129" s="526"/>
    </row>
    <row r="130" spans="1:7" s="482" customFormat="1" ht="15">
      <c r="A130" s="521"/>
      <c r="B130" s="598" t="s">
        <v>1251</v>
      </c>
      <c r="C130" s="538"/>
      <c r="D130" s="519"/>
      <c r="E130" s="539"/>
      <c r="F130" s="526"/>
    </row>
    <row r="131" spans="1:7" s="482" customFormat="1" ht="15">
      <c r="A131" s="521"/>
      <c r="B131" s="599" t="s">
        <v>1252</v>
      </c>
      <c r="C131" s="510" t="s">
        <v>915</v>
      </c>
      <c r="D131" s="510">
        <v>2380</v>
      </c>
      <c r="E131" s="539"/>
      <c r="F131" s="526"/>
      <c r="G131" s="482">
        <f>D131*E131</f>
        <v>0</v>
      </c>
    </row>
    <row r="132" spans="1:7" s="482" customFormat="1" ht="15">
      <c r="A132" s="521"/>
      <c r="B132" s="599"/>
      <c r="C132" s="538"/>
      <c r="D132" s="519"/>
      <c r="E132" s="539"/>
      <c r="F132" s="526"/>
    </row>
    <row r="133" spans="1:7" s="482" customFormat="1" ht="12.75">
      <c r="A133" s="521"/>
      <c r="B133" s="538"/>
      <c r="C133" s="538"/>
      <c r="D133" s="519"/>
      <c r="E133" s="539"/>
      <c r="F133" s="526"/>
    </row>
    <row r="134" spans="1:7" s="482" customFormat="1" ht="15">
      <c r="A134" s="521" t="s">
        <v>1403</v>
      </c>
      <c r="B134" s="598" t="s">
        <v>1253</v>
      </c>
      <c r="C134" s="538"/>
      <c r="D134" s="519"/>
      <c r="E134" s="539"/>
      <c r="F134" s="526"/>
    </row>
    <row r="135" spans="1:7" s="482" customFormat="1" ht="15">
      <c r="A135" s="521"/>
      <c r="B135" s="598" t="s">
        <v>1254</v>
      </c>
      <c r="C135" s="538"/>
      <c r="D135" s="519"/>
      <c r="E135" s="539"/>
      <c r="F135" s="526"/>
    </row>
    <row r="136" spans="1:7" s="482" customFormat="1" ht="15">
      <c r="A136" s="521"/>
      <c r="B136" s="598" t="s">
        <v>1255</v>
      </c>
      <c r="C136" s="538"/>
      <c r="D136" s="519"/>
      <c r="E136" s="539"/>
      <c r="F136" s="526"/>
    </row>
    <row r="137" spans="1:7" s="482" customFormat="1" ht="15">
      <c r="A137" s="521"/>
      <c r="B137" s="598" t="s">
        <v>1256</v>
      </c>
      <c r="C137" s="538"/>
      <c r="D137" s="519"/>
      <c r="E137" s="539"/>
      <c r="F137" s="526"/>
    </row>
    <row r="138" spans="1:7" s="482" customFormat="1" ht="15">
      <c r="A138" s="521"/>
      <c r="B138" s="598" t="s">
        <v>1257</v>
      </c>
      <c r="C138" s="510" t="s">
        <v>1405</v>
      </c>
      <c r="D138" s="510">
        <v>44</v>
      </c>
      <c r="E138" s="539"/>
      <c r="F138" s="526"/>
      <c r="G138" s="482">
        <f>D138*E138</f>
        <v>0</v>
      </c>
    </row>
    <row r="139" spans="1:7" s="482" customFormat="1" ht="12.75">
      <c r="A139" s="521"/>
      <c r="B139" s="538"/>
      <c r="C139" s="538"/>
      <c r="D139" s="519"/>
      <c r="E139" s="539"/>
      <c r="F139" s="526"/>
    </row>
    <row r="140" spans="1:7" s="482" customFormat="1" ht="12.75">
      <c r="A140" s="521"/>
      <c r="B140" s="538"/>
      <c r="C140" s="538"/>
      <c r="D140" s="519"/>
      <c r="E140" s="539"/>
      <c r="F140" s="526"/>
    </row>
    <row r="141" spans="1:7" s="482" customFormat="1" ht="15">
      <c r="A141" s="521" t="s">
        <v>1406</v>
      </c>
      <c r="B141" s="598" t="s">
        <v>1258</v>
      </c>
      <c r="C141" s="538"/>
      <c r="D141" s="519"/>
      <c r="E141" s="539"/>
      <c r="F141" s="526"/>
    </row>
    <row r="142" spans="1:7" s="482" customFormat="1" ht="15">
      <c r="A142" s="521"/>
      <c r="B142" s="598" t="s">
        <v>1259</v>
      </c>
      <c r="C142" s="538"/>
      <c r="D142" s="519"/>
      <c r="E142" s="539"/>
      <c r="F142" s="526"/>
    </row>
    <row r="143" spans="1:7" s="482" customFormat="1" ht="15">
      <c r="A143" s="521"/>
      <c r="B143" s="598" t="s">
        <v>1260</v>
      </c>
      <c r="C143" s="538"/>
      <c r="D143" s="519"/>
      <c r="E143" s="539"/>
      <c r="F143" s="526"/>
    </row>
    <row r="144" spans="1:7" s="482" customFormat="1" ht="15">
      <c r="A144" s="521"/>
      <c r="B144" s="598" t="s">
        <v>1261</v>
      </c>
      <c r="C144" s="538"/>
      <c r="D144" s="519"/>
      <c r="E144" s="539"/>
      <c r="F144" s="526"/>
    </row>
    <row r="145" spans="1:7" s="482" customFormat="1" ht="15">
      <c r="A145" s="521"/>
      <c r="B145" s="598" t="s">
        <v>1257</v>
      </c>
      <c r="C145" s="510" t="s">
        <v>1405</v>
      </c>
      <c r="D145" s="510">
        <v>620</v>
      </c>
      <c r="E145" s="539"/>
      <c r="F145" s="526"/>
      <c r="G145" s="482">
        <f>D145*E145</f>
        <v>0</v>
      </c>
    </row>
    <row r="146" spans="1:7" s="482" customFormat="1" ht="12.75">
      <c r="A146" s="521"/>
      <c r="B146" s="538"/>
      <c r="C146" s="538"/>
      <c r="D146" s="519"/>
      <c r="E146" s="539"/>
      <c r="F146" s="526"/>
    </row>
    <row r="147" spans="1:7" s="482" customFormat="1" ht="12.75">
      <c r="A147" s="521"/>
      <c r="B147" s="538"/>
      <c r="C147" s="538"/>
      <c r="D147" s="519"/>
      <c r="E147" s="539"/>
      <c r="F147" s="526"/>
    </row>
    <row r="148" spans="1:7" s="482" customFormat="1" ht="15">
      <c r="A148" s="521" t="s">
        <v>1409</v>
      </c>
      <c r="B148" s="520" t="s">
        <v>1262</v>
      </c>
      <c r="C148" s="538"/>
      <c r="D148" s="519"/>
      <c r="E148" s="539"/>
      <c r="F148" s="526"/>
    </row>
    <row r="149" spans="1:7" s="482" customFormat="1" ht="15">
      <c r="A149" s="524"/>
      <c r="B149" s="520" t="s">
        <v>1263</v>
      </c>
      <c r="C149" s="510" t="s">
        <v>1480</v>
      </c>
      <c r="D149" s="510">
        <v>110</v>
      </c>
      <c r="E149" s="526"/>
      <c r="F149" s="526"/>
      <c r="G149" s="482">
        <f>D149*E149</f>
        <v>0</v>
      </c>
    </row>
    <row r="150" spans="1:7" s="482" customFormat="1" ht="15">
      <c r="A150" s="524"/>
      <c r="B150" s="510"/>
      <c r="C150" s="510"/>
      <c r="D150" s="510"/>
      <c r="E150" s="526"/>
      <c r="F150" s="526"/>
    </row>
    <row r="151" spans="1:7" s="482" customFormat="1" ht="15">
      <c r="A151" s="524"/>
      <c r="B151" s="510"/>
      <c r="C151" s="510"/>
      <c r="D151" s="510"/>
      <c r="E151" s="526"/>
      <c r="F151" s="526"/>
    </row>
    <row r="152" spans="1:7" s="482" customFormat="1" ht="15">
      <c r="A152" s="521" t="s">
        <v>1411</v>
      </c>
      <c r="B152" s="598" t="s">
        <v>1264</v>
      </c>
      <c r="C152"/>
      <c r="D152"/>
      <c r="E152" s="526"/>
      <c r="F152" s="526"/>
    </row>
    <row r="153" spans="1:7" s="482" customFormat="1" ht="15">
      <c r="A153" s="521"/>
      <c r="B153" s="598" t="s">
        <v>1265</v>
      </c>
      <c r="C153"/>
      <c r="D153"/>
      <c r="E153" s="526"/>
      <c r="F153" s="526"/>
    </row>
    <row r="154" spans="1:7" s="482" customFormat="1" ht="15">
      <c r="A154" s="521"/>
      <c r="B154" s="599" t="s">
        <v>1266</v>
      </c>
      <c r="C154" s="510" t="s">
        <v>915</v>
      </c>
      <c r="D154" s="510">
        <v>20</v>
      </c>
      <c r="E154" s="526"/>
      <c r="F154" s="526"/>
      <c r="G154" s="482">
        <f>D154*E154</f>
        <v>0</v>
      </c>
    </row>
    <row r="155" spans="1:7" s="482" customFormat="1" ht="15">
      <c r="A155" s="521"/>
      <c r="B155" s="598" t="s">
        <v>1267</v>
      </c>
      <c r="C155" s="510" t="s">
        <v>1405</v>
      </c>
      <c r="D155" s="510">
        <v>25</v>
      </c>
      <c r="E155" s="526"/>
      <c r="F155" s="526"/>
      <c r="G155" s="482">
        <f>D155*E155</f>
        <v>0</v>
      </c>
    </row>
    <row r="156" spans="1:7" s="482" customFormat="1" ht="15">
      <c r="A156" s="524"/>
      <c r="B156" s="598" t="s">
        <v>1268</v>
      </c>
      <c r="C156" s="510"/>
      <c r="D156" s="510"/>
      <c r="E156" s="526"/>
      <c r="F156" s="526"/>
    </row>
    <row r="157" spans="1:7" s="482" customFormat="1" ht="15">
      <c r="A157" s="524"/>
      <c r="B157" s="510"/>
      <c r="C157" s="510"/>
      <c r="D157" s="510"/>
      <c r="E157" s="526"/>
      <c r="F157" s="526"/>
    </row>
    <row r="158" spans="1:7" s="482" customFormat="1" ht="15.75">
      <c r="A158" s="524"/>
      <c r="B158" s="505"/>
      <c r="C158"/>
      <c r="E158" s="526"/>
      <c r="F158" s="526"/>
    </row>
    <row r="159" spans="1:7" s="482" customFormat="1" ht="15">
      <c r="A159" s="521" t="s">
        <v>1413</v>
      </c>
      <c r="B159" s="520" t="s">
        <v>1269</v>
      </c>
      <c r="C159" s="510" t="s">
        <v>936</v>
      </c>
      <c r="D159" s="510">
        <v>200</v>
      </c>
      <c r="E159" s="526"/>
      <c r="F159" s="526"/>
      <c r="G159" s="482">
        <f>D159*E159</f>
        <v>0</v>
      </c>
    </row>
    <row r="160" spans="1:7" s="482" customFormat="1" ht="15">
      <c r="A160" s="521"/>
      <c r="B160" s="527"/>
      <c r="C160"/>
      <c r="D160"/>
      <c r="E160" s="526"/>
      <c r="F160" s="526"/>
    </row>
    <row r="161" spans="1:7" s="482" customFormat="1" ht="15">
      <c r="A161" s="521"/>
      <c r="B161" s="527"/>
      <c r="C161"/>
      <c r="D161"/>
      <c r="E161" s="526"/>
      <c r="F161" s="526"/>
    </row>
    <row r="162" spans="1:7" s="482" customFormat="1" ht="15">
      <c r="A162" s="521" t="s">
        <v>1415</v>
      </c>
      <c r="B162" s="532" t="s">
        <v>1218</v>
      </c>
      <c r="C162" s="510" t="s">
        <v>1405</v>
      </c>
      <c r="D162" s="519">
        <v>1</v>
      </c>
      <c r="E162" s="519"/>
      <c r="F162" s="526"/>
      <c r="G162" s="482">
        <f>D162*E162</f>
        <v>0</v>
      </c>
    </row>
    <row r="163" spans="1:7" s="482" customFormat="1" ht="15.75" thickBot="1">
      <c r="A163" s="521"/>
      <c r="B163" s="596"/>
      <c r="C163" s="535"/>
      <c r="D163" s="536"/>
      <c r="E163" s="536"/>
      <c r="F163" s="536"/>
      <c r="G163" s="536"/>
    </row>
    <row r="164" spans="1:7" s="482" customFormat="1" ht="12.75">
      <c r="A164" s="521"/>
      <c r="B164" s="634"/>
      <c r="C164" s="634"/>
      <c r="D164" s="519"/>
      <c r="E164" s="519"/>
      <c r="F164" s="526"/>
    </row>
    <row r="165" spans="1:7" s="482" customFormat="1" ht="12.75">
      <c r="A165" s="521"/>
      <c r="B165" s="538" t="s">
        <v>901</v>
      </c>
      <c r="C165" s="538"/>
      <c r="D165" s="519"/>
      <c r="E165" s="519"/>
      <c r="F165" s="526"/>
      <c r="G165" s="482">
        <f>SUM(G96:G163)</f>
        <v>0</v>
      </c>
    </row>
    <row r="166" spans="1:7" s="482" customFormat="1" ht="12.75">
      <c r="A166" s="521"/>
      <c r="B166" s="634"/>
      <c r="C166" s="597"/>
      <c r="D166" s="519"/>
      <c r="E166" s="519"/>
      <c r="F166" s="526"/>
    </row>
    <row r="167" spans="1:7" s="482" customFormat="1" ht="12.75">
      <c r="A167" s="521"/>
      <c r="B167" s="634"/>
      <c r="C167" s="634"/>
      <c r="D167" s="519"/>
      <c r="E167" s="519"/>
      <c r="F167" s="526"/>
    </row>
    <row r="168" spans="1:7" s="482" customFormat="1" ht="15">
      <c r="A168" s="521"/>
      <c r="B168" s="527" t="s">
        <v>1219</v>
      </c>
      <c r="C168" s="634"/>
      <c r="D168" s="519"/>
      <c r="E168" s="519"/>
      <c r="F168" s="526"/>
    </row>
    <row r="169" spans="1:7" s="482" customFormat="1" ht="15">
      <c r="A169" s="521"/>
      <c r="B169" s="527" t="s">
        <v>1220</v>
      </c>
      <c r="C169" s="634"/>
      <c r="D169" s="519"/>
      <c r="E169" s="519"/>
      <c r="F169" s="526"/>
    </row>
    <row r="170" spans="1:7" s="482" customFormat="1" ht="15">
      <c r="A170" s="521"/>
      <c r="B170" s="527" t="s">
        <v>1221</v>
      </c>
      <c r="C170" s="510" t="s">
        <v>1405</v>
      </c>
      <c r="D170" s="519">
        <v>1</v>
      </c>
      <c r="E170" s="519"/>
      <c r="F170" s="526"/>
      <c r="G170" s="482">
        <f>D170*E170</f>
        <v>0</v>
      </c>
    </row>
    <row r="171" spans="1:7" s="482" customFormat="1" ht="15">
      <c r="A171" s="521"/>
      <c r="B171" s="527"/>
      <c r="C171" s="634"/>
      <c r="D171" s="519"/>
      <c r="E171" s="519"/>
      <c r="F171" s="526"/>
    </row>
    <row r="172" spans="1:7" s="482" customFormat="1" ht="12.75">
      <c r="A172" s="521"/>
      <c r="B172" s="634"/>
      <c r="C172" s="634"/>
      <c r="D172" s="519"/>
      <c r="E172" s="519"/>
      <c r="F172" s="526"/>
    </row>
    <row r="173" spans="1:7" s="482" customFormat="1" ht="15">
      <c r="A173" s="521"/>
      <c r="B173" s="532" t="s">
        <v>1222</v>
      </c>
      <c r="C173" s="510" t="s">
        <v>1405</v>
      </c>
      <c r="D173" s="519">
        <v>1</v>
      </c>
      <c r="E173" s="519"/>
      <c r="F173" s="526"/>
      <c r="G173" s="482">
        <f>D173*E173</f>
        <v>0</v>
      </c>
    </row>
    <row r="174" spans="1:7" s="482" customFormat="1" ht="15.75" thickBot="1">
      <c r="A174" s="521"/>
      <c r="B174" s="596"/>
      <c r="C174" s="596"/>
      <c r="D174" s="536"/>
      <c r="E174" s="536"/>
      <c r="F174" s="536"/>
      <c r="G174" s="536"/>
    </row>
    <row r="175" spans="1:7" s="482" customFormat="1" ht="12.75">
      <c r="A175" s="521"/>
      <c r="B175" s="634"/>
      <c r="C175" s="634"/>
      <c r="D175" s="519"/>
      <c r="E175" s="519"/>
      <c r="F175" s="526"/>
    </row>
    <row r="176" spans="1:7" s="482" customFormat="1" ht="12.75">
      <c r="A176" s="521"/>
      <c r="B176" s="538" t="s">
        <v>901</v>
      </c>
      <c r="C176" s="538"/>
      <c r="D176" s="519"/>
      <c r="E176" s="539"/>
      <c r="F176" s="526"/>
      <c r="G176" s="482">
        <f>SUM(G165:G174)</f>
        <v>0</v>
      </c>
    </row>
    <row r="177" spans="1:7" s="482" customFormat="1" ht="12.75">
      <c r="A177" s="521"/>
      <c r="B177" s="634"/>
      <c r="C177" s="634"/>
      <c r="D177" s="519"/>
      <c r="E177" s="519"/>
      <c r="F177" s="526"/>
    </row>
    <row r="178" spans="1:7" s="482" customFormat="1" ht="12.75">
      <c r="A178" s="521"/>
      <c r="B178" s="634"/>
      <c r="C178" s="634"/>
      <c r="D178" s="519"/>
      <c r="E178" s="519"/>
      <c r="F178" s="526"/>
    </row>
    <row r="179" spans="1:7" s="482" customFormat="1" ht="12.75">
      <c r="A179" s="521"/>
      <c r="B179" s="634"/>
      <c r="C179" s="634"/>
      <c r="D179" s="519"/>
      <c r="E179" s="519"/>
      <c r="F179" s="526"/>
    </row>
    <row r="180" spans="1:7" s="482" customFormat="1" ht="15">
      <c r="A180" s="521"/>
      <c r="B180" s="527" t="s">
        <v>382</v>
      </c>
      <c r="C180" s="634"/>
      <c r="D180" s="519"/>
      <c r="E180" s="519"/>
      <c r="F180"/>
    </row>
    <row r="181" spans="1:7" s="482" customFormat="1" ht="15">
      <c r="A181" s="521"/>
      <c r="B181" s="527" t="s">
        <v>383</v>
      </c>
      <c r="C181" s="634"/>
      <c r="D181" s="519"/>
      <c r="E181" s="519"/>
      <c r="F181"/>
    </row>
    <row r="182" spans="1:7" s="482" customFormat="1" ht="15">
      <c r="A182" s="521"/>
      <c r="B182" s="527" t="s">
        <v>384</v>
      </c>
      <c r="C182" s="634"/>
      <c r="D182" s="519"/>
      <c r="E182" s="519"/>
      <c r="F182"/>
    </row>
    <row r="183" spans="1:7" ht="12.75">
      <c r="A183" s="540"/>
      <c r="B183" s="544"/>
      <c r="C183" s="541"/>
      <c r="D183" s="542"/>
      <c r="E183" s="543"/>
      <c r="G183" s="482"/>
    </row>
    <row r="184" spans="1:7" s="482" customFormat="1" ht="15.75">
      <c r="A184" s="524"/>
      <c r="B184" s="600" t="s">
        <v>1270</v>
      </c>
      <c r="C184" s="704" t="s">
        <v>238</v>
      </c>
      <c r="E184" s="526" t="s">
        <v>515</v>
      </c>
      <c r="G184" s="526" t="s">
        <v>461</v>
      </c>
    </row>
    <row r="185" spans="1:7" customFormat="1" ht="15.75" customHeight="1">
      <c r="A185" s="524"/>
      <c r="B185" s="600"/>
      <c r="E185" s="526"/>
      <c r="F185" s="519"/>
      <c r="G185" s="482"/>
    </row>
    <row r="186" spans="1:7" customFormat="1" ht="15">
      <c r="A186" s="521" t="s">
        <v>1386</v>
      </c>
      <c r="B186" s="520" t="s">
        <v>1271</v>
      </c>
      <c r="G186" s="482"/>
    </row>
    <row r="187" spans="1:7" customFormat="1" ht="15">
      <c r="A187" s="521"/>
      <c r="B187" s="520" t="s">
        <v>1272</v>
      </c>
      <c r="G187" s="482"/>
    </row>
    <row r="188" spans="1:7" customFormat="1" ht="15">
      <c r="A188" s="521"/>
      <c r="B188" s="520" t="s">
        <v>1273</v>
      </c>
      <c r="G188" s="482"/>
    </row>
    <row r="189" spans="1:7" customFormat="1" ht="18">
      <c r="A189" s="521"/>
      <c r="B189" s="520" t="s">
        <v>1274</v>
      </c>
      <c r="G189" s="482"/>
    </row>
    <row r="190" spans="1:7" customFormat="1" ht="15">
      <c r="A190" s="521"/>
      <c r="B190" s="520" t="s">
        <v>1275</v>
      </c>
      <c r="G190" s="482"/>
    </row>
    <row r="191" spans="1:7" customFormat="1" ht="15">
      <c r="A191" s="521"/>
      <c r="B191" s="520" t="s">
        <v>1276</v>
      </c>
      <c r="C191" s="532"/>
      <c r="G191" s="482"/>
    </row>
    <row r="192" spans="1:7" s="482" customFormat="1" ht="15">
      <c r="A192" s="521"/>
      <c r="B192" s="520" t="s">
        <v>1277</v>
      </c>
      <c r="C192" s="532"/>
      <c r="D192"/>
      <c r="E192"/>
      <c r="F192"/>
    </row>
    <row r="193" spans="1:7" customFormat="1" ht="15">
      <c r="A193" s="521"/>
      <c r="B193" s="510" t="s">
        <v>1278</v>
      </c>
      <c r="C193" s="532" t="s">
        <v>1279</v>
      </c>
      <c r="D193" s="532">
        <v>1</v>
      </c>
      <c r="G193" s="482">
        <f>D193*E193</f>
        <v>0</v>
      </c>
    </row>
    <row r="194" spans="1:7" customFormat="1" ht="15">
      <c r="A194" s="521"/>
      <c r="B194" s="510"/>
      <c r="C194" s="532"/>
      <c r="D194" s="532"/>
      <c r="G194" s="482"/>
    </row>
    <row r="195" spans="1:7" customFormat="1" ht="15">
      <c r="A195" s="521"/>
      <c r="B195" s="510"/>
      <c r="C195" s="532"/>
      <c r="D195" s="532"/>
      <c r="G195" s="482"/>
    </row>
    <row r="196" spans="1:7" customFormat="1" ht="15">
      <c r="A196" s="521" t="s">
        <v>1388</v>
      </c>
      <c r="B196" s="510" t="s">
        <v>1280</v>
      </c>
      <c r="C196" s="634"/>
      <c r="D196" s="519"/>
      <c r="G196" s="482"/>
    </row>
    <row r="197" spans="1:7" customFormat="1" ht="15">
      <c r="A197" s="521"/>
      <c r="B197" s="510" t="s">
        <v>1281</v>
      </c>
      <c r="C197" s="634"/>
      <c r="D197" s="519"/>
      <c r="G197" s="482"/>
    </row>
    <row r="198" spans="1:7" customFormat="1" ht="15">
      <c r="A198" s="521"/>
      <c r="B198" s="510" t="s">
        <v>1282</v>
      </c>
      <c r="C198" s="634"/>
      <c r="D198" s="519"/>
      <c r="G198" s="482"/>
    </row>
    <row r="199" spans="1:7" customFormat="1" ht="15">
      <c r="A199" s="521"/>
      <c r="B199" s="510" t="s">
        <v>1283</v>
      </c>
      <c r="C199" s="532" t="s">
        <v>1279</v>
      </c>
      <c r="D199" s="532">
        <v>1</v>
      </c>
      <c r="G199" s="482">
        <f>D199*E199</f>
        <v>0</v>
      </c>
    </row>
    <row r="200" spans="1:7" customFormat="1" ht="15">
      <c r="A200" s="521"/>
      <c r="B200" s="510"/>
      <c r="C200" s="532"/>
      <c r="D200" s="532"/>
      <c r="G200" s="482"/>
    </row>
    <row r="201" spans="1:7" customFormat="1" ht="15">
      <c r="A201" s="521"/>
      <c r="B201" s="510"/>
      <c r="C201" s="532"/>
      <c r="D201" s="532"/>
      <c r="G201" s="482"/>
    </row>
    <row r="202" spans="1:7" customFormat="1" ht="15">
      <c r="A202" s="521" t="s">
        <v>1390</v>
      </c>
      <c r="B202" s="510" t="s">
        <v>1284</v>
      </c>
      <c r="C202" s="634"/>
      <c r="D202" s="519"/>
      <c r="G202" s="482"/>
    </row>
    <row r="203" spans="1:7" customFormat="1" ht="15">
      <c r="A203" s="521"/>
      <c r="B203" s="510" t="s">
        <v>1285</v>
      </c>
      <c r="C203" s="634"/>
      <c r="D203" s="519"/>
      <c r="F203" s="479"/>
      <c r="G203" s="482"/>
    </row>
    <row r="204" spans="1:7" customFormat="1" ht="15">
      <c r="A204" s="521"/>
      <c r="B204" s="510" t="s">
        <v>1286</v>
      </c>
      <c r="C204" s="634"/>
      <c r="D204" s="519"/>
      <c r="G204" s="482"/>
    </row>
    <row r="205" spans="1:7" customFormat="1" ht="15">
      <c r="A205" s="521"/>
      <c r="B205" s="510" t="s">
        <v>1283</v>
      </c>
      <c r="C205" s="532" t="s">
        <v>1279</v>
      </c>
      <c r="D205" s="532">
        <v>1</v>
      </c>
      <c r="G205" s="482">
        <f>D205*E205</f>
        <v>0</v>
      </c>
    </row>
    <row r="206" spans="1:7" customFormat="1" ht="15">
      <c r="A206" s="521"/>
      <c r="B206" s="510"/>
      <c r="C206" s="532"/>
      <c r="D206" s="532"/>
      <c r="F206" s="519"/>
      <c r="G206" s="482"/>
    </row>
    <row r="207" spans="1:7" customFormat="1" ht="15">
      <c r="A207" s="521"/>
      <c r="B207" s="532"/>
      <c r="C207" s="634"/>
      <c r="D207" s="519"/>
      <c r="F207" s="519"/>
      <c r="G207" s="482"/>
    </row>
    <row r="208" spans="1:7" customFormat="1" ht="15">
      <c r="A208" s="521" t="s">
        <v>1401</v>
      </c>
      <c r="B208" s="510" t="s">
        <v>1287</v>
      </c>
      <c r="C208" s="634"/>
      <c r="D208" s="519"/>
      <c r="F208" s="479"/>
      <c r="G208" s="482"/>
    </row>
    <row r="209" spans="1:7" customFormat="1" ht="15">
      <c r="A209" s="521"/>
      <c r="B209" s="510" t="s">
        <v>1288</v>
      </c>
      <c r="C209" s="634"/>
      <c r="D209" s="519"/>
      <c r="F209" s="519"/>
      <c r="G209" s="482"/>
    </row>
    <row r="210" spans="1:7" customFormat="1" ht="15">
      <c r="A210" s="521"/>
      <c r="B210" s="510" t="s">
        <v>1283</v>
      </c>
      <c r="C210" s="532" t="s">
        <v>1279</v>
      </c>
      <c r="D210" s="532">
        <v>1</v>
      </c>
      <c r="F210" s="519"/>
      <c r="G210" s="482">
        <f>D210*E210</f>
        <v>0</v>
      </c>
    </row>
    <row r="211" spans="1:7" customFormat="1" ht="15">
      <c r="A211" s="521"/>
      <c r="B211" s="510"/>
      <c r="C211" s="532"/>
      <c r="D211" s="532"/>
      <c r="G211" s="482"/>
    </row>
    <row r="212" spans="1:7" customFormat="1" ht="15">
      <c r="A212" s="521"/>
      <c r="B212" s="532"/>
      <c r="G212" s="482"/>
    </row>
    <row r="213" spans="1:7" customFormat="1" ht="15">
      <c r="A213" s="521" t="s">
        <v>1403</v>
      </c>
      <c r="B213" s="520" t="s">
        <v>1289</v>
      </c>
      <c r="C213" s="634"/>
      <c r="D213" s="519"/>
      <c r="E213" s="519"/>
      <c r="F213" s="519"/>
      <c r="G213" s="482"/>
    </row>
    <row r="214" spans="1:7" customFormat="1" ht="15">
      <c r="A214" s="521"/>
      <c r="B214" s="510" t="s">
        <v>1290</v>
      </c>
      <c r="C214" s="634"/>
      <c r="D214" s="519"/>
      <c r="E214" s="519"/>
      <c r="F214" s="519"/>
      <c r="G214" s="482"/>
    </row>
    <row r="215" spans="1:7" customFormat="1" ht="15">
      <c r="A215" s="521"/>
      <c r="B215" s="520" t="s">
        <v>1291</v>
      </c>
      <c r="C215" s="634"/>
      <c r="D215" s="519"/>
      <c r="E215" s="519"/>
      <c r="F215" s="519"/>
      <c r="G215" s="482"/>
    </row>
    <row r="216" spans="1:7" customFormat="1" ht="15">
      <c r="A216" s="521"/>
      <c r="B216" s="520" t="s">
        <v>1292</v>
      </c>
      <c r="C216" s="634"/>
      <c r="D216" s="519"/>
      <c r="E216" s="519"/>
      <c r="F216" s="519"/>
      <c r="G216" s="482"/>
    </row>
    <row r="217" spans="1:7" customFormat="1" ht="15">
      <c r="A217" s="521"/>
      <c r="B217" s="520" t="s">
        <v>1293</v>
      </c>
      <c r="C217" s="532" t="s">
        <v>1279</v>
      </c>
      <c r="D217" s="532">
        <v>2</v>
      </c>
      <c r="E217" s="519"/>
      <c r="F217" s="519"/>
      <c r="G217" s="482">
        <f>D217*E217</f>
        <v>0</v>
      </c>
    </row>
    <row r="218" spans="1:7" customFormat="1" ht="15.75">
      <c r="A218" s="521"/>
      <c r="B218" s="594"/>
      <c r="C218" s="532"/>
      <c r="D218" s="532"/>
      <c r="E218" s="519"/>
      <c r="F218" s="519"/>
      <c r="G218" s="482"/>
    </row>
    <row r="219" spans="1:7" customFormat="1" ht="15.75">
      <c r="A219" s="521"/>
      <c r="B219" s="594"/>
      <c r="C219" s="532"/>
      <c r="D219" s="532"/>
      <c r="E219" s="519"/>
      <c r="F219" s="519"/>
      <c r="G219" s="482"/>
    </row>
    <row r="220" spans="1:7" customFormat="1" ht="15">
      <c r="A220" s="521" t="s">
        <v>1406</v>
      </c>
      <c r="B220" s="520" t="s">
        <v>1294</v>
      </c>
      <c r="C220" s="634"/>
      <c r="D220" s="519"/>
      <c r="E220" s="519"/>
      <c r="F220" s="519"/>
      <c r="G220" s="482"/>
    </row>
    <row r="221" spans="1:7" customFormat="1" ht="15">
      <c r="A221" s="521"/>
      <c r="B221" s="510" t="s">
        <v>1290</v>
      </c>
      <c r="C221" s="634"/>
      <c r="D221" s="519"/>
      <c r="E221" s="519"/>
      <c r="F221" s="519"/>
      <c r="G221" s="482"/>
    </row>
    <row r="222" spans="1:7" customFormat="1" ht="15">
      <c r="A222" s="521"/>
      <c r="B222" s="520" t="s">
        <v>1295</v>
      </c>
      <c r="C222" s="634"/>
      <c r="D222" s="519"/>
      <c r="E222" s="519"/>
      <c r="F222" s="519"/>
      <c r="G222" s="482"/>
    </row>
    <row r="223" spans="1:7" customFormat="1" ht="18">
      <c r="A223" s="521"/>
      <c r="B223" s="520" t="s">
        <v>1296</v>
      </c>
      <c r="C223" s="634"/>
      <c r="D223" s="519"/>
      <c r="E223" s="519"/>
      <c r="F223" s="519"/>
      <c r="G223" s="482"/>
    </row>
    <row r="224" spans="1:7" customFormat="1" ht="15">
      <c r="A224" s="521"/>
      <c r="B224" s="520" t="s">
        <v>1297</v>
      </c>
      <c r="C224" s="532"/>
      <c r="D224" s="532"/>
      <c r="E224" s="519"/>
      <c r="F224" s="519"/>
      <c r="G224" s="482"/>
    </row>
    <row r="225" spans="1:7" customFormat="1" ht="15">
      <c r="A225" s="521"/>
      <c r="B225" s="520" t="s">
        <v>1298</v>
      </c>
      <c r="C225" s="532"/>
      <c r="D225" s="532"/>
      <c r="E225" s="519"/>
      <c r="F225" s="519"/>
      <c r="G225" s="482"/>
    </row>
    <row r="226" spans="1:7" customFormat="1" ht="15">
      <c r="A226" s="521"/>
      <c r="B226" s="520" t="s">
        <v>1299</v>
      </c>
      <c r="C226" s="532"/>
      <c r="D226" s="532"/>
      <c r="E226" s="519"/>
      <c r="F226" s="519"/>
      <c r="G226" s="482"/>
    </row>
    <row r="227" spans="1:7" customFormat="1" ht="15">
      <c r="A227" s="521"/>
      <c r="B227" s="520" t="s">
        <v>1300</v>
      </c>
      <c r="C227" s="532" t="s">
        <v>1279</v>
      </c>
      <c r="D227" s="532">
        <v>1</v>
      </c>
      <c r="E227" s="519"/>
      <c r="F227" s="519"/>
      <c r="G227" s="482">
        <f>D227*E227</f>
        <v>0</v>
      </c>
    </row>
    <row r="228" spans="1:7" customFormat="1" ht="15">
      <c r="A228" s="521"/>
      <c r="B228" s="520"/>
      <c r="C228" s="532"/>
      <c r="D228" s="532"/>
      <c r="E228" s="519"/>
      <c r="F228" s="519"/>
      <c r="G228" s="482"/>
    </row>
    <row r="229" spans="1:7" customFormat="1" ht="15">
      <c r="A229" s="521" t="s">
        <v>1409</v>
      </c>
      <c r="B229" s="520" t="s">
        <v>1301</v>
      </c>
      <c r="C229" s="532"/>
      <c r="D229" s="532"/>
      <c r="E229" s="519"/>
      <c r="F229" s="519"/>
      <c r="G229" s="482"/>
    </row>
    <row r="230" spans="1:7" customFormat="1" ht="15.75">
      <c r="A230" s="521"/>
      <c r="B230" s="601" t="s">
        <v>1302</v>
      </c>
      <c r="C230" s="532" t="s">
        <v>1279</v>
      </c>
      <c r="D230" s="532">
        <v>1</v>
      </c>
      <c r="E230" s="519"/>
      <c r="F230" s="519"/>
      <c r="G230" s="482">
        <f>D230*E230</f>
        <v>0</v>
      </c>
    </row>
    <row r="231" spans="1:7" customFormat="1" ht="15">
      <c r="A231" s="521"/>
      <c r="B231" s="520"/>
      <c r="C231" s="532"/>
      <c r="D231" s="532"/>
      <c r="E231" s="519"/>
      <c r="F231" s="519"/>
      <c r="G231" s="482"/>
    </row>
    <row r="232" spans="1:7" customFormat="1" ht="15">
      <c r="A232" s="521"/>
      <c r="B232" s="520"/>
      <c r="C232" s="532"/>
      <c r="D232" s="532"/>
      <c r="E232" s="519"/>
      <c r="F232" s="519"/>
      <c r="G232" s="482"/>
    </row>
    <row r="233" spans="1:7" customFormat="1" ht="15">
      <c r="A233" s="521" t="s">
        <v>1411</v>
      </c>
      <c r="B233" s="520" t="s">
        <v>393</v>
      </c>
      <c r="C233" s="532"/>
      <c r="D233" s="532"/>
      <c r="E233" s="519"/>
      <c r="F233" s="519"/>
      <c r="G233" s="482"/>
    </row>
    <row r="234" spans="1:7" customFormat="1" ht="15.75">
      <c r="A234" s="521"/>
      <c r="B234" s="601" t="s">
        <v>394</v>
      </c>
      <c r="C234" s="532" t="s">
        <v>1279</v>
      </c>
      <c r="D234" s="532">
        <v>2</v>
      </c>
      <c r="E234" s="519"/>
      <c r="F234" s="519"/>
      <c r="G234" s="482">
        <f>D234*E234</f>
        <v>0</v>
      </c>
    </row>
    <row r="235" spans="1:7" customFormat="1" ht="15">
      <c r="A235" s="521"/>
      <c r="B235" s="520"/>
      <c r="C235" s="532"/>
      <c r="D235" s="532"/>
      <c r="E235" s="519"/>
      <c r="F235" s="519"/>
      <c r="G235" s="482"/>
    </row>
    <row r="236" spans="1:7" customFormat="1" ht="15">
      <c r="A236" s="521"/>
      <c r="B236" s="520"/>
      <c r="C236" s="532"/>
      <c r="D236" s="532"/>
      <c r="E236" s="519"/>
      <c r="F236" s="519"/>
      <c r="G236" s="482"/>
    </row>
    <row r="237" spans="1:7" customFormat="1" ht="15">
      <c r="A237" s="521" t="s">
        <v>1413</v>
      </c>
      <c r="B237" s="520" t="s">
        <v>395</v>
      </c>
      <c r="C237" s="532"/>
      <c r="D237" s="532"/>
      <c r="F237" s="519"/>
      <c r="G237" s="482"/>
    </row>
    <row r="238" spans="1:7" customFormat="1" ht="15">
      <c r="A238" s="521"/>
      <c r="B238" s="520" t="s">
        <v>396</v>
      </c>
      <c r="C238" s="532" t="s">
        <v>1279</v>
      </c>
      <c r="D238" s="532">
        <v>3</v>
      </c>
      <c r="E238" s="519"/>
      <c r="G238" s="482">
        <f>D238*E238</f>
        <v>0</v>
      </c>
    </row>
    <row r="239" spans="1:7" customFormat="1" ht="15">
      <c r="A239" s="521"/>
      <c r="B239" s="520"/>
      <c r="C239" s="532"/>
      <c r="D239" s="532"/>
      <c r="E239" s="519"/>
      <c r="F239" s="519"/>
      <c r="G239" s="482"/>
    </row>
    <row r="240" spans="1:7" customFormat="1" ht="15">
      <c r="A240" s="521"/>
      <c r="B240" s="520"/>
      <c r="C240" s="532"/>
      <c r="D240" s="532"/>
      <c r="E240" s="519"/>
      <c r="F240" s="519"/>
      <c r="G240" s="482"/>
    </row>
    <row r="241" spans="1:7" customFormat="1" ht="15">
      <c r="A241" s="521" t="s">
        <v>1415</v>
      </c>
      <c r="B241" s="510" t="s">
        <v>397</v>
      </c>
      <c r="F241" s="519"/>
      <c r="G241" s="482"/>
    </row>
    <row r="242" spans="1:7" customFormat="1" ht="15">
      <c r="A242" s="521"/>
      <c r="B242" s="510" t="s">
        <v>398</v>
      </c>
      <c r="C242" s="532"/>
      <c r="D242" s="532"/>
      <c r="F242" s="519"/>
      <c r="G242" s="482"/>
    </row>
    <row r="243" spans="1:7" customFormat="1" ht="15">
      <c r="A243" s="521"/>
      <c r="B243" s="510" t="s">
        <v>399</v>
      </c>
      <c r="E243" s="532"/>
      <c r="F243" s="519"/>
      <c r="G243" s="482"/>
    </row>
    <row r="244" spans="1:7" customFormat="1" ht="15">
      <c r="A244" s="521"/>
      <c r="B244" s="510" t="s">
        <v>400</v>
      </c>
      <c r="C244" s="532" t="s">
        <v>1480</v>
      </c>
      <c r="D244" s="532">
        <v>150</v>
      </c>
      <c r="F244" s="519"/>
      <c r="G244" s="482">
        <f>D244*E244</f>
        <v>0</v>
      </c>
    </row>
    <row r="245" spans="1:7" customFormat="1" ht="15">
      <c r="A245" s="521"/>
      <c r="B245" s="532"/>
      <c r="F245" s="519"/>
      <c r="G245" s="482"/>
    </row>
    <row r="246" spans="1:7" customFormat="1" ht="15">
      <c r="A246" s="521"/>
      <c r="B246" s="532"/>
      <c r="F246" s="519"/>
      <c r="G246" s="482"/>
    </row>
    <row r="247" spans="1:7" customFormat="1" ht="15">
      <c r="A247" s="521" t="s">
        <v>1417</v>
      </c>
      <c r="B247" s="532" t="s">
        <v>401</v>
      </c>
      <c r="F247" s="519"/>
      <c r="G247" s="482"/>
    </row>
    <row r="248" spans="1:7" customFormat="1" ht="15">
      <c r="A248" s="521"/>
      <c r="B248" s="532" t="s">
        <v>402</v>
      </c>
      <c r="C248" s="532" t="s">
        <v>1480</v>
      </c>
      <c r="D248" s="532">
        <v>100</v>
      </c>
      <c r="F248" s="519"/>
      <c r="G248" s="482">
        <f>D248*E248</f>
        <v>0</v>
      </c>
    </row>
    <row r="249" spans="1:7" customFormat="1" ht="15">
      <c r="A249" s="521"/>
      <c r="B249" s="532"/>
      <c r="C249" s="532"/>
      <c r="D249" s="532"/>
      <c r="F249" s="519"/>
      <c r="G249" s="482"/>
    </row>
    <row r="250" spans="1:7" customFormat="1" ht="15">
      <c r="A250" s="521"/>
      <c r="B250" s="532"/>
      <c r="C250" s="532"/>
      <c r="D250" s="532"/>
      <c r="F250" s="519"/>
      <c r="G250" s="482"/>
    </row>
    <row r="251" spans="1:7" customFormat="1" ht="15">
      <c r="A251" s="521" t="s">
        <v>1419</v>
      </c>
      <c r="B251" s="510" t="s">
        <v>403</v>
      </c>
      <c r="C251" s="532"/>
      <c r="E251" s="519"/>
      <c r="F251" s="519"/>
      <c r="G251" s="482"/>
    </row>
    <row r="252" spans="1:7" customFormat="1" ht="15">
      <c r="A252" s="521"/>
      <c r="B252" s="532" t="s">
        <v>404</v>
      </c>
      <c r="C252" s="532"/>
      <c r="E252" s="519"/>
      <c r="F252" s="519"/>
      <c r="G252" s="482"/>
    </row>
    <row r="253" spans="1:7" customFormat="1" ht="15">
      <c r="A253" s="521"/>
      <c r="B253" s="520" t="s">
        <v>405</v>
      </c>
      <c r="C253" s="532" t="s">
        <v>915</v>
      </c>
      <c r="D253" s="532">
        <v>10</v>
      </c>
      <c r="E253" s="519"/>
      <c r="F253" s="519"/>
      <c r="G253" s="482">
        <f>D253*E253</f>
        <v>0</v>
      </c>
    </row>
    <row r="254" spans="1:7" customFormat="1" ht="15">
      <c r="A254" s="521"/>
      <c r="B254" s="520" t="s">
        <v>406</v>
      </c>
      <c r="C254" s="532" t="s">
        <v>915</v>
      </c>
      <c r="D254" s="532">
        <v>1</v>
      </c>
      <c r="E254" s="519"/>
      <c r="F254" s="519"/>
      <c r="G254" s="482">
        <f>D254*E254</f>
        <v>0</v>
      </c>
    </row>
    <row r="255" spans="1:7" customFormat="1" ht="15">
      <c r="A255" s="521"/>
      <c r="B255" s="520"/>
      <c r="C255" s="532"/>
      <c r="D255" s="532"/>
      <c r="E255" s="519"/>
      <c r="F255" s="519"/>
      <c r="G255" s="482"/>
    </row>
    <row r="256" spans="1:7" customFormat="1" ht="15">
      <c r="A256" s="521"/>
      <c r="B256" s="520"/>
      <c r="C256" s="532"/>
      <c r="D256" s="532"/>
      <c r="E256" s="519"/>
      <c r="F256" s="519"/>
      <c r="G256" s="482"/>
    </row>
    <row r="257" spans="1:7" customFormat="1" ht="15">
      <c r="A257" s="521" t="s">
        <v>1421</v>
      </c>
      <c r="B257" s="510" t="s">
        <v>407</v>
      </c>
      <c r="C257" s="532"/>
      <c r="D257" s="532"/>
      <c r="F257" s="519"/>
      <c r="G257" s="482"/>
    </row>
    <row r="258" spans="1:7" customFormat="1" ht="15">
      <c r="A258" s="521"/>
      <c r="B258" s="510" t="s">
        <v>408</v>
      </c>
      <c r="C258" s="532"/>
      <c r="D258" s="532"/>
      <c r="E258" s="532"/>
      <c r="F258" s="519"/>
      <c r="G258" s="482"/>
    </row>
    <row r="259" spans="1:7" customFormat="1" ht="15">
      <c r="A259" s="521"/>
      <c r="B259" s="510" t="s">
        <v>409</v>
      </c>
      <c r="C259" s="532" t="s">
        <v>1279</v>
      </c>
      <c r="D259" s="532">
        <v>1</v>
      </c>
      <c r="F259" s="519"/>
      <c r="G259" s="482">
        <f>D259*E259</f>
        <v>0</v>
      </c>
    </row>
    <row r="260" spans="1:7" customFormat="1" ht="15">
      <c r="A260" s="521"/>
      <c r="B260" s="510" t="s">
        <v>410</v>
      </c>
      <c r="C260" s="532" t="s">
        <v>1279</v>
      </c>
      <c r="D260" s="532">
        <v>4</v>
      </c>
      <c r="F260" s="519"/>
      <c r="G260" s="482">
        <f>D260*E260</f>
        <v>0</v>
      </c>
    </row>
    <row r="261" spans="1:7" customFormat="1" ht="15">
      <c r="A261" s="521"/>
      <c r="B261" s="510" t="s">
        <v>411</v>
      </c>
      <c r="C261" s="532" t="s">
        <v>1279</v>
      </c>
      <c r="D261" s="532">
        <v>2</v>
      </c>
      <c r="F261" s="519"/>
      <c r="G261" s="482">
        <f>D261*E261</f>
        <v>0</v>
      </c>
    </row>
    <row r="262" spans="1:7" customFormat="1" ht="15">
      <c r="A262" s="521"/>
      <c r="B262" s="532"/>
      <c r="C262" s="532"/>
      <c r="F262" s="519"/>
      <c r="G262" s="482"/>
    </row>
    <row r="263" spans="1:7" customFormat="1" ht="15">
      <c r="A263" s="521"/>
      <c r="B263" s="532"/>
      <c r="F263" s="519"/>
      <c r="G263" s="482"/>
    </row>
    <row r="264" spans="1:7" customFormat="1" ht="15">
      <c r="A264" s="521" t="s">
        <v>1423</v>
      </c>
      <c r="B264" s="532" t="s">
        <v>412</v>
      </c>
      <c r="E264" s="519"/>
      <c r="F264" s="519"/>
      <c r="G264" s="482"/>
    </row>
    <row r="265" spans="1:7" customFormat="1" ht="15">
      <c r="A265" s="521"/>
      <c r="B265" s="532" t="s">
        <v>413</v>
      </c>
      <c r="E265" s="519"/>
      <c r="F265" s="519"/>
      <c r="G265" s="482"/>
    </row>
    <row r="266" spans="1:7" customFormat="1" ht="15.75">
      <c r="A266" s="521"/>
      <c r="B266" s="510" t="s">
        <v>414</v>
      </c>
      <c r="C266" s="532" t="s">
        <v>1279</v>
      </c>
      <c r="D266" s="532">
        <v>4</v>
      </c>
      <c r="F266" s="519"/>
      <c r="G266" s="482">
        <f>D266*E266</f>
        <v>0</v>
      </c>
    </row>
    <row r="267" spans="1:7" customFormat="1" ht="15.75">
      <c r="A267" s="521"/>
      <c r="B267" s="510" t="s">
        <v>415</v>
      </c>
      <c r="C267" s="532" t="s">
        <v>1279</v>
      </c>
      <c r="D267" s="532">
        <v>3</v>
      </c>
      <c r="F267" s="519"/>
      <c r="G267" s="482">
        <f>D267*E267</f>
        <v>0</v>
      </c>
    </row>
    <row r="268" spans="1:7" customFormat="1" ht="15">
      <c r="A268" s="521"/>
      <c r="B268" s="510"/>
      <c r="C268" s="532"/>
      <c r="D268" s="532"/>
      <c r="F268" s="519"/>
      <c r="G268" s="482"/>
    </row>
    <row r="269" spans="1:7" customFormat="1" ht="15">
      <c r="A269" s="521"/>
      <c r="B269" s="510"/>
      <c r="C269" s="532"/>
      <c r="D269" s="532"/>
      <c r="F269" s="519"/>
      <c r="G269" s="482"/>
    </row>
    <row r="270" spans="1:7" customFormat="1" ht="15">
      <c r="A270" s="521" t="s">
        <v>1425</v>
      </c>
      <c r="B270" s="532" t="s">
        <v>416</v>
      </c>
      <c r="C270" s="532" t="s">
        <v>1279</v>
      </c>
      <c r="D270" s="532">
        <v>4</v>
      </c>
      <c r="E270" s="519"/>
      <c r="F270" s="519"/>
      <c r="G270" s="482">
        <f>D270*E270</f>
        <v>0</v>
      </c>
    </row>
    <row r="271" spans="1:7" customFormat="1" ht="15">
      <c r="A271" s="521"/>
      <c r="B271" s="532"/>
      <c r="C271" s="634"/>
      <c r="D271" s="519"/>
      <c r="E271" s="519"/>
      <c r="F271" s="519"/>
      <c r="G271" s="482"/>
    </row>
    <row r="272" spans="1:7" customFormat="1" ht="15">
      <c r="A272" s="521"/>
      <c r="B272" s="532"/>
      <c r="C272" s="634"/>
      <c r="D272" s="519"/>
      <c r="E272" s="519"/>
      <c r="F272" s="519"/>
      <c r="G272" s="482"/>
    </row>
    <row r="273" spans="1:7" customFormat="1" ht="15">
      <c r="A273" s="521" t="s">
        <v>1427</v>
      </c>
      <c r="B273" s="532" t="s">
        <v>417</v>
      </c>
      <c r="C273" s="634"/>
      <c r="D273" s="519"/>
      <c r="E273" s="519"/>
      <c r="F273" s="519"/>
      <c r="G273" s="482"/>
    </row>
    <row r="274" spans="1:7" customFormat="1" ht="15">
      <c r="A274" s="521"/>
      <c r="B274" s="532" t="s">
        <v>418</v>
      </c>
      <c r="C274" s="634"/>
      <c r="D274" s="519"/>
      <c r="E274" s="519"/>
      <c r="F274" s="519"/>
      <c r="G274" s="482"/>
    </row>
    <row r="275" spans="1:7" customFormat="1" ht="15">
      <c r="A275" s="521"/>
      <c r="B275" s="532" t="s">
        <v>419</v>
      </c>
      <c r="C275" s="532" t="s">
        <v>1279</v>
      </c>
      <c r="D275" s="519">
        <v>1</v>
      </c>
      <c r="E275" s="519"/>
      <c r="F275" s="519"/>
      <c r="G275" s="482">
        <f>D275*E275</f>
        <v>0</v>
      </c>
    </row>
    <row r="276" spans="1:7" customFormat="1" ht="12.75">
      <c r="A276" s="521"/>
      <c r="B276" s="634"/>
      <c r="C276" s="634"/>
      <c r="D276" s="519"/>
      <c r="E276" s="519"/>
      <c r="F276" s="519"/>
      <c r="G276" s="482"/>
    </row>
    <row r="277" spans="1:7" customFormat="1" ht="12.75">
      <c r="A277" s="521"/>
      <c r="B277" s="634"/>
      <c r="C277" s="634"/>
      <c r="D277" s="519"/>
      <c r="E277" s="519"/>
      <c r="F277" s="519"/>
      <c r="G277" s="482"/>
    </row>
    <row r="278" spans="1:7" customFormat="1" ht="15">
      <c r="A278" s="521" t="s">
        <v>1429</v>
      </c>
      <c r="B278" s="532" t="s">
        <v>420</v>
      </c>
      <c r="C278" s="634"/>
      <c r="D278" s="519"/>
      <c r="E278" s="519"/>
      <c r="F278" s="519"/>
      <c r="G278" s="482"/>
    </row>
    <row r="279" spans="1:7" customFormat="1" ht="15">
      <c r="A279" s="521"/>
      <c r="B279" s="532" t="s">
        <v>421</v>
      </c>
      <c r="C279" s="532" t="s">
        <v>1279</v>
      </c>
      <c r="D279" s="519">
        <v>1</v>
      </c>
      <c r="E279" s="519"/>
      <c r="F279" s="519"/>
      <c r="G279" s="482">
        <f>D279*E279</f>
        <v>0</v>
      </c>
    </row>
    <row r="280" spans="1:7" customFormat="1" ht="12.75">
      <c r="A280" s="521"/>
      <c r="B280" s="634"/>
      <c r="C280" s="634"/>
      <c r="D280" s="519"/>
      <c r="E280" s="519"/>
      <c r="F280" s="519"/>
      <c r="G280" s="482"/>
    </row>
    <row r="281" spans="1:7" customFormat="1" ht="12.75">
      <c r="A281" s="521"/>
      <c r="B281" s="634"/>
      <c r="C281" s="634"/>
      <c r="D281" s="519"/>
      <c r="E281" s="519"/>
      <c r="F281" s="519"/>
      <c r="G281" s="482"/>
    </row>
    <row r="282" spans="1:7" customFormat="1" ht="15">
      <c r="A282" s="521" t="s">
        <v>1431</v>
      </c>
      <c r="B282" s="532" t="s">
        <v>422</v>
      </c>
      <c r="F282" s="519"/>
      <c r="G282" s="482">
        <f>D282*E282</f>
        <v>0</v>
      </c>
    </row>
    <row r="283" spans="1:7" customFormat="1" ht="15">
      <c r="A283" s="521"/>
      <c r="B283" s="532" t="s">
        <v>423</v>
      </c>
      <c r="C283" s="532" t="s">
        <v>424</v>
      </c>
      <c r="D283" s="532">
        <v>10</v>
      </c>
      <c r="E283" s="479"/>
      <c r="F283" s="519"/>
      <c r="G283" s="482">
        <f>D283*E283</f>
        <v>0</v>
      </c>
    </row>
    <row r="284" spans="1:7" customFormat="1" ht="15">
      <c r="A284" s="521"/>
      <c r="B284" s="532"/>
      <c r="C284" s="532"/>
      <c r="D284" s="532"/>
      <c r="E284" s="479"/>
      <c r="G284" s="482"/>
    </row>
    <row r="285" spans="1:7" customFormat="1" ht="15">
      <c r="A285" s="521"/>
      <c r="B285" s="532"/>
      <c r="C285" s="532"/>
      <c r="D285" s="532"/>
      <c r="E285" s="479"/>
      <c r="G285" s="482"/>
    </row>
    <row r="286" spans="1:7" customFormat="1" ht="15">
      <c r="A286" s="521" t="s">
        <v>1434</v>
      </c>
      <c r="B286" s="533" t="s">
        <v>425</v>
      </c>
      <c r="C286" s="634"/>
      <c r="D286" s="519"/>
      <c r="G286" s="482"/>
    </row>
    <row r="287" spans="1:7" customFormat="1" ht="15">
      <c r="A287" s="521"/>
      <c r="B287" s="533" t="s">
        <v>426</v>
      </c>
      <c r="C287" s="634"/>
      <c r="D287" s="519"/>
      <c r="F287" s="519"/>
      <c r="G287" s="482"/>
    </row>
    <row r="288" spans="1:7" customFormat="1" ht="15.75" customHeight="1">
      <c r="A288" s="521"/>
      <c r="B288" s="533" t="s">
        <v>427</v>
      </c>
      <c r="C288" s="634"/>
      <c r="D288" s="519"/>
      <c r="F288" s="519"/>
      <c r="G288" s="482"/>
    </row>
    <row r="289" spans="1:7" customFormat="1" ht="15" customHeight="1">
      <c r="A289" s="534"/>
      <c r="B289" s="533" t="s">
        <v>428</v>
      </c>
      <c r="C289" s="532" t="s">
        <v>1279</v>
      </c>
      <c r="D289" s="126">
        <v>1</v>
      </c>
      <c r="F289" s="519"/>
      <c r="G289" s="482">
        <f>D289*E289</f>
        <v>0</v>
      </c>
    </row>
    <row r="290" spans="1:7" customFormat="1" ht="15">
      <c r="A290" s="521"/>
      <c r="B290" s="532"/>
      <c r="C290" s="532"/>
      <c r="D290" s="532"/>
      <c r="E290" s="479"/>
      <c r="F290" s="519"/>
      <c r="G290" s="482"/>
    </row>
    <row r="291" spans="1:7" customFormat="1" ht="15">
      <c r="A291" s="521"/>
      <c r="B291" s="532"/>
      <c r="C291" s="532"/>
      <c r="D291" s="532"/>
      <c r="E291" s="479"/>
      <c r="G291" s="482"/>
    </row>
    <row r="292" spans="1:7" customFormat="1" ht="15">
      <c r="A292" s="521" t="s">
        <v>1436</v>
      </c>
      <c r="B292" s="532" t="s">
        <v>1218</v>
      </c>
      <c r="C292" s="532" t="s">
        <v>1279</v>
      </c>
      <c r="D292" s="519">
        <v>1</v>
      </c>
      <c r="E292" s="519"/>
      <c r="G292" s="482">
        <f>D292*E292</f>
        <v>0</v>
      </c>
    </row>
    <row r="293" spans="1:7" customFormat="1" ht="15.75" thickBot="1">
      <c r="A293" s="521"/>
      <c r="B293" s="596"/>
      <c r="C293" s="535"/>
      <c r="D293" s="536"/>
      <c r="E293" s="536"/>
      <c r="F293" s="536"/>
      <c r="G293" s="536"/>
    </row>
    <row r="294" spans="1:7" customFormat="1" ht="12.75">
      <c r="A294" s="521"/>
      <c r="B294" s="634"/>
      <c r="C294" s="634"/>
      <c r="D294" s="519"/>
      <c r="E294" s="519"/>
      <c r="F294" s="519"/>
      <c r="G294" s="482"/>
    </row>
    <row r="295" spans="1:7" customFormat="1" ht="15">
      <c r="A295" s="521"/>
      <c r="B295" s="532" t="s">
        <v>229</v>
      </c>
      <c r="C295" s="634"/>
      <c r="D295" s="519"/>
      <c r="E295" s="519"/>
      <c r="F295" s="330"/>
      <c r="G295" s="482">
        <f>SUM(G185:G293)</f>
        <v>0</v>
      </c>
    </row>
    <row r="296" spans="1:7" customFormat="1" ht="15">
      <c r="A296" s="521"/>
      <c r="B296" s="532"/>
      <c r="C296" s="634"/>
      <c r="D296" s="519"/>
      <c r="E296" s="519"/>
      <c r="F296" s="519"/>
      <c r="G296" s="482"/>
    </row>
    <row r="297" spans="1:7" customFormat="1" ht="15">
      <c r="A297" s="521"/>
      <c r="B297" s="532"/>
      <c r="C297" s="634"/>
      <c r="D297" s="519"/>
      <c r="E297" s="519"/>
      <c r="F297" s="519"/>
      <c r="G297" s="482"/>
    </row>
    <row r="298" spans="1:7" customFormat="1" ht="15">
      <c r="A298" s="521"/>
      <c r="B298" s="532" t="s">
        <v>429</v>
      </c>
      <c r="C298" s="634"/>
      <c r="D298" s="519"/>
      <c r="E298" s="519"/>
      <c r="F298" s="519"/>
      <c r="G298" s="482"/>
    </row>
    <row r="299" spans="1:7" customFormat="1" ht="15">
      <c r="A299" s="521"/>
      <c r="B299" s="532" t="s">
        <v>430</v>
      </c>
      <c r="C299" s="532" t="s">
        <v>1279</v>
      </c>
      <c r="D299" s="519">
        <v>1</v>
      </c>
      <c r="E299" s="519"/>
      <c r="F299" s="519"/>
      <c r="G299" s="482">
        <f>D299*E299</f>
        <v>0</v>
      </c>
    </row>
    <row r="300" spans="1:7" customFormat="1" ht="15">
      <c r="A300" s="521"/>
      <c r="B300" s="532"/>
      <c r="C300" s="634"/>
      <c r="D300" s="519"/>
      <c r="E300" s="519"/>
      <c r="F300" s="519"/>
      <c r="G300" s="482"/>
    </row>
    <row r="301" spans="1:7" customFormat="1" ht="15">
      <c r="A301" s="521"/>
      <c r="B301" s="532"/>
      <c r="C301" s="634"/>
      <c r="D301" s="519"/>
      <c r="E301" s="519"/>
      <c r="F301" s="519"/>
      <c r="G301" s="482"/>
    </row>
    <row r="302" spans="1:7" customFormat="1" ht="15">
      <c r="A302" s="521"/>
      <c r="B302" s="532" t="s">
        <v>431</v>
      </c>
      <c r="C302" s="532" t="s">
        <v>1279</v>
      </c>
      <c r="D302" s="519">
        <v>1</v>
      </c>
      <c r="E302" s="519"/>
      <c r="F302" s="519"/>
      <c r="G302" s="482">
        <f>D302*E302</f>
        <v>0</v>
      </c>
    </row>
    <row r="303" spans="1:7" customFormat="1" ht="15.75" thickBot="1">
      <c r="A303" s="521"/>
      <c r="B303" s="596"/>
      <c r="C303" s="535"/>
      <c r="D303" s="536"/>
      <c r="E303" s="536"/>
      <c r="F303" s="536"/>
      <c r="G303" s="536"/>
    </row>
    <row r="304" spans="1:7" customFormat="1" ht="12.75">
      <c r="A304" s="521"/>
      <c r="B304" s="634"/>
      <c r="C304" s="634"/>
      <c r="D304" s="519"/>
      <c r="E304" s="519"/>
      <c r="F304" s="519"/>
      <c r="G304" s="482"/>
    </row>
    <row r="305" spans="1:12" customFormat="1" ht="15.75">
      <c r="A305" s="521"/>
      <c r="B305" s="522" t="s">
        <v>432</v>
      </c>
      <c r="C305" s="602"/>
      <c r="D305" s="603"/>
      <c r="E305" s="539"/>
      <c r="F305" s="330"/>
      <c r="G305" s="482">
        <f>SUM(G295:G303)</f>
        <v>0</v>
      </c>
    </row>
    <row r="306" spans="1:12" ht="12.75">
      <c r="A306" s="546"/>
      <c r="B306" s="547"/>
      <c r="C306" s="547"/>
      <c r="D306" s="547"/>
      <c r="E306" s="547"/>
      <c r="F306" s="548"/>
      <c r="G306" s="482"/>
      <c r="H306" s="549"/>
      <c r="I306" s="549"/>
      <c r="J306" s="550"/>
      <c r="K306" s="551"/>
      <c r="L306" s="551"/>
    </row>
    <row r="307" spans="1:12" ht="12.75">
      <c r="A307" s="546"/>
      <c r="B307" s="552"/>
      <c r="C307" s="547"/>
      <c r="D307" s="547"/>
      <c r="E307" s="547"/>
      <c r="F307" s="548"/>
      <c r="G307" s="482"/>
      <c r="H307" s="549"/>
      <c r="I307" s="549"/>
      <c r="J307" s="550"/>
      <c r="K307" s="551"/>
      <c r="L307" s="551"/>
    </row>
    <row r="308" spans="1:12" customFormat="1" ht="15.75">
      <c r="A308" s="521"/>
      <c r="B308" s="522" t="s">
        <v>433</v>
      </c>
      <c r="C308" s="704" t="s">
        <v>238</v>
      </c>
      <c r="D308" s="482"/>
      <c r="E308" s="526" t="s">
        <v>515</v>
      </c>
      <c r="F308" s="482"/>
      <c r="G308" s="526" t="s">
        <v>461</v>
      </c>
    </row>
    <row r="309" spans="1:12" customFormat="1" ht="15">
      <c r="A309" s="521"/>
      <c r="B309" s="527"/>
      <c r="F309" s="519"/>
      <c r="G309" s="482"/>
    </row>
    <row r="310" spans="1:12" customFormat="1" ht="15.75">
      <c r="A310" s="521"/>
      <c r="B310" s="522"/>
      <c r="C310" s="527"/>
      <c r="F310" s="519"/>
      <c r="G310" s="482"/>
    </row>
    <row r="311" spans="1:12" customFormat="1" ht="15.75">
      <c r="A311" s="521"/>
      <c r="B311" s="522"/>
      <c r="C311" s="527"/>
      <c r="F311" s="519"/>
      <c r="G311" s="482"/>
    </row>
    <row r="312" spans="1:12" customFormat="1" ht="15">
      <c r="A312" s="521" t="s">
        <v>1386</v>
      </c>
      <c r="B312" s="520" t="s">
        <v>434</v>
      </c>
      <c r="C312" s="634"/>
      <c r="D312" s="519"/>
      <c r="E312" s="519"/>
      <c r="G312" s="482"/>
    </row>
    <row r="313" spans="1:12" customFormat="1" ht="15">
      <c r="A313" s="521"/>
      <c r="B313" s="520" t="s">
        <v>435</v>
      </c>
      <c r="C313" s="634"/>
      <c r="D313" s="519"/>
      <c r="E313" s="519"/>
      <c r="G313" s="482"/>
    </row>
    <row r="314" spans="1:12" customFormat="1" ht="15">
      <c r="A314" s="521"/>
      <c r="B314" s="520" t="s">
        <v>436</v>
      </c>
      <c r="C314" s="634"/>
      <c r="D314" s="519"/>
      <c r="E314" s="519"/>
      <c r="G314" s="482"/>
    </row>
    <row r="315" spans="1:12" customFormat="1" ht="15">
      <c r="A315" s="521"/>
      <c r="B315" s="520" t="s">
        <v>437</v>
      </c>
      <c r="C315" s="634"/>
      <c r="D315" s="519"/>
      <c r="E315" s="519"/>
      <c r="G315" s="482"/>
    </row>
    <row r="316" spans="1:12" customFormat="1" ht="15">
      <c r="A316" s="521"/>
      <c r="B316" s="510" t="s">
        <v>438</v>
      </c>
      <c r="C316" s="634"/>
      <c r="D316" s="519"/>
      <c r="E316" s="519"/>
      <c r="G316" s="482"/>
    </row>
    <row r="317" spans="1:12" customFormat="1" ht="15">
      <c r="A317" s="521"/>
      <c r="B317" s="510" t="s">
        <v>439</v>
      </c>
      <c r="D317" s="510"/>
      <c r="E317" s="519"/>
      <c r="G317" s="482"/>
    </row>
    <row r="318" spans="1:12" customFormat="1" ht="15">
      <c r="A318" s="521"/>
      <c r="B318" s="510" t="s">
        <v>440</v>
      </c>
      <c r="D318" s="510"/>
      <c r="E318" s="519"/>
      <c r="G318" s="482"/>
    </row>
    <row r="319" spans="1:12" customFormat="1" ht="15">
      <c r="A319" s="521"/>
      <c r="B319" s="510" t="s">
        <v>441</v>
      </c>
      <c r="C319" s="527" t="s">
        <v>1279</v>
      </c>
      <c r="D319" s="595">
        <v>2</v>
      </c>
      <c r="E319" s="519"/>
      <c r="G319" s="482">
        <f>D319*E319</f>
        <v>0</v>
      </c>
    </row>
    <row r="320" spans="1:12" customFormat="1" ht="15">
      <c r="A320" s="521"/>
      <c r="B320" s="510"/>
      <c r="C320" s="527"/>
      <c r="D320" s="595"/>
      <c r="E320" s="519"/>
      <c r="G320" s="482"/>
    </row>
    <row r="321" spans="1:8" customFormat="1" ht="15">
      <c r="A321" s="521"/>
      <c r="B321" s="510"/>
      <c r="C321" s="527"/>
      <c r="D321" s="595"/>
      <c r="E321" s="519"/>
      <c r="G321" s="482"/>
    </row>
    <row r="322" spans="1:8" customFormat="1" ht="15">
      <c r="A322" s="521" t="s">
        <v>1388</v>
      </c>
      <c r="B322" s="520" t="s">
        <v>442</v>
      </c>
      <c r="C322" s="634"/>
      <c r="D322" s="519"/>
      <c r="E322" s="519"/>
      <c r="G322" s="482"/>
    </row>
    <row r="323" spans="1:8" customFormat="1" ht="15">
      <c r="A323" s="521"/>
      <c r="B323" s="520" t="s">
        <v>443</v>
      </c>
      <c r="C323" s="634"/>
      <c r="D323" s="519"/>
      <c r="E323" s="519"/>
      <c r="G323" s="482"/>
    </row>
    <row r="324" spans="1:8" customFormat="1" ht="15">
      <c r="A324" s="521"/>
      <c r="B324" s="520" t="s">
        <v>444</v>
      </c>
      <c r="C324" s="634"/>
      <c r="D324" s="519"/>
      <c r="E324" s="519"/>
      <c r="G324" s="482"/>
    </row>
    <row r="325" spans="1:8" customFormat="1" ht="15">
      <c r="A325" s="521"/>
      <c r="B325" s="510" t="s">
        <v>445</v>
      </c>
      <c r="D325" s="510"/>
      <c r="E325" s="519"/>
      <c r="G325" s="482"/>
    </row>
    <row r="326" spans="1:8" customFormat="1" ht="15">
      <c r="A326" s="521"/>
      <c r="B326" s="510" t="s">
        <v>446</v>
      </c>
      <c r="D326" s="510"/>
      <c r="E326" s="519"/>
      <c r="G326" s="482"/>
    </row>
    <row r="327" spans="1:8" customFormat="1" ht="15">
      <c r="A327" s="521"/>
      <c r="B327" s="510" t="s">
        <v>447</v>
      </c>
      <c r="D327" s="510"/>
      <c r="E327" s="519"/>
      <c r="G327" s="482"/>
      <c r="H327" s="318"/>
    </row>
    <row r="328" spans="1:8" customFormat="1" ht="15">
      <c r="A328" s="521"/>
      <c r="B328" s="510" t="s">
        <v>441</v>
      </c>
      <c r="C328" s="527" t="s">
        <v>1279</v>
      </c>
      <c r="D328" s="595">
        <v>1</v>
      </c>
      <c r="E328" s="519"/>
      <c r="G328" s="482">
        <f>D328*E328</f>
        <v>0</v>
      </c>
    </row>
    <row r="329" spans="1:8" customFormat="1" ht="12.75">
      <c r="A329" s="517"/>
      <c r="B329" s="634"/>
      <c r="C329" s="634"/>
      <c r="D329" s="519"/>
      <c r="E329" s="519"/>
      <c r="G329" s="482"/>
    </row>
    <row r="330" spans="1:8" customFormat="1" ht="12.75">
      <c r="A330" s="517"/>
      <c r="B330" s="634"/>
      <c r="C330" s="634"/>
      <c r="D330" s="519"/>
      <c r="E330" s="519"/>
      <c r="G330" s="482"/>
    </row>
    <row r="331" spans="1:8" customFormat="1" ht="15">
      <c r="A331" s="521" t="s">
        <v>1390</v>
      </c>
      <c r="B331" s="510" t="s">
        <v>448</v>
      </c>
      <c r="C331" s="634"/>
      <c r="D331" s="519"/>
      <c r="E331" s="519"/>
      <c r="G331" s="482"/>
    </row>
    <row r="332" spans="1:8" customFormat="1" ht="15">
      <c r="A332" s="517"/>
      <c r="B332" s="510" t="s">
        <v>449</v>
      </c>
      <c r="C332" s="634"/>
      <c r="D332" s="519"/>
      <c r="E332" s="519"/>
      <c r="G332" s="482"/>
    </row>
    <row r="333" spans="1:8" customFormat="1" ht="15.75">
      <c r="A333" s="517"/>
      <c r="B333" s="510" t="s">
        <v>450</v>
      </c>
      <c r="C333" s="527" t="s">
        <v>915</v>
      </c>
      <c r="D333" s="595">
        <v>40</v>
      </c>
      <c r="E333" s="519"/>
      <c r="G333" s="482">
        <f>D333*E333</f>
        <v>0</v>
      </c>
    </row>
    <row r="334" spans="1:8" customFormat="1" ht="15.75">
      <c r="A334" s="517"/>
      <c r="B334" s="510" t="s">
        <v>451</v>
      </c>
      <c r="C334" s="527" t="s">
        <v>915</v>
      </c>
      <c r="D334" s="595">
        <v>40</v>
      </c>
      <c r="E334" s="519"/>
      <c r="G334" s="482">
        <f>D334*E334</f>
        <v>0</v>
      </c>
    </row>
    <row r="335" spans="1:8" customFormat="1" ht="15">
      <c r="A335" s="517"/>
      <c r="B335" s="510" t="s">
        <v>452</v>
      </c>
      <c r="C335" s="527" t="s">
        <v>915</v>
      </c>
      <c r="D335" s="595">
        <v>20</v>
      </c>
      <c r="E335" s="519"/>
      <c r="G335" s="482">
        <f>D335*E335</f>
        <v>0</v>
      </c>
    </row>
    <row r="336" spans="1:8" customFormat="1" ht="15">
      <c r="A336" s="517"/>
      <c r="B336" s="510" t="s">
        <v>453</v>
      </c>
      <c r="C336" s="634"/>
      <c r="D336" s="519"/>
      <c r="E336" s="519"/>
      <c r="G336" s="482"/>
    </row>
    <row r="337" spans="1:7" customFormat="1" ht="15">
      <c r="A337" s="517"/>
      <c r="B337" s="510" t="s">
        <v>454</v>
      </c>
      <c r="C337" s="634"/>
      <c r="D337" s="519"/>
      <c r="E337" s="519"/>
      <c r="G337" s="482"/>
    </row>
    <row r="338" spans="1:7" customFormat="1" ht="15">
      <c r="A338" s="517"/>
      <c r="B338" s="510" t="s">
        <v>455</v>
      </c>
      <c r="C338" s="634"/>
      <c r="D338" s="519"/>
      <c r="E338" s="519"/>
      <c r="G338" s="482"/>
    </row>
    <row r="339" spans="1:7" customFormat="1" ht="15">
      <c r="A339" s="517"/>
      <c r="B339" s="510" t="s">
        <v>456</v>
      </c>
      <c r="C339" s="634"/>
      <c r="D339" s="519"/>
      <c r="E339" s="519"/>
      <c r="G339" s="482"/>
    </row>
    <row r="340" spans="1:7" customFormat="1" ht="15">
      <c r="A340" s="517"/>
      <c r="B340" s="510" t="s">
        <v>457</v>
      </c>
      <c r="C340" s="527" t="s">
        <v>1279</v>
      </c>
      <c r="D340" s="595">
        <v>2</v>
      </c>
      <c r="E340" s="519"/>
      <c r="G340" s="482">
        <f>D340*E340</f>
        <v>0</v>
      </c>
    </row>
    <row r="341" spans="1:7" customFormat="1" ht="15">
      <c r="A341" s="517"/>
      <c r="B341" s="510"/>
      <c r="C341" s="527"/>
      <c r="D341" s="595"/>
      <c r="E341" s="519"/>
      <c r="G341" s="482"/>
    </row>
    <row r="342" spans="1:7" customFormat="1" ht="15">
      <c r="A342" s="517"/>
      <c r="B342" s="510"/>
      <c r="C342" s="527"/>
      <c r="D342" s="595"/>
      <c r="E342" s="519"/>
      <c r="G342" s="482"/>
    </row>
    <row r="343" spans="1:7" customFormat="1" ht="15">
      <c r="A343" s="521" t="s">
        <v>1401</v>
      </c>
      <c r="B343" s="533" t="s">
        <v>458</v>
      </c>
      <c r="C343" s="634"/>
      <c r="D343" s="595"/>
      <c r="E343" s="519"/>
      <c r="G343" s="482"/>
    </row>
    <row r="344" spans="1:7" customFormat="1" ht="16.5" customHeight="1">
      <c r="A344" s="517"/>
      <c r="B344" s="533" t="s">
        <v>459</v>
      </c>
      <c r="C344" s="527" t="s">
        <v>380</v>
      </c>
      <c r="D344" s="595"/>
      <c r="E344" s="519"/>
      <c r="G344" s="482">
        <f>D344*E344</f>
        <v>0</v>
      </c>
    </row>
    <row r="345" spans="1:7" customFormat="1" ht="15">
      <c r="A345" s="517"/>
      <c r="B345" s="510"/>
      <c r="C345" s="527"/>
      <c r="D345" s="595"/>
      <c r="E345" s="519"/>
      <c r="G345" s="482"/>
    </row>
    <row r="346" spans="1:7" customFormat="1" ht="15">
      <c r="A346" s="517"/>
      <c r="B346" s="510"/>
      <c r="C346" s="527"/>
      <c r="D346" s="595"/>
      <c r="E346" s="519"/>
      <c r="G346" s="482"/>
    </row>
    <row r="347" spans="1:7" customFormat="1" ht="15">
      <c r="A347" s="521" t="s">
        <v>1403</v>
      </c>
      <c r="B347" s="532" t="s">
        <v>1218</v>
      </c>
      <c r="C347" s="634"/>
      <c r="D347" s="519"/>
      <c r="E347" s="519"/>
      <c r="G347" s="482">
        <f>D347*E347</f>
        <v>0</v>
      </c>
    </row>
    <row r="348" spans="1:7" customFormat="1" ht="15.75" thickBot="1">
      <c r="A348" s="521"/>
      <c r="B348" s="596"/>
      <c r="C348" s="535"/>
      <c r="D348" s="536"/>
      <c r="E348" s="536"/>
      <c r="F348" s="536"/>
      <c r="G348" s="536"/>
    </row>
    <row r="349" spans="1:7" customFormat="1" ht="12.75">
      <c r="A349" s="521"/>
      <c r="B349" s="634"/>
      <c r="C349" s="634"/>
      <c r="D349" s="519"/>
      <c r="E349" s="519"/>
      <c r="G349" s="482"/>
    </row>
    <row r="350" spans="1:7" customFormat="1" ht="12.75">
      <c r="A350" s="521"/>
      <c r="B350" s="538" t="s">
        <v>901</v>
      </c>
      <c r="C350" s="538"/>
      <c r="D350" s="519"/>
      <c r="E350" s="519"/>
      <c r="G350" s="482">
        <f>SUM(G309:G348)</f>
        <v>0</v>
      </c>
    </row>
    <row r="351" spans="1:7" customFormat="1" ht="14.25" customHeight="1">
      <c r="A351" s="521"/>
      <c r="B351" s="634"/>
      <c r="C351" s="634"/>
      <c r="D351" s="519"/>
      <c r="E351" s="519"/>
      <c r="G351" s="482"/>
    </row>
    <row r="352" spans="1:7" customFormat="1" ht="15">
      <c r="A352" s="521"/>
      <c r="B352" s="527" t="s">
        <v>1219</v>
      </c>
      <c r="C352" s="634"/>
      <c r="D352" s="519"/>
      <c r="E352" s="519"/>
      <c r="G352" s="482"/>
    </row>
    <row r="353" spans="1:11" customFormat="1" ht="15">
      <c r="A353" s="521"/>
      <c r="B353" s="527" t="s">
        <v>1220</v>
      </c>
      <c r="C353" s="634"/>
      <c r="D353" s="519"/>
      <c r="E353" s="519"/>
      <c r="G353" s="482"/>
    </row>
    <row r="354" spans="1:11" customFormat="1" ht="15">
      <c r="A354" s="521"/>
      <c r="B354" s="527" t="s">
        <v>1221</v>
      </c>
      <c r="C354" s="527" t="s">
        <v>1279</v>
      </c>
      <c r="D354" s="519">
        <v>1</v>
      </c>
      <c r="E354" s="519"/>
      <c r="G354" s="482">
        <f>D354*E354</f>
        <v>0</v>
      </c>
    </row>
    <row r="355" spans="1:11" customFormat="1" ht="15">
      <c r="A355" s="521"/>
      <c r="B355" s="527"/>
      <c r="C355" s="634"/>
      <c r="D355" s="519"/>
      <c r="E355" s="519"/>
      <c r="G355" s="482"/>
    </row>
    <row r="356" spans="1:11" customFormat="1" ht="15">
      <c r="A356" s="521"/>
      <c r="B356" s="527"/>
      <c r="C356" s="634"/>
      <c r="D356" s="519"/>
      <c r="E356" s="519"/>
      <c r="G356" s="482"/>
    </row>
    <row r="357" spans="1:11" customFormat="1" ht="15">
      <c r="A357" s="521"/>
      <c r="B357" s="532" t="s">
        <v>1222</v>
      </c>
      <c r="C357" s="527" t="s">
        <v>1279</v>
      </c>
      <c r="D357" s="519">
        <v>1</v>
      </c>
      <c r="E357" s="519"/>
      <c r="G357" s="482">
        <f>D357*E357</f>
        <v>0</v>
      </c>
    </row>
    <row r="358" spans="1:11" customFormat="1" ht="15.75" thickBot="1">
      <c r="A358" s="521"/>
      <c r="B358" s="596"/>
      <c r="C358" s="535"/>
      <c r="D358" s="536"/>
      <c r="E358" s="536"/>
      <c r="F358" s="536"/>
      <c r="G358" s="536"/>
    </row>
    <row r="359" spans="1:11" customFormat="1" ht="12.75">
      <c r="A359" s="521"/>
      <c r="B359" s="634"/>
      <c r="C359" s="634"/>
      <c r="D359" s="519"/>
      <c r="E359" s="519"/>
      <c r="G359" s="482"/>
    </row>
    <row r="360" spans="1:11" customFormat="1" ht="12.75">
      <c r="A360" s="521"/>
      <c r="B360" s="538" t="s">
        <v>901</v>
      </c>
      <c r="C360" s="538"/>
      <c r="D360" s="519"/>
      <c r="E360" s="539"/>
      <c r="G360" s="482">
        <f>SUM(G350:G358)</f>
        <v>0</v>
      </c>
    </row>
    <row r="361" spans="1:11" customFormat="1" ht="12.75">
      <c r="A361" s="521"/>
      <c r="B361" s="634"/>
      <c r="C361" s="634"/>
      <c r="D361" s="519"/>
      <c r="E361" s="519"/>
      <c r="G361" s="482"/>
    </row>
    <row r="362" spans="1:11" s="551" customFormat="1" ht="12.75">
      <c r="A362" s="546"/>
      <c r="B362" s="552" t="s">
        <v>388</v>
      </c>
      <c r="C362" s="704" t="s">
        <v>238</v>
      </c>
      <c r="D362" s="482"/>
      <c r="E362" s="526" t="s">
        <v>515</v>
      </c>
      <c r="F362" s="482"/>
      <c r="G362" s="526" t="s">
        <v>461</v>
      </c>
      <c r="H362" s="549"/>
      <c r="I362" s="549"/>
      <c r="J362" s="550"/>
    </row>
    <row r="363" spans="1:11" s="551" customFormat="1" ht="12.75">
      <c r="A363" s="546"/>
      <c r="B363" s="553"/>
      <c r="C363" s="547"/>
      <c r="D363" s="547"/>
      <c r="E363" s="547"/>
      <c r="F363" s="548"/>
      <c r="G363" s="482"/>
      <c r="H363" s="549"/>
      <c r="I363" s="549"/>
      <c r="J363" s="550"/>
    </row>
    <row r="364" spans="1:11" s="551" customFormat="1" ht="12.75">
      <c r="A364" s="546" t="s">
        <v>1382</v>
      </c>
      <c r="B364" s="554" t="s">
        <v>389</v>
      </c>
      <c r="C364" s="552"/>
      <c r="D364" s="552"/>
      <c r="E364" s="554"/>
      <c r="F364" s="555"/>
      <c r="G364" s="482"/>
      <c r="H364" s="556"/>
      <c r="I364" s="556"/>
      <c r="J364" s="557"/>
      <c r="K364" s="557"/>
    </row>
    <row r="365" spans="1:11" s="551" customFormat="1" ht="39.75" customHeight="1">
      <c r="A365" s="546"/>
      <c r="B365" s="554" t="s">
        <v>390</v>
      </c>
      <c r="C365" s="554"/>
      <c r="D365" s="554"/>
      <c r="E365" s="554"/>
      <c r="F365" s="555"/>
      <c r="G365" s="482"/>
      <c r="H365" s="556"/>
      <c r="I365" s="556"/>
      <c r="J365" s="557"/>
      <c r="K365" s="557"/>
    </row>
    <row r="366" spans="1:11" s="551" customFormat="1" ht="15" customHeight="1">
      <c r="A366" s="546"/>
      <c r="B366" s="554" t="s">
        <v>391</v>
      </c>
      <c r="C366" s="554"/>
      <c r="D366" s="554"/>
      <c r="E366" s="554"/>
      <c r="F366" s="555"/>
      <c r="G366" s="482"/>
      <c r="H366" s="556"/>
      <c r="I366" s="556"/>
      <c r="J366" s="557"/>
      <c r="K366" s="557"/>
    </row>
    <row r="367" spans="1:11" s="551" customFormat="1" ht="15" customHeight="1">
      <c r="A367" s="546"/>
      <c r="B367" s="552" t="s">
        <v>392</v>
      </c>
      <c r="C367" s="554"/>
      <c r="D367" s="554"/>
      <c r="E367" s="554"/>
      <c r="F367" s="555"/>
      <c r="G367" s="482"/>
      <c r="H367" s="556"/>
      <c r="I367" s="556"/>
      <c r="J367" s="557"/>
      <c r="K367" s="557"/>
    </row>
    <row r="368" spans="1:11" s="551" customFormat="1" ht="42.75" customHeight="1">
      <c r="A368" s="557">
        <v>1</v>
      </c>
      <c r="B368" s="558" t="s">
        <v>1069</v>
      </c>
      <c r="C368" s="554"/>
      <c r="D368" s="554"/>
      <c r="E368" s="554"/>
      <c r="F368" s="555"/>
      <c r="G368" s="482"/>
      <c r="H368" s="556"/>
      <c r="I368" s="556"/>
      <c r="J368" s="557"/>
      <c r="K368" s="557"/>
    </row>
    <row r="369" spans="1:12" s="551" customFormat="1" ht="12.75" customHeight="1">
      <c r="A369" s="546"/>
      <c r="B369" s="558" t="s">
        <v>1070</v>
      </c>
      <c r="C369" s="554" t="s">
        <v>878</v>
      </c>
      <c r="D369" s="559">
        <v>2</v>
      </c>
      <c r="F369" s="560"/>
      <c r="G369" s="482">
        <f>D369*E369</f>
        <v>0</v>
      </c>
      <c r="H369" s="561"/>
      <c r="I369" s="561"/>
      <c r="J369" s="562"/>
      <c r="K369" s="561"/>
      <c r="L369" s="563"/>
    </row>
    <row r="370" spans="1:12" s="551" customFormat="1" ht="12.75" customHeight="1">
      <c r="A370" s="546"/>
      <c r="B370" s="558" t="s">
        <v>1071</v>
      </c>
      <c r="C370" s="554" t="s">
        <v>878</v>
      </c>
      <c r="D370" s="559">
        <v>1</v>
      </c>
      <c r="F370" s="560"/>
      <c r="G370" s="482">
        <f>D370*E370</f>
        <v>0</v>
      </c>
      <c r="H370" s="561"/>
      <c r="I370" s="561"/>
      <c r="J370" s="562"/>
      <c r="K370" s="561"/>
      <c r="L370" s="563"/>
    </row>
    <row r="371" spans="1:12" s="551" customFormat="1" ht="15" customHeight="1">
      <c r="A371" s="546"/>
      <c r="B371" s="558"/>
      <c r="C371" s="554"/>
      <c r="D371" s="559"/>
      <c r="F371" s="560"/>
      <c r="G371" s="482"/>
      <c r="H371" s="561"/>
      <c r="I371" s="561"/>
      <c r="J371" s="562"/>
      <c r="K371" s="561"/>
      <c r="L371" s="563"/>
    </row>
    <row r="372" spans="1:12" s="551" customFormat="1" ht="42.75" customHeight="1">
      <c r="A372" s="564">
        <f>COUNT(A$1:A369)+1</f>
        <v>2</v>
      </c>
      <c r="B372" s="558" t="s">
        <v>1072</v>
      </c>
      <c r="C372" s="554"/>
      <c r="D372" s="559"/>
      <c r="F372" s="560"/>
      <c r="G372" s="482"/>
      <c r="H372" s="561"/>
      <c r="I372" s="561"/>
      <c r="J372" s="562"/>
      <c r="K372" s="561"/>
      <c r="L372" s="563"/>
    </row>
    <row r="373" spans="1:12" s="551" customFormat="1" ht="12.75" customHeight="1">
      <c r="A373" s="546"/>
      <c r="B373" s="558" t="s">
        <v>1073</v>
      </c>
      <c r="C373" s="554" t="s">
        <v>878</v>
      </c>
      <c r="D373" s="559">
        <v>1</v>
      </c>
      <c r="F373" s="560"/>
      <c r="G373" s="482">
        <f>D373*E373</f>
        <v>0</v>
      </c>
      <c r="H373" s="561"/>
      <c r="I373" s="561"/>
      <c r="J373" s="562"/>
      <c r="K373" s="561"/>
      <c r="L373" s="563"/>
    </row>
    <row r="374" spans="1:12" s="551" customFormat="1" ht="12.75" customHeight="1">
      <c r="A374" s="546"/>
      <c r="B374" s="558"/>
      <c r="C374" s="554"/>
      <c r="D374" s="559"/>
      <c r="F374" s="560"/>
      <c r="G374" s="482"/>
      <c r="H374" s="561"/>
      <c r="I374" s="561"/>
      <c r="J374" s="562"/>
      <c r="K374" s="561"/>
      <c r="L374" s="563"/>
    </row>
    <row r="375" spans="1:12" s="551" customFormat="1" ht="12.75" customHeight="1">
      <c r="A375" s="546"/>
      <c r="B375" s="558"/>
      <c r="C375" s="554"/>
      <c r="D375" s="559"/>
      <c r="F375" s="560"/>
      <c r="G375" s="482"/>
      <c r="H375" s="561"/>
      <c r="I375" s="561"/>
      <c r="J375" s="562"/>
      <c r="K375" s="561"/>
      <c r="L375" s="563"/>
    </row>
    <row r="376" spans="1:12" s="551" customFormat="1" ht="16.5" customHeight="1">
      <c r="A376" s="564">
        <f>COUNT(A$1:A373)+1</f>
        <v>3</v>
      </c>
      <c r="B376" s="558" t="s">
        <v>1074</v>
      </c>
      <c r="C376" s="554"/>
      <c r="D376" s="559"/>
      <c r="F376" s="560"/>
      <c r="G376" s="482"/>
      <c r="H376" s="561"/>
      <c r="I376" s="561"/>
      <c r="J376" s="562"/>
      <c r="K376" s="561"/>
      <c r="L376" s="563"/>
    </row>
    <row r="377" spans="1:12" s="551" customFormat="1" ht="27" customHeight="1">
      <c r="A377" s="546"/>
      <c r="B377" s="558" t="s">
        <v>1075</v>
      </c>
      <c r="C377" s="554"/>
      <c r="D377" s="559"/>
      <c r="F377" s="560"/>
      <c r="G377" s="482"/>
      <c r="H377" s="561"/>
      <c r="I377" s="561"/>
      <c r="J377" s="562"/>
      <c r="K377" s="561"/>
      <c r="L377" s="563"/>
    </row>
    <row r="378" spans="1:12" s="551" customFormat="1" ht="41.25" customHeight="1">
      <c r="A378" s="546"/>
      <c r="B378" s="554" t="s">
        <v>390</v>
      </c>
      <c r="C378" s="554"/>
      <c r="D378" s="559"/>
      <c r="F378" s="560"/>
      <c r="G378" s="482"/>
      <c r="H378" s="561"/>
      <c r="I378" s="561"/>
      <c r="J378" s="562"/>
    </row>
    <row r="379" spans="1:12" s="551" customFormat="1" ht="12.75">
      <c r="A379" s="546"/>
      <c r="B379" s="558" t="s">
        <v>1076</v>
      </c>
      <c r="C379" s="554" t="s">
        <v>879</v>
      </c>
      <c r="D379" s="559">
        <v>1</v>
      </c>
      <c r="F379" s="560"/>
      <c r="G379" s="482">
        <f>D379*E379</f>
        <v>0</v>
      </c>
      <c r="H379" s="561"/>
      <c r="I379" s="561"/>
      <c r="J379" s="562"/>
      <c r="K379" s="561"/>
      <c r="L379" s="563"/>
    </row>
    <row r="380" spans="1:12" s="551" customFormat="1" ht="12.75" customHeight="1">
      <c r="A380" s="546"/>
      <c r="B380" s="558"/>
      <c r="C380" s="554"/>
      <c r="D380" s="559"/>
      <c r="F380" s="560"/>
      <c r="G380" s="482"/>
      <c r="H380" s="561"/>
      <c r="I380" s="561"/>
      <c r="J380" s="562"/>
      <c r="K380" s="561"/>
      <c r="L380" s="563"/>
    </row>
    <row r="381" spans="1:12" s="551" customFormat="1" ht="12.75" customHeight="1">
      <c r="A381" s="546"/>
      <c r="B381" s="558"/>
      <c r="C381" s="557"/>
      <c r="D381" s="562"/>
      <c r="F381" s="560"/>
      <c r="G381" s="482"/>
      <c r="H381" s="561"/>
      <c r="I381" s="561"/>
      <c r="J381" s="562"/>
      <c r="K381" s="561"/>
      <c r="L381" s="563"/>
    </row>
    <row r="382" spans="1:12" s="551" customFormat="1" ht="38.25">
      <c r="A382" s="564">
        <f>COUNT(A$1:A378)+1</f>
        <v>4</v>
      </c>
      <c r="B382" s="554" t="s">
        <v>134</v>
      </c>
      <c r="C382" s="554"/>
      <c r="D382" s="559"/>
      <c r="F382" s="560"/>
      <c r="G382" s="482"/>
      <c r="H382" s="561"/>
      <c r="I382" s="561"/>
      <c r="J382" s="562"/>
      <c r="K382" s="561"/>
      <c r="L382" s="563"/>
    </row>
    <row r="383" spans="1:12" s="551" customFormat="1" ht="12.75" customHeight="1">
      <c r="A383" s="546"/>
      <c r="B383" s="558" t="s">
        <v>1077</v>
      </c>
      <c r="C383" s="554" t="s">
        <v>878</v>
      </c>
      <c r="D383" s="559">
        <v>1</v>
      </c>
      <c r="F383" s="560"/>
      <c r="G383" s="482">
        <f>D383*E383</f>
        <v>0</v>
      </c>
      <c r="H383" s="561"/>
      <c r="I383" s="561"/>
      <c r="J383" s="562"/>
      <c r="K383" s="561"/>
      <c r="L383" s="563"/>
    </row>
    <row r="384" spans="1:12" s="551" customFormat="1" ht="12.75" customHeight="1">
      <c r="A384" s="546"/>
      <c r="B384" s="558"/>
      <c r="C384" s="554"/>
      <c r="D384" s="559"/>
      <c r="F384" s="560"/>
      <c r="G384" s="482"/>
      <c r="H384" s="561"/>
      <c r="I384" s="561"/>
      <c r="J384" s="562"/>
      <c r="K384" s="561"/>
      <c r="L384" s="563"/>
    </row>
    <row r="385" spans="1:12" s="551" customFormat="1" ht="12.75" customHeight="1">
      <c r="A385" s="546"/>
      <c r="B385" s="558"/>
      <c r="C385" s="554"/>
      <c r="D385" s="559"/>
      <c r="F385" s="560"/>
      <c r="G385" s="482"/>
      <c r="H385" s="561"/>
      <c r="I385" s="561"/>
      <c r="J385" s="562"/>
      <c r="K385" s="561"/>
      <c r="L385" s="563"/>
    </row>
    <row r="386" spans="1:12" s="551" customFormat="1" ht="51.75" customHeight="1">
      <c r="A386" s="564">
        <f>COUNT(A$1:A382)+1</f>
        <v>5</v>
      </c>
      <c r="B386" s="558" t="s">
        <v>1078</v>
      </c>
      <c r="C386" s="554"/>
      <c r="D386" s="559"/>
      <c r="F386" s="560"/>
      <c r="G386" s="482"/>
      <c r="H386" s="561"/>
      <c r="I386" s="561"/>
      <c r="J386" s="562"/>
      <c r="K386" s="561"/>
      <c r="L386" s="563"/>
    </row>
    <row r="387" spans="1:12" s="551" customFormat="1" ht="12.75" customHeight="1">
      <c r="A387" s="546"/>
      <c r="B387" s="558" t="s">
        <v>1079</v>
      </c>
      <c r="C387" s="554" t="s">
        <v>878</v>
      </c>
      <c r="D387" s="559">
        <v>1</v>
      </c>
      <c r="F387" s="560"/>
      <c r="G387" s="482">
        <f>D387*E387</f>
        <v>0</v>
      </c>
      <c r="H387" s="561"/>
      <c r="I387" s="561"/>
      <c r="J387" s="562"/>
      <c r="K387" s="561"/>
      <c r="L387" s="563"/>
    </row>
    <row r="388" spans="1:12" s="551" customFormat="1" ht="12.75">
      <c r="A388" s="546"/>
      <c r="B388" s="558"/>
      <c r="C388" s="554"/>
      <c r="D388" s="559"/>
      <c r="F388" s="560"/>
      <c r="G388" s="482"/>
      <c r="H388" s="561"/>
      <c r="I388" s="561"/>
      <c r="J388" s="562"/>
      <c r="K388" s="561"/>
      <c r="L388" s="563"/>
    </row>
    <row r="389" spans="1:12" s="551" customFormat="1" ht="53.25" customHeight="1">
      <c r="A389" s="564">
        <f>COUNT(A$1:A386)+1</f>
        <v>6</v>
      </c>
      <c r="B389" s="558" t="s">
        <v>1080</v>
      </c>
      <c r="C389" s="554"/>
      <c r="D389" s="559"/>
      <c r="F389" s="560"/>
      <c r="G389" s="482"/>
      <c r="H389" s="561"/>
      <c r="I389" s="561"/>
      <c r="J389" s="562"/>
      <c r="K389" s="561"/>
      <c r="L389" s="563"/>
    </row>
    <row r="390" spans="1:12" s="551" customFormat="1" ht="12.75" customHeight="1">
      <c r="A390" s="546"/>
      <c r="B390" s="558" t="s">
        <v>1079</v>
      </c>
      <c r="C390" s="554" t="s">
        <v>878</v>
      </c>
      <c r="D390" s="559">
        <v>1</v>
      </c>
      <c r="F390" s="560"/>
      <c r="G390" s="482">
        <f>D390*E390</f>
        <v>0</v>
      </c>
      <c r="H390" s="561"/>
      <c r="I390" s="561"/>
      <c r="J390" s="562"/>
      <c r="K390" s="561"/>
      <c r="L390" s="563"/>
    </row>
    <row r="391" spans="1:12" s="551" customFormat="1" ht="12.75">
      <c r="A391" s="546"/>
      <c r="B391" s="558"/>
      <c r="C391" s="554"/>
      <c r="D391" s="559"/>
      <c r="F391" s="560"/>
      <c r="G391" s="482"/>
      <c r="H391" s="561"/>
      <c r="I391" s="561"/>
      <c r="J391" s="562"/>
      <c r="K391" s="561"/>
      <c r="L391" s="563"/>
    </row>
    <row r="392" spans="1:12" s="551" customFormat="1" ht="12.75" customHeight="1">
      <c r="A392" s="546"/>
      <c r="B392" s="557"/>
      <c r="C392" s="557"/>
      <c r="D392" s="562"/>
      <c r="F392" s="560"/>
      <c r="G392" s="482"/>
      <c r="H392" s="561"/>
      <c r="I392" s="561"/>
      <c r="J392" s="562"/>
      <c r="K392" s="561"/>
      <c r="L392" s="563"/>
    </row>
    <row r="393" spans="1:12" s="551" customFormat="1" ht="40.5" customHeight="1">
      <c r="A393" s="564">
        <f>COUNT(A$1:A391)+1</f>
        <v>7</v>
      </c>
      <c r="B393" s="558" t="s">
        <v>1081</v>
      </c>
      <c r="C393" s="554"/>
      <c r="D393" s="559"/>
      <c r="F393" s="560"/>
      <c r="G393" s="482"/>
      <c r="H393" s="561"/>
      <c r="I393" s="561"/>
      <c r="J393" s="562"/>
      <c r="K393" s="561"/>
      <c r="L393" s="563"/>
    </row>
    <row r="394" spans="1:12" s="551" customFormat="1" ht="12.75" customHeight="1">
      <c r="A394" s="546"/>
      <c r="B394" s="558" t="s">
        <v>1077</v>
      </c>
      <c r="C394" s="554" t="s">
        <v>878</v>
      </c>
      <c r="D394" s="559">
        <v>5</v>
      </c>
      <c r="F394" s="560"/>
      <c r="G394" s="482">
        <f>D394*E394</f>
        <v>0</v>
      </c>
      <c r="H394" s="561"/>
      <c r="I394" s="561"/>
      <c r="J394" s="562"/>
      <c r="K394" s="561"/>
      <c r="L394" s="563"/>
    </row>
    <row r="395" spans="1:12" s="551" customFormat="1" ht="12.75" customHeight="1">
      <c r="A395" s="546"/>
      <c r="B395" s="558"/>
      <c r="C395" s="554"/>
      <c r="D395" s="559"/>
      <c r="F395" s="560"/>
      <c r="G395" s="482"/>
      <c r="H395" s="561"/>
      <c r="I395" s="561"/>
      <c r="J395" s="562"/>
      <c r="K395" s="561"/>
      <c r="L395" s="563"/>
    </row>
    <row r="396" spans="1:12" s="551" customFormat="1" ht="12.75" customHeight="1">
      <c r="A396" s="546"/>
      <c r="B396" s="558"/>
      <c r="C396" s="554"/>
      <c r="D396" s="559"/>
      <c r="F396" s="560"/>
      <c r="G396" s="482"/>
      <c r="H396" s="561"/>
      <c r="I396" s="561"/>
      <c r="J396" s="562"/>
      <c r="K396" s="561"/>
      <c r="L396" s="563"/>
    </row>
    <row r="397" spans="1:12" s="551" customFormat="1" ht="38.25">
      <c r="A397" s="564">
        <f>COUNT(A$1:A393)+1</f>
        <v>8</v>
      </c>
      <c r="B397" s="565" t="s">
        <v>1082</v>
      </c>
      <c r="C397" s="558"/>
      <c r="D397" s="566"/>
      <c r="F397" s="560"/>
      <c r="G397" s="482"/>
      <c r="H397" s="561"/>
      <c r="I397" s="561"/>
      <c r="J397" s="562"/>
      <c r="K397" s="561"/>
      <c r="L397" s="563"/>
    </row>
    <row r="398" spans="1:12" s="551" customFormat="1" ht="12.75" customHeight="1">
      <c r="A398" s="546"/>
      <c r="B398" s="567"/>
      <c r="C398" s="554" t="s">
        <v>1083</v>
      </c>
      <c r="D398" s="559">
        <v>2</v>
      </c>
      <c r="F398" s="560"/>
      <c r="G398" s="482">
        <f>D398*E398</f>
        <v>0</v>
      </c>
      <c r="H398" s="561"/>
      <c r="I398" s="561"/>
      <c r="J398" s="562"/>
      <c r="K398" s="561"/>
      <c r="L398" s="563"/>
    </row>
    <row r="399" spans="1:12" s="551" customFormat="1" ht="12.75" customHeight="1">
      <c r="A399" s="546"/>
      <c r="B399" s="567"/>
      <c r="C399" s="554"/>
      <c r="D399" s="559"/>
      <c r="F399" s="560"/>
      <c r="G399" s="482"/>
      <c r="H399" s="561"/>
      <c r="I399" s="561"/>
      <c r="J399" s="562"/>
      <c r="K399" s="561"/>
      <c r="L399" s="563"/>
    </row>
    <row r="400" spans="1:12" s="551" customFormat="1" ht="65.25" customHeight="1">
      <c r="A400" s="564">
        <f>COUNT(A$1:A397)+1</f>
        <v>9</v>
      </c>
      <c r="B400" s="567" t="s">
        <v>1084</v>
      </c>
      <c r="C400" s="554"/>
      <c r="D400" s="559"/>
      <c r="F400" s="560"/>
      <c r="G400" s="482"/>
      <c r="H400" s="561"/>
      <c r="I400" s="561"/>
      <c r="J400" s="562"/>
      <c r="K400" s="561"/>
      <c r="L400" s="563"/>
    </row>
    <row r="401" spans="1:12" s="551" customFormat="1" ht="12.75" customHeight="1">
      <c r="A401" s="546"/>
      <c r="B401" s="567"/>
      <c r="C401" s="554" t="s">
        <v>1085</v>
      </c>
      <c r="D401" s="559">
        <v>2</v>
      </c>
      <c r="F401" s="560"/>
      <c r="G401" s="482">
        <f>D401*E401</f>
        <v>0</v>
      </c>
      <c r="H401" s="561"/>
      <c r="I401" s="561"/>
      <c r="J401" s="562"/>
      <c r="K401" s="561"/>
      <c r="L401" s="563"/>
    </row>
    <row r="402" spans="1:12" s="551" customFormat="1" ht="12.75" customHeight="1">
      <c r="A402" s="546"/>
      <c r="B402" s="567"/>
      <c r="D402" s="568"/>
      <c r="F402" s="560"/>
      <c r="G402" s="482"/>
      <c r="H402" s="561"/>
      <c r="I402" s="561"/>
      <c r="J402" s="562"/>
      <c r="K402" s="561"/>
      <c r="L402" s="563"/>
    </row>
    <row r="403" spans="1:12" s="551" customFormat="1" ht="39.75" customHeight="1">
      <c r="A403" s="564">
        <f>COUNT(A$1:A402)+1</f>
        <v>10</v>
      </c>
      <c r="B403" s="567" t="s">
        <v>1086</v>
      </c>
      <c r="C403" s="554"/>
      <c r="D403" s="559"/>
      <c r="F403" s="560"/>
      <c r="G403" s="482"/>
      <c r="H403" s="561"/>
      <c r="I403" s="561"/>
      <c r="J403" s="562"/>
      <c r="K403" s="561"/>
      <c r="L403" s="563"/>
    </row>
    <row r="404" spans="1:12" s="551" customFormat="1" ht="12.75" customHeight="1">
      <c r="A404" s="546"/>
      <c r="B404" s="567"/>
      <c r="C404" s="554" t="s">
        <v>1087</v>
      </c>
      <c r="D404" s="559">
        <v>2</v>
      </c>
      <c r="F404" s="560"/>
      <c r="G404" s="482">
        <f>D404*E404</f>
        <v>0</v>
      </c>
      <c r="H404" s="561"/>
      <c r="I404" s="561"/>
      <c r="J404" s="562"/>
      <c r="K404" s="561"/>
      <c r="L404" s="563"/>
    </row>
    <row r="405" spans="1:12" s="551" customFormat="1" ht="12.75" customHeight="1">
      <c r="A405" s="546"/>
      <c r="B405" s="567"/>
      <c r="C405" s="554"/>
      <c r="D405" s="559"/>
      <c r="F405" s="560"/>
      <c r="G405" s="482"/>
      <c r="H405" s="561"/>
      <c r="I405" s="561"/>
      <c r="J405" s="562"/>
      <c r="K405" s="561"/>
      <c r="L405" s="563"/>
    </row>
    <row r="406" spans="1:12" s="551" customFormat="1" ht="12.75" customHeight="1">
      <c r="A406" s="564">
        <f>COUNT(A$1:A403)+1</f>
        <v>11</v>
      </c>
      <c r="B406" s="567" t="s">
        <v>1088</v>
      </c>
      <c r="C406" s="554"/>
      <c r="D406" s="559"/>
      <c r="F406" s="560"/>
      <c r="G406" s="482"/>
      <c r="H406" s="561"/>
      <c r="I406" s="561"/>
      <c r="J406" s="562"/>
      <c r="K406" s="561"/>
      <c r="L406" s="563"/>
    </row>
    <row r="407" spans="1:12" s="551" customFormat="1" ht="12.75" customHeight="1">
      <c r="A407" s="546"/>
      <c r="B407" s="567"/>
      <c r="C407" s="554" t="s">
        <v>878</v>
      </c>
      <c r="D407" s="559">
        <v>1</v>
      </c>
      <c r="F407" s="560"/>
      <c r="G407" s="482">
        <f>D407*E407</f>
        <v>0</v>
      </c>
      <c r="H407" s="561"/>
      <c r="I407" s="561"/>
      <c r="J407" s="562"/>
      <c r="K407" s="561"/>
      <c r="L407" s="563"/>
    </row>
    <row r="408" spans="1:12" s="551" customFormat="1" ht="12.75" customHeight="1">
      <c r="A408" s="546"/>
      <c r="B408" s="567"/>
      <c r="C408" s="554"/>
      <c r="D408" s="559"/>
      <c r="F408" s="560"/>
      <c r="G408" s="482"/>
      <c r="H408" s="561"/>
      <c r="I408" s="561"/>
      <c r="J408" s="562"/>
      <c r="K408" s="561"/>
      <c r="L408" s="563"/>
    </row>
    <row r="409" spans="1:12" s="551" customFormat="1" ht="12.75" customHeight="1">
      <c r="A409" s="546"/>
      <c r="B409" s="567"/>
      <c r="C409" s="554"/>
      <c r="D409" s="559"/>
      <c r="F409" s="560"/>
      <c r="G409" s="482"/>
      <c r="H409" s="561"/>
      <c r="I409" s="561"/>
      <c r="J409" s="562"/>
      <c r="K409" s="561"/>
      <c r="L409" s="563"/>
    </row>
    <row r="410" spans="1:12" s="551" customFormat="1" ht="63.75">
      <c r="A410" s="564">
        <f>COUNT(A$1:A407)+1</f>
        <v>12</v>
      </c>
      <c r="B410" s="569" t="s">
        <v>1089</v>
      </c>
      <c r="C410" s="554"/>
      <c r="D410" s="559"/>
      <c r="F410" s="560"/>
      <c r="G410" s="482"/>
      <c r="H410" s="561"/>
      <c r="I410" s="561"/>
      <c r="J410" s="562"/>
      <c r="K410" s="561"/>
      <c r="L410" s="563"/>
    </row>
    <row r="411" spans="1:12" s="551" customFormat="1" ht="15" customHeight="1">
      <c r="A411" s="546"/>
      <c r="B411" s="569" t="s">
        <v>1090</v>
      </c>
      <c r="C411" s="554"/>
      <c r="D411" s="559"/>
      <c r="F411" s="560"/>
      <c r="G411" s="482"/>
      <c r="H411" s="561"/>
      <c r="I411" s="561"/>
      <c r="J411" s="562"/>
      <c r="K411" s="561"/>
      <c r="L411" s="563"/>
    </row>
    <row r="412" spans="1:12" s="551" customFormat="1" ht="15" customHeight="1">
      <c r="A412" s="546"/>
      <c r="B412" s="569" t="s">
        <v>1091</v>
      </c>
      <c r="C412" s="554"/>
      <c r="D412" s="559"/>
      <c r="F412" s="560"/>
      <c r="G412" s="482"/>
      <c r="H412" s="561"/>
      <c r="I412" s="561"/>
      <c r="J412" s="562"/>
      <c r="K412" s="561"/>
      <c r="L412" s="563"/>
    </row>
    <row r="413" spans="1:12" s="551" customFormat="1" ht="12.75" customHeight="1">
      <c r="A413" s="564"/>
      <c r="B413" s="569" t="s">
        <v>1092</v>
      </c>
      <c r="C413" s="554" t="s">
        <v>915</v>
      </c>
      <c r="D413" s="559">
        <v>20</v>
      </c>
      <c r="F413" s="560"/>
      <c r="G413" s="482">
        <f>D413*E413</f>
        <v>0</v>
      </c>
      <c r="H413" s="561"/>
      <c r="I413" s="561"/>
      <c r="J413" s="562"/>
      <c r="K413" s="561"/>
      <c r="L413" s="563"/>
    </row>
    <row r="414" spans="1:12" s="551" customFormat="1" ht="12.75" customHeight="1">
      <c r="A414" s="546"/>
      <c r="B414" s="569"/>
      <c r="C414" s="554"/>
      <c r="D414" s="559"/>
      <c r="F414" s="560"/>
      <c r="G414" s="482"/>
      <c r="H414" s="561"/>
      <c r="I414" s="561"/>
      <c r="J414" s="562"/>
      <c r="K414" s="561"/>
      <c r="L414" s="563"/>
    </row>
    <row r="415" spans="1:12" s="551" customFormat="1" ht="63" customHeight="1">
      <c r="A415" s="564">
        <f>COUNT(A$1:A413)+1</f>
        <v>13</v>
      </c>
      <c r="B415" s="554" t="s">
        <v>1093</v>
      </c>
      <c r="C415" s="554"/>
      <c r="D415" s="559"/>
      <c r="F415" s="560"/>
      <c r="G415" s="482"/>
      <c r="H415" s="561"/>
      <c r="I415" s="561"/>
      <c r="J415" s="562"/>
      <c r="K415" s="561"/>
      <c r="L415" s="563"/>
    </row>
    <row r="416" spans="1:12" s="551" customFormat="1" ht="12.75" customHeight="1">
      <c r="A416" s="546"/>
      <c r="B416" s="569"/>
      <c r="C416" s="554" t="s">
        <v>879</v>
      </c>
      <c r="D416" s="559">
        <v>1</v>
      </c>
      <c r="F416" s="560"/>
      <c r="G416" s="482">
        <f>D416*E416</f>
        <v>0</v>
      </c>
      <c r="H416" s="561"/>
      <c r="I416" s="561"/>
      <c r="J416" s="562"/>
      <c r="K416" s="561"/>
      <c r="L416" s="563"/>
    </row>
    <row r="417" spans="1:12" s="551" customFormat="1" ht="12.75" customHeight="1">
      <c r="A417" s="546"/>
      <c r="B417" s="569"/>
      <c r="C417" s="554"/>
      <c r="D417" s="559"/>
      <c r="F417" s="560"/>
      <c r="G417" s="482"/>
      <c r="H417" s="561"/>
      <c r="I417" s="561"/>
      <c r="J417" s="562"/>
      <c r="K417" s="561"/>
      <c r="L417" s="563"/>
    </row>
    <row r="418" spans="1:12" s="551" customFormat="1" ht="15" customHeight="1">
      <c r="A418" s="546"/>
      <c r="B418" s="570" t="s">
        <v>1094</v>
      </c>
      <c r="C418" s="554"/>
      <c r="D418" s="559"/>
      <c r="F418" s="560"/>
      <c r="G418" s="482"/>
      <c r="H418" s="561"/>
      <c r="I418" s="561"/>
      <c r="J418" s="562"/>
      <c r="K418" s="561"/>
      <c r="L418" s="563"/>
    </row>
    <row r="419" spans="1:12" s="551" customFormat="1" ht="53.25" customHeight="1">
      <c r="A419" s="564">
        <f>COUNT(A$1:A417)+1</f>
        <v>14</v>
      </c>
      <c r="B419" s="558" t="s">
        <v>1095</v>
      </c>
      <c r="C419" s="554"/>
      <c r="D419" s="559"/>
      <c r="F419" s="560"/>
      <c r="G419" s="482"/>
      <c r="H419" s="561"/>
      <c r="I419" s="561"/>
      <c r="J419" s="562"/>
      <c r="K419" s="561"/>
      <c r="L419" s="563"/>
    </row>
    <row r="420" spans="1:12" s="551" customFormat="1" ht="12.75" customHeight="1">
      <c r="A420" s="546"/>
      <c r="B420" s="558" t="s">
        <v>1096</v>
      </c>
      <c r="C420" s="554" t="s">
        <v>878</v>
      </c>
      <c r="D420" s="559">
        <v>2</v>
      </c>
      <c r="F420" s="560"/>
      <c r="G420" s="482">
        <f>D420*E420</f>
        <v>0</v>
      </c>
      <c r="H420" s="561"/>
      <c r="I420" s="561"/>
      <c r="J420" s="562"/>
      <c r="K420" s="561"/>
      <c r="L420" s="563"/>
    </row>
    <row r="421" spans="1:12" s="551" customFormat="1" ht="12.75" customHeight="1">
      <c r="A421" s="546"/>
      <c r="B421" s="558" t="s">
        <v>1097</v>
      </c>
      <c r="C421" s="554" t="s">
        <v>878</v>
      </c>
      <c r="D421" s="559">
        <v>4</v>
      </c>
      <c r="F421" s="560"/>
      <c r="G421" s="482">
        <f>D421*E421</f>
        <v>0</v>
      </c>
      <c r="H421" s="561"/>
      <c r="I421" s="561"/>
      <c r="J421" s="562"/>
      <c r="K421" s="561"/>
      <c r="L421" s="563"/>
    </row>
    <row r="422" spans="1:12" s="551" customFormat="1" ht="12.75" customHeight="1">
      <c r="A422" s="546"/>
      <c r="B422" s="558" t="s">
        <v>1098</v>
      </c>
      <c r="C422" s="554" t="s">
        <v>878</v>
      </c>
      <c r="D422" s="559">
        <v>4</v>
      </c>
      <c r="F422" s="560"/>
      <c r="G422" s="482">
        <f>D422*E422</f>
        <v>0</v>
      </c>
      <c r="H422" s="561"/>
      <c r="I422" s="561"/>
      <c r="J422" s="562"/>
      <c r="K422" s="561"/>
      <c r="L422" s="563"/>
    </row>
    <row r="423" spans="1:12" s="551" customFormat="1" ht="12.75" customHeight="1">
      <c r="A423" s="546"/>
      <c r="B423" s="558"/>
      <c r="C423" s="554"/>
      <c r="D423" s="559"/>
      <c r="F423" s="560"/>
      <c r="G423" s="482"/>
      <c r="H423" s="561"/>
      <c r="I423" s="561"/>
      <c r="J423" s="562"/>
      <c r="K423" s="561"/>
      <c r="L423" s="563"/>
    </row>
    <row r="424" spans="1:12" s="551" customFormat="1" ht="12.75" customHeight="1">
      <c r="A424" s="546"/>
      <c r="B424" s="558"/>
      <c r="C424" s="554"/>
      <c r="D424" s="559"/>
      <c r="F424" s="560"/>
      <c r="G424" s="482"/>
      <c r="H424" s="561"/>
      <c r="I424" s="561"/>
      <c r="J424" s="562"/>
      <c r="K424" s="561"/>
      <c r="L424" s="563"/>
    </row>
    <row r="425" spans="1:12" s="551" customFormat="1" ht="12.75" customHeight="1">
      <c r="A425" s="564">
        <f>COUNT(A$1:A419)+1</f>
        <v>15</v>
      </c>
      <c r="B425" s="558" t="s">
        <v>1099</v>
      </c>
      <c r="C425" s="554"/>
      <c r="D425" s="559"/>
      <c r="F425" s="560"/>
      <c r="G425" s="482"/>
      <c r="H425" s="561"/>
      <c r="I425" s="561"/>
      <c r="J425" s="562"/>
      <c r="K425" s="561"/>
      <c r="L425" s="563"/>
    </row>
    <row r="426" spans="1:12" s="551" customFormat="1" ht="12.75" customHeight="1">
      <c r="A426" s="546"/>
      <c r="B426" s="558" t="s">
        <v>1097</v>
      </c>
      <c r="C426" s="554" t="s">
        <v>878</v>
      </c>
      <c r="D426" s="559">
        <v>1</v>
      </c>
      <c r="F426" s="560"/>
      <c r="G426" s="482">
        <f>D426*E426</f>
        <v>0</v>
      </c>
      <c r="H426" s="561"/>
      <c r="I426" s="561"/>
      <c r="J426" s="562"/>
      <c r="K426" s="561"/>
      <c r="L426" s="563"/>
    </row>
    <row r="427" spans="1:12" s="551" customFormat="1" ht="12.75">
      <c r="A427" s="546"/>
      <c r="B427" s="558" t="s">
        <v>1098</v>
      </c>
      <c r="C427" s="554" t="s">
        <v>878</v>
      </c>
      <c r="D427" s="559">
        <v>1</v>
      </c>
      <c r="F427" s="560"/>
      <c r="G427" s="482">
        <f>D427*E427</f>
        <v>0</v>
      </c>
      <c r="H427" s="561"/>
      <c r="I427" s="561"/>
      <c r="J427" s="562"/>
      <c r="K427" s="561"/>
      <c r="L427" s="563"/>
    </row>
    <row r="428" spans="1:12" s="551" customFormat="1" ht="12.75" customHeight="1">
      <c r="A428" s="546"/>
      <c r="B428" s="558"/>
      <c r="C428" s="554"/>
      <c r="D428" s="559"/>
      <c r="F428" s="560"/>
      <c r="G428" s="482"/>
      <c r="H428" s="561"/>
      <c r="I428" s="561"/>
      <c r="J428" s="562"/>
      <c r="K428" s="561"/>
      <c r="L428" s="563"/>
    </row>
    <row r="429" spans="1:12" s="551" customFormat="1" ht="12.75" customHeight="1">
      <c r="A429" s="564">
        <f>COUNT(A$1:A425)+1</f>
        <v>16</v>
      </c>
      <c r="B429" s="558" t="s">
        <v>1100</v>
      </c>
      <c r="C429" s="554"/>
      <c r="D429" s="559"/>
      <c r="F429" s="560"/>
      <c r="G429" s="482"/>
      <c r="H429" s="561"/>
      <c r="I429" s="561"/>
      <c r="J429" s="562"/>
      <c r="K429" s="561"/>
      <c r="L429" s="563"/>
    </row>
    <row r="430" spans="1:12" s="551" customFormat="1" ht="12.75" customHeight="1">
      <c r="A430" s="546"/>
      <c r="B430" s="558" t="s">
        <v>1101</v>
      </c>
      <c r="C430" s="554"/>
      <c r="D430" s="559"/>
      <c r="F430" s="560"/>
      <c r="G430" s="482"/>
      <c r="H430" s="561"/>
      <c r="I430" s="561"/>
      <c r="J430" s="562"/>
      <c r="K430" s="561"/>
      <c r="L430" s="563"/>
    </row>
    <row r="431" spans="1:12" s="551" customFormat="1" ht="12.75" customHeight="1">
      <c r="A431" s="546"/>
      <c r="B431" s="558" t="s">
        <v>1102</v>
      </c>
      <c r="C431" s="554"/>
      <c r="D431" s="559"/>
      <c r="F431" s="560"/>
      <c r="G431" s="482"/>
      <c r="H431" s="561"/>
      <c r="I431" s="561"/>
      <c r="J431" s="562"/>
      <c r="K431" s="561"/>
      <c r="L431" s="563"/>
    </row>
    <row r="432" spans="1:12" s="551" customFormat="1" ht="12.75" customHeight="1">
      <c r="A432" s="546"/>
      <c r="B432" s="558"/>
      <c r="C432" s="554" t="s">
        <v>878</v>
      </c>
      <c r="D432" s="559">
        <v>2</v>
      </c>
      <c r="F432" s="560"/>
      <c r="G432" s="482">
        <f>D432*E432</f>
        <v>0</v>
      </c>
      <c r="H432" s="561"/>
      <c r="I432" s="561"/>
      <c r="J432" s="562"/>
      <c r="K432" s="561"/>
      <c r="L432" s="563"/>
    </row>
    <row r="433" spans="1:12" s="551" customFormat="1" ht="12.75" customHeight="1">
      <c r="C433" s="554"/>
      <c r="D433" s="559"/>
      <c r="F433" s="560"/>
      <c r="G433" s="482"/>
      <c r="H433" s="561"/>
      <c r="I433" s="561"/>
      <c r="J433" s="562"/>
      <c r="K433" s="561"/>
      <c r="L433" s="563"/>
    </row>
    <row r="434" spans="1:12" s="551" customFormat="1" ht="12.75" customHeight="1">
      <c r="A434" s="564">
        <f>COUNT(A$1:A429)+1</f>
        <v>17</v>
      </c>
      <c r="B434" s="558" t="s">
        <v>1103</v>
      </c>
      <c r="C434" s="554"/>
      <c r="D434" s="559"/>
      <c r="F434" s="560"/>
      <c r="G434" s="482"/>
      <c r="H434" s="561"/>
      <c r="I434" s="561"/>
      <c r="J434" s="562"/>
      <c r="K434" s="561"/>
      <c r="L434" s="561"/>
    </row>
    <row r="435" spans="1:12" s="551" customFormat="1" ht="12.75" customHeight="1">
      <c r="A435" s="546"/>
      <c r="B435" s="558" t="s">
        <v>1104</v>
      </c>
      <c r="C435" s="554" t="s">
        <v>878</v>
      </c>
      <c r="D435" s="559">
        <v>1</v>
      </c>
      <c r="F435" s="560"/>
      <c r="G435" s="482">
        <f>D435*E435</f>
        <v>0</v>
      </c>
      <c r="H435" s="561"/>
      <c r="I435" s="561"/>
      <c r="J435" s="562"/>
      <c r="K435" s="561"/>
      <c r="L435" s="561"/>
    </row>
    <row r="436" spans="1:12" s="551" customFormat="1" ht="12.75" customHeight="1">
      <c r="A436" s="546"/>
      <c r="B436" s="558" t="s">
        <v>1098</v>
      </c>
      <c r="C436" s="554" t="s">
        <v>878</v>
      </c>
      <c r="D436" s="559">
        <v>1</v>
      </c>
      <c r="F436" s="560"/>
      <c r="G436" s="482">
        <f>D436*E436</f>
        <v>0</v>
      </c>
      <c r="H436" s="561"/>
      <c r="I436" s="561"/>
      <c r="J436" s="562"/>
      <c r="K436" s="561"/>
      <c r="L436" s="563"/>
    </row>
    <row r="437" spans="1:12" s="551" customFormat="1" ht="12.75" customHeight="1">
      <c r="A437" s="546"/>
      <c r="B437" s="558"/>
      <c r="C437" s="554"/>
      <c r="D437" s="559"/>
      <c r="F437" s="560"/>
      <c r="G437" s="482"/>
      <c r="H437" s="561"/>
      <c r="I437" s="561"/>
      <c r="J437" s="562"/>
      <c r="K437" s="561"/>
      <c r="L437" s="563"/>
    </row>
    <row r="438" spans="1:12" s="551" customFormat="1" ht="12.75" customHeight="1">
      <c r="A438" s="546"/>
      <c r="B438" s="558"/>
      <c r="C438" s="554"/>
      <c r="D438" s="559"/>
      <c r="F438" s="560"/>
      <c r="G438" s="482"/>
      <c r="H438" s="561"/>
      <c r="I438" s="561"/>
      <c r="J438" s="562"/>
      <c r="K438" s="561"/>
      <c r="L438" s="563"/>
    </row>
    <row r="439" spans="1:12" s="551" customFormat="1" ht="12.75" customHeight="1">
      <c r="A439" s="564">
        <f>COUNT(A$1:A435)+1</f>
        <v>18</v>
      </c>
      <c r="B439" s="558" t="s">
        <v>1105</v>
      </c>
      <c r="C439" s="554"/>
      <c r="D439" s="559"/>
      <c r="F439" s="560"/>
      <c r="G439" s="482"/>
      <c r="H439" s="561"/>
      <c r="I439" s="561"/>
      <c r="J439" s="562"/>
      <c r="K439" s="561"/>
      <c r="L439" s="561"/>
    </row>
    <row r="440" spans="1:12" s="551" customFormat="1" ht="12.75" customHeight="1">
      <c r="A440" s="546"/>
      <c r="B440" s="558" t="s">
        <v>1106</v>
      </c>
      <c r="C440" s="554"/>
      <c r="D440" s="559"/>
      <c r="F440" s="560"/>
      <c r="G440" s="482"/>
      <c r="H440" s="561"/>
      <c r="I440" s="561"/>
      <c r="J440" s="562"/>
      <c r="K440" s="561"/>
      <c r="L440" s="561"/>
    </row>
    <row r="441" spans="1:12" s="551" customFormat="1" ht="12.75">
      <c r="A441" s="546"/>
      <c r="B441" s="558" t="s">
        <v>1107</v>
      </c>
      <c r="C441" s="554"/>
      <c r="D441" s="559"/>
      <c r="F441" s="560"/>
      <c r="G441" s="482"/>
      <c r="H441" s="561"/>
      <c r="I441" s="561"/>
      <c r="J441" s="562"/>
      <c r="K441" s="561"/>
      <c r="L441" s="561"/>
    </row>
    <row r="442" spans="1:12" s="551" customFormat="1" ht="12.75" customHeight="1">
      <c r="A442" s="546"/>
      <c r="B442" s="558" t="s">
        <v>1108</v>
      </c>
      <c r="C442" s="554"/>
      <c r="D442" s="559"/>
      <c r="F442" s="560"/>
      <c r="G442" s="482"/>
      <c r="H442" s="561"/>
      <c r="I442" s="561"/>
      <c r="J442" s="562"/>
      <c r="K442" s="561"/>
      <c r="L442" s="561"/>
    </row>
    <row r="443" spans="1:12" s="551" customFormat="1" ht="12.75" customHeight="1">
      <c r="A443" s="546"/>
      <c r="B443" s="558" t="s">
        <v>1109</v>
      </c>
      <c r="C443" s="554"/>
      <c r="D443" s="559"/>
      <c r="F443" s="560"/>
      <c r="G443" s="482"/>
      <c r="H443" s="561"/>
      <c r="I443" s="561"/>
      <c r="J443" s="562"/>
      <c r="K443" s="561"/>
      <c r="L443" s="561"/>
    </row>
    <row r="444" spans="1:12" s="551" customFormat="1" ht="12.75" customHeight="1">
      <c r="A444" s="546"/>
      <c r="B444" s="558" t="s">
        <v>1110</v>
      </c>
      <c r="C444" s="554" t="s">
        <v>878</v>
      </c>
      <c r="D444" s="559">
        <v>1</v>
      </c>
      <c r="F444" s="560"/>
      <c r="G444" s="482">
        <f>D444*E444</f>
        <v>0</v>
      </c>
      <c r="H444" s="561"/>
      <c r="I444" s="561"/>
      <c r="J444" s="562"/>
      <c r="K444" s="561"/>
      <c r="L444" s="563"/>
    </row>
    <row r="445" spans="1:12" s="551" customFormat="1" ht="12.75" customHeight="1">
      <c r="A445" s="546"/>
      <c r="B445" s="558"/>
      <c r="C445" s="554"/>
      <c r="D445" s="559"/>
      <c r="F445" s="560"/>
      <c r="G445" s="482"/>
      <c r="H445" s="561"/>
      <c r="I445" s="561"/>
      <c r="J445" s="562"/>
      <c r="K445" s="561"/>
      <c r="L445" s="563"/>
    </row>
    <row r="446" spans="1:12" s="551" customFormat="1" ht="12.75" customHeight="1">
      <c r="A446" s="546"/>
      <c r="B446" s="558"/>
      <c r="C446" s="554"/>
      <c r="D446" s="559"/>
      <c r="F446" s="560"/>
      <c r="G446" s="482"/>
      <c r="H446" s="561"/>
      <c r="I446" s="561"/>
      <c r="J446" s="562"/>
      <c r="K446" s="561"/>
      <c r="L446" s="563"/>
    </row>
    <row r="447" spans="1:12" s="551" customFormat="1" ht="12.75" customHeight="1">
      <c r="A447" s="564">
        <f>COUNT(A$1:A443)+1</f>
        <v>19</v>
      </c>
      <c r="B447" s="558" t="s">
        <v>1105</v>
      </c>
      <c r="C447" s="554"/>
      <c r="D447" s="559"/>
      <c r="F447" s="560"/>
      <c r="G447" s="482"/>
      <c r="H447" s="561"/>
      <c r="I447" s="561"/>
      <c r="J447" s="562"/>
      <c r="K447" s="561"/>
      <c r="L447" s="561"/>
    </row>
    <row r="448" spans="1:12" s="551" customFormat="1" ht="15" customHeight="1">
      <c r="A448" s="546"/>
      <c r="B448" s="558" t="s">
        <v>1111</v>
      </c>
      <c r="C448" s="554"/>
      <c r="D448" s="559"/>
      <c r="F448" s="560"/>
      <c r="G448" s="482"/>
      <c r="H448" s="561"/>
      <c r="I448" s="561"/>
      <c r="J448" s="562"/>
      <c r="K448" s="561"/>
      <c r="L448" s="561"/>
    </row>
    <row r="449" spans="1:12" s="551" customFormat="1" ht="12.75" customHeight="1">
      <c r="A449" s="546"/>
      <c r="B449" s="558" t="s">
        <v>1112</v>
      </c>
      <c r="C449" s="554"/>
      <c r="D449" s="559"/>
      <c r="F449" s="560"/>
      <c r="G449" s="482"/>
      <c r="H449" s="561"/>
      <c r="I449" s="561"/>
      <c r="J449" s="562"/>
      <c r="K449" s="561"/>
      <c r="L449" s="561"/>
    </row>
    <row r="450" spans="1:12" s="551" customFormat="1" ht="12.75" customHeight="1">
      <c r="A450" s="546"/>
      <c r="B450" s="558" t="s">
        <v>1113</v>
      </c>
      <c r="C450" s="554"/>
      <c r="D450" s="559"/>
      <c r="F450" s="560"/>
      <c r="G450" s="482"/>
      <c r="H450" s="561"/>
      <c r="I450" s="561"/>
      <c r="J450" s="562"/>
      <c r="K450" s="561"/>
      <c r="L450" s="561"/>
    </row>
    <row r="451" spans="1:12" s="551" customFormat="1" ht="12.75" customHeight="1">
      <c r="A451" s="546"/>
      <c r="B451" s="558" t="s">
        <v>1114</v>
      </c>
      <c r="C451" s="554"/>
      <c r="D451" s="559"/>
      <c r="F451" s="560"/>
      <c r="G451" s="482"/>
      <c r="H451" s="561"/>
      <c r="I451" s="561"/>
      <c r="J451" s="562"/>
      <c r="K451" s="561"/>
      <c r="L451" s="561"/>
    </row>
    <row r="452" spans="1:12" s="551" customFormat="1" ht="12.75" customHeight="1">
      <c r="A452" s="546"/>
      <c r="B452" s="558" t="s">
        <v>1115</v>
      </c>
      <c r="C452" s="554" t="s">
        <v>878</v>
      </c>
      <c r="D452" s="559">
        <v>1</v>
      </c>
      <c r="F452" s="560"/>
      <c r="G452" s="482">
        <f>D452*E452</f>
        <v>0</v>
      </c>
      <c r="H452" s="561"/>
      <c r="I452" s="561"/>
      <c r="J452" s="562"/>
      <c r="K452" s="561"/>
      <c r="L452" s="563"/>
    </row>
    <row r="453" spans="1:12" s="551" customFormat="1" ht="12.75" customHeight="1">
      <c r="A453" s="546"/>
      <c r="B453" s="558"/>
      <c r="C453" s="554"/>
      <c r="D453" s="559"/>
      <c r="F453" s="560"/>
      <c r="G453" s="482"/>
      <c r="H453" s="561"/>
      <c r="I453" s="561"/>
      <c r="J453" s="562"/>
      <c r="K453" s="561"/>
      <c r="L453" s="563"/>
    </row>
    <row r="454" spans="1:12" s="551" customFormat="1" ht="12.75" customHeight="1">
      <c r="A454" s="546"/>
      <c r="B454" s="558"/>
      <c r="C454" s="554"/>
      <c r="D454" s="559"/>
      <c r="F454" s="560"/>
      <c r="G454" s="482"/>
      <c r="H454" s="561"/>
      <c r="I454" s="561"/>
      <c r="J454" s="562"/>
      <c r="K454" s="561"/>
      <c r="L454" s="563"/>
    </row>
    <row r="455" spans="1:12" s="551" customFormat="1" ht="12.75" customHeight="1">
      <c r="A455" s="564">
        <f>COUNT(A$1:A454)+1</f>
        <v>20</v>
      </c>
      <c r="B455" s="254" t="s">
        <v>1116</v>
      </c>
      <c r="C455" s="554"/>
      <c r="D455" s="559"/>
      <c r="F455" s="560"/>
      <c r="G455" s="482"/>
      <c r="H455" s="561"/>
      <c r="I455" s="561"/>
      <c r="J455" s="562"/>
      <c r="K455" s="561"/>
      <c r="L455" s="561"/>
    </row>
    <row r="456" spans="1:12" s="551" customFormat="1" ht="14.25" customHeight="1">
      <c r="A456" s="546"/>
      <c r="B456" s="254" t="s">
        <v>1117</v>
      </c>
      <c r="C456" s="554" t="s">
        <v>878</v>
      </c>
      <c r="D456" s="559">
        <v>1</v>
      </c>
      <c r="F456" s="560"/>
      <c r="G456" s="482">
        <f t="shared" ref="G456:G461" si="0">D456*E456</f>
        <v>0</v>
      </c>
      <c r="H456" s="561"/>
      <c r="I456" s="561"/>
      <c r="J456" s="562"/>
      <c r="K456" s="561"/>
      <c r="L456" s="563"/>
    </row>
    <row r="457" spans="1:12" s="551" customFormat="1" ht="12.75" customHeight="1">
      <c r="A457" s="546"/>
      <c r="B457" s="554" t="s">
        <v>1118</v>
      </c>
      <c r="C457" s="554" t="s">
        <v>878</v>
      </c>
      <c r="D457" s="559">
        <v>1</v>
      </c>
      <c r="F457" s="560"/>
      <c r="G457" s="482">
        <f t="shared" si="0"/>
        <v>0</v>
      </c>
      <c r="H457" s="561"/>
      <c r="I457" s="561"/>
      <c r="J457" s="562"/>
      <c r="K457" s="561"/>
      <c r="L457" s="563"/>
    </row>
    <row r="458" spans="1:12" s="551" customFormat="1" ht="12.75" customHeight="1">
      <c r="A458" s="546"/>
      <c r="B458" s="554" t="s">
        <v>1119</v>
      </c>
      <c r="C458" s="554" t="s">
        <v>878</v>
      </c>
      <c r="D458" s="559">
        <v>2</v>
      </c>
      <c r="F458" s="560"/>
      <c r="G458" s="482">
        <f t="shared" si="0"/>
        <v>0</v>
      </c>
      <c r="H458" s="561"/>
      <c r="I458" s="561"/>
      <c r="J458" s="562"/>
      <c r="K458" s="561"/>
      <c r="L458" s="563"/>
    </row>
    <row r="459" spans="1:12" s="551" customFormat="1" ht="12.75" customHeight="1">
      <c r="A459" s="546"/>
      <c r="B459" s="554" t="s">
        <v>1120</v>
      </c>
      <c r="C459" s="554" t="s">
        <v>878</v>
      </c>
      <c r="D459" s="559">
        <v>2</v>
      </c>
      <c r="F459" s="560"/>
      <c r="G459" s="482">
        <f t="shared" si="0"/>
        <v>0</v>
      </c>
      <c r="H459" s="561"/>
      <c r="I459" s="561"/>
      <c r="J459" s="562"/>
      <c r="K459" s="561"/>
      <c r="L459" s="563"/>
    </row>
    <row r="460" spans="1:12" s="551" customFormat="1" ht="12.75" customHeight="1">
      <c r="A460" s="546"/>
      <c r="B460" s="554" t="s">
        <v>1121</v>
      </c>
      <c r="C460" s="554" t="s">
        <v>878</v>
      </c>
      <c r="D460" s="559">
        <v>1</v>
      </c>
      <c r="F460" s="560"/>
      <c r="G460" s="482">
        <f t="shared" si="0"/>
        <v>0</v>
      </c>
      <c r="H460" s="561"/>
      <c r="I460" s="561"/>
      <c r="J460" s="562"/>
      <c r="K460" s="561"/>
      <c r="L460" s="563"/>
    </row>
    <row r="461" spans="1:12" s="551" customFormat="1" ht="12.75" customHeight="1">
      <c r="A461" s="546"/>
      <c r="B461" s="554" t="s">
        <v>1122</v>
      </c>
      <c r="C461" s="554" t="s">
        <v>878</v>
      </c>
      <c r="D461" s="559">
        <v>1</v>
      </c>
      <c r="F461" s="560"/>
      <c r="G461" s="482">
        <f t="shared" si="0"/>
        <v>0</v>
      </c>
      <c r="H461" s="561"/>
      <c r="I461" s="561"/>
      <c r="J461" s="562"/>
      <c r="K461" s="561"/>
      <c r="L461" s="563"/>
    </row>
    <row r="462" spans="1:12" s="551" customFormat="1" ht="12" customHeight="1">
      <c r="A462" s="546"/>
      <c r="B462" s="554" t="s">
        <v>1123</v>
      </c>
      <c r="C462" s="554"/>
      <c r="D462" s="559"/>
      <c r="F462" s="560"/>
      <c r="G462" s="482"/>
      <c r="H462" s="561"/>
      <c r="I462" s="561"/>
      <c r="J462" s="562"/>
      <c r="K462" s="561"/>
      <c r="L462" s="561"/>
    </row>
    <row r="463" spans="1:12" s="551" customFormat="1" ht="12.75" customHeight="1">
      <c r="A463" s="546"/>
      <c r="B463" s="554"/>
      <c r="C463" s="554"/>
      <c r="D463" s="559"/>
      <c r="F463" s="560"/>
      <c r="G463" s="482"/>
      <c r="H463" s="561"/>
      <c r="I463" s="561"/>
      <c r="J463" s="562"/>
      <c r="K463" s="561"/>
      <c r="L463" s="561"/>
    </row>
    <row r="464" spans="1:12" s="551" customFormat="1" ht="13.5" customHeight="1">
      <c r="A464" s="546"/>
      <c r="B464" s="558"/>
      <c r="C464" s="554"/>
      <c r="D464" s="559"/>
      <c r="F464" s="560"/>
      <c r="G464" s="482"/>
      <c r="H464" s="561"/>
      <c r="I464" s="561"/>
      <c r="J464" s="562"/>
      <c r="K464" s="561"/>
      <c r="L464" s="561"/>
    </row>
    <row r="465" spans="1:12" s="551" customFormat="1" ht="42" customHeight="1">
      <c r="A465" s="564">
        <f>COUNT(A$1:A461)+1</f>
        <v>21</v>
      </c>
      <c r="B465" s="558" t="s">
        <v>1124</v>
      </c>
      <c r="C465" s="554"/>
      <c r="D465" s="559"/>
      <c r="F465" s="560"/>
      <c r="G465" s="482"/>
      <c r="H465" s="561"/>
      <c r="I465" s="561"/>
      <c r="J465" s="562"/>
      <c r="K465" s="561"/>
      <c r="L465" s="561"/>
    </row>
    <row r="466" spans="1:12" s="551" customFormat="1" ht="14.25" customHeight="1">
      <c r="A466" s="546"/>
      <c r="B466" s="558" t="s">
        <v>1125</v>
      </c>
      <c r="C466" s="554"/>
      <c r="D466" s="559"/>
      <c r="F466" s="560"/>
      <c r="G466" s="482"/>
      <c r="H466" s="561"/>
      <c r="I466" s="561"/>
      <c r="J466" s="562"/>
      <c r="K466" s="561"/>
      <c r="L466" s="561"/>
    </row>
    <row r="467" spans="1:12" s="551" customFormat="1" ht="12.75" customHeight="1">
      <c r="A467" s="546"/>
      <c r="B467" s="558" t="s">
        <v>1126</v>
      </c>
      <c r="C467" s="554"/>
      <c r="D467" s="559"/>
      <c r="F467" s="560"/>
      <c r="G467" s="482"/>
      <c r="H467" s="561"/>
      <c r="I467" s="561"/>
      <c r="J467" s="562"/>
      <c r="K467" s="561"/>
      <c r="L467" s="561"/>
    </row>
    <row r="468" spans="1:12" s="551" customFormat="1" ht="12.75" customHeight="1">
      <c r="A468" s="546"/>
      <c r="B468" s="558" t="s">
        <v>1127</v>
      </c>
      <c r="C468" s="554"/>
      <c r="D468" s="559"/>
      <c r="F468" s="560"/>
      <c r="G468" s="482"/>
      <c r="H468" s="561"/>
      <c r="I468" s="561"/>
      <c r="J468" s="562"/>
      <c r="K468" s="561"/>
      <c r="L468" s="561"/>
    </row>
    <row r="469" spans="1:12" s="551" customFormat="1" ht="12.75" customHeight="1">
      <c r="A469" s="546"/>
      <c r="B469" s="558" t="s">
        <v>1128</v>
      </c>
      <c r="C469" s="554" t="s">
        <v>878</v>
      </c>
      <c r="D469" s="559">
        <v>1</v>
      </c>
      <c r="F469" s="560"/>
      <c r="G469" s="482">
        <f>D469*E469</f>
        <v>0</v>
      </c>
      <c r="H469" s="561"/>
      <c r="I469" s="561"/>
      <c r="J469" s="562"/>
      <c r="K469" s="561"/>
      <c r="L469" s="563"/>
    </row>
    <row r="470" spans="1:12" s="551" customFormat="1" ht="12.75" customHeight="1">
      <c r="A470" s="546"/>
      <c r="B470" s="558"/>
      <c r="C470" s="554"/>
      <c r="D470" s="559"/>
      <c r="F470" s="560"/>
      <c r="G470" s="482"/>
      <c r="H470" s="561"/>
      <c r="I470" s="561"/>
      <c r="J470" s="562"/>
      <c r="K470" s="561"/>
      <c r="L470" s="563"/>
    </row>
    <row r="471" spans="1:12" s="551" customFormat="1" ht="12.75" customHeight="1">
      <c r="A471" s="546"/>
      <c r="B471" s="558"/>
      <c r="C471" s="554"/>
      <c r="D471" s="559"/>
      <c r="F471" s="560"/>
      <c r="G471" s="482"/>
      <c r="H471" s="561"/>
      <c r="I471" s="561"/>
      <c r="J471" s="562"/>
      <c r="K471" s="561"/>
      <c r="L471" s="563"/>
    </row>
    <row r="472" spans="1:12" s="551" customFormat="1" ht="40.5" customHeight="1">
      <c r="A472" s="564">
        <f>COUNT(A$1:A468)+1</f>
        <v>22</v>
      </c>
      <c r="B472" s="558" t="s">
        <v>1124</v>
      </c>
      <c r="C472" s="554"/>
      <c r="D472" s="559"/>
      <c r="F472" s="560"/>
      <c r="G472" s="482"/>
      <c r="H472" s="561"/>
      <c r="I472" s="561"/>
      <c r="J472" s="562"/>
      <c r="K472" s="561"/>
      <c r="L472" s="561"/>
    </row>
    <row r="473" spans="1:12" s="551" customFormat="1" ht="12.75" customHeight="1">
      <c r="A473" s="546"/>
      <c r="B473" s="558" t="s">
        <v>1129</v>
      </c>
      <c r="C473" s="554"/>
      <c r="D473" s="559"/>
      <c r="F473" s="560"/>
      <c r="G473" s="482"/>
      <c r="H473" s="561"/>
      <c r="I473" s="561"/>
      <c r="J473" s="562"/>
      <c r="K473" s="561"/>
      <c r="L473" s="561"/>
    </row>
    <row r="474" spans="1:12" s="551" customFormat="1" ht="12.75" customHeight="1">
      <c r="A474" s="546"/>
      <c r="B474" s="558" t="s">
        <v>1130</v>
      </c>
      <c r="C474" s="554"/>
      <c r="D474" s="559"/>
      <c r="F474" s="560"/>
      <c r="G474" s="482"/>
      <c r="H474" s="561"/>
      <c r="I474" s="561"/>
      <c r="J474" s="562"/>
      <c r="K474" s="561"/>
      <c r="L474" s="561"/>
    </row>
    <row r="475" spans="1:12" s="551" customFormat="1" ht="12.75" customHeight="1">
      <c r="A475" s="546"/>
      <c r="B475" s="558" t="s">
        <v>1127</v>
      </c>
      <c r="C475" s="554"/>
      <c r="D475" s="559"/>
      <c r="F475" s="560"/>
      <c r="G475" s="482"/>
      <c r="H475" s="561"/>
      <c r="I475" s="561"/>
      <c r="J475" s="562"/>
      <c r="K475" s="561"/>
      <c r="L475" s="561"/>
    </row>
    <row r="476" spans="1:12" s="551" customFormat="1" ht="12.75" customHeight="1">
      <c r="A476" s="546"/>
      <c r="B476" s="558" t="s">
        <v>1131</v>
      </c>
      <c r="C476" s="554" t="s">
        <v>878</v>
      </c>
      <c r="D476" s="559">
        <v>1</v>
      </c>
      <c r="F476" s="560"/>
      <c r="G476" s="482">
        <f>D476*E476</f>
        <v>0</v>
      </c>
      <c r="H476" s="561"/>
      <c r="I476" s="561"/>
      <c r="J476" s="562"/>
      <c r="K476" s="561"/>
      <c r="L476" s="563"/>
    </row>
    <row r="477" spans="1:12" s="551" customFormat="1" ht="12.75" customHeight="1">
      <c r="A477" s="546"/>
      <c r="B477" s="558"/>
      <c r="C477" s="554"/>
      <c r="D477" s="559"/>
      <c r="F477" s="560"/>
      <c r="G477" s="482"/>
      <c r="H477" s="561"/>
      <c r="I477" s="561"/>
      <c r="J477" s="562"/>
      <c r="K477" s="561"/>
      <c r="L477" s="563"/>
    </row>
    <row r="478" spans="1:12" s="551" customFormat="1" ht="13.5" customHeight="1">
      <c r="A478" s="564">
        <f>COUNT(A$1:A477)+1</f>
        <v>23</v>
      </c>
      <c r="B478" s="558" t="s">
        <v>1132</v>
      </c>
      <c r="C478" s="554"/>
      <c r="D478" s="559"/>
      <c r="F478" s="560"/>
      <c r="G478" s="482"/>
      <c r="H478" s="561"/>
      <c r="I478" s="561"/>
      <c r="J478" s="562"/>
      <c r="K478" s="561"/>
      <c r="L478" s="561"/>
    </row>
    <row r="479" spans="1:12" s="551" customFormat="1" ht="12.75" customHeight="1">
      <c r="A479" s="546"/>
      <c r="B479" s="558" t="s">
        <v>1133</v>
      </c>
      <c r="C479" s="554" t="s">
        <v>878</v>
      </c>
      <c r="D479" s="559">
        <v>1</v>
      </c>
      <c r="F479" s="560"/>
      <c r="G479" s="482">
        <f>D479*E479</f>
        <v>0</v>
      </c>
      <c r="H479" s="561"/>
      <c r="I479" s="561"/>
      <c r="J479" s="562"/>
      <c r="K479" s="561"/>
      <c r="L479" s="563"/>
    </row>
    <row r="480" spans="1:12" s="551" customFormat="1" ht="12.75" customHeight="1">
      <c r="A480" s="546"/>
      <c r="B480" s="558" t="s">
        <v>1134</v>
      </c>
      <c r="C480" s="554" t="s">
        <v>878</v>
      </c>
      <c r="D480" s="559">
        <v>1</v>
      </c>
      <c r="F480" s="560"/>
      <c r="G480" s="482">
        <f>D480*E480</f>
        <v>0</v>
      </c>
      <c r="H480" s="561"/>
      <c r="I480" s="561"/>
      <c r="J480" s="562"/>
      <c r="K480" s="561"/>
      <c r="L480" s="563"/>
    </row>
    <row r="481" spans="1:12" s="551" customFormat="1" ht="12.75" customHeight="1">
      <c r="A481" s="546"/>
      <c r="B481" s="558"/>
      <c r="C481" s="554"/>
      <c r="D481" s="559"/>
      <c r="F481" s="560"/>
      <c r="G481" s="482"/>
      <c r="H481" s="561"/>
      <c r="I481" s="561"/>
      <c r="J481" s="562"/>
      <c r="K481" s="561"/>
      <c r="L481" s="563"/>
    </row>
    <row r="482" spans="1:12" s="551" customFormat="1" ht="12.75" customHeight="1">
      <c r="A482" s="546"/>
      <c r="B482" s="558"/>
      <c r="C482" s="554"/>
      <c r="D482" s="559"/>
      <c r="F482" s="560"/>
      <c r="G482" s="482"/>
      <c r="H482" s="561"/>
      <c r="I482" s="561"/>
      <c r="J482" s="562"/>
      <c r="K482" s="561"/>
      <c r="L482" s="561"/>
    </row>
    <row r="483" spans="1:12" s="551" customFormat="1" ht="12.75" customHeight="1">
      <c r="A483" s="564">
        <f>COUNT(A$1:A480)+1</f>
        <v>24</v>
      </c>
      <c r="B483" s="558" t="s">
        <v>1135</v>
      </c>
      <c r="C483" s="554"/>
      <c r="D483" s="559"/>
      <c r="F483" s="560"/>
      <c r="G483" s="482"/>
      <c r="H483" s="561"/>
      <c r="I483" s="561"/>
      <c r="J483" s="562"/>
      <c r="K483" s="561"/>
      <c r="L483" s="561"/>
    </row>
    <row r="484" spans="1:12" s="551" customFormat="1" ht="12.75" customHeight="1">
      <c r="A484" s="546"/>
      <c r="B484" s="558" t="s">
        <v>1136</v>
      </c>
      <c r="C484" s="554"/>
      <c r="D484" s="559"/>
      <c r="F484" s="560"/>
      <c r="G484" s="482"/>
      <c r="H484" s="561"/>
      <c r="I484" s="561"/>
      <c r="J484" s="562"/>
      <c r="K484" s="561"/>
      <c r="L484" s="561"/>
    </row>
    <row r="485" spans="1:12" s="551" customFormat="1" ht="18" customHeight="1">
      <c r="A485" s="546"/>
      <c r="B485" s="558" t="s">
        <v>1137</v>
      </c>
      <c r="C485" s="554"/>
      <c r="D485" s="559"/>
      <c r="F485" s="560"/>
      <c r="G485" s="482"/>
      <c r="H485" s="561"/>
      <c r="I485" s="561"/>
      <c r="J485" s="562"/>
      <c r="K485" s="561"/>
      <c r="L485" s="561"/>
    </row>
    <row r="486" spans="1:12" s="551" customFormat="1" ht="12.75" customHeight="1">
      <c r="A486" s="546"/>
      <c r="B486" s="558" t="s">
        <v>1138</v>
      </c>
      <c r="C486" s="554"/>
      <c r="D486" s="559"/>
      <c r="F486" s="560"/>
      <c r="G486" s="482"/>
      <c r="H486" s="561"/>
      <c r="I486" s="561"/>
      <c r="J486" s="562"/>
      <c r="K486" s="561"/>
      <c r="L486" s="561"/>
    </row>
    <row r="487" spans="1:12" s="551" customFormat="1" ht="12.75" customHeight="1">
      <c r="A487" s="546"/>
      <c r="B487" s="558" t="s">
        <v>1139</v>
      </c>
      <c r="C487" s="554" t="s">
        <v>879</v>
      </c>
      <c r="D487" s="559">
        <v>1</v>
      </c>
      <c r="F487" s="560"/>
      <c r="G487" s="482">
        <f>D487*E487</f>
        <v>0</v>
      </c>
      <c r="H487" s="561"/>
      <c r="I487" s="561"/>
      <c r="J487" s="562"/>
      <c r="K487" s="561"/>
      <c r="L487" s="561"/>
    </row>
    <row r="488" spans="1:12" s="551" customFormat="1" ht="12.75" customHeight="1">
      <c r="A488" s="546"/>
      <c r="B488" s="558"/>
      <c r="C488" s="554"/>
      <c r="D488" s="559"/>
      <c r="F488" s="560"/>
      <c r="G488" s="482"/>
      <c r="H488" s="561"/>
      <c r="I488" s="561"/>
      <c r="J488" s="562"/>
      <c r="K488" s="561"/>
      <c r="L488" s="563"/>
    </row>
    <row r="489" spans="1:12" s="551" customFormat="1" ht="12.75" customHeight="1">
      <c r="A489" s="546"/>
      <c r="B489" s="558"/>
      <c r="C489" s="554"/>
      <c r="D489" s="559"/>
      <c r="F489" s="560"/>
      <c r="G489" s="482"/>
      <c r="H489" s="561"/>
      <c r="I489" s="561"/>
      <c r="J489" s="562"/>
      <c r="K489" s="561"/>
      <c r="L489" s="563"/>
    </row>
    <row r="490" spans="1:12" s="551" customFormat="1" ht="12.75" customHeight="1">
      <c r="A490" s="564">
        <f>COUNT(A$1:A487)+1</f>
        <v>25</v>
      </c>
      <c r="B490" s="554" t="s">
        <v>1140</v>
      </c>
      <c r="C490" s="554"/>
      <c r="D490" s="559"/>
      <c r="F490" s="560"/>
      <c r="G490" s="482"/>
      <c r="H490" s="561"/>
      <c r="I490" s="561"/>
      <c r="J490" s="562"/>
      <c r="K490" s="561"/>
      <c r="L490" s="561"/>
    </row>
    <row r="491" spans="1:12" s="551" customFormat="1" ht="12.75" customHeight="1">
      <c r="A491" s="546"/>
      <c r="B491" s="554" t="s">
        <v>1141</v>
      </c>
      <c r="C491" s="554"/>
      <c r="D491" s="559"/>
      <c r="F491" s="560"/>
      <c r="G491" s="482"/>
      <c r="H491" s="561"/>
      <c r="I491" s="561"/>
      <c r="J491" s="562"/>
      <c r="K491" s="561"/>
      <c r="L491" s="561"/>
    </row>
    <row r="492" spans="1:12" s="551" customFormat="1" ht="12.75" customHeight="1">
      <c r="A492" s="546"/>
      <c r="B492" s="558" t="s">
        <v>1142</v>
      </c>
      <c r="C492" s="554" t="s">
        <v>878</v>
      </c>
      <c r="D492" s="559">
        <v>1</v>
      </c>
      <c r="F492" s="560"/>
      <c r="G492" s="482">
        <f>D492*E492</f>
        <v>0</v>
      </c>
      <c r="H492" s="561"/>
      <c r="I492" s="561"/>
      <c r="J492" s="562"/>
      <c r="K492" s="561"/>
      <c r="L492" s="563"/>
    </row>
    <row r="493" spans="1:12" s="551" customFormat="1" ht="12.75" customHeight="1">
      <c r="A493" s="546"/>
      <c r="B493" s="558"/>
      <c r="C493" s="554"/>
      <c r="D493" s="559"/>
      <c r="F493" s="560"/>
      <c r="G493" s="482"/>
      <c r="H493" s="561"/>
      <c r="I493" s="561"/>
      <c r="J493" s="562"/>
      <c r="K493" s="561"/>
      <c r="L493" s="563"/>
    </row>
    <row r="494" spans="1:12" s="551" customFormat="1" ht="12.75" customHeight="1">
      <c r="A494" s="546"/>
      <c r="B494" s="558"/>
      <c r="C494" s="554"/>
      <c r="D494" s="559"/>
      <c r="F494" s="560"/>
      <c r="G494" s="482"/>
      <c r="H494" s="561"/>
      <c r="I494" s="561"/>
      <c r="J494" s="562"/>
      <c r="K494" s="561"/>
      <c r="L494" s="561"/>
    </row>
    <row r="495" spans="1:12" s="551" customFormat="1" ht="12.75" customHeight="1">
      <c r="A495" s="564">
        <f>COUNT(A$1:A491)+1</f>
        <v>26</v>
      </c>
      <c r="B495" s="554" t="s">
        <v>1143</v>
      </c>
      <c r="C495" s="554"/>
      <c r="D495" s="559"/>
      <c r="F495" s="560"/>
      <c r="G495" s="482"/>
      <c r="H495" s="561"/>
      <c r="I495" s="561"/>
      <c r="J495" s="562"/>
      <c r="K495" s="561"/>
      <c r="L495" s="561"/>
    </row>
    <row r="496" spans="1:12" s="551" customFormat="1" ht="12.75" customHeight="1">
      <c r="A496" s="564"/>
      <c r="B496" s="554" t="s">
        <v>1144</v>
      </c>
      <c r="C496" s="571" t="s">
        <v>915</v>
      </c>
      <c r="D496" s="572">
        <v>6</v>
      </c>
      <c r="F496" s="560"/>
      <c r="G496" s="482">
        <f>D496*E496</f>
        <v>0</v>
      </c>
      <c r="H496" s="561"/>
      <c r="I496" s="561"/>
      <c r="J496" s="562"/>
      <c r="K496" s="561"/>
      <c r="L496" s="563"/>
    </row>
    <row r="497" spans="1:12" s="551" customFormat="1" ht="39.75" customHeight="1">
      <c r="A497" s="564"/>
      <c r="B497" s="554" t="s">
        <v>1145</v>
      </c>
      <c r="C497" s="571" t="s">
        <v>915</v>
      </c>
      <c r="D497" s="572">
        <v>10</v>
      </c>
      <c r="F497" s="573"/>
      <c r="G497" s="482">
        <f>D497*E497</f>
        <v>0</v>
      </c>
      <c r="H497" s="561"/>
      <c r="I497" s="561"/>
      <c r="J497" s="562"/>
      <c r="K497" s="561"/>
      <c r="L497" s="563"/>
    </row>
    <row r="498" spans="1:12" s="551" customFormat="1" ht="12.75" customHeight="1">
      <c r="A498" s="564"/>
      <c r="B498" s="554" t="s">
        <v>1146</v>
      </c>
      <c r="C498" s="571" t="s">
        <v>915</v>
      </c>
      <c r="D498" s="572">
        <v>10</v>
      </c>
      <c r="F498" s="573"/>
      <c r="G498" s="482">
        <f>D498*E498</f>
        <v>0</v>
      </c>
      <c r="H498" s="561"/>
      <c r="I498" s="561"/>
      <c r="J498" s="562"/>
      <c r="K498" s="561"/>
      <c r="L498" s="563"/>
    </row>
    <row r="499" spans="1:12" s="551" customFormat="1" ht="12.75" customHeight="1">
      <c r="A499" s="564"/>
      <c r="B499" s="554" t="s">
        <v>1147</v>
      </c>
      <c r="C499" s="571" t="s">
        <v>915</v>
      </c>
      <c r="D499" s="572">
        <v>6</v>
      </c>
      <c r="F499" s="573"/>
      <c r="G499" s="482">
        <f>D499*E499</f>
        <v>0</v>
      </c>
      <c r="H499" s="561"/>
      <c r="I499" s="561"/>
      <c r="J499" s="562"/>
      <c r="K499" s="561"/>
      <c r="L499" s="563"/>
    </row>
    <row r="500" spans="1:12" s="551" customFormat="1" ht="12.75" customHeight="1">
      <c r="A500" s="564"/>
      <c r="B500" s="554"/>
      <c r="C500" s="571"/>
      <c r="D500" s="572"/>
      <c r="F500" s="560"/>
      <c r="G500" s="482"/>
      <c r="H500" s="561"/>
      <c r="I500" s="561"/>
      <c r="J500" s="562"/>
      <c r="K500" s="561"/>
      <c r="L500" s="563"/>
    </row>
    <row r="501" spans="1:12" s="551" customFormat="1" ht="14.25" customHeight="1">
      <c r="A501" s="564"/>
      <c r="B501" s="554"/>
      <c r="C501" s="554"/>
      <c r="D501" s="559"/>
      <c r="F501" s="560"/>
      <c r="G501" s="482"/>
      <c r="H501" s="561"/>
      <c r="I501" s="561"/>
      <c r="J501" s="562"/>
      <c r="K501" s="561"/>
      <c r="L501" s="561"/>
    </row>
    <row r="502" spans="1:12" s="551" customFormat="1" ht="12.75" customHeight="1">
      <c r="A502" s="564">
        <f>COUNT(A$1:A499)+1</f>
        <v>27</v>
      </c>
      <c r="B502" s="567" t="s">
        <v>1148</v>
      </c>
      <c r="C502" s="554"/>
      <c r="D502" s="559"/>
      <c r="F502" s="560"/>
      <c r="G502" s="482"/>
      <c r="H502" s="561"/>
      <c r="I502" s="561"/>
      <c r="J502" s="562"/>
      <c r="K502" s="561"/>
      <c r="L502" s="561"/>
    </row>
    <row r="503" spans="1:12" s="551" customFormat="1" ht="12.75" customHeight="1">
      <c r="A503" s="564"/>
      <c r="B503" s="567" t="s">
        <v>1149</v>
      </c>
      <c r="C503" s="554"/>
      <c r="D503" s="559"/>
      <c r="F503" s="560"/>
      <c r="G503" s="482"/>
      <c r="H503" s="561"/>
      <c r="I503" s="561"/>
      <c r="J503" s="562"/>
      <c r="K503" s="561"/>
      <c r="L503" s="561"/>
    </row>
    <row r="504" spans="1:12" s="551" customFormat="1" ht="12.75" customHeight="1">
      <c r="A504" s="564"/>
      <c r="B504" s="567" t="s">
        <v>1150</v>
      </c>
      <c r="C504" s="554"/>
      <c r="D504" s="559"/>
      <c r="F504" s="560"/>
      <c r="G504" s="482"/>
      <c r="H504" s="561"/>
      <c r="I504" s="561"/>
      <c r="J504" s="562"/>
      <c r="K504" s="561"/>
      <c r="L504" s="561"/>
    </row>
    <row r="505" spans="1:12" s="551" customFormat="1" ht="12.75" customHeight="1">
      <c r="A505" s="564"/>
      <c r="B505" s="567" t="s">
        <v>1151</v>
      </c>
      <c r="C505" s="554"/>
      <c r="D505" s="559"/>
      <c r="F505" s="560"/>
      <c r="G505" s="482"/>
      <c r="H505" s="561"/>
      <c r="I505" s="561"/>
      <c r="J505" s="562"/>
      <c r="K505" s="561"/>
      <c r="L505" s="561"/>
    </row>
    <row r="506" spans="1:12" s="551" customFormat="1" ht="12.75" customHeight="1">
      <c r="A506" s="564"/>
      <c r="B506" s="567" t="s">
        <v>1152</v>
      </c>
      <c r="C506" s="554"/>
      <c r="D506" s="559"/>
      <c r="F506" s="560"/>
      <c r="G506" s="482"/>
      <c r="H506" s="561"/>
      <c r="I506" s="561"/>
      <c r="J506" s="562"/>
      <c r="K506" s="561"/>
      <c r="L506" s="561"/>
    </row>
    <row r="507" spans="1:12" s="551" customFormat="1" ht="12.75" customHeight="1">
      <c r="A507" s="564"/>
      <c r="B507" s="567" t="s">
        <v>1153</v>
      </c>
      <c r="C507" s="554"/>
      <c r="D507" s="559"/>
      <c r="F507" s="560"/>
      <c r="G507" s="482"/>
      <c r="H507" s="561"/>
      <c r="I507" s="561"/>
      <c r="J507" s="562"/>
      <c r="K507" s="561"/>
      <c r="L507" s="561"/>
    </row>
    <row r="508" spans="1:12" s="551" customFormat="1" ht="12.75" customHeight="1">
      <c r="A508" s="564"/>
      <c r="B508" s="567" t="s">
        <v>1154</v>
      </c>
      <c r="C508" s="554" t="s">
        <v>879</v>
      </c>
      <c r="D508" s="559">
        <v>2</v>
      </c>
      <c r="F508" s="560"/>
      <c r="G508" s="482">
        <f>D508*E508</f>
        <v>0</v>
      </c>
      <c r="H508" s="561"/>
      <c r="I508" s="561"/>
      <c r="J508" s="562"/>
      <c r="K508" s="561"/>
      <c r="L508" s="561"/>
    </row>
    <row r="509" spans="1:12" s="551" customFormat="1" ht="12.75" customHeight="1">
      <c r="A509" s="564"/>
      <c r="B509" s="554"/>
      <c r="C509" s="554"/>
      <c r="D509" s="559"/>
      <c r="F509" s="560"/>
      <c r="G509" s="482"/>
      <c r="H509" s="561"/>
      <c r="I509" s="561"/>
      <c r="J509" s="562"/>
      <c r="K509" s="561"/>
      <c r="L509" s="563"/>
    </row>
    <row r="510" spans="1:12" s="551" customFormat="1" ht="12.75" customHeight="1">
      <c r="A510" s="564"/>
      <c r="B510" s="554"/>
      <c r="C510" s="554"/>
      <c r="D510" s="559"/>
      <c r="F510" s="560"/>
      <c r="G510" s="482"/>
      <c r="H510" s="561"/>
      <c r="I510" s="561"/>
      <c r="J510" s="562"/>
      <c r="K510" s="561"/>
      <c r="L510" s="563"/>
    </row>
    <row r="511" spans="1:12" s="551" customFormat="1" ht="14.25" customHeight="1">
      <c r="A511" s="564">
        <f>COUNT(A$1:A508)+1</f>
        <v>28</v>
      </c>
      <c r="B511" s="567" t="s">
        <v>1155</v>
      </c>
      <c r="C511" s="554"/>
      <c r="D511" s="559"/>
      <c r="F511" s="560"/>
      <c r="G511" s="482"/>
      <c r="H511" s="561"/>
      <c r="I511" s="561"/>
      <c r="J511" s="562"/>
      <c r="K511" s="561"/>
      <c r="L511" s="561"/>
    </row>
    <row r="512" spans="1:12" s="551" customFormat="1" ht="12.75" customHeight="1">
      <c r="A512" s="564"/>
      <c r="B512" s="567" t="s">
        <v>1156</v>
      </c>
      <c r="C512" s="554" t="s">
        <v>878</v>
      </c>
      <c r="D512" s="559">
        <v>4</v>
      </c>
      <c r="F512" s="560"/>
      <c r="G512" s="482">
        <f>D512*E512</f>
        <v>0</v>
      </c>
      <c r="H512" s="561"/>
      <c r="I512" s="561"/>
      <c r="J512" s="562"/>
      <c r="K512" s="561"/>
      <c r="L512" s="563"/>
    </row>
    <row r="513" spans="1:12" s="551" customFormat="1" ht="12.75" customHeight="1">
      <c r="A513" s="546"/>
      <c r="B513" s="567" t="s">
        <v>1142</v>
      </c>
      <c r="C513" s="554" t="s">
        <v>878</v>
      </c>
      <c r="D513" s="559">
        <v>2</v>
      </c>
      <c r="F513" s="560"/>
      <c r="G513" s="482">
        <f>D513*E513</f>
        <v>0</v>
      </c>
      <c r="H513" s="561"/>
      <c r="I513" s="561"/>
      <c r="J513" s="562"/>
      <c r="K513" s="561"/>
      <c r="L513" s="563"/>
    </row>
    <row r="514" spans="1:12" s="551" customFormat="1" ht="12.75" customHeight="1">
      <c r="A514" s="546"/>
      <c r="B514" s="567"/>
      <c r="C514" s="554"/>
      <c r="D514" s="559"/>
      <c r="F514" s="560"/>
      <c r="G514" s="482"/>
      <c r="H514" s="561"/>
      <c r="I514" s="561"/>
      <c r="J514" s="562"/>
      <c r="K514" s="561"/>
      <c r="L514" s="563"/>
    </row>
    <row r="515" spans="1:12" s="551" customFormat="1" ht="12.75" customHeight="1">
      <c r="A515" s="546"/>
      <c r="B515" s="567"/>
      <c r="C515" s="554"/>
      <c r="D515" s="559"/>
      <c r="F515" s="560"/>
      <c r="G515" s="482"/>
      <c r="H515" s="561"/>
      <c r="I515" s="561"/>
      <c r="J515" s="562"/>
      <c r="K515" s="561"/>
      <c r="L515" s="563"/>
    </row>
    <row r="516" spans="1:12" s="551" customFormat="1" ht="12.75" customHeight="1">
      <c r="A516" s="564">
        <f>COUNT(A$1:A513)+1</f>
        <v>29</v>
      </c>
      <c r="B516" s="220" t="s">
        <v>1157</v>
      </c>
      <c r="C516" s="554"/>
      <c r="D516" s="559"/>
      <c r="F516" s="560"/>
      <c r="G516" s="482"/>
      <c r="H516" s="561"/>
      <c r="I516" s="561"/>
      <c r="J516" s="562"/>
      <c r="K516" s="561"/>
      <c r="L516" s="561"/>
    </row>
    <row r="517" spans="1:12" s="551" customFormat="1" ht="12.75" customHeight="1">
      <c r="A517" s="546"/>
      <c r="B517" s="220" t="s">
        <v>1158</v>
      </c>
      <c r="C517" s="554"/>
      <c r="D517" s="559"/>
      <c r="F517" s="560"/>
      <c r="G517" s="482"/>
      <c r="H517" s="561"/>
      <c r="I517" s="561"/>
      <c r="J517" s="562"/>
      <c r="K517" s="561"/>
      <c r="L517" s="561"/>
    </row>
    <row r="518" spans="1:12" s="551" customFormat="1" ht="12.75" customHeight="1">
      <c r="A518" s="546"/>
      <c r="B518" s="220" t="s">
        <v>1159</v>
      </c>
      <c r="C518" s="554"/>
      <c r="D518" s="559"/>
      <c r="F518" s="560"/>
      <c r="G518" s="482"/>
      <c r="H518" s="561"/>
      <c r="I518" s="561"/>
      <c r="J518" s="562"/>
      <c r="K518" s="561"/>
      <c r="L518" s="561"/>
    </row>
    <row r="519" spans="1:12" s="551" customFormat="1" ht="12.75" customHeight="1">
      <c r="A519" s="546"/>
      <c r="B519" s="220" t="s">
        <v>1160</v>
      </c>
      <c r="C519" s="554"/>
      <c r="D519" s="559"/>
      <c r="F519" s="560"/>
      <c r="G519" s="482"/>
      <c r="H519" s="561"/>
      <c r="I519" s="561"/>
      <c r="J519" s="562"/>
      <c r="K519" s="561"/>
      <c r="L519" s="561"/>
    </row>
    <row r="520" spans="1:12" s="551" customFormat="1" ht="12.75" customHeight="1">
      <c r="A520" s="546"/>
      <c r="B520" s="220" t="s">
        <v>1161</v>
      </c>
      <c r="C520" s="554"/>
      <c r="D520" s="559"/>
      <c r="F520" s="560"/>
      <c r="G520" s="482"/>
      <c r="H520" s="561"/>
      <c r="I520" s="561"/>
      <c r="J520" s="562"/>
      <c r="K520" s="561"/>
      <c r="L520" s="561"/>
    </row>
    <row r="521" spans="1:12" s="551" customFormat="1" ht="13.5" customHeight="1">
      <c r="A521" s="546"/>
      <c r="B521" s="220" t="s">
        <v>1162</v>
      </c>
      <c r="C521" s="571" t="s">
        <v>915</v>
      </c>
      <c r="D521" s="572">
        <v>3</v>
      </c>
      <c r="F521" s="560"/>
      <c r="G521" s="482">
        <f>D521*E521</f>
        <v>0</v>
      </c>
      <c r="H521" s="561"/>
      <c r="I521" s="561"/>
      <c r="J521" s="562"/>
      <c r="K521" s="561"/>
      <c r="L521" s="563"/>
    </row>
    <row r="522" spans="1:12" s="551" customFormat="1" ht="12.75" customHeight="1">
      <c r="A522" s="546"/>
      <c r="B522" s="220"/>
      <c r="C522" s="571"/>
      <c r="D522" s="572"/>
      <c r="F522" s="560"/>
      <c r="G522" s="482"/>
      <c r="H522" s="561"/>
      <c r="I522" s="561"/>
      <c r="J522" s="562"/>
      <c r="K522" s="561"/>
      <c r="L522" s="563"/>
    </row>
    <row r="523" spans="1:12" s="551" customFormat="1" ht="12.75" customHeight="1">
      <c r="A523" s="546"/>
      <c r="B523" s="220"/>
      <c r="C523" s="554"/>
      <c r="D523" s="559"/>
      <c r="F523" s="560"/>
      <c r="G523" s="482"/>
      <c r="H523" s="561"/>
      <c r="I523" s="561"/>
      <c r="J523" s="562"/>
      <c r="K523" s="561"/>
      <c r="L523" s="561"/>
    </row>
    <row r="524" spans="1:12" s="551" customFormat="1" ht="12.75" customHeight="1">
      <c r="A524" s="564">
        <f>COUNT(A$1:A520)+1</f>
        <v>30</v>
      </c>
      <c r="B524" s="220" t="s">
        <v>1163</v>
      </c>
      <c r="C524" s="554" t="s">
        <v>879</v>
      </c>
      <c r="D524" s="559">
        <v>2</v>
      </c>
      <c r="F524" s="560"/>
      <c r="G524" s="482">
        <f>D524*E524</f>
        <v>0</v>
      </c>
      <c r="H524" s="561"/>
      <c r="I524" s="561"/>
      <c r="J524" s="562"/>
      <c r="K524" s="561"/>
      <c r="L524" s="563"/>
    </row>
    <row r="525" spans="1:12" s="551" customFormat="1" ht="15" customHeight="1">
      <c r="A525" s="564"/>
      <c r="B525" s="220"/>
      <c r="C525" s="554"/>
      <c r="D525" s="559"/>
      <c r="F525" s="560"/>
      <c r="G525" s="482"/>
      <c r="H525" s="561"/>
      <c r="I525" s="561"/>
      <c r="J525" s="562"/>
      <c r="K525" s="561"/>
      <c r="L525" s="563"/>
    </row>
    <row r="526" spans="1:12" s="551" customFormat="1" ht="12.75" customHeight="1">
      <c r="A526" s="546"/>
      <c r="B526"/>
      <c r="C526" s="554"/>
      <c r="D526" s="559"/>
      <c r="F526" s="560"/>
      <c r="G526" s="482"/>
      <c r="H526" s="561"/>
      <c r="I526" s="561"/>
      <c r="J526" s="562"/>
      <c r="K526" s="561"/>
      <c r="L526" s="561"/>
    </row>
    <row r="527" spans="1:12" s="551" customFormat="1" ht="12.75" customHeight="1">
      <c r="A527" s="564">
        <f>COUNT(A$1:A524)+1</f>
        <v>31</v>
      </c>
      <c r="B527" s="220" t="s">
        <v>1164</v>
      </c>
      <c r="C527" s="554"/>
      <c r="D527" s="559"/>
      <c r="F527" s="560"/>
      <c r="G527" s="482"/>
      <c r="H527" s="561"/>
      <c r="I527" s="561"/>
      <c r="J527" s="562"/>
      <c r="K527" s="561"/>
      <c r="L527" s="561"/>
    </row>
    <row r="528" spans="1:12" s="551" customFormat="1" ht="12.75" customHeight="1">
      <c r="A528" s="546"/>
      <c r="B528" s="220" t="s">
        <v>1165</v>
      </c>
      <c r="C528" s="554" t="s">
        <v>879</v>
      </c>
      <c r="D528" s="559">
        <v>1</v>
      </c>
      <c r="F528" s="560"/>
      <c r="G528" s="482">
        <f>D528*E528</f>
        <v>0</v>
      </c>
      <c r="H528" s="561"/>
      <c r="I528" s="561"/>
      <c r="J528" s="562"/>
      <c r="K528" s="561"/>
      <c r="L528" s="561"/>
    </row>
    <row r="529" spans="1:12" s="551" customFormat="1" ht="12.75" customHeight="1">
      <c r="A529" s="546"/>
      <c r="B529" s="220"/>
      <c r="C529" s="554"/>
      <c r="D529" s="559"/>
      <c r="F529" s="560"/>
      <c r="G529" s="482"/>
      <c r="H529" s="561"/>
      <c r="I529" s="561"/>
      <c r="J529" s="562"/>
      <c r="K529" s="561"/>
      <c r="L529" s="561"/>
    </row>
    <row r="530" spans="1:12" s="551" customFormat="1" ht="12.75" customHeight="1">
      <c r="A530" s="546"/>
      <c r="B530" s="558"/>
      <c r="C530" s="554"/>
      <c r="D530" s="559"/>
      <c r="F530" s="560"/>
      <c r="G530" s="482"/>
      <c r="H530" s="561"/>
      <c r="I530" s="561"/>
      <c r="J530" s="562"/>
      <c r="K530" s="561"/>
      <c r="L530" s="563"/>
    </row>
    <row r="531" spans="1:12" s="551" customFormat="1" ht="12.75" customHeight="1">
      <c r="A531" s="564">
        <f>COUNT(A$1:A530)+1</f>
        <v>32</v>
      </c>
      <c r="B531" s="554" t="s">
        <v>1166</v>
      </c>
      <c r="C531" s="554"/>
      <c r="D531" s="559"/>
      <c r="F531" s="560"/>
      <c r="G531" s="482"/>
      <c r="H531" s="561"/>
      <c r="I531" s="561"/>
      <c r="J531" s="562"/>
      <c r="K531" s="561"/>
      <c r="L531" s="561"/>
    </row>
    <row r="532" spans="1:12" s="551" customFormat="1" ht="12.75" customHeight="1">
      <c r="A532" s="564"/>
      <c r="B532" s="554" t="s">
        <v>1167</v>
      </c>
      <c r="C532" s="554"/>
      <c r="D532" s="559"/>
      <c r="F532" s="560"/>
      <c r="G532" s="482"/>
      <c r="H532" s="561"/>
      <c r="I532" s="561"/>
      <c r="J532" s="562"/>
      <c r="K532" s="561"/>
      <c r="L532" s="561"/>
    </row>
    <row r="533" spans="1:12" s="551" customFormat="1" ht="12.75" customHeight="1">
      <c r="A533" s="564"/>
      <c r="B533" s="554" t="s">
        <v>1168</v>
      </c>
      <c r="C533" s="554" t="s">
        <v>879</v>
      </c>
      <c r="D533" s="559">
        <v>1</v>
      </c>
      <c r="F533" s="560"/>
      <c r="G533" s="482">
        <f>D533*E533</f>
        <v>0</v>
      </c>
      <c r="H533" s="561"/>
      <c r="I533" s="561"/>
      <c r="J533" s="562"/>
      <c r="K533" s="561"/>
      <c r="L533" s="561"/>
    </row>
    <row r="534" spans="1:12" s="551" customFormat="1" ht="12.75" customHeight="1">
      <c r="A534" s="564"/>
      <c r="B534" s="554"/>
      <c r="C534" s="554"/>
      <c r="D534" s="559"/>
      <c r="F534" s="560"/>
      <c r="G534" s="482"/>
      <c r="H534" s="561"/>
      <c r="I534" s="561"/>
      <c r="J534" s="562"/>
      <c r="K534" s="561"/>
      <c r="L534" s="563"/>
    </row>
    <row r="535" spans="1:12" s="551" customFormat="1" ht="12.75" customHeight="1">
      <c r="A535" s="564"/>
      <c r="B535" s="554"/>
      <c r="C535" s="554"/>
      <c r="D535" s="559"/>
      <c r="F535" s="560"/>
      <c r="G535" s="482"/>
      <c r="H535" s="561"/>
      <c r="I535" s="561"/>
      <c r="J535" s="562"/>
      <c r="K535" s="561"/>
      <c r="L535" s="561"/>
    </row>
    <row r="536" spans="1:12" s="551" customFormat="1" ht="12.75" customHeight="1">
      <c r="A536" s="564">
        <f>COUNT(A$1:A534)+1</f>
        <v>33</v>
      </c>
      <c r="B536" s="567" t="s">
        <v>1169</v>
      </c>
      <c r="C536" s="554"/>
      <c r="D536" s="559"/>
      <c r="F536" s="560"/>
      <c r="G536" s="482"/>
      <c r="H536" s="561"/>
      <c r="I536" s="561"/>
      <c r="J536" s="562"/>
      <c r="K536" s="561"/>
      <c r="L536" s="561"/>
    </row>
    <row r="537" spans="1:12" s="551" customFormat="1" ht="12.75" customHeight="1">
      <c r="A537" s="564"/>
      <c r="B537" s="567" t="s">
        <v>380</v>
      </c>
      <c r="C537" s="554" t="s">
        <v>1087</v>
      </c>
      <c r="D537" s="559">
        <v>10</v>
      </c>
      <c r="F537" s="560"/>
      <c r="G537" s="482">
        <f>D537*E537</f>
        <v>0</v>
      </c>
      <c r="H537" s="561"/>
      <c r="I537" s="561"/>
      <c r="J537" s="562"/>
      <c r="K537" s="561"/>
      <c r="L537" s="563"/>
    </row>
    <row r="538" spans="1:12" s="551" customFormat="1" ht="12.75" customHeight="1">
      <c r="A538" s="564"/>
      <c r="B538" s="567"/>
      <c r="C538" s="554"/>
      <c r="D538" s="559"/>
      <c r="F538" s="560"/>
      <c r="G538" s="482"/>
      <c r="H538" s="561"/>
      <c r="I538" s="561"/>
      <c r="J538" s="562"/>
      <c r="K538" s="561"/>
      <c r="L538" s="561"/>
    </row>
    <row r="539" spans="1:12" s="551" customFormat="1" ht="12.75" customHeight="1">
      <c r="A539" s="564">
        <f>COUNT(A$1:A537)+1</f>
        <v>34</v>
      </c>
      <c r="B539" s="567" t="s">
        <v>1170</v>
      </c>
      <c r="C539" s="554"/>
      <c r="D539" s="559"/>
      <c r="F539" s="560"/>
      <c r="G539" s="482"/>
      <c r="H539" s="561"/>
      <c r="I539" s="561"/>
      <c r="J539" s="562"/>
      <c r="K539" s="561"/>
      <c r="L539" s="561"/>
    </row>
    <row r="540" spans="1:12" s="551" customFormat="1" ht="12.75" customHeight="1">
      <c r="A540" s="564"/>
      <c r="B540" s="567" t="s">
        <v>1171</v>
      </c>
      <c r="C540" s="554"/>
      <c r="D540" s="559"/>
      <c r="F540" s="560"/>
      <c r="G540" s="482"/>
      <c r="H540" s="561"/>
      <c r="I540" s="561"/>
      <c r="J540" s="562"/>
      <c r="K540" s="561"/>
      <c r="L540" s="561"/>
    </row>
    <row r="541" spans="1:12" s="551" customFormat="1" ht="12.75" customHeight="1">
      <c r="A541" s="564"/>
      <c r="B541" s="567" t="s">
        <v>1172</v>
      </c>
      <c r="C541" s="554"/>
      <c r="D541" s="559"/>
      <c r="F541" s="560"/>
      <c r="G541" s="482"/>
      <c r="H541" s="561"/>
      <c r="I541" s="561"/>
      <c r="J541" s="562"/>
      <c r="K541" s="561"/>
      <c r="L541" s="561"/>
    </row>
    <row r="542" spans="1:12" s="551" customFormat="1" ht="12.75">
      <c r="A542" s="564"/>
      <c r="B542" s="567" t="s">
        <v>380</v>
      </c>
      <c r="C542" s="554" t="s">
        <v>915</v>
      </c>
      <c r="D542" s="559">
        <v>25</v>
      </c>
      <c r="F542" s="560"/>
      <c r="G542" s="482">
        <f>D542*E542</f>
        <v>0</v>
      </c>
      <c r="H542" s="561"/>
      <c r="I542" s="561"/>
      <c r="J542" s="562"/>
      <c r="K542" s="561"/>
      <c r="L542" s="563"/>
    </row>
    <row r="543" spans="1:12" s="551" customFormat="1" ht="12.75">
      <c r="A543" s="564"/>
      <c r="B543" s="567"/>
      <c r="C543" s="554"/>
      <c r="D543" s="559"/>
      <c r="F543" s="560"/>
      <c r="G543" s="482"/>
      <c r="H543" s="561"/>
      <c r="I543" s="561"/>
      <c r="J543" s="562"/>
      <c r="K543" s="561"/>
      <c r="L543" s="561"/>
    </row>
    <row r="544" spans="1:12" s="551" customFormat="1" ht="12.75">
      <c r="A544" s="564">
        <v>35</v>
      </c>
      <c r="B544" s="554" t="s">
        <v>1173</v>
      </c>
      <c r="C544" s="554"/>
      <c r="D544" s="559"/>
      <c r="F544" s="560"/>
      <c r="G544" s="482"/>
      <c r="H544" s="561"/>
      <c r="I544" s="561"/>
      <c r="J544" s="562"/>
      <c r="K544" s="561"/>
      <c r="L544" s="561"/>
    </row>
    <row r="545" spans="1:12" s="551" customFormat="1" ht="12.75">
      <c r="A545" s="564"/>
      <c r="B545" s="554"/>
      <c r="C545" s="554"/>
      <c r="D545" s="574">
        <v>0.05</v>
      </c>
      <c r="F545" s="560"/>
      <c r="G545" s="482">
        <f>D545*E545</f>
        <v>0</v>
      </c>
      <c r="H545" s="561"/>
      <c r="I545" s="561"/>
      <c r="J545" s="562"/>
      <c r="K545" s="561"/>
      <c r="L545" s="563"/>
    </row>
    <row r="546" spans="1:12" s="551" customFormat="1" ht="12.75">
      <c r="A546" s="564"/>
      <c r="B546" s="567"/>
      <c r="C546" s="554"/>
      <c r="D546" s="559"/>
      <c r="F546" s="560"/>
      <c r="G546" s="482"/>
      <c r="H546" s="561"/>
      <c r="I546" s="561"/>
      <c r="J546" s="562"/>
      <c r="K546" s="561"/>
      <c r="L546" s="561"/>
    </row>
    <row r="547" spans="1:12" s="551" customFormat="1" ht="26.25" customHeight="1">
      <c r="A547" s="564">
        <f>COUNT(A$1:A545)+1</f>
        <v>36</v>
      </c>
      <c r="B547" s="554" t="s">
        <v>1174</v>
      </c>
      <c r="C547" s="554"/>
      <c r="D547" s="574">
        <v>0.03</v>
      </c>
      <c r="F547" s="560"/>
      <c r="G547" s="482">
        <f>D547*E547</f>
        <v>0</v>
      </c>
      <c r="H547" s="561"/>
      <c r="I547" s="561"/>
      <c r="J547" s="562"/>
      <c r="K547" s="561"/>
      <c r="L547" s="561"/>
    </row>
    <row r="548" spans="1:12" s="551" customFormat="1" ht="12.75">
      <c r="A548" s="564"/>
      <c r="B548" s="554"/>
      <c r="C548" s="554"/>
      <c r="D548" s="574"/>
      <c r="F548" s="560"/>
      <c r="G548" s="482"/>
      <c r="H548" s="561"/>
      <c r="I548" s="561"/>
      <c r="J548" s="562"/>
      <c r="K548" s="561"/>
      <c r="L548" s="561"/>
    </row>
    <row r="549" spans="1:12" s="551" customFormat="1" ht="12.75">
      <c r="A549" s="564">
        <v>37</v>
      </c>
      <c r="B549" s="554" t="s">
        <v>1175</v>
      </c>
      <c r="C549" s="574" t="s">
        <v>380</v>
      </c>
      <c r="D549" s="568">
        <v>1</v>
      </c>
      <c r="F549" s="560"/>
      <c r="G549" s="482">
        <f>D549*E549</f>
        <v>0</v>
      </c>
      <c r="H549" s="561"/>
      <c r="I549" s="561"/>
      <c r="J549" s="562"/>
      <c r="K549" s="561"/>
      <c r="L549" s="561"/>
    </row>
    <row r="550" spans="1:12" s="551" customFormat="1" ht="12.75">
      <c r="A550" s="564"/>
      <c r="B550" s="554" t="s">
        <v>1176</v>
      </c>
      <c r="C550" s="554"/>
      <c r="D550" s="574"/>
      <c r="F550" s="560"/>
      <c r="G550" s="482"/>
      <c r="H550" s="561"/>
      <c r="I550" s="561"/>
      <c r="J550" s="562"/>
      <c r="K550" s="561"/>
      <c r="L550" s="563"/>
    </row>
    <row r="551" spans="1:12" s="551" customFormat="1" ht="13.5" thickBot="1">
      <c r="A551" s="575"/>
      <c r="B551" s="576" t="s">
        <v>605</v>
      </c>
      <c r="C551" s="576"/>
      <c r="D551" s="577"/>
      <c r="E551" s="577"/>
      <c r="F551" s="578"/>
      <c r="G551" s="578"/>
      <c r="H551" s="561"/>
      <c r="I551" s="561"/>
      <c r="J551" s="621"/>
      <c r="K551" s="582"/>
      <c r="L551" s="582"/>
    </row>
    <row r="552" spans="1:12" s="551" customFormat="1" ht="13.5" thickTop="1">
      <c r="A552" s="546"/>
      <c r="B552" s="552" t="s">
        <v>901</v>
      </c>
      <c r="C552" s="561"/>
      <c r="D552" s="579"/>
      <c r="G552" s="482">
        <f>SUM(G363:G551)</f>
        <v>0</v>
      </c>
      <c r="J552" s="622"/>
      <c r="K552" s="622"/>
      <c r="L552" s="622"/>
    </row>
    <row r="553" spans="1:12" s="551" customFormat="1" ht="12.75">
      <c r="A553" s="580"/>
      <c r="B553" s="581"/>
      <c r="C553" s="455"/>
      <c r="D553" s="554"/>
      <c r="E553" s="554"/>
      <c r="F553" s="555"/>
      <c r="G553" s="482"/>
      <c r="H553" s="455"/>
      <c r="I553" s="455"/>
      <c r="J553" s="623"/>
      <c r="K553" s="582"/>
      <c r="L553" s="582"/>
    </row>
    <row r="554" spans="1:12" s="551" customFormat="1" ht="12.75">
      <c r="B554" s="554"/>
      <c r="C554" s="554"/>
      <c r="D554" s="588"/>
      <c r="E554" s="588"/>
      <c r="F554" s="589"/>
      <c r="G554" s="482"/>
      <c r="H554" s="556"/>
      <c r="I554" s="556"/>
      <c r="J554" s="557"/>
      <c r="K554" s="455"/>
      <c r="L554" s="455"/>
    </row>
    <row r="555" spans="1:12" s="551" customFormat="1" ht="12.75">
      <c r="B555" s="554"/>
      <c r="C555" s="588"/>
      <c r="D555" s="588"/>
      <c r="E555" s="591"/>
      <c r="F555" s="589"/>
      <c r="G555" s="482"/>
      <c r="H555" s="590"/>
      <c r="I555" s="590"/>
      <c r="J555" s="40"/>
      <c r="K555" s="556"/>
      <c r="L555" s="556"/>
    </row>
    <row r="556" spans="1:12" ht="12.75">
      <c r="A556" s="583"/>
      <c r="B556" s="588"/>
      <c r="C556" s="591"/>
      <c r="D556" s="588"/>
      <c r="E556" s="588"/>
      <c r="F556" s="589"/>
      <c r="G556" s="482"/>
      <c r="H556" s="590"/>
      <c r="I556" s="583"/>
    </row>
    <row r="557" spans="1:12" ht="12.75">
      <c r="A557" s="583"/>
      <c r="B557" s="584"/>
      <c r="C557" s="584"/>
      <c r="D557" s="584"/>
      <c r="E557" s="584"/>
      <c r="F557" s="585"/>
      <c r="G557" s="482"/>
      <c r="H557" s="586"/>
      <c r="I557" s="587"/>
    </row>
    <row r="558" spans="1:12" ht="15.75">
      <c r="A558" s="521"/>
      <c r="B558" s="522" t="s">
        <v>477</v>
      </c>
      <c r="C558" s="634"/>
      <c r="D558" s="519"/>
      <c r="E558" s="519"/>
      <c r="F558" s="519"/>
      <c r="G558" s="482"/>
    </row>
    <row r="559" spans="1:12" ht="12.75">
      <c r="A559" s="521"/>
      <c r="B559" s="634"/>
      <c r="C559" s="634"/>
      <c r="D559" s="519"/>
      <c r="E559" s="519"/>
      <c r="F559" s="519"/>
      <c r="G559" s="482"/>
    </row>
    <row r="560" spans="1:12" ht="15.75">
      <c r="A560" s="521"/>
      <c r="B560" s="523" t="s">
        <v>235</v>
      </c>
      <c r="C560" s="634"/>
      <c r="D560" s="519"/>
      <c r="E560" s="519"/>
      <c r="F560" s="519"/>
      <c r="G560" s="482"/>
    </row>
    <row r="561" spans="1:7" ht="15.75">
      <c r="A561" s="524"/>
      <c r="B561" s="523" t="s">
        <v>236</v>
      </c>
      <c r="C561" s="525"/>
      <c r="D561" s="482"/>
      <c r="E561" s="526"/>
      <c r="F561" s="526"/>
      <c r="G561" s="482"/>
    </row>
    <row r="562" spans="1:7" ht="31.5">
      <c r="A562" s="521"/>
      <c r="B562" s="523" t="s">
        <v>237</v>
      </c>
      <c r="C562" s="704" t="s">
        <v>238</v>
      </c>
      <c r="D562" s="482"/>
      <c r="E562" s="526" t="s">
        <v>515</v>
      </c>
      <c r="F562" s="482"/>
      <c r="G562" s="526" t="s">
        <v>461</v>
      </c>
    </row>
    <row r="563" spans="1:7" ht="15.75">
      <c r="A563" s="521"/>
      <c r="B563" s="523"/>
      <c r="C563" s="634"/>
      <c r="D563" s="519"/>
      <c r="E563" s="519"/>
      <c r="F563" s="519"/>
      <c r="G563" s="482"/>
    </row>
    <row r="564" spans="1:7" ht="15.75">
      <c r="A564" s="521"/>
      <c r="B564" s="505" t="s">
        <v>239</v>
      </c>
      <c r="C564" s="634"/>
      <c r="D564" s="519"/>
      <c r="E564" s="519"/>
      <c r="F564" s="519"/>
      <c r="G564" s="482"/>
    </row>
    <row r="565" spans="1:7" ht="15.75">
      <c r="A565" s="521"/>
      <c r="B565" s="523" t="s">
        <v>240</v>
      </c>
      <c r="C565" s="634"/>
      <c r="D565" s="519"/>
      <c r="E565" s="519"/>
      <c r="F565" s="519"/>
      <c r="G565" s="482"/>
    </row>
    <row r="566" spans="1:7" ht="15.75">
      <c r="A566" s="521"/>
      <c r="B566" s="523"/>
      <c r="C566" s="634"/>
      <c r="D566" s="519"/>
      <c r="E566" s="519"/>
      <c r="F566" s="519"/>
      <c r="G566" s="482"/>
    </row>
    <row r="567" spans="1:7" ht="12.75">
      <c r="A567" s="521"/>
      <c r="B567" s="634"/>
      <c r="C567" s="634"/>
      <c r="D567" s="519"/>
      <c r="E567" s="519"/>
      <c r="F567" s="519"/>
      <c r="G567" s="482"/>
    </row>
    <row r="568" spans="1:7" ht="15">
      <c r="A568" s="521" t="s">
        <v>1386</v>
      </c>
      <c r="B568" s="527" t="s">
        <v>241</v>
      </c>
      <c r="C568"/>
      <c r="D568"/>
      <c r="E568"/>
      <c r="F568"/>
      <c r="G568" s="482"/>
    </row>
    <row r="569" spans="1:7" ht="15">
      <c r="A569" s="521"/>
      <c r="B569" s="527" t="s">
        <v>242</v>
      </c>
      <c r="C569"/>
      <c r="D569"/>
      <c r="E569"/>
      <c r="F569"/>
      <c r="G569" s="482"/>
    </row>
    <row r="570" spans="1:7" ht="15">
      <c r="A570" s="521"/>
      <c r="B570" s="527" t="s">
        <v>243</v>
      </c>
      <c r="C570"/>
      <c r="D570"/>
      <c r="E570"/>
      <c r="F570"/>
      <c r="G570" s="482"/>
    </row>
    <row r="571" spans="1:7" ht="15">
      <c r="A571" s="521"/>
      <c r="B571" s="527" t="s">
        <v>244</v>
      </c>
      <c r="C571"/>
      <c r="D571"/>
      <c r="E571"/>
      <c r="F571"/>
      <c r="G571" s="482"/>
    </row>
    <row r="572" spans="1:7" ht="15">
      <c r="A572" s="521"/>
      <c r="B572" s="527" t="s">
        <v>245</v>
      </c>
      <c r="C572"/>
      <c r="D572"/>
      <c r="E572"/>
      <c r="F572"/>
      <c r="G572" s="482"/>
    </row>
    <row r="573" spans="1:7" ht="15">
      <c r="A573" s="521"/>
      <c r="B573" s="527" t="s">
        <v>246</v>
      </c>
      <c r="C573"/>
      <c r="D573"/>
      <c r="E573"/>
      <c r="F573"/>
      <c r="G573" s="482"/>
    </row>
    <row r="574" spans="1:7" ht="15">
      <c r="A574" s="528"/>
      <c r="B574" s="527" t="s">
        <v>247</v>
      </c>
      <c r="C574"/>
      <c r="D574"/>
      <c r="E574"/>
      <c r="F574"/>
      <c r="G574" s="482"/>
    </row>
    <row r="575" spans="1:7" ht="15">
      <c r="A575" s="521"/>
      <c r="B575" s="527" t="s">
        <v>248</v>
      </c>
      <c r="C575"/>
      <c r="D575"/>
      <c r="E575"/>
      <c r="F575"/>
      <c r="G575" s="482"/>
    </row>
    <row r="576" spans="1:7" ht="15">
      <c r="A576" s="521"/>
      <c r="B576" s="527" t="s">
        <v>249</v>
      </c>
      <c r="C576"/>
      <c r="D576"/>
      <c r="E576"/>
      <c r="F576"/>
      <c r="G576" s="482"/>
    </row>
    <row r="577" spans="1:7" ht="15">
      <c r="A577" s="521"/>
      <c r="B577" s="527" t="s">
        <v>250</v>
      </c>
      <c r="C577"/>
      <c r="D577"/>
      <c r="E577"/>
      <c r="F577"/>
      <c r="G577" s="482"/>
    </row>
    <row r="578" spans="1:7" ht="15">
      <c r="A578" s="521"/>
      <c r="B578" s="527" t="s">
        <v>251</v>
      </c>
      <c r="C578"/>
      <c r="D578"/>
      <c r="E578"/>
      <c r="F578"/>
      <c r="G578" s="482"/>
    </row>
    <row r="579" spans="1:7" ht="15">
      <c r="A579" s="521"/>
      <c r="B579" s="527" t="s">
        <v>252</v>
      </c>
      <c r="C579"/>
      <c r="D579"/>
      <c r="E579"/>
      <c r="F579"/>
      <c r="G579" s="482"/>
    </row>
    <row r="580" spans="1:7" ht="15">
      <c r="A580" s="521"/>
      <c r="B580" s="527" t="s">
        <v>253</v>
      </c>
      <c r="C580" s="527" t="s">
        <v>254</v>
      </c>
      <c r="D580" s="529">
        <v>1</v>
      </c>
      <c r="E580" s="479"/>
      <c r="F580" s="479"/>
      <c r="G580" s="482">
        <f>D580*E580</f>
        <v>0</v>
      </c>
    </row>
    <row r="581" spans="1:7" ht="12.75">
      <c r="A581" s="524"/>
      <c r="B581"/>
      <c r="C581"/>
      <c r="D581"/>
      <c r="E581"/>
      <c r="F581"/>
      <c r="G581" s="482"/>
    </row>
    <row r="582" spans="1:7" ht="12.75">
      <c r="A582" s="524"/>
      <c r="B582"/>
      <c r="C582"/>
      <c r="D582"/>
      <c r="E582"/>
      <c r="F582"/>
      <c r="G582" s="482"/>
    </row>
    <row r="583" spans="1:7" ht="15">
      <c r="A583" s="521" t="s">
        <v>1388</v>
      </c>
      <c r="B583" s="527" t="s">
        <v>255</v>
      </c>
      <c r="C583"/>
      <c r="D583"/>
      <c r="E583"/>
      <c r="F583"/>
      <c r="G583" s="482"/>
    </row>
    <row r="584" spans="1:7" ht="15">
      <c r="A584" s="521"/>
      <c r="B584" s="527" t="s">
        <v>256</v>
      </c>
      <c r="C584"/>
      <c r="D584"/>
      <c r="E584"/>
      <c r="F584"/>
      <c r="G584" s="482"/>
    </row>
    <row r="585" spans="1:7" ht="15">
      <c r="A585" s="521"/>
      <c r="B585" s="527" t="s">
        <v>243</v>
      </c>
      <c r="C585"/>
      <c r="D585"/>
      <c r="E585"/>
      <c r="F585"/>
      <c r="G585" s="482"/>
    </row>
    <row r="586" spans="1:7" ht="15">
      <c r="A586" s="521"/>
      <c r="B586" s="527" t="s">
        <v>257</v>
      </c>
      <c r="C586"/>
      <c r="D586"/>
      <c r="E586"/>
      <c r="F586"/>
      <c r="G586" s="482"/>
    </row>
    <row r="587" spans="1:7" ht="15">
      <c r="A587" s="521"/>
      <c r="B587" s="527" t="s">
        <v>245</v>
      </c>
      <c r="C587"/>
      <c r="D587"/>
      <c r="E587"/>
      <c r="F587"/>
      <c r="G587" s="482"/>
    </row>
    <row r="588" spans="1:7" ht="15">
      <c r="A588" s="521"/>
      <c r="B588" s="527" t="s">
        <v>246</v>
      </c>
      <c r="C588"/>
      <c r="D588"/>
      <c r="E588"/>
      <c r="F588"/>
      <c r="G588" s="482"/>
    </row>
    <row r="589" spans="1:7" ht="15">
      <c r="A589" s="528"/>
      <c r="B589" s="527" t="s">
        <v>247</v>
      </c>
      <c r="C589"/>
      <c r="D589"/>
      <c r="E589"/>
      <c r="F589"/>
      <c r="G589" s="482"/>
    </row>
    <row r="590" spans="1:7" ht="15">
      <c r="A590" s="521"/>
      <c r="B590" s="527" t="s">
        <v>248</v>
      </c>
      <c r="C590"/>
      <c r="D590"/>
      <c r="E590"/>
      <c r="F590"/>
      <c r="G590" s="482"/>
    </row>
    <row r="591" spans="1:7" ht="15">
      <c r="A591" s="521"/>
      <c r="B591" s="527" t="s">
        <v>249</v>
      </c>
      <c r="C591"/>
      <c r="D591"/>
      <c r="E591"/>
      <c r="F591"/>
      <c r="G591" s="482"/>
    </row>
    <row r="592" spans="1:7" ht="15">
      <c r="A592" s="521"/>
      <c r="B592" s="527" t="s">
        <v>258</v>
      </c>
      <c r="C592"/>
      <c r="D592"/>
      <c r="E592"/>
      <c r="F592"/>
      <c r="G592" s="482"/>
    </row>
    <row r="593" spans="1:7" ht="15">
      <c r="A593" s="521"/>
      <c r="B593" s="527" t="s">
        <v>251</v>
      </c>
      <c r="C593"/>
      <c r="D593"/>
      <c r="E593"/>
      <c r="F593"/>
      <c r="G593" s="482"/>
    </row>
    <row r="594" spans="1:7" ht="15">
      <c r="A594" s="521"/>
      <c r="B594" s="527" t="s">
        <v>252</v>
      </c>
      <c r="C594"/>
      <c r="D594"/>
      <c r="E594"/>
      <c r="F594"/>
      <c r="G594" s="482"/>
    </row>
    <row r="595" spans="1:7" ht="15">
      <c r="A595" s="521"/>
      <c r="B595" s="527" t="s">
        <v>253</v>
      </c>
      <c r="C595" s="527" t="s">
        <v>254</v>
      </c>
      <c r="D595" s="529">
        <v>2</v>
      </c>
      <c r="E595"/>
      <c r="F595"/>
      <c r="G595" s="482">
        <f>D595*E595</f>
        <v>0</v>
      </c>
    </row>
    <row r="596" spans="1:7" ht="15">
      <c r="A596" s="521"/>
      <c r="B596" s="527"/>
      <c r="C596" s="527"/>
      <c r="D596" s="529"/>
      <c r="E596"/>
      <c r="F596"/>
      <c r="G596" s="482"/>
    </row>
    <row r="597" spans="1:7" ht="15">
      <c r="A597" s="521"/>
      <c r="B597" s="527"/>
      <c r="C597" s="527"/>
      <c r="D597" s="529"/>
      <c r="E597"/>
      <c r="F597"/>
      <c r="G597" s="482"/>
    </row>
    <row r="598" spans="1:7" ht="15">
      <c r="A598" s="521" t="s">
        <v>1390</v>
      </c>
      <c r="B598" s="527" t="s">
        <v>255</v>
      </c>
      <c r="C598"/>
      <c r="D598"/>
      <c r="E598"/>
      <c r="F598"/>
      <c r="G598" s="482"/>
    </row>
    <row r="599" spans="1:7" ht="15">
      <c r="A599" s="521"/>
      <c r="B599" s="527" t="s">
        <v>259</v>
      </c>
      <c r="C599"/>
      <c r="D599"/>
      <c r="E599"/>
      <c r="F599"/>
      <c r="G599" s="482"/>
    </row>
    <row r="600" spans="1:7" ht="15">
      <c r="A600" s="521"/>
      <c r="B600" s="527" t="s">
        <v>243</v>
      </c>
      <c r="C600"/>
      <c r="D600"/>
      <c r="E600"/>
      <c r="F600"/>
      <c r="G600" s="482"/>
    </row>
    <row r="601" spans="1:7" ht="15">
      <c r="A601" s="521"/>
      <c r="B601" s="527" t="s">
        <v>257</v>
      </c>
      <c r="C601"/>
      <c r="D601"/>
      <c r="E601"/>
      <c r="F601"/>
      <c r="G601" s="482"/>
    </row>
    <row r="602" spans="1:7" ht="15">
      <c r="A602" s="521"/>
      <c r="B602" s="527" t="s">
        <v>245</v>
      </c>
      <c r="C602"/>
      <c r="D602"/>
      <c r="E602"/>
      <c r="F602"/>
      <c r="G602" s="482"/>
    </row>
    <row r="603" spans="1:7" ht="15">
      <c r="A603" s="521"/>
      <c r="B603" s="527" t="s">
        <v>246</v>
      </c>
      <c r="C603"/>
      <c r="D603"/>
      <c r="E603"/>
      <c r="F603"/>
      <c r="G603" s="482"/>
    </row>
    <row r="604" spans="1:7" ht="15">
      <c r="A604" s="528"/>
      <c r="B604" s="527" t="s">
        <v>247</v>
      </c>
      <c r="C604"/>
      <c r="D604"/>
      <c r="E604"/>
      <c r="F604"/>
      <c r="G604" s="482"/>
    </row>
    <row r="605" spans="1:7" ht="15">
      <c r="A605" s="521"/>
      <c r="B605" s="527" t="s">
        <v>248</v>
      </c>
      <c r="C605"/>
      <c r="D605"/>
      <c r="E605"/>
      <c r="F605"/>
      <c r="G605" s="482"/>
    </row>
    <row r="606" spans="1:7" ht="15">
      <c r="A606" s="521"/>
      <c r="B606" s="527" t="s">
        <v>249</v>
      </c>
      <c r="C606"/>
      <c r="D606"/>
      <c r="E606"/>
      <c r="F606"/>
      <c r="G606" s="482"/>
    </row>
    <row r="607" spans="1:7" ht="15">
      <c r="A607" s="521"/>
      <c r="B607" s="527" t="s">
        <v>258</v>
      </c>
      <c r="C607"/>
      <c r="D607"/>
      <c r="E607"/>
      <c r="F607"/>
      <c r="G607" s="482"/>
    </row>
    <row r="608" spans="1:7" ht="15">
      <c r="A608" s="521"/>
      <c r="B608" s="527" t="s">
        <v>251</v>
      </c>
      <c r="C608"/>
      <c r="D608"/>
      <c r="E608"/>
      <c r="F608"/>
      <c r="G608" s="482"/>
    </row>
    <row r="609" spans="1:7" ht="15">
      <c r="A609" s="521"/>
      <c r="B609" s="527" t="s">
        <v>252</v>
      </c>
      <c r="C609"/>
      <c r="D609"/>
      <c r="E609"/>
      <c r="F609"/>
      <c r="G609" s="482"/>
    </row>
    <row r="610" spans="1:7" ht="15">
      <c r="A610" s="521"/>
      <c r="B610" s="527" t="s">
        <v>253</v>
      </c>
      <c r="C610" s="527" t="s">
        <v>254</v>
      </c>
      <c r="D610" s="529">
        <v>1</v>
      </c>
      <c r="E610"/>
      <c r="F610"/>
      <c r="G610" s="482">
        <f>D610*E610</f>
        <v>0</v>
      </c>
    </row>
    <row r="611" spans="1:7" ht="15">
      <c r="A611" s="521"/>
      <c r="B611" s="527"/>
      <c r="C611" s="527"/>
      <c r="D611" s="529"/>
      <c r="E611"/>
      <c r="F611"/>
      <c r="G611" s="482"/>
    </row>
    <row r="612" spans="1:7" ht="15">
      <c r="A612" s="521"/>
      <c r="B612" s="527"/>
      <c r="C612" s="527"/>
      <c r="D612" s="529"/>
      <c r="E612"/>
      <c r="F612"/>
      <c r="G612" s="482"/>
    </row>
    <row r="613" spans="1:7" ht="15">
      <c r="A613" s="521" t="s">
        <v>1401</v>
      </c>
      <c r="B613" s="527" t="s">
        <v>255</v>
      </c>
      <c r="C613"/>
      <c r="D613"/>
      <c r="E613"/>
      <c r="F613"/>
      <c r="G613" s="482"/>
    </row>
    <row r="614" spans="1:7" ht="15">
      <c r="A614" s="521"/>
      <c r="B614" s="510" t="s">
        <v>260</v>
      </c>
      <c r="C614"/>
      <c r="D614"/>
      <c r="E614"/>
      <c r="F614"/>
      <c r="G614" s="482"/>
    </row>
    <row r="615" spans="1:7" ht="15">
      <c r="A615" s="521"/>
      <c r="B615" s="527" t="s">
        <v>243</v>
      </c>
      <c r="C615"/>
      <c r="D615"/>
      <c r="E615"/>
      <c r="F615"/>
      <c r="G615" s="482"/>
    </row>
    <row r="616" spans="1:7" ht="15">
      <c r="A616" s="521"/>
      <c r="B616" s="527" t="s">
        <v>257</v>
      </c>
      <c r="C616"/>
      <c r="D616"/>
      <c r="E616"/>
      <c r="F616"/>
      <c r="G616" s="482"/>
    </row>
    <row r="617" spans="1:7" ht="15">
      <c r="A617" s="521"/>
      <c r="B617" s="527" t="s">
        <v>245</v>
      </c>
      <c r="C617"/>
      <c r="D617"/>
      <c r="E617"/>
      <c r="F617"/>
      <c r="G617" s="482"/>
    </row>
    <row r="618" spans="1:7" ht="15">
      <c r="A618" s="521"/>
      <c r="B618" s="527" t="s">
        <v>246</v>
      </c>
      <c r="C618"/>
      <c r="D618"/>
      <c r="E618"/>
      <c r="F618"/>
      <c r="G618" s="482"/>
    </row>
    <row r="619" spans="1:7" ht="15">
      <c r="A619" s="528"/>
      <c r="B619" s="527" t="s">
        <v>247</v>
      </c>
      <c r="C619"/>
      <c r="D619"/>
      <c r="E619"/>
      <c r="F619"/>
      <c r="G619" s="482"/>
    </row>
    <row r="620" spans="1:7" ht="15">
      <c r="A620" s="521"/>
      <c r="B620" s="527" t="s">
        <v>248</v>
      </c>
      <c r="C620"/>
      <c r="D620"/>
      <c r="E620"/>
      <c r="F620"/>
      <c r="G620" s="482"/>
    </row>
    <row r="621" spans="1:7" ht="15">
      <c r="A621" s="521"/>
      <c r="B621" s="527" t="s">
        <v>261</v>
      </c>
      <c r="C621"/>
      <c r="D621"/>
      <c r="E621"/>
      <c r="F621"/>
      <c r="G621" s="482"/>
    </row>
    <row r="622" spans="1:7" ht="15">
      <c r="A622" s="521"/>
      <c r="B622" s="527" t="s">
        <v>262</v>
      </c>
      <c r="C622"/>
      <c r="D622"/>
      <c r="E622"/>
      <c r="F622"/>
      <c r="G622" s="482"/>
    </row>
    <row r="623" spans="1:7" ht="15">
      <c r="A623" s="521"/>
      <c r="B623" s="527" t="s">
        <v>263</v>
      </c>
      <c r="C623"/>
      <c r="D623"/>
      <c r="E623"/>
      <c r="F623"/>
      <c r="G623" s="482"/>
    </row>
    <row r="624" spans="1:7" ht="15">
      <c r="A624" s="521"/>
      <c r="B624" s="527" t="s">
        <v>264</v>
      </c>
      <c r="C624"/>
      <c r="D624"/>
      <c r="E624"/>
      <c r="F624"/>
      <c r="G624" s="482"/>
    </row>
    <row r="625" spans="1:7" ht="15">
      <c r="A625" s="521"/>
      <c r="B625" s="527" t="s">
        <v>252</v>
      </c>
      <c r="C625"/>
      <c r="D625"/>
      <c r="E625"/>
      <c r="F625"/>
      <c r="G625" s="482"/>
    </row>
    <row r="626" spans="1:7" ht="15">
      <c r="A626" s="521"/>
      <c r="B626" s="527" t="s">
        <v>253</v>
      </c>
      <c r="C626" s="527" t="s">
        <v>254</v>
      </c>
      <c r="D626" s="529">
        <v>3</v>
      </c>
      <c r="E626"/>
      <c r="F626"/>
      <c r="G626" s="482">
        <f>D626*E626</f>
        <v>0</v>
      </c>
    </row>
    <row r="627" spans="1:7" ht="15">
      <c r="A627" s="521"/>
      <c r="B627" s="527"/>
      <c r="C627" s="527"/>
      <c r="D627" s="529"/>
      <c r="E627"/>
      <c r="F627"/>
      <c r="G627" s="482"/>
    </row>
    <row r="628" spans="1:7" ht="15">
      <c r="A628" s="521"/>
      <c r="B628" s="527"/>
      <c r="C628" s="527"/>
      <c r="D628" s="529"/>
      <c r="E628"/>
      <c r="F628"/>
      <c r="G628" s="482"/>
    </row>
    <row r="629" spans="1:7" ht="15">
      <c r="A629" s="521" t="s">
        <v>1403</v>
      </c>
      <c r="B629" s="527" t="s">
        <v>255</v>
      </c>
      <c r="C629"/>
      <c r="D629"/>
      <c r="E629"/>
      <c r="F629"/>
      <c r="G629" s="482"/>
    </row>
    <row r="630" spans="1:7" ht="15">
      <c r="A630" s="521"/>
      <c r="B630" s="527" t="s">
        <v>265</v>
      </c>
      <c r="C630"/>
      <c r="D630"/>
      <c r="E630"/>
      <c r="F630"/>
      <c r="G630" s="482"/>
    </row>
    <row r="631" spans="1:7" ht="15">
      <c r="A631" s="521"/>
      <c r="B631" s="527" t="s">
        <v>243</v>
      </c>
      <c r="C631"/>
      <c r="D631"/>
      <c r="E631"/>
      <c r="F631"/>
      <c r="G631" s="482"/>
    </row>
    <row r="632" spans="1:7" ht="15">
      <c r="A632" s="521"/>
      <c r="B632" s="527" t="s">
        <v>257</v>
      </c>
      <c r="C632"/>
      <c r="D632"/>
      <c r="E632"/>
      <c r="F632"/>
      <c r="G632" s="482"/>
    </row>
    <row r="633" spans="1:7" ht="15">
      <c r="A633" s="521"/>
      <c r="B633" s="527" t="s">
        <v>245</v>
      </c>
      <c r="C633"/>
      <c r="D633"/>
      <c r="E633"/>
      <c r="F633"/>
      <c r="G633" s="482"/>
    </row>
    <row r="634" spans="1:7" ht="15">
      <c r="A634" s="521"/>
      <c r="B634" s="527" t="s">
        <v>246</v>
      </c>
      <c r="C634"/>
      <c r="D634"/>
      <c r="E634"/>
      <c r="F634"/>
      <c r="G634" s="482"/>
    </row>
    <row r="635" spans="1:7" ht="15">
      <c r="A635" s="528"/>
      <c r="B635" s="527" t="s">
        <v>247</v>
      </c>
      <c r="C635"/>
      <c r="D635"/>
      <c r="E635"/>
      <c r="F635"/>
      <c r="G635" s="482"/>
    </row>
    <row r="636" spans="1:7" ht="15">
      <c r="A636" s="521"/>
      <c r="B636" s="527" t="s">
        <v>266</v>
      </c>
      <c r="C636"/>
      <c r="D636"/>
      <c r="E636"/>
      <c r="F636"/>
      <c r="G636" s="482"/>
    </row>
    <row r="637" spans="1:7" ht="15">
      <c r="A637" s="521"/>
      <c r="B637" s="527" t="s">
        <v>267</v>
      </c>
      <c r="C637"/>
      <c r="D637"/>
      <c r="E637"/>
      <c r="F637"/>
      <c r="G637" s="482"/>
    </row>
    <row r="638" spans="1:7" ht="15">
      <c r="A638" s="521"/>
      <c r="B638" s="527" t="s">
        <v>258</v>
      </c>
      <c r="C638"/>
      <c r="D638"/>
      <c r="E638"/>
      <c r="F638"/>
      <c r="G638" s="482"/>
    </row>
    <row r="639" spans="1:7" ht="15">
      <c r="A639" s="521"/>
      <c r="B639" s="527" t="s">
        <v>268</v>
      </c>
      <c r="C639"/>
      <c r="D639"/>
      <c r="E639"/>
      <c r="F639"/>
      <c r="G639" s="482"/>
    </row>
    <row r="640" spans="1:7" ht="15">
      <c r="A640" s="521"/>
      <c r="B640" s="527" t="s">
        <v>252</v>
      </c>
      <c r="C640"/>
      <c r="D640"/>
      <c r="E640"/>
      <c r="F640"/>
      <c r="G640" s="482"/>
    </row>
    <row r="641" spans="1:7" ht="15">
      <c r="A641" s="521"/>
      <c r="B641" s="527" t="s">
        <v>253</v>
      </c>
      <c r="C641" s="527" t="s">
        <v>254</v>
      </c>
      <c r="D641" s="529">
        <v>1</v>
      </c>
      <c r="E641"/>
      <c r="F641"/>
      <c r="G641" s="482">
        <f>D641*E641</f>
        <v>0</v>
      </c>
    </row>
    <row r="642" spans="1:7" ht="15">
      <c r="A642" s="521"/>
      <c r="B642" s="527"/>
      <c r="C642" s="527"/>
      <c r="D642" s="529"/>
      <c r="E642"/>
      <c r="F642"/>
      <c r="G642" s="482"/>
    </row>
    <row r="643" spans="1:7" ht="15">
      <c r="A643" s="521"/>
      <c r="B643" s="527"/>
      <c r="C643" s="527"/>
      <c r="D643" s="529"/>
      <c r="E643"/>
      <c r="F643"/>
      <c r="G643" s="482"/>
    </row>
    <row r="644" spans="1:7" ht="15">
      <c r="A644" s="521" t="s">
        <v>1406</v>
      </c>
      <c r="B644" s="527" t="s">
        <v>269</v>
      </c>
      <c r="C644" s="634"/>
      <c r="D644" s="519"/>
      <c r="E644" s="519"/>
      <c r="F644" s="519"/>
      <c r="G644" s="482"/>
    </row>
    <row r="645" spans="1:7" ht="15">
      <c r="A645" s="521"/>
      <c r="B645" s="510" t="s">
        <v>270</v>
      </c>
      <c r="C645" s="634"/>
      <c r="D645" s="519"/>
      <c r="E645" s="519"/>
      <c r="F645" s="519"/>
      <c r="G645" s="482"/>
    </row>
    <row r="646" spans="1:7" ht="15">
      <c r="A646" s="521"/>
      <c r="B646" s="527" t="s">
        <v>271</v>
      </c>
      <c r="C646" s="634"/>
      <c r="D646" s="519"/>
      <c r="E646" s="519"/>
      <c r="F646" s="519"/>
      <c r="G646" s="482"/>
    </row>
    <row r="647" spans="1:7" ht="15">
      <c r="A647" s="521"/>
      <c r="B647" s="527" t="s">
        <v>272</v>
      </c>
      <c r="C647" s="634"/>
      <c r="D647" s="519"/>
      <c r="E647" s="519"/>
      <c r="F647" s="519"/>
      <c r="G647" s="482"/>
    </row>
    <row r="648" spans="1:7" ht="15">
      <c r="A648" s="521"/>
      <c r="B648" s="527" t="s">
        <v>273</v>
      </c>
      <c r="C648" s="634"/>
      <c r="D648" s="519"/>
      <c r="E648" s="519"/>
      <c r="F648" s="519"/>
      <c r="G648" s="482"/>
    </row>
    <row r="649" spans="1:7" ht="15">
      <c r="A649" s="521"/>
      <c r="B649" s="527" t="s">
        <v>274</v>
      </c>
      <c r="C649" s="634"/>
      <c r="D649" s="519"/>
      <c r="E649" s="519"/>
      <c r="F649" s="519"/>
      <c r="G649" s="482"/>
    </row>
    <row r="650" spans="1:7" ht="15">
      <c r="A650" s="521"/>
      <c r="B650" s="527" t="s">
        <v>275</v>
      </c>
      <c r="C650" s="634"/>
      <c r="D650" s="519"/>
      <c r="E650" s="519"/>
      <c r="F650" s="519"/>
      <c r="G650" s="482"/>
    </row>
    <row r="651" spans="1:7" ht="15">
      <c r="A651" s="521"/>
      <c r="B651" s="527" t="s">
        <v>276</v>
      </c>
      <c r="C651" s="634"/>
      <c r="D651" s="519"/>
      <c r="E651" s="519"/>
      <c r="F651" s="519"/>
      <c r="G651" s="482"/>
    </row>
    <row r="652" spans="1:7" ht="15">
      <c r="A652" s="521"/>
      <c r="B652" s="527" t="s">
        <v>277</v>
      </c>
      <c r="C652" s="634"/>
      <c r="D652" s="519"/>
      <c r="E652" s="519"/>
      <c r="F652" s="519"/>
      <c r="G652" s="482"/>
    </row>
    <row r="653" spans="1:7" ht="15">
      <c r="A653" s="521"/>
      <c r="B653" s="527" t="s">
        <v>278</v>
      </c>
      <c r="C653" s="634"/>
      <c r="D653" s="519"/>
      <c r="E653" s="519"/>
      <c r="F653" s="519"/>
      <c r="G653" s="482"/>
    </row>
    <row r="654" spans="1:7" ht="15">
      <c r="A654" s="521"/>
      <c r="B654" s="527" t="s">
        <v>279</v>
      </c>
      <c r="C654" s="634"/>
      <c r="D654" s="519"/>
      <c r="E654" s="519"/>
      <c r="F654" s="519"/>
      <c r="G654" s="482"/>
    </row>
    <row r="655" spans="1:7" ht="15">
      <c r="A655" s="521"/>
      <c r="B655" s="527" t="s">
        <v>280</v>
      </c>
      <c r="C655" s="634"/>
      <c r="D655" s="519"/>
      <c r="E655" s="519"/>
      <c r="F655" s="519"/>
      <c r="G655" s="482"/>
    </row>
    <row r="656" spans="1:7" ht="15">
      <c r="A656" s="521"/>
      <c r="B656" s="527" t="s">
        <v>281</v>
      </c>
      <c r="C656" s="634"/>
      <c r="D656" s="519"/>
      <c r="E656" s="519"/>
      <c r="F656" s="519"/>
      <c r="G656" s="482"/>
    </row>
    <row r="657" spans="1:7" ht="15">
      <c r="A657" s="521"/>
      <c r="B657" s="527" t="s">
        <v>282</v>
      </c>
      <c r="C657" s="634"/>
      <c r="D657" s="519"/>
      <c r="E657" s="519"/>
      <c r="F657" s="519"/>
      <c r="G657" s="482"/>
    </row>
    <row r="658" spans="1:7" ht="15">
      <c r="A658" s="521"/>
      <c r="B658" s="527" t="s">
        <v>283</v>
      </c>
      <c r="C658" s="527" t="s">
        <v>254</v>
      </c>
      <c r="D658" s="529">
        <v>2</v>
      </c>
      <c r="E658" s="519"/>
      <c r="F658" s="519"/>
      <c r="G658" s="482">
        <f>D658*E658</f>
        <v>0</v>
      </c>
    </row>
    <row r="659" spans="1:7" ht="15">
      <c r="A659" s="521"/>
      <c r="B659" s="527"/>
      <c r="C659" s="527"/>
      <c r="D659" s="529"/>
      <c r="E659" s="519"/>
      <c r="F659" s="519"/>
      <c r="G659" s="482"/>
    </row>
    <row r="660" spans="1:7" ht="15">
      <c r="A660" s="521"/>
      <c r="B660" s="527"/>
      <c r="C660" s="634"/>
      <c r="D660" s="519"/>
      <c r="E660" s="519"/>
      <c r="F660" s="519"/>
      <c r="G660" s="482"/>
    </row>
    <row r="661" spans="1:7" ht="15">
      <c r="A661" s="521" t="s">
        <v>1409</v>
      </c>
      <c r="B661" s="527" t="s">
        <v>284</v>
      </c>
      <c r="C661" s="634"/>
      <c r="D661" s="519"/>
      <c r="E661" s="519"/>
      <c r="F661" s="519"/>
      <c r="G661" s="482"/>
    </row>
    <row r="662" spans="1:7" ht="15">
      <c r="A662" s="521"/>
      <c r="B662" s="510" t="s">
        <v>285</v>
      </c>
      <c r="C662" s="634"/>
      <c r="D662" s="519"/>
      <c r="E662" s="519"/>
      <c r="F662" s="519"/>
      <c r="G662" s="482"/>
    </row>
    <row r="663" spans="1:7" ht="15">
      <c r="A663" s="521"/>
      <c r="B663" s="527" t="s">
        <v>271</v>
      </c>
      <c r="C663" s="634"/>
      <c r="D663" s="519"/>
      <c r="E663" s="519"/>
      <c r="F663" s="519"/>
      <c r="G663" s="482"/>
    </row>
    <row r="664" spans="1:7" ht="15">
      <c r="A664" s="521"/>
      <c r="B664" s="527" t="s">
        <v>272</v>
      </c>
      <c r="C664" s="634"/>
      <c r="D664" s="519"/>
      <c r="E664" s="519"/>
      <c r="F664" s="519"/>
      <c r="G664" s="482"/>
    </row>
    <row r="665" spans="1:7" ht="15">
      <c r="A665" s="521"/>
      <c r="B665" s="527" t="s">
        <v>273</v>
      </c>
      <c r="C665" s="634"/>
      <c r="D665" s="519"/>
      <c r="E665" s="519"/>
      <c r="F665" s="519"/>
      <c r="G665" s="482"/>
    </row>
    <row r="666" spans="1:7" ht="15">
      <c r="A666" s="521"/>
      <c r="B666" s="527" t="s">
        <v>286</v>
      </c>
      <c r="C666" s="634"/>
      <c r="D666" s="519"/>
      <c r="E666" s="519"/>
      <c r="F666" s="519"/>
      <c r="G666" s="482"/>
    </row>
    <row r="667" spans="1:7" ht="15">
      <c r="A667" s="521"/>
      <c r="B667" s="527" t="s">
        <v>287</v>
      </c>
      <c r="C667" s="634"/>
      <c r="D667" s="519"/>
      <c r="E667" s="519"/>
      <c r="F667" s="519"/>
      <c r="G667" s="482"/>
    </row>
    <row r="668" spans="1:7" ht="15">
      <c r="A668" s="521"/>
      <c r="B668" s="527" t="s">
        <v>288</v>
      </c>
      <c r="C668" s="634"/>
      <c r="D668" s="519"/>
      <c r="E668" s="519"/>
      <c r="F668" s="519"/>
      <c r="G668" s="482"/>
    </row>
    <row r="669" spans="1:7" ht="15">
      <c r="A669" s="521"/>
      <c r="B669" s="527" t="s">
        <v>276</v>
      </c>
      <c r="C669" s="634"/>
      <c r="D669" s="519"/>
      <c r="E669" s="519"/>
      <c r="F669" s="519"/>
      <c r="G669" s="482"/>
    </row>
    <row r="670" spans="1:7" ht="15">
      <c r="A670" s="521"/>
      <c r="B670" s="527" t="s">
        <v>277</v>
      </c>
      <c r="C670" s="634"/>
      <c r="D670" s="519"/>
      <c r="E670" s="519"/>
      <c r="F670" s="519"/>
      <c r="G670" s="482"/>
    </row>
    <row r="671" spans="1:7" ht="15">
      <c r="A671" s="521"/>
      <c r="B671" s="527" t="s">
        <v>278</v>
      </c>
      <c r="C671" s="634"/>
      <c r="D671" s="519"/>
      <c r="E671" s="519"/>
      <c r="F671" s="519"/>
      <c r="G671" s="482"/>
    </row>
    <row r="672" spans="1:7" ht="15">
      <c r="A672" s="521"/>
      <c r="B672" s="527" t="s">
        <v>279</v>
      </c>
      <c r="C672" s="634"/>
      <c r="D672" s="519"/>
      <c r="E672" s="519"/>
      <c r="F672" s="519"/>
      <c r="G672" s="482"/>
    </row>
    <row r="673" spans="1:7" ht="15">
      <c r="A673" s="521"/>
      <c r="B673" s="527" t="s">
        <v>280</v>
      </c>
      <c r="C673" s="634"/>
      <c r="D673" s="519"/>
      <c r="E673" s="519"/>
      <c r="F673" s="519"/>
      <c r="G673" s="482"/>
    </row>
    <row r="674" spans="1:7" ht="15">
      <c r="A674" s="521"/>
      <c r="B674" s="527" t="s">
        <v>281</v>
      </c>
      <c r="C674" s="634"/>
      <c r="D674" s="519"/>
      <c r="E674" s="519"/>
      <c r="F674" s="519"/>
      <c r="G674" s="482"/>
    </row>
    <row r="675" spans="1:7" ht="15">
      <c r="A675" s="521"/>
      <c r="B675" s="527" t="s">
        <v>282</v>
      </c>
      <c r="C675" s="634"/>
      <c r="D675" s="519"/>
      <c r="E675" s="519"/>
      <c r="F675" s="519"/>
      <c r="G675" s="482"/>
    </row>
    <row r="676" spans="1:7" ht="15">
      <c r="A676" s="521"/>
      <c r="B676" s="527" t="s">
        <v>283</v>
      </c>
      <c r="C676" s="527" t="s">
        <v>254</v>
      </c>
      <c r="D676" s="529">
        <v>2</v>
      </c>
      <c r="E676" s="519"/>
      <c r="F676" s="519"/>
      <c r="G676" s="482">
        <f>D676*E676</f>
        <v>0</v>
      </c>
    </row>
    <row r="677" spans="1:7" ht="15">
      <c r="A677" s="521"/>
      <c r="B677" s="527"/>
      <c r="C677" s="527"/>
      <c r="D677" s="529"/>
      <c r="E677" s="519"/>
      <c r="F677" s="519"/>
      <c r="G677" s="482"/>
    </row>
    <row r="678" spans="1:7" ht="15">
      <c r="A678" s="521"/>
      <c r="B678" s="527"/>
      <c r="C678" s="527"/>
      <c r="D678" s="529"/>
      <c r="E678" s="519"/>
      <c r="F678" s="519"/>
      <c r="G678" s="482"/>
    </row>
    <row r="679" spans="1:7" ht="15">
      <c r="A679" s="521" t="s">
        <v>1411</v>
      </c>
      <c r="B679" s="527" t="s">
        <v>289</v>
      </c>
      <c r="C679" s="634"/>
      <c r="D679" s="519"/>
      <c r="E679" s="519"/>
      <c r="F679" s="519"/>
      <c r="G679" s="482"/>
    </row>
    <row r="680" spans="1:7" ht="15">
      <c r="A680" s="521"/>
      <c r="B680" s="527" t="s">
        <v>290</v>
      </c>
      <c r="C680" s="634"/>
      <c r="D680" s="519"/>
      <c r="E680" s="519"/>
      <c r="F680" s="519"/>
      <c r="G680" s="482"/>
    </row>
    <row r="681" spans="1:7" ht="15">
      <c r="A681" s="521"/>
      <c r="B681" s="527" t="s">
        <v>271</v>
      </c>
      <c r="C681" s="634"/>
      <c r="D681" s="519"/>
      <c r="E681" s="519"/>
      <c r="F681" s="519"/>
      <c r="G681" s="482"/>
    </row>
    <row r="682" spans="1:7" ht="15">
      <c r="A682" s="521"/>
      <c r="B682" s="527" t="s">
        <v>272</v>
      </c>
      <c r="C682" s="634"/>
      <c r="D682" s="519"/>
      <c r="E682" s="519"/>
      <c r="F682" s="519"/>
      <c r="G682" s="482"/>
    </row>
    <row r="683" spans="1:7" ht="15">
      <c r="A683" s="521"/>
      <c r="B683" s="527" t="s">
        <v>273</v>
      </c>
      <c r="C683" s="634"/>
      <c r="D683" s="519"/>
      <c r="E683" s="519"/>
      <c r="F683" s="519"/>
      <c r="G683" s="482"/>
    </row>
    <row r="684" spans="1:7" ht="15">
      <c r="A684" s="521"/>
      <c r="B684" s="527" t="s">
        <v>286</v>
      </c>
      <c r="C684" s="634"/>
      <c r="D684" s="519"/>
      <c r="E684" s="519"/>
      <c r="F684" s="519"/>
      <c r="G684" s="482"/>
    </row>
    <row r="685" spans="1:7" ht="15">
      <c r="A685" s="521"/>
      <c r="B685" s="527" t="s">
        <v>287</v>
      </c>
      <c r="C685" s="634"/>
      <c r="D685" s="519"/>
      <c r="E685" s="519"/>
      <c r="F685" s="519"/>
      <c r="G685" s="482"/>
    </row>
    <row r="686" spans="1:7" ht="15">
      <c r="A686" s="521"/>
      <c r="B686" s="527" t="s">
        <v>288</v>
      </c>
      <c r="C686" s="634"/>
      <c r="D686" s="519"/>
      <c r="E686" s="519"/>
      <c r="F686" s="519"/>
      <c r="G686" s="482"/>
    </row>
    <row r="687" spans="1:7" ht="15">
      <c r="A687" s="521"/>
      <c r="B687" s="527" t="s">
        <v>276</v>
      </c>
      <c r="C687" s="634"/>
      <c r="D687" s="519"/>
      <c r="E687" s="519"/>
      <c r="F687" s="519"/>
      <c r="G687" s="482"/>
    </row>
    <row r="688" spans="1:7" ht="15">
      <c r="A688" s="521"/>
      <c r="B688" s="527" t="s">
        <v>277</v>
      </c>
      <c r="C688" s="634"/>
      <c r="D688" s="519"/>
      <c r="E688" s="519"/>
      <c r="F688" s="519"/>
      <c r="G688" s="482"/>
    </row>
    <row r="689" spans="1:7" ht="15">
      <c r="A689" s="521"/>
      <c r="B689" s="527" t="s">
        <v>278</v>
      </c>
      <c r="C689" s="634"/>
      <c r="D689" s="519"/>
      <c r="E689" s="519"/>
      <c r="F689" s="519"/>
      <c r="G689" s="482"/>
    </row>
    <row r="690" spans="1:7" ht="15">
      <c r="A690" s="521"/>
      <c r="B690" s="527" t="s">
        <v>279</v>
      </c>
      <c r="C690" s="634"/>
      <c r="D690" s="519"/>
      <c r="E690" s="519"/>
      <c r="F690" s="519"/>
      <c r="G690" s="482"/>
    </row>
    <row r="691" spans="1:7" ht="15">
      <c r="A691" s="521"/>
      <c r="B691" s="527" t="s">
        <v>280</v>
      </c>
      <c r="C691" s="634"/>
      <c r="D691" s="519"/>
      <c r="E691" s="519"/>
      <c r="F691" s="519"/>
      <c r="G691" s="482"/>
    </row>
    <row r="692" spans="1:7" ht="15">
      <c r="A692" s="521"/>
      <c r="B692" s="527" t="s">
        <v>281</v>
      </c>
      <c r="C692" s="634"/>
      <c r="D692" s="519"/>
      <c r="E692" s="519"/>
      <c r="F692" s="519"/>
      <c r="G692" s="482"/>
    </row>
    <row r="693" spans="1:7" ht="15">
      <c r="A693" s="521"/>
      <c r="B693" s="527" t="s">
        <v>282</v>
      </c>
      <c r="C693" s="634"/>
      <c r="D693" s="519"/>
      <c r="E693" s="519"/>
      <c r="F693" s="519"/>
      <c r="G693" s="482"/>
    </row>
    <row r="694" spans="1:7" ht="15">
      <c r="A694" s="521"/>
      <c r="B694" s="527" t="s">
        <v>283</v>
      </c>
      <c r="C694" s="527" t="s">
        <v>254</v>
      </c>
      <c r="D694" s="529">
        <v>1</v>
      </c>
      <c r="E694" s="519"/>
      <c r="F694" s="519"/>
      <c r="G694" s="482">
        <f>D694*E694</f>
        <v>0</v>
      </c>
    </row>
    <row r="695" spans="1:7" ht="15">
      <c r="A695" s="521"/>
      <c r="B695" s="527"/>
      <c r="C695" s="527"/>
      <c r="D695" s="529"/>
      <c r="E695" s="519"/>
      <c r="F695" s="519"/>
      <c r="G695" s="482"/>
    </row>
    <row r="696" spans="1:7" ht="15">
      <c r="A696" s="521" t="s">
        <v>1413</v>
      </c>
      <c r="B696" s="527" t="s">
        <v>291</v>
      </c>
      <c r="C696"/>
      <c r="D696"/>
      <c r="E696"/>
      <c r="F696" s="519"/>
      <c r="G696" s="482"/>
    </row>
    <row r="697" spans="1:7" ht="15">
      <c r="A697" s="521"/>
      <c r="B697" s="527" t="s">
        <v>292</v>
      </c>
      <c r="C697"/>
      <c r="D697"/>
      <c r="E697"/>
      <c r="F697"/>
      <c r="G697" s="482"/>
    </row>
    <row r="698" spans="1:7" ht="15">
      <c r="A698" s="521"/>
      <c r="B698" s="527" t="s">
        <v>293</v>
      </c>
      <c r="C698"/>
      <c r="D698"/>
      <c r="E698"/>
      <c r="F698"/>
      <c r="G698" s="482"/>
    </row>
    <row r="699" spans="1:7" ht="15">
      <c r="A699" s="521"/>
      <c r="B699" s="527" t="s">
        <v>294</v>
      </c>
      <c r="C699"/>
      <c r="D699"/>
      <c r="E699"/>
      <c r="F699"/>
      <c r="G699" s="482"/>
    </row>
    <row r="700" spans="1:7" ht="15">
      <c r="A700" s="521"/>
      <c r="B700" s="527" t="s">
        <v>295</v>
      </c>
      <c r="C700"/>
      <c r="D700"/>
      <c r="E700"/>
      <c r="F700"/>
      <c r="G700" s="482"/>
    </row>
    <row r="701" spans="1:7" ht="15">
      <c r="A701" s="521"/>
      <c r="B701" s="527" t="s">
        <v>296</v>
      </c>
      <c r="C701"/>
      <c r="D701"/>
      <c r="E701"/>
      <c r="F701"/>
      <c r="G701" s="482"/>
    </row>
    <row r="702" spans="1:7" ht="15">
      <c r="A702" s="521"/>
      <c r="B702" s="527" t="s">
        <v>297</v>
      </c>
      <c r="C702"/>
      <c r="D702"/>
      <c r="E702"/>
      <c r="F702"/>
      <c r="G702" s="482"/>
    </row>
    <row r="703" spans="1:7" ht="15">
      <c r="A703" s="521"/>
      <c r="B703" s="527" t="s">
        <v>298</v>
      </c>
      <c r="C703"/>
      <c r="D703"/>
      <c r="E703"/>
      <c r="F703"/>
      <c r="G703" s="482"/>
    </row>
    <row r="704" spans="1:7" ht="15">
      <c r="A704" s="521"/>
      <c r="B704" s="527" t="s">
        <v>299</v>
      </c>
      <c r="C704"/>
      <c r="D704"/>
      <c r="E704"/>
      <c r="F704"/>
      <c r="G704" s="482"/>
    </row>
    <row r="705" spans="1:7" ht="15">
      <c r="A705" s="521"/>
      <c r="B705" s="527" t="s">
        <v>300</v>
      </c>
      <c r="C705" s="527" t="s">
        <v>254</v>
      </c>
      <c r="D705" s="529">
        <v>2</v>
      </c>
      <c r="E705" s="479"/>
      <c r="F705"/>
      <c r="G705" s="482">
        <f>D705*E705</f>
        <v>0</v>
      </c>
    </row>
    <row r="706" spans="1:7" ht="15">
      <c r="A706" s="521"/>
      <c r="B706" s="527"/>
      <c r="C706" s="527"/>
      <c r="D706" s="529"/>
      <c r="E706" s="479"/>
      <c r="F706" s="479"/>
      <c r="G706" s="482"/>
    </row>
    <row r="707" spans="1:7" ht="15">
      <c r="A707" s="521"/>
      <c r="B707" s="527"/>
      <c r="C707" s="527"/>
      <c r="D707" s="529"/>
      <c r="E707" s="479"/>
      <c r="F707" s="479"/>
      <c r="G707" s="482"/>
    </row>
    <row r="708" spans="1:7" ht="15">
      <c r="A708" s="521" t="s">
        <v>1415</v>
      </c>
      <c r="B708" s="527" t="s">
        <v>301</v>
      </c>
      <c r="C708" s="527"/>
      <c r="D708" s="529"/>
      <c r="E708" s="479"/>
      <c r="F708" s="479"/>
      <c r="G708" s="482"/>
    </row>
    <row r="709" spans="1:7" ht="15">
      <c r="A709" s="521"/>
      <c r="B709" s="527" t="s">
        <v>302</v>
      </c>
      <c r="C709" s="527"/>
      <c r="D709" s="529"/>
      <c r="E709" s="479"/>
      <c r="F709" s="479"/>
      <c r="G709" s="482"/>
    </row>
    <row r="710" spans="1:7" ht="15">
      <c r="A710" s="521"/>
      <c r="B710" s="527" t="s">
        <v>303</v>
      </c>
      <c r="C710" s="527"/>
      <c r="D710" s="529"/>
      <c r="E710" s="479"/>
      <c r="F710" s="479"/>
      <c r="G710" s="482"/>
    </row>
    <row r="711" spans="1:7" ht="15">
      <c r="A711" s="521"/>
      <c r="B711" s="527" t="s">
        <v>304</v>
      </c>
      <c r="C711" s="527"/>
      <c r="D711" s="529"/>
      <c r="E711" s="479"/>
      <c r="F711" s="479"/>
      <c r="G711" s="482"/>
    </row>
    <row r="712" spans="1:7" ht="15">
      <c r="A712" s="521"/>
      <c r="B712" s="527" t="s">
        <v>305</v>
      </c>
      <c r="C712" s="527"/>
      <c r="D712" s="529"/>
      <c r="E712" s="479"/>
      <c r="F712" s="479"/>
      <c r="G712" s="482"/>
    </row>
    <row r="713" spans="1:7" ht="15">
      <c r="A713" s="521"/>
      <c r="B713" s="527" t="s">
        <v>306</v>
      </c>
      <c r="C713" s="527"/>
      <c r="D713" s="529"/>
      <c r="E713" s="479"/>
      <c r="F713" s="479"/>
      <c r="G713" s="482"/>
    </row>
    <row r="714" spans="1:7" ht="30.75">
      <c r="A714" s="521"/>
      <c r="B714" s="527" t="s">
        <v>307</v>
      </c>
      <c r="C714" s="527"/>
      <c r="D714" s="529"/>
      <c r="E714" s="479"/>
      <c r="F714" s="479"/>
      <c r="G714" s="482"/>
    </row>
    <row r="715" spans="1:7" ht="30">
      <c r="A715" s="521"/>
      <c r="B715" s="527" t="s">
        <v>308</v>
      </c>
      <c r="C715" s="527"/>
      <c r="D715" s="529"/>
      <c r="E715" s="479"/>
      <c r="F715" s="479"/>
      <c r="G715" s="482"/>
    </row>
    <row r="716" spans="1:7" ht="15">
      <c r="A716" s="521"/>
      <c r="B716" s="527" t="s">
        <v>309</v>
      </c>
      <c r="C716" s="527"/>
      <c r="D716" s="529"/>
      <c r="E716" s="479"/>
      <c r="F716" s="479"/>
      <c r="G716" s="482"/>
    </row>
    <row r="717" spans="1:7" ht="15">
      <c r="A717" s="521"/>
      <c r="B717" s="527" t="s">
        <v>310</v>
      </c>
      <c r="C717" s="527"/>
      <c r="D717" s="529"/>
      <c r="E717" s="479"/>
      <c r="F717" s="479"/>
      <c r="G717" s="482"/>
    </row>
    <row r="718" spans="1:7" ht="15">
      <c r="A718" s="521"/>
      <c r="B718" s="527" t="s">
        <v>311</v>
      </c>
      <c r="C718" s="527"/>
      <c r="D718" s="529"/>
      <c r="E718" s="479"/>
      <c r="F718" s="479"/>
      <c r="G718" s="482"/>
    </row>
    <row r="719" spans="1:7" ht="15">
      <c r="A719" s="521"/>
      <c r="B719" s="527" t="s">
        <v>251</v>
      </c>
      <c r="C719"/>
      <c r="D719"/>
      <c r="E719"/>
      <c r="F719" s="479"/>
      <c r="G719" s="482"/>
    </row>
    <row r="720" spans="1:7" ht="15">
      <c r="A720" s="521"/>
      <c r="B720" s="527" t="s">
        <v>312</v>
      </c>
      <c r="C720" s="527" t="s">
        <v>254</v>
      </c>
      <c r="D720" s="529">
        <v>1</v>
      </c>
      <c r="E720" s="479"/>
      <c r="F720"/>
      <c r="G720" s="482">
        <f>D720*E720</f>
        <v>0</v>
      </c>
    </row>
    <row r="721" spans="1:7" ht="15">
      <c r="A721" s="521"/>
      <c r="B721" s="527"/>
      <c r="C721" s="527"/>
      <c r="D721" s="529"/>
      <c r="E721" s="479"/>
      <c r="F721" s="479"/>
      <c r="G721" s="482"/>
    </row>
    <row r="722" spans="1:7" ht="15">
      <c r="A722" s="521"/>
      <c r="B722" s="527"/>
      <c r="C722" s="527"/>
      <c r="D722" s="529"/>
      <c r="E722" s="479"/>
      <c r="F722" s="479"/>
      <c r="G722" s="482"/>
    </row>
    <row r="723" spans="1:7" ht="15">
      <c r="A723" s="521" t="s">
        <v>1417</v>
      </c>
      <c r="B723" s="530" t="s">
        <v>313</v>
      </c>
      <c r="C723" s="527"/>
      <c r="D723" s="529"/>
      <c r="E723" s="479"/>
      <c r="F723" s="479"/>
      <c r="G723" s="482"/>
    </row>
    <row r="724" spans="1:7" ht="15">
      <c r="A724" s="521"/>
      <c r="B724" s="530" t="s">
        <v>314</v>
      </c>
      <c r="C724" s="527"/>
      <c r="D724" s="529"/>
      <c r="E724" s="479"/>
      <c r="F724" s="479"/>
      <c r="G724" s="482"/>
    </row>
    <row r="725" spans="1:7" ht="15">
      <c r="A725" s="521"/>
      <c r="B725" s="531" t="s">
        <v>315</v>
      </c>
      <c r="C725" s="527"/>
      <c r="D725" s="529"/>
      <c r="E725" s="479"/>
      <c r="F725" s="479"/>
      <c r="G725" s="482"/>
    </row>
    <row r="726" spans="1:7" ht="15">
      <c r="A726" s="521"/>
      <c r="B726" s="530" t="s">
        <v>316</v>
      </c>
      <c r="C726" s="527" t="s">
        <v>254</v>
      </c>
      <c r="D726" s="529">
        <v>1</v>
      </c>
      <c r="E726" s="479"/>
      <c r="F726" s="479"/>
      <c r="G726" s="482">
        <f>D726*E726</f>
        <v>0</v>
      </c>
    </row>
    <row r="727" spans="1:7" ht="15">
      <c r="A727" s="521"/>
      <c r="B727" s="530"/>
      <c r="C727" s="527"/>
      <c r="D727" s="529"/>
      <c r="E727" s="479"/>
      <c r="F727" s="479"/>
      <c r="G727" s="482"/>
    </row>
    <row r="728" spans="1:7" ht="15">
      <c r="A728" s="521"/>
      <c r="B728" s="530"/>
      <c r="C728" s="527"/>
      <c r="D728" s="529"/>
      <c r="E728" s="479"/>
      <c r="F728" s="479"/>
      <c r="G728" s="482"/>
    </row>
    <row r="729" spans="1:7" ht="15">
      <c r="A729" s="521" t="s">
        <v>1419</v>
      </c>
      <c r="B729" s="530" t="s">
        <v>317</v>
      </c>
      <c r="C729" s="527"/>
      <c r="D729" s="529"/>
      <c r="E729" s="479"/>
      <c r="F729" s="479"/>
      <c r="G729" s="482"/>
    </row>
    <row r="730" spans="1:7" ht="15">
      <c r="A730" s="521"/>
      <c r="B730" s="530" t="s">
        <v>314</v>
      </c>
      <c r="C730" s="527"/>
      <c r="D730" s="529"/>
      <c r="E730" s="479"/>
      <c r="F730" s="479"/>
      <c r="G730" s="482"/>
    </row>
    <row r="731" spans="1:7" ht="15">
      <c r="A731" s="521"/>
      <c r="B731" s="531" t="s">
        <v>315</v>
      </c>
      <c r="C731" s="527"/>
      <c r="D731" s="529"/>
      <c r="E731" s="479"/>
      <c r="F731" s="479"/>
      <c r="G731" s="482"/>
    </row>
    <row r="732" spans="1:7" ht="15">
      <c r="A732" s="521"/>
      <c r="B732" s="530" t="s">
        <v>316</v>
      </c>
      <c r="C732" s="527" t="s">
        <v>254</v>
      </c>
      <c r="D732" s="529">
        <v>1</v>
      </c>
      <c r="E732" s="519"/>
      <c r="F732" s="479"/>
      <c r="G732" s="482">
        <f>D732*E732</f>
        <v>0</v>
      </c>
    </row>
    <row r="733" spans="1:7" ht="15">
      <c r="A733" s="521"/>
      <c r="B733" s="530"/>
      <c r="C733" s="527"/>
      <c r="D733" s="529"/>
      <c r="E733" s="519"/>
      <c r="F733" s="519"/>
      <c r="G733" s="482"/>
    </row>
    <row r="734" spans="1:7" ht="15">
      <c r="A734" s="521"/>
      <c r="B734" s="530"/>
      <c r="C734" s="527"/>
      <c r="D734" s="529"/>
      <c r="E734" s="519"/>
      <c r="F734" s="519"/>
      <c r="G734" s="482"/>
    </row>
    <row r="735" spans="1:7" ht="15">
      <c r="A735" s="521" t="s">
        <v>1421</v>
      </c>
      <c r="B735" s="530" t="s">
        <v>318</v>
      </c>
      <c r="C735" s="527"/>
      <c r="D735" s="529"/>
      <c r="E735" s="479"/>
      <c r="F735" s="519"/>
      <c r="G735" s="482"/>
    </row>
    <row r="736" spans="1:7" ht="15">
      <c r="A736" s="521"/>
      <c r="B736" s="530" t="s">
        <v>314</v>
      </c>
      <c r="C736" s="527"/>
      <c r="D736" s="529"/>
      <c r="E736" s="479"/>
      <c r="F736" s="479"/>
      <c r="G736" s="482"/>
    </row>
    <row r="737" spans="1:7" ht="15">
      <c r="A737" s="521"/>
      <c r="B737" s="531" t="s">
        <v>315</v>
      </c>
      <c r="C737" s="527"/>
      <c r="D737" s="529"/>
      <c r="E737" s="479"/>
      <c r="F737" s="479"/>
      <c r="G737" s="482"/>
    </row>
    <row r="738" spans="1:7" ht="15">
      <c r="A738" s="521"/>
      <c r="B738" s="530" t="s">
        <v>316</v>
      </c>
      <c r="C738" s="527" t="s">
        <v>254</v>
      </c>
      <c r="D738" s="529">
        <v>1</v>
      </c>
      <c r="E738" s="519"/>
      <c r="F738" s="479"/>
      <c r="G738" s="482">
        <f>D738*E738</f>
        <v>0</v>
      </c>
    </row>
    <row r="739" spans="1:7" ht="15">
      <c r="A739" s="521"/>
      <c r="B739" s="530"/>
      <c r="C739" s="527"/>
      <c r="D739" s="529"/>
      <c r="E739" s="519"/>
      <c r="F739" s="519"/>
      <c r="G739" s="482"/>
    </row>
    <row r="740" spans="1:7" ht="15">
      <c r="A740" s="521"/>
      <c r="B740" s="530"/>
      <c r="C740" s="527"/>
      <c r="D740" s="529"/>
      <c r="E740" s="519"/>
      <c r="F740" s="519"/>
      <c r="G740" s="482"/>
    </row>
    <row r="741" spans="1:7" ht="15">
      <c r="A741" s="521" t="s">
        <v>1423</v>
      </c>
      <c r="B741" s="530" t="s">
        <v>319</v>
      </c>
      <c r="C741" s="527"/>
      <c r="D741" s="529"/>
      <c r="E741" s="479"/>
      <c r="F741" s="519"/>
      <c r="G741" s="482"/>
    </row>
    <row r="742" spans="1:7" ht="15">
      <c r="A742" s="521"/>
      <c r="B742" s="531" t="s">
        <v>315</v>
      </c>
      <c r="C742" s="527"/>
      <c r="D742" s="529"/>
      <c r="E742" s="479"/>
      <c r="F742" s="479"/>
      <c r="G742" s="482"/>
    </row>
    <row r="743" spans="1:7" ht="15">
      <c r="A743" s="521"/>
      <c r="B743" s="530" t="s">
        <v>316</v>
      </c>
      <c r="C743" s="527" t="s">
        <v>254</v>
      </c>
      <c r="D743" s="529">
        <v>1</v>
      </c>
      <c r="E743" s="519"/>
      <c r="F743" s="479"/>
      <c r="G743" s="482">
        <f>D743*E743</f>
        <v>0</v>
      </c>
    </row>
    <row r="744" spans="1:7" ht="15">
      <c r="A744" s="521"/>
      <c r="B744" s="530"/>
      <c r="C744" s="527"/>
      <c r="D744" s="529"/>
      <c r="E744" s="519"/>
      <c r="F744" s="519"/>
      <c r="G744" s="482"/>
    </row>
    <row r="745" spans="1:7" ht="15">
      <c r="A745" s="521"/>
      <c r="B745" s="530"/>
      <c r="C745" s="527"/>
      <c r="D745" s="529"/>
      <c r="E745" s="519"/>
      <c r="F745" s="519"/>
      <c r="G745" s="482"/>
    </row>
    <row r="746" spans="1:7" ht="15">
      <c r="A746" s="521" t="s">
        <v>1425</v>
      </c>
      <c r="B746" s="531" t="s">
        <v>320</v>
      </c>
      <c r="C746" s="527"/>
      <c r="D746" s="529"/>
      <c r="E746"/>
      <c r="F746" s="519"/>
      <c r="G746" s="482"/>
    </row>
    <row r="747" spans="1:7" ht="15">
      <c r="A747" s="521"/>
      <c r="B747" s="531" t="s">
        <v>321</v>
      </c>
      <c r="C747" s="527" t="s">
        <v>254</v>
      </c>
      <c r="D747" s="529">
        <v>1</v>
      </c>
      <c r="E747"/>
      <c r="F747"/>
      <c r="G747" s="482">
        <f>D747*E747</f>
        <v>0</v>
      </c>
    </row>
    <row r="748" spans="1:7" ht="15">
      <c r="A748" s="521"/>
      <c r="B748" s="530"/>
      <c r="C748" s="527"/>
      <c r="D748" s="529"/>
      <c r="E748" s="519"/>
      <c r="F748"/>
      <c r="G748" s="482"/>
    </row>
    <row r="749" spans="1:7" ht="15">
      <c r="A749" s="521"/>
      <c r="B749" s="520"/>
      <c r="C749" s="527"/>
      <c r="D749" s="529"/>
      <c r="E749" s="519"/>
      <c r="F749" s="519"/>
      <c r="G749" s="482"/>
    </row>
    <row r="750" spans="1:7" ht="15">
      <c r="A750" s="521" t="s">
        <v>1427</v>
      </c>
      <c r="B750" s="527" t="s">
        <v>322</v>
      </c>
      <c r="C750"/>
      <c r="D750"/>
      <c r="E750"/>
      <c r="F750" s="519"/>
      <c r="G750" s="482"/>
    </row>
    <row r="751" spans="1:7" ht="15">
      <c r="A751" s="521"/>
      <c r="B751" s="527" t="s">
        <v>323</v>
      </c>
      <c r="C751" s="527" t="s">
        <v>254</v>
      </c>
      <c r="D751" s="529">
        <v>5</v>
      </c>
      <c r="E751" s="479"/>
      <c r="F751"/>
      <c r="G751" s="482">
        <f>D751*E751</f>
        <v>0</v>
      </c>
    </row>
    <row r="752" spans="1:7" ht="15">
      <c r="A752" s="521"/>
      <c r="B752" s="527"/>
      <c r="C752" s="527"/>
      <c r="D752" s="529"/>
      <c r="E752" s="479"/>
      <c r="F752" s="479"/>
      <c r="G752" s="482"/>
    </row>
    <row r="753" spans="1:7" ht="15">
      <c r="A753" s="521"/>
      <c r="B753" s="527"/>
      <c r="C753" s="527"/>
      <c r="D753" s="529"/>
      <c r="E753" s="479"/>
      <c r="F753" s="479"/>
      <c r="G753" s="482"/>
    </row>
    <row r="754" spans="1:7" ht="15">
      <c r="A754" s="521" t="s">
        <v>1429</v>
      </c>
      <c r="B754" s="527" t="s">
        <v>324</v>
      </c>
      <c r="C754"/>
      <c r="D754"/>
      <c r="E754" s="479"/>
      <c r="F754" s="479"/>
      <c r="G754" s="482"/>
    </row>
    <row r="755" spans="1:7" customFormat="1" ht="15">
      <c r="A755" s="521"/>
      <c r="B755" s="527" t="s">
        <v>325</v>
      </c>
      <c r="E755" s="479"/>
      <c r="F755" s="479"/>
      <c r="G755" s="482"/>
    </row>
    <row r="756" spans="1:7" customFormat="1" ht="15">
      <c r="A756" s="521"/>
      <c r="B756" s="527" t="s">
        <v>326</v>
      </c>
      <c r="F756" s="479"/>
      <c r="G756" s="482"/>
    </row>
    <row r="757" spans="1:7" customFormat="1" ht="15">
      <c r="A757" s="521"/>
      <c r="B757" s="527" t="s">
        <v>327</v>
      </c>
      <c r="C757" s="527" t="s">
        <v>254</v>
      </c>
      <c r="D757" s="529">
        <v>4</v>
      </c>
      <c r="G757" s="482">
        <f>D757*E757</f>
        <v>0</v>
      </c>
    </row>
    <row r="758" spans="1:7" s="482" customFormat="1" ht="15">
      <c r="A758" s="521"/>
      <c r="B758" s="527"/>
      <c r="C758" s="527"/>
      <c r="D758" s="529"/>
      <c r="E758" s="479"/>
      <c r="F758"/>
    </row>
    <row r="759" spans="1:7" customFormat="1" ht="15.75" customHeight="1">
      <c r="A759" s="521"/>
      <c r="B759" s="527"/>
      <c r="C759" s="527"/>
      <c r="D759" s="529"/>
      <c r="E759" s="479"/>
      <c r="F759" s="479"/>
      <c r="G759" s="482"/>
    </row>
    <row r="760" spans="1:7" customFormat="1" ht="15.75" customHeight="1">
      <c r="A760" s="521" t="s">
        <v>1431</v>
      </c>
      <c r="B760" s="520" t="s">
        <v>328</v>
      </c>
      <c r="C760" s="527"/>
      <c r="D760" s="529"/>
      <c r="E760" s="479"/>
      <c r="F760" s="479"/>
      <c r="G760" s="482"/>
    </row>
    <row r="761" spans="1:7" customFormat="1" ht="15.75" customHeight="1">
      <c r="A761" s="521"/>
      <c r="B761" s="520" t="s">
        <v>329</v>
      </c>
      <c r="C761" s="527"/>
      <c r="D761" s="529"/>
      <c r="E761" s="479"/>
      <c r="F761" s="479"/>
      <c r="G761" s="482"/>
    </row>
    <row r="762" spans="1:7" customFormat="1" ht="15.75" customHeight="1">
      <c r="A762" s="521"/>
      <c r="B762" s="520" t="s">
        <v>330</v>
      </c>
      <c r="C762" s="527"/>
      <c r="D762" s="529"/>
      <c r="E762" s="479"/>
      <c r="F762" s="479"/>
      <c r="G762" s="482"/>
    </row>
    <row r="763" spans="1:7" customFormat="1" ht="15.75" customHeight="1">
      <c r="A763" s="521"/>
      <c r="B763" s="520" t="s">
        <v>331</v>
      </c>
      <c r="C763" s="527"/>
      <c r="D763" s="529"/>
      <c r="E763" s="479"/>
      <c r="F763" s="479"/>
      <c r="G763" s="482"/>
    </row>
    <row r="764" spans="1:7" customFormat="1" ht="15.75" customHeight="1">
      <c r="A764" s="521"/>
      <c r="B764" s="520" t="s">
        <v>332</v>
      </c>
      <c r="C764" s="527"/>
      <c r="D764" s="529"/>
      <c r="E764" s="479"/>
      <c r="F764" s="479"/>
      <c r="G764" s="482"/>
    </row>
    <row r="765" spans="1:7" customFormat="1" ht="15.75" customHeight="1">
      <c r="A765" s="521"/>
      <c r="B765" s="520" t="s">
        <v>333</v>
      </c>
      <c r="C765" s="527" t="s">
        <v>254</v>
      </c>
      <c r="D765" s="529">
        <v>1</v>
      </c>
      <c r="E765" s="479"/>
      <c r="F765" s="479"/>
      <c r="G765" s="482">
        <f>D765*E765</f>
        <v>0</v>
      </c>
    </row>
    <row r="766" spans="1:7" customFormat="1" ht="15.75" customHeight="1">
      <c r="A766" s="521"/>
      <c r="B766" s="520"/>
      <c r="C766" s="527"/>
      <c r="D766" s="529"/>
      <c r="E766" s="479"/>
      <c r="F766" s="479"/>
      <c r="G766" s="482"/>
    </row>
    <row r="767" spans="1:7" customFormat="1" ht="15.75" customHeight="1">
      <c r="A767" s="521"/>
      <c r="B767" s="520"/>
      <c r="C767" s="527"/>
      <c r="D767" s="529"/>
      <c r="E767" s="479"/>
      <c r="F767" s="479"/>
      <c r="G767" s="482"/>
    </row>
    <row r="768" spans="1:7" customFormat="1" ht="15.75" customHeight="1">
      <c r="A768" s="521" t="s">
        <v>1434</v>
      </c>
      <c r="B768" s="527" t="s">
        <v>334</v>
      </c>
      <c r="F768" s="479"/>
      <c r="G768" s="482"/>
    </row>
    <row r="769" spans="1:8" customFormat="1" ht="15.75" customHeight="1">
      <c r="A769" s="521"/>
      <c r="B769" s="527" t="s">
        <v>335</v>
      </c>
      <c r="G769" s="482"/>
    </row>
    <row r="770" spans="1:8" customFormat="1" ht="15.75" customHeight="1">
      <c r="A770" s="521"/>
      <c r="B770" s="527" t="s">
        <v>336</v>
      </c>
      <c r="G770" s="482"/>
    </row>
    <row r="771" spans="1:8" customFormat="1" ht="15.75" customHeight="1">
      <c r="A771" s="521"/>
      <c r="B771" s="527" t="s">
        <v>337</v>
      </c>
      <c r="G771" s="482"/>
    </row>
    <row r="772" spans="1:8" customFormat="1" ht="13.15" customHeight="1">
      <c r="A772" s="521"/>
      <c r="B772" s="527" t="s">
        <v>338</v>
      </c>
      <c r="G772" s="482"/>
    </row>
    <row r="773" spans="1:8" customFormat="1" ht="15">
      <c r="A773" s="521"/>
      <c r="B773" s="527" t="s">
        <v>339</v>
      </c>
      <c r="G773" s="482"/>
    </row>
    <row r="774" spans="1:8" customFormat="1" ht="15">
      <c r="A774" s="521"/>
      <c r="B774" s="527" t="s">
        <v>340</v>
      </c>
      <c r="C774" s="527" t="s">
        <v>254</v>
      </c>
      <c r="D774" s="529">
        <v>1</v>
      </c>
      <c r="E774" s="479"/>
      <c r="G774" s="482">
        <f>D774*E774</f>
        <v>0</v>
      </c>
    </row>
    <row r="775" spans="1:8" customFormat="1" ht="15">
      <c r="A775" s="521"/>
      <c r="B775" s="520"/>
      <c r="C775" s="527"/>
      <c r="D775" s="529"/>
      <c r="E775" s="479"/>
      <c r="F775" s="479"/>
      <c r="G775" s="482"/>
    </row>
    <row r="776" spans="1:8" customFormat="1" ht="15">
      <c r="A776" s="521"/>
      <c r="B776" s="520"/>
      <c r="C776" s="527"/>
      <c r="D776" s="529"/>
      <c r="E776" s="479"/>
      <c r="F776" s="479"/>
      <c r="G776" s="482"/>
    </row>
    <row r="777" spans="1:8" customFormat="1" ht="15">
      <c r="A777" s="521" t="s">
        <v>1436</v>
      </c>
      <c r="B777" s="527" t="s">
        <v>341</v>
      </c>
      <c r="E777" s="479"/>
      <c r="F777" s="479"/>
      <c r="G777" s="482"/>
    </row>
    <row r="778" spans="1:8" customFormat="1" ht="13.9" customHeight="1">
      <c r="A778" s="521"/>
      <c r="B778" s="527" t="s">
        <v>342</v>
      </c>
      <c r="E778" s="479"/>
      <c r="G778" s="482"/>
    </row>
    <row r="779" spans="1:8" s="482" customFormat="1" ht="15">
      <c r="A779" s="521"/>
      <c r="B779" s="527" t="s">
        <v>327</v>
      </c>
      <c r="C779" s="527" t="s">
        <v>254</v>
      </c>
      <c r="D779" s="529">
        <v>4</v>
      </c>
      <c r="E779" s="479"/>
      <c r="F779"/>
      <c r="G779" s="482">
        <f>D779*E779</f>
        <v>0</v>
      </c>
      <c r="H779" s="527"/>
    </row>
    <row r="780" spans="1:8" s="482" customFormat="1" ht="15">
      <c r="A780" s="521"/>
      <c r="B780" s="527"/>
      <c r="C780" s="527"/>
      <c r="D780" s="529"/>
      <c r="E780" s="479"/>
      <c r="F780"/>
      <c r="H780" s="527"/>
    </row>
    <row r="781" spans="1:8" s="482" customFormat="1" ht="15">
      <c r="A781" s="521"/>
      <c r="B781" s="527"/>
      <c r="C781" s="527"/>
      <c r="D781" s="529"/>
      <c r="E781" s="479"/>
      <c r="F781" s="479"/>
      <c r="H781" s="527"/>
    </row>
    <row r="782" spans="1:8" s="482" customFormat="1" ht="15">
      <c r="A782" s="521" t="s">
        <v>1438</v>
      </c>
      <c r="B782" s="527" t="s">
        <v>343</v>
      </c>
      <c r="C782"/>
      <c r="D782" s="519"/>
      <c r="E782" s="519"/>
      <c r="F782" s="479"/>
      <c r="H782" s="527"/>
    </row>
    <row r="783" spans="1:8" s="482" customFormat="1" ht="15">
      <c r="A783" s="521"/>
      <c r="B783" s="527" t="s">
        <v>344</v>
      </c>
      <c r="C783"/>
      <c r="D783" s="519"/>
      <c r="E783" s="519"/>
      <c r="F783" s="519"/>
      <c r="H783" s="527"/>
    </row>
    <row r="784" spans="1:8" s="482" customFormat="1" ht="15">
      <c r="A784" s="521"/>
      <c r="B784" s="527" t="s">
        <v>345</v>
      </c>
      <c r="C784"/>
      <c r="D784" s="519"/>
      <c r="E784" s="519"/>
      <c r="F784" s="519"/>
      <c r="H784" s="527"/>
    </row>
    <row r="785" spans="1:8" s="482" customFormat="1" ht="15">
      <c r="A785" s="521"/>
      <c r="B785" s="520" t="s">
        <v>346</v>
      </c>
      <c r="C785"/>
      <c r="D785" s="519"/>
      <c r="E785" s="519"/>
      <c r="F785" s="519"/>
      <c r="H785" s="527"/>
    </row>
    <row r="786" spans="1:8" s="482" customFormat="1" ht="15">
      <c r="A786" s="521"/>
      <c r="B786" s="520" t="s">
        <v>347</v>
      </c>
      <c r="C786"/>
      <c r="D786" s="519"/>
      <c r="E786" s="519"/>
      <c r="F786" s="519"/>
      <c r="H786" s="527"/>
    </row>
    <row r="787" spans="1:8" s="482" customFormat="1" ht="15">
      <c r="A787" s="521"/>
      <c r="B787" s="510" t="s">
        <v>348</v>
      </c>
      <c r="C787"/>
      <c r="D787" s="519"/>
      <c r="E787" s="519"/>
      <c r="F787" s="519"/>
      <c r="H787" s="527"/>
    </row>
    <row r="788" spans="1:8" s="482" customFormat="1" ht="15">
      <c r="A788" s="521"/>
      <c r="B788" s="527" t="s">
        <v>349</v>
      </c>
      <c r="C788"/>
      <c r="D788" s="519"/>
      <c r="E788" s="519"/>
      <c r="F788" s="519"/>
      <c r="H788" s="527"/>
    </row>
    <row r="789" spans="1:8" s="482" customFormat="1" ht="15">
      <c r="A789" s="521"/>
      <c r="B789" s="527" t="s">
        <v>350</v>
      </c>
      <c r="C789" s="527" t="s">
        <v>351</v>
      </c>
      <c r="D789" s="529">
        <v>30</v>
      </c>
      <c r="E789" s="519"/>
      <c r="F789" s="519"/>
      <c r="G789" s="482">
        <f>D789*E789</f>
        <v>0</v>
      </c>
      <c r="H789" s="527"/>
    </row>
    <row r="790" spans="1:8" s="482" customFormat="1" ht="15">
      <c r="A790" s="521"/>
      <c r="B790" s="527" t="s">
        <v>352</v>
      </c>
      <c r="C790" s="527" t="s">
        <v>351</v>
      </c>
      <c r="D790" s="529">
        <v>6</v>
      </c>
      <c r="E790" s="519"/>
      <c r="F790" s="519"/>
      <c r="G790" s="482">
        <f>D790*E790</f>
        <v>0</v>
      </c>
      <c r="H790" s="527"/>
    </row>
    <row r="791" spans="1:8" s="482" customFormat="1" ht="15">
      <c r="A791" s="521"/>
      <c r="B791" s="527"/>
      <c r="C791" s="527"/>
      <c r="D791" s="529"/>
      <c r="E791" s="519"/>
      <c r="F791" s="519"/>
      <c r="H791" s="527"/>
    </row>
    <row r="792" spans="1:8" s="482" customFormat="1" ht="15">
      <c r="A792" s="521"/>
      <c r="B792" s="527"/>
      <c r="C792" s="527"/>
      <c r="D792" s="529"/>
      <c r="E792" s="519"/>
      <c r="F792" s="519"/>
      <c r="H792" s="527"/>
    </row>
    <row r="793" spans="1:8" s="482" customFormat="1" ht="15">
      <c r="A793" s="521" t="s">
        <v>1440</v>
      </c>
      <c r="B793" s="520" t="s">
        <v>353</v>
      </c>
      <c r="C793"/>
      <c r="E793" s="519"/>
      <c r="F793" s="519"/>
      <c r="H793" s="527"/>
    </row>
    <row r="794" spans="1:8" s="482" customFormat="1" ht="15">
      <c r="A794" s="524"/>
      <c r="B794" s="520" t="s">
        <v>354</v>
      </c>
      <c r="C794"/>
      <c r="E794" s="519"/>
      <c r="F794" s="519"/>
      <c r="H794" s="527"/>
    </row>
    <row r="795" spans="1:8" s="482" customFormat="1" ht="15">
      <c r="A795" s="524"/>
      <c r="B795" s="520" t="s">
        <v>355</v>
      </c>
      <c r="C795"/>
      <c r="E795" s="519"/>
      <c r="F795" s="519"/>
      <c r="H795" s="527"/>
    </row>
    <row r="796" spans="1:8" s="482" customFormat="1" ht="15">
      <c r="A796" s="524"/>
      <c r="B796" s="520" t="s">
        <v>356</v>
      </c>
      <c r="C796"/>
      <c r="E796" s="519"/>
      <c r="F796" s="519"/>
      <c r="H796" s="527"/>
    </row>
    <row r="797" spans="1:8" s="482" customFormat="1" ht="15">
      <c r="A797" s="524"/>
      <c r="B797" s="510" t="s">
        <v>357</v>
      </c>
      <c r="C797"/>
      <c r="E797" s="519"/>
      <c r="F797" s="519"/>
      <c r="H797" s="527"/>
    </row>
    <row r="798" spans="1:8" s="482" customFormat="1" ht="15">
      <c r="A798" s="524"/>
      <c r="B798" s="527" t="s">
        <v>350</v>
      </c>
      <c r="C798" s="527" t="s">
        <v>351</v>
      </c>
      <c r="D798" s="529">
        <v>30</v>
      </c>
      <c r="E798" s="519"/>
      <c r="F798" s="519"/>
      <c r="G798" s="482">
        <f>D798*E798</f>
        <v>0</v>
      </c>
      <c r="H798" s="527"/>
    </row>
    <row r="799" spans="1:8" s="482" customFormat="1" ht="15">
      <c r="A799" s="524"/>
      <c r="B799" s="527" t="s">
        <v>352</v>
      </c>
      <c r="C799" s="527" t="s">
        <v>351</v>
      </c>
      <c r="D799" s="529">
        <v>6</v>
      </c>
      <c r="E799" s="519"/>
      <c r="F799" s="519"/>
      <c r="G799" s="482">
        <f>D799*E799</f>
        <v>0</v>
      </c>
      <c r="H799" s="527"/>
    </row>
    <row r="800" spans="1:8" s="482" customFormat="1" ht="15">
      <c r="A800" s="524"/>
      <c r="B800" s="510"/>
      <c r="C800"/>
      <c r="E800" s="519"/>
      <c r="F800" s="519"/>
      <c r="H800" s="527"/>
    </row>
    <row r="801" spans="1:8" s="482" customFormat="1" ht="15">
      <c r="A801" s="521"/>
      <c r="B801" s="527"/>
      <c r="C801" s="527"/>
      <c r="D801" s="529"/>
      <c r="E801" s="519"/>
      <c r="F801" s="519"/>
      <c r="H801" s="527"/>
    </row>
    <row r="802" spans="1:8" s="482" customFormat="1" ht="15">
      <c r="A802" s="521" t="s">
        <v>1442</v>
      </c>
      <c r="B802" s="520" t="s">
        <v>358</v>
      </c>
      <c r="C802"/>
      <c r="D802" s="519"/>
      <c r="E802" s="519"/>
      <c r="F802" s="519"/>
      <c r="H802" s="527"/>
    </row>
    <row r="803" spans="1:8" s="482" customFormat="1" ht="15">
      <c r="A803" s="521"/>
      <c r="B803" s="520" t="s">
        <v>359</v>
      </c>
      <c r="C803"/>
      <c r="D803" s="519"/>
      <c r="E803" s="519"/>
      <c r="F803" s="519"/>
      <c r="H803" s="527"/>
    </row>
    <row r="804" spans="1:8" s="482" customFormat="1" ht="15">
      <c r="A804" s="521"/>
      <c r="B804" s="520" t="s">
        <v>360</v>
      </c>
      <c r="C804"/>
      <c r="D804" s="519"/>
      <c r="E804" s="519"/>
      <c r="F804" s="519"/>
      <c r="H804" s="527"/>
    </row>
    <row r="805" spans="1:8" s="482" customFormat="1" ht="15">
      <c r="A805" s="521"/>
      <c r="B805" s="520" t="s">
        <v>361</v>
      </c>
      <c r="C805"/>
      <c r="D805" s="519"/>
      <c r="E805" s="519"/>
      <c r="F805" s="519"/>
      <c r="H805" s="527"/>
    </row>
    <row r="806" spans="1:8" s="482" customFormat="1" ht="15">
      <c r="A806" s="521"/>
      <c r="B806" s="520" t="s">
        <v>362</v>
      </c>
      <c r="C806" s="527"/>
      <c r="D806" s="529"/>
      <c r="E806" s="519"/>
      <c r="F806" s="519"/>
      <c r="H806" s="527"/>
    </row>
    <row r="807" spans="1:8" s="482" customFormat="1" ht="15">
      <c r="A807" s="521"/>
      <c r="B807" s="510" t="s">
        <v>363</v>
      </c>
      <c r="C807" s="527"/>
      <c r="D807" s="529"/>
      <c r="E807" s="519"/>
      <c r="F807" s="519"/>
      <c r="H807" s="527"/>
    </row>
    <row r="808" spans="1:8" s="482" customFormat="1" ht="15">
      <c r="A808" s="521"/>
      <c r="B808" s="527" t="s">
        <v>364</v>
      </c>
      <c r="C808" s="527" t="s">
        <v>351</v>
      </c>
      <c r="D808" s="529">
        <v>60</v>
      </c>
      <c r="E808" s="519"/>
      <c r="F808" s="519"/>
      <c r="G808" s="482">
        <f>D808*E808</f>
        <v>0</v>
      </c>
      <c r="H808" s="527"/>
    </row>
    <row r="809" spans="1:8" s="482" customFormat="1" ht="15">
      <c r="A809" s="521"/>
      <c r="B809" s="527" t="s">
        <v>365</v>
      </c>
      <c r="C809" s="527" t="s">
        <v>351</v>
      </c>
      <c r="D809" s="529">
        <v>25</v>
      </c>
      <c r="E809" s="519"/>
      <c r="F809" s="519"/>
      <c r="G809" s="482">
        <f>D809*E809</f>
        <v>0</v>
      </c>
      <c r="H809" s="527"/>
    </row>
    <row r="810" spans="1:8" s="482" customFormat="1" ht="15">
      <c r="A810" s="521"/>
      <c r="B810" s="527"/>
      <c r="C810" s="527"/>
      <c r="D810" s="529"/>
      <c r="E810" s="519"/>
      <c r="F810" s="519"/>
      <c r="H810" s="527"/>
    </row>
    <row r="811" spans="1:8" s="482" customFormat="1" ht="15">
      <c r="A811" s="521"/>
      <c r="B811" s="527"/>
      <c r="C811" s="527"/>
      <c r="D811" s="529"/>
      <c r="E811" s="519"/>
      <c r="F811" s="519"/>
      <c r="H811" s="527"/>
    </row>
    <row r="812" spans="1:8" s="482" customFormat="1" ht="15">
      <c r="A812" s="521" t="s">
        <v>1444</v>
      </c>
      <c r="B812" s="527" t="s">
        <v>366</v>
      </c>
      <c r="C812"/>
      <c r="D812" s="519"/>
      <c r="E812" s="519"/>
      <c r="F812" s="519"/>
      <c r="H812" s="527"/>
    </row>
    <row r="813" spans="1:8" s="482" customFormat="1" ht="15">
      <c r="A813" s="521"/>
      <c r="B813" s="527" t="s">
        <v>367</v>
      </c>
      <c r="C813"/>
      <c r="D813" s="519"/>
      <c r="E813" s="519"/>
      <c r="F813" s="519"/>
      <c r="H813" s="527"/>
    </row>
    <row r="814" spans="1:8" s="482" customFormat="1" ht="15">
      <c r="A814" s="521"/>
      <c r="B814" s="527" t="s">
        <v>368</v>
      </c>
      <c r="C814"/>
      <c r="D814" s="519"/>
      <c r="E814" s="519"/>
      <c r="F814" s="519"/>
      <c r="H814" s="527"/>
    </row>
    <row r="815" spans="1:8" s="482" customFormat="1" ht="15">
      <c r="A815" s="521"/>
      <c r="B815" s="527" t="s">
        <v>369</v>
      </c>
      <c r="C815"/>
      <c r="D815" s="519"/>
      <c r="E815" s="519"/>
      <c r="F815" s="519"/>
      <c r="H815" s="527"/>
    </row>
    <row r="816" spans="1:8" s="482" customFormat="1" ht="15">
      <c r="A816" s="521"/>
      <c r="B816" s="527" t="s">
        <v>370</v>
      </c>
      <c r="C816" s="527" t="s">
        <v>915</v>
      </c>
      <c r="D816" s="529">
        <v>8</v>
      </c>
      <c r="E816" s="519"/>
      <c r="F816" s="519"/>
      <c r="G816" s="482">
        <f>D816*E816</f>
        <v>0</v>
      </c>
      <c r="H816" s="527"/>
    </row>
    <row r="817" spans="1:8" s="482" customFormat="1" ht="15">
      <c r="A817" s="521"/>
      <c r="B817" s="527" t="s">
        <v>371</v>
      </c>
      <c r="C817" s="527" t="s">
        <v>915</v>
      </c>
      <c r="D817" s="529">
        <v>10</v>
      </c>
      <c r="E817" s="519"/>
      <c r="F817" s="519"/>
      <c r="G817" s="482">
        <f>D817*E817</f>
        <v>0</v>
      </c>
      <c r="H817" s="527"/>
    </row>
    <row r="818" spans="1:8" s="482" customFormat="1" ht="15">
      <c r="A818" s="521"/>
      <c r="B818" s="527"/>
      <c r="C818" s="527"/>
      <c r="D818" s="529"/>
      <c r="E818" s="519"/>
      <c r="F818" s="519"/>
      <c r="H818" s="527"/>
    </row>
    <row r="819" spans="1:8" s="482" customFormat="1" ht="15">
      <c r="A819" s="521"/>
      <c r="B819" s="527"/>
      <c r="C819" s="527"/>
      <c r="D819" s="529"/>
      <c r="E819" s="519"/>
      <c r="F819" s="519"/>
      <c r="H819" s="527"/>
    </row>
    <row r="820" spans="1:8" s="482" customFormat="1" ht="15">
      <c r="A820" s="521" t="s">
        <v>1446</v>
      </c>
      <c r="B820" s="527" t="s">
        <v>372</v>
      </c>
      <c r="C820"/>
      <c r="D820" s="519"/>
      <c r="E820" s="519"/>
      <c r="F820" s="519"/>
      <c r="H820" s="527"/>
    </row>
    <row r="821" spans="1:8" s="482" customFormat="1" ht="15">
      <c r="A821" s="521"/>
      <c r="B821" s="527" t="s">
        <v>370</v>
      </c>
      <c r="C821" s="527" t="s">
        <v>915</v>
      </c>
      <c r="D821" s="529">
        <v>25</v>
      </c>
      <c r="E821" s="519"/>
      <c r="F821" s="479"/>
      <c r="G821" s="482">
        <f>D821*E821</f>
        <v>0</v>
      </c>
      <c r="H821" s="527"/>
    </row>
    <row r="822" spans="1:8" s="482" customFormat="1" ht="15">
      <c r="A822" s="521"/>
      <c r="B822" s="527"/>
      <c r="C822" s="527"/>
      <c r="D822" s="529"/>
      <c r="E822" s="519"/>
      <c r="F822" s="479"/>
      <c r="H822" s="527"/>
    </row>
    <row r="823" spans="1:8" s="482" customFormat="1" ht="15">
      <c r="A823" s="521"/>
      <c r="B823" s="527"/>
      <c r="C823" s="527"/>
      <c r="D823" s="529"/>
      <c r="E823" s="519"/>
      <c r="F823" s="519"/>
      <c r="H823" s="527"/>
    </row>
    <row r="824" spans="1:8" s="482" customFormat="1" ht="15">
      <c r="A824" s="521" t="s">
        <v>1448</v>
      </c>
      <c r="B824" s="510" t="s">
        <v>373</v>
      </c>
      <c r="C824"/>
      <c r="D824" s="519"/>
      <c r="E824" s="519"/>
      <c r="F824" s="519"/>
      <c r="H824" s="527"/>
    </row>
    <row r="825" spans="1:8" s="482" customFormat="1" ht="15">
      <c r="A825" s="521"/>
      <c r="B825" s="527" t="s">
        <v>370</v>
      </c>
      <c r="C825" s="527" t="s">
        <v>1405</v>
      </c>
      <c r="D825" s="529">
        <v>2</v>
      </c>
      <c r="E825" s="519"/>
      <c r="F825" s="519"/>
      <c r="G825" s="482">
        <f>D825*E825</f>
        <v>0</v>
      </c>
      <c r="H825" s="527"/>
    </row>
    <row r="826" spans="1:8" s="482" customFormat="1" ht="15">
      <c r="A826" s="521"/>
      <c r="B826" s="527"/>
      <c r="C826" s="527"/>
      <c r="D826" s="529"/>
      <c r="E826" s="519"/>
      <c r="F826" s="519"/>
      <c r="H826" s="527"/>
    </row>
    <row r="827" spans="1:8" s="482" customFormat="1" ht="15">
      <c r="A827" s="517"/>
      <c r="B827" s="634"/>
      <c r="C827" s="634"/>
      <c r="D827" s="519"/>
      <c r="E827" s="519"/>
      <c r="F827" s="519"/>
      <c r="H827" s="527"/>
    </row>
    <row r="828" spans="1:8" s="482" customFormat="1" ht="15">
      <c r="A828" s="521" t="s">
        <v>1450</v>
      </c>
      <c r="B828" s="532" t="s">
        <v>374</v>
      </c>
      <c r="C828" s="527" t="s">
        <v>1405</v>
      </c>
      <c r="D828" s="519">
        <v>1</v>
      </c>
      <c r="E828" s="519"/>
      <c r="F828" s="519"/>
      <c r="G828" s="482">
        <f>D828*E828</f>
        <v>0</v>
      </c>
      <c r="H828" s="527"/>
    </row>
    <row r="829" spans="1:8" s="482" customFormat="1" ht="15">
      <c r="A829" s="521"/>
      <c r="B829" s="634"/>
      <c r="C829" s="634"/>
      <c r="D829" s="519"/>
      <c r="E829" s="519"/>
      <c r="F829" s="519"/>
      <c r="H829" s="527"/>
    </row>
    <row r="830" spans="1:8" s="482" customFormat="1" ht="15">
      <c r="A830" s="521"/>
      <c r="B830" s="634"/>
      <c r="C830" s="634"/>
      <c r="D830" s="519"/>
      <c r="E830" s="519"/>
      <c r="F830" s="519"/>
      <c r="H830" s="527"/>
    </row>
    <row r="831" spans="1:8" customFormat="1" ht="15">
      <c r="A831" s="521" t="s">
        <v>1452</v>
      </c>
      <c r="B831" s="527" t="s">
        <v>375</v>
      </c>
      <c r="C831" s="634"/>
      <c r="D831" s="519"/>
      <c r="E831" s="519"/>
      <c r="F831" s="519"/>
      <c r="G831" s="482"/>
    </row>
    <row r="832" spans="1:8" customFormat="1" ht="15">
      <c r="A832" s="521"/>
      <c r="B832" s="527" t="s">
        <v>376</v>
      </c>
      <c r="C832" s="634"/>
      <c r="D832" s="519"/>
      <c r="E832" s="519"/>
      <c r="F832" s="519"/>
      <c r="G832" s="482"/>
    </row>
    <row r="833" spans="1:7" customFormat="1" ht="15">
      <c r="A833" s="521"/>
      <c r="B833" s="532" t="s">
        <v>377</v>
      </c>
      <c r="C833" s="527" t="s">
        <v>1405</v>
      </c>
      <c r="D833" s="519">
        <v>1</v>
      </c>
      <c r="E833" s="519"/>
      <c r="F833" s="519"/>
      <c r="G833" s="482">
        <f>D833*E833</f>
        <v>0</v>
      </c>
    </row>
    <row r="834" spans="1:7" customFormat="1" ht="12.75">
      <c r="A834" s="521"/>
      <c r="B834" s="634"/>
      <c r="C834" s="634"/>
      <c r="D834" s="519"/>
      <c r="E834" s="519"/>
      <c r="F834" s="519"/>
      <c r="G834" s="482"/>
    </row>
    <row r="835" spans="1:7" customFormat="1" ht="12.75">
      <c r="A835" s="521"/>
      <c r="B835" s="634"/>
      <c r="C835" s="634"/>
      <c r="D835" s="519"/>
      <c r="E835" s="519"/>
      <c r="F835" s="519"/>
      <c r="G835" s="482"/>
    </row>
    <row r="836" spans="1:7" customFormat="1" ht="15">
      <c r="A836" s="521" t="s">
        <v>1454</v>
      </c>
      <c r="B836" s="533" t="s">
        <v>378</v>
      </c>
      <c r="C836" s="634"/>
      <c r="D836" s="519"/>
      <c r="E836" s="519"/>
      <c r="F836" s="519"/>
      <c r="G836" s="482"/>
    </row>
    <row r="837" spans="1:7" customFormat="1" ht="15">
      <c r="A837" s="534"/>
      <c r="B837" s="533" t="s">
        <v>379</v>
      </c>
      <c r="C837" s="527" t="s">
        <v>1405</v>
      </c>
      <c r="D837" s="126">
        <v>1</v>
      </c>
      <c r="E837" s="519"/>
      <c r="F837" s="519"/>
      <c r="G837" s="482">
        <f>D837*E837</f>
        <v>0</v>
      </c>
    </row>
    <row r="838" spans="1:7" customFormat="1" ht="15">
      <c r="A838" s="534"/>
      <c r="B838" s="533"/>
      <c r="C838" s="634"/>
      <c r="D838" s="519"/>
      <c r="E838" s="519"/>
      <c r="F838" s="519"/>
      <c r="G838" s="482"/>
    </row>
    <row r="839" spans="1:7" customFormat="1" ht="15">
      <c r="A839" s="534"/>
      <c r="B839" s="533"/>
      <c r="C839" s="634"/>
      <c r="D839" s="519"/>
      <c r="E839" s="519"/>
      <c r="F839" s="519"/>
      <c r="G839" s="482"/>
    </row>
    <row r="840" spans="1:7" customFormat="1" ht="15">
      <c r="A840" s="534"/>
      <c r="B840" s="533"/>
      <c r="C840" s="634"/>
      <c r="D840" s="519"/>
      <c r="E840" s="519"/>
      <c r="F840" s="519"/>
      <c r="G840" s="482"/>
    </row>
    <row r="841" spans="1:7" customFormat="1" ht="15">
      <c r="A841" s="534"/>
      <c r="B841" s="533"/>
      <c r="C841" s="634"/>
      <c r="D841" s="519"/>
      <c r="E841" s="519"/>
      <c r="F841" s="519"/>
      <c r="G841" s="482"/>
    </row>
    <row r="842" spans="1:7" customFormat="1" ht="15">
      <c r="A842" s="521" t="s">
        <v>1457</v>
      </c>
      <c r="B842" s="532" t="s">
        <v>381</v>
      </c>
      <c r="C842" s="527" t="s">
        <v>1405</v>
      </c>
      <c r="D842" s="519">
        <v>1</v>
      </c>
      <c r="E842" s="519"/>
      <c r="F842" s="330"/>
      <c r="G842" s="482">
        <f>D842*E842</f>
        <v>0</v>
      </c>
    </row>
    <row r="843" spans="1:7" customFormat="1" ht="13.5" thickBot="1">
      <c r="A843" s="521"/>
      <c r="B843" s="535"/>
      <c r="C843" s="535"/>
      <c r="D843" s="536"/>
      <c r="E843" s="536"/>
      <c r="F843" s="536"/>
      <c r="G843" s="536"/>
    </row>
    <row r="844" spans="1:7" customFormat="1" ht="12.75">
      <c r="A844" s="521"/>
      <c r="B844" s="634"/>
      <c r="C844" s="634"/>
      <c r="D844" s="519"/>
      <c r="E844" s="519"/>
      <c r="F844" s="526"/>
      <c r="G844" s="482"/>
    </row>
    <row r="845" spans="1:7" customFormat="1" ht="15.75">
      <c r="A845" s="521"/>
      <c r="B845" s="537" t="s">
        <v>229</v>
      </c>
      <c r="C845" s="538"/>
      <c r="D845" s="519"/>
      <c r="E845" s="539"/>
      <c r="F845" s="526"/>
      <c r="G845" s="482">
        <f>SUM(G563:G843)</f>
        <v>0</v>
      </c>
    </row>
    <row r="846" spans="1:7" customFormat="1" ht="13.9" customHeight="1">
      <c r="A846" s="521"/>
      <c r="B846" s="537"/>
      <c r="C846" s="538"/>
      <c r="D846" s="519"/>
      <c r="E846" s="539"/>
      <c r="G846" s="482"/>
    </row>
    <row r="847" spans="1:7" customFormat="1" ht="13.9" customHeight="1">
      <c r="A847" s="521"/>
      <c r="B847" s="518"/>
      <c r="G847" s="482"/>
    </row>
    <row r="848" spans="1:7" customFormat="1" ht="15">
      <c r="A848" s="521"/>
      <c r="B848" s="527" t="s">
        <v>382</v>
      </c>
      <c r="F848" s="634"/>
      <c r="G848" s="482"/>
    </row>
    <row r="849" spans="1:7" customFormat="1" ht="15">
      <c r="A849" s="521"/>
      <c r="B849" s="527" t="s">
        <v>383</v>
      </c>
      <c r="C849" s="527"/>
      <c r="D849" s="634"/>
      <c r="E849" s="634"/>
      <c r="G849" s="482"/>
    </row>
    <row r="850" spans="1:7" customFormat="1" ht="15">
      <c r="A850" s="521"/>
      <c r="B850" s="527" t="s">
        <v>384</v>
      </c>
      <c r="G850" s="482"/>
    </row>
    <row r="851" spans="1:7" customFormat="1" ht="15">
      <c r="A851" s="521"/>
      <c r="B851" s="527"/>
      <c r="G851" s="482"/>
    </row>
    <row r="852" spans="1:7" customFormat="1" ht="15.75">
      <c r="A852" s="521"/>
      <c r="B852" s="520" t="s">
        <v>385</v>
      </c>
      <c r="G852" s="482"/>
    </row>
    <row r="853" spans="1:7" customFormat="1" ht="15">
      <c r="A853" s="521"/>
      <c r="B853" s="527" t="s">
        <v>386</v>
      </c>
      <c r="G853" s="482"/>
    </row>
    <row r="854" spans="1:7" customFormat="1" ht="15">
      <c r="A854" s="521"/>
      <c r="B854" s="527" t="s">
        <v>387</v>
      </c>
      <c r="G854" s="482"/>
    </row>
    <row r="855" spans="1:7" customFormat="1" ht="15">
      <c r="A855" s="521"/>
      <c r="B855" s="527"/>
      <c r="C855" s="634"/>
      <c r="D855" s="519"/>
      <c r="E855" s="519"/>
      <c r="G855" s="482"/>
    </row>
    <row r="856" spans="1:7" customFormat="1" ht="15">
      <c r="A856" s="521"/>
      <c r="B856" s="527"/>
      <c r="C856" s="634"/>
      <c r="D856" s="519"/>
      <c r="E856" s="519"/>
      <c r="G856" s="482"/>
    </row>
    <row r="857" spans="1:7" customFormat="1" ht="15.75">
      <c r="A857" s="521"/>
      <c r="B857" s="624" t="s">
        <v>483</v>
      </c>
      <c r="C857" s="597"/>
      <c r="D857" s="330"/>
      <c r="E857" s="330"/>
      <c r="F857" s="318"/>
      <c r="G857" s="482"/>
    </row>
    <row r="858" spans="1:7" customFormat="1" ht="15.75">
      <c r="A858" s="521"/>
      <c r="B858" s="523"/>
      <c r="C858" s="704" t="s">
        <v>238</v>
      </c>
      <c r="D858" s="482"/>
      <c r="E858" s="526" t="s">
        <v>515</v>
      </c>
      <c r="F858" s="482"/>
      <c r="G858" s="526" t="s">
        <v>461</v>
      </c>
    </row>
    <row r="859" spans="1:7" customFormat="1" ht="15.75">
      <c r="A859" s="521"/>
      <c r="B859" s="523"/>
      <c r="C859" s="634"/>
      <c r="D859" s="519"/>
      <c r="E859" s="519"/>
      <c r="F859" s="545"/>
      <c r="G859" s="482"/>
    </row>
    <row r="860" spans="1:7" customFormat="1" ht="15">
      <c r="A860" s="521" t="s">
        <v>1386</v>
      </c>
      <c r="B860" s="628" t="s">
        <v>487</v>
      </c>
      <c r="C860" s="629" t="s">
        <v>915</v>
      </c>
      <c r="D860" s="529">
        <v>1</v>
      </c>
      <c r="E860" s="519"/>
      <c r="F860" s="545"/>
      <c r="G860" s="482">
        <f>D860*E860</f>
        <v>0</v>
      </c>
    </row>
    <row r="861" spans="1:7" customFormat="1" ht="15">
      <c r="A861" s="521"/>
      <c r="B861" s="527"/>
      <c r="F861" s="545"/>
      <c r="G861" s="482"/>
    </row>
    <row r="862" spans="1:7" customFormat="1" ht="15">
      <c r="A862" s="521"/>
      <c r="B862" s="527"/>
      <c r="F862" s="545"/>
      <c r="G862" s="482"/>
    </row>
    <row r="863" spans="1:7" customFormat="1" ht="15.75">
      <c r="A863" s="521" t="s">
        <v>1388</v>
      </c>
      <c r="B863" s="630" t="s">
        <v>488</v>
      </c>
      <c r="C863" s="527" t="s">
        <v>254</v>
      </c>
      <c r="D863" s="529">
        <v>3</v>
      </c>
      <c r="F863" s="126"/>
      <c r="G863" s="482">
        <f>D863*E863</f>
        <v>0</v>
      </c>
    </row>
    <row r="864" spans="1:7" customFormat="1" ht="15">
      <c r="A864" s="521"/>
      <c r="B864" s="527"/>
      <c r="F864" s="126"/>
      <c r="G864" s="482"/>
    </row>
    <row r="865" spans="1:7" customFormat="1" ht="15">
      <c r="A865" s="521"/>
      <c r="B865" s="527"/>
      <c r="F865" s="126"/>
      <c r="G865" s="482"/>
    </row>
    <row r="866" spans="1:7" customFormat="1" ht="15.75">
      <c r="A866" s="521" t="s">
        <v>1390</v>
      </c>
      <c r="B866" s="630" t="s">
        <v>489</v>
      </c>
      <c r="C866" s="527" t="s">
        <v>254</v>
      </c>
      <c r="D866" s="529">
        <v>1</v>
      </c>
      <c r="F866" s="126"/>
      <c r="G866" s="482">
        <f>D866*E866</f>
        <v>0</v>
      </c>
    </row>
    <row r="867" spans="1:7" customFormat="1" ht="15">
      <c r="A867" s="521"/>
      <c r="B867" s="527"/>
      <c r="F867" s="126"/>
      <c r="G867" s="482"/>
    </row>
    <row r="868" spans="1:7" customFormat="1" ht="15">
      <c r="A868" s="521"/>
      <c r="B868" s="527"/>
      <c r="F868" s="126"/>
      <c r="G868" s="482"/>
    </row>
    <row r="869" spans="1:7" customFormat="1" ht="15">
      <c r="A869" s="521" t="s">
        <v>1401</v>
      </c>
      <c r="B869" s="630" t="s">
        <v>490</v>
      </c>
      <c r="F869" s="126"/>
      <c r="G869" s="482"/>
    </row>
    <row r="870" spans="1:7" customFormat="1" ht="15">
      <c r="A870" s="521"/>
      <c r="B870" s="527" t="s">
        <v>491</v>
      </c>
      <c r="F870" s="126"/>
      <c r="G870" s="482"/>
    </row>
    <row r="871" spans="1:7" customFormat="1" ht="15">
      <c r="A871" s="521"/>
      <c r="B871" s="527" t="s">
        <v>492</v>
      </c>
      <c r="C871" s="527" t="s">
        <v>254</v>
      </c>
      <c r="D871" s="529">
        <v>1</v>
      </c>
      <c r="F871" s="126"/>
      <c r="G871" s="482">
        <f>D871*E871</f>
        <v>0</v>
      </c>
    </row>
    <row r="872" spans="1:7" customFormat="1" ht="15">
      <c r="A872" s="521"/>
      <c r="B872" s="527"/>
      <c r="C872" s="527"/>
      <c r="D872" s="529"/>
      <c r="F872" s="126"/>
      <c r="G872" s="482"/>
    </row>
    <row r="873" spans="1:7" customFormat="1" ht="12.75">
      <c r="A873" s="524"/>
      <c r="E873" s="479"/>
      <c r="F873" s="126"/>
      <c r="G873" s="482"/>
    </row>
    <row r="874" spans="1:7" customFormat="1" ht="15">
      <c r="A874" s="521" t="s">
        <v>1403</v>
      </c>
      <c r="B874" s="630" t="s">
        <v>493</v>
      </c>
      <c r="F874" s="126"/>
      <c r="G874" s="482"/>
    </row>
    <row r="875" spans="1:7" customFormat="1" ht="15">
      <c r="A875" s="521"/>
      <c r="B875" s="527" t="s">
        <v>491</v>
      </c>
      <c r="F875" s="126"/>
      <c r="G875" s="482"/>
    </row>
    <row r="876" spans="1:7" customFormat="1" ht="15">
      <c r="A876" s="521"/>
      <c r="B876" s="527" t="s">
        <v>492</v>
      </c>
      <c r="C876" s="527" t="s">
        <v>254</v>
      </c>
      <c r="D876" s="529">
        <v>1</v>
      </c>
      <c r="F876" s="126"/>
      <c r="G876" s="482">
        <f>D876*E876</f>
        <v>0</v>
      </c>
    </row>
    <row r="877" spans="1:7" customFormat="1" ht="15">
      <c r="A877" s="521"/>
      <c r="B877" s="527"/>
      <c r="F877" s="126"/>
      <c r="G877" s="482"/>
    </row>
    <row r="878" spans="1:7" customFormat="1" ht="15">
      <c r="A878" s="521"/>
      <c r="B878" s="527"/>
      <c r="F878" s="126"/>
      <c r="G878" s="482"/>
    </row>
    <row r="879" spans="1:7" customFormat="1" ht="14.45" customHeight="1">
      <c r="A879" s="521" t="s">
        <v>1406</v>
      </c>
      <c r="B879" s="630" t="s">
        <v>494</v>
      </c>
      <c r="C879" s="527" t="s">
        <v>254</v>
      </c>
      <c r="D879" s="529">
        <v>1</v>
      </c>
      <c r="F879" s="126"/>
      <c r="G879" s="482">
        <f>D879*E879</f>
        <v>0</v>
      </c>
    </row>
    <row r="880" spans="1:7" customFormat="1" ht="14.45" customHeight="1">
      <c r="A880" s="521"/>
      <c r="B880" s="527"/>
      <c r="F880" s="126"/>
      <c r="G880" s="482"/>
    </row>
    <row r="881" spans="1:7" customFormat="1" ht="14.45" customHeight="1">
      <c r="A881" s="528"/>
      <c r="B881" s="527"/>
      <c r="F881" s="126"/>
      <c r="G881" s="482"/>
    </row>
    <row r="882" spans="1:7" customFormat="1" ht="14.45" customHeight="1">
      <c r="A882" s="521" t="s">
        <v>1409</v>
      </c>
      <c r="B882" s="630" t="s">
        <v>495</v>
      </c>
      <c r="F882" s="126"/>
      <c r="G882" s="482"/>
    </row>
    <row r="883" spans="1:7" customFormat="1" ht="14.45" customHeight="1">
      <c r="A883" s="521"/>
      <c r="B883" s="527" t="s">
        <v>496</v>
      </c>
      <c r="C883" s="527" t="s">
        <v>254</v>
      </c>
      <c r="D883" s="529">
        <v>1</v>
      </c>
      <c r="F883" s="126"/>
      <c r="G883" s="482">
        <f>D883*E883</f>
        <v>0</v>
      </c>
    </row>
    <row r="884" spans="1:7" customFormat="1" ht="14.45" customHeight="1">
      <c r="A884" s="521"/>
      <c r="B884" s="527"/>
      <c r="F884" s="126"/>
      <c r="G884" s="482"/>
    </row>
    <row r="885" spans="1:7" customFormat="1" ht="14.45" customHeight="1">
      <c r="A885" s="521"/>
      <c r="B885" s="527"/>
      <c r="F885" s="126"/>
      <c r="G885" s="482"/>
    </row>
    <row r="886" spans="1:7" customFormat="1" ht="14.45" customHeight="1">
      <c r="A886" s="521" t="s">
        <v>1411</v>
      </c>
      <c r="B886" s="628" t="s">
        <v>497</v>
      </c>
      <c r="F886" s="126"/>
      <c r="G886" s="482"/>
    </row>
    <row r="887" spans="1:7" customFormat="1" ht="14.45" customHeight="1">
      <c r="A887" s="521"/>
      <c r="B887" s="628" t="s">
        <v>498</v>
      </c>
      <c r="F887" s="126"/>
      <c r="G887" s="482"/>
    </row>
    <row r="888" spans="1:7" customFormat="1" ht="14.45" customHeight="1">
      <c r="A888" s="521"/>
      <c r="B888" s="527" t="s">
        <v>499</v>
      </c>
      <c r="C888" s="527" t="s">
        <v>254</v>
      </c>
      <c r="D888" s="529">
        <v>1</v>
      </c>
      <c r="F888" s="126"/>
      <c r="G888" s="482">
        <f>D888*E888</f>
        <v>0</v>
      </c>
    </row>
    <row r="889" spans="1:7" customFormat="1" ht="14.45" customHeight="1">
      <c r="A889" s="521"/>
      <c r="B889" s="527"/>
      <c r="C889" s="527"/>
      <c r="D889" s="529"/>
      <c r="F889" s="126"/>
      <c r="G889" s="482"/>
    </row>
    <row r="890" spans="1:7" customFormat="1" ht="14.45" customHeight="1">
      <c r="A890" s="521"/>
      <c r="B890" s="527"/>
      <c r="C890" s="527"/>
      <c r="D890" s="529"/>
      <c r="F890" s="126"/>
      <c r="G890" s="482"/>
    </row>
    <row r="891" spans="1:7" customFormat="1" ht="14.45" customHeight="1">
      <c r="A891" s="521" t="s">
        <v>1413</v>
      </c>
      <c r="B891" s="630" t="s">
        <v>500</v>
      </c>
      <c r="C891" s="527" t="s">
        <v>254</v>
      </c>
      <c r="D891" s="529">
        <v>1</v>
      </c>
      <c r="F891" s="126"/>
      <c r="G891" s="482">
        <f>D891*E891</f>
        <v>0</v>
      </c>
    </row>
    <row r="892" spans="1:7" customFormat="1" ht="14.45" customHeight="1">
      <c r="A892" s="521"/>
      <c r="B892" s="527"/>
      <c r="F892" s="126"/>
      <c r="G892" s="482"/>
    </row>
    <row r="893" spans="1:7" customFormat="1" ht="14.45" customHeight="1">
      <c r="A893" s="521"/>
      <c r="B893" s="527"/>
      <c r="F893" s="126"/>
      <c r="G893" s="482"/>
    </row>
    <row r="894" spans="1:7" customFormat="1" ht="14.45" customHeight="1">
      <c r="A894" s="521" t="s">
        <v>1415</v>
      </c>
      <c r="B894" s="630" t="s">
        <v>501</v>
      </c>
      <c r="F894" s="126"/>
      <c r="G894" s="482">
        <f>D894*E894</f>
        <v>0</v>
      </c>
    </row>
    <row r="895" spans="1:7" customFormat="1" ht="14.45" customHeight="1">
      <c r="A895" s="521"/>
      <c r="B895" s="527" t="s">
        <v>502</v>
      </c>
      <c r="C895" s="527" t="s">
        <v>254</v>
      </c>
      <c r="D895" s="529">
        <v>1</v>
      </c>
      <c r="F895" s="126"/>
      <c r="G895" s="482">
        <f>D895*E895</f>
        <v>0</v>
      </c>
    </row>
    <row r="896" spans="1:7" customFormat="1" ht="14.45" customHeight="1">
      <c r="A896" s="521"/>
      <c r="B896" s="527"/>
      <c r="F896" s="126"/>
      <c r="G896" s="482"/>
    </row>
    <row r="897" spans="1:7" customFormat="1" ht="14.45" customHeight="1">
      <c r="A897" s="528"/>
      <c r="B897" s="527"/>
      <c r="F897" s="126"/>
      <c r="G897" s="482"/>
    </row>
    <row r="898" spans="1:7" customFormat="1" ht="14.45" customHeight="1">
      <c r="A898" s="521" t="s">
        <v>1417</v>
      </c>
      <c r="B898" s="631" t="s">
        <v>503</v>
      </c>
      <c r="C898" s="527" t="s">
        <v>254</v>
      </c>
      <c r="D898">
        <v>1</v>
      </c>
      <c r="F898" s="126"/>
      <c r="G898" s="482">
        <f>D898*E898</f>
        <v>0</v>
      </c>
    </row>
    <row r="899" spans="1:7" customFormat="1" ht="14.45" customHeight="1">
      <c r="A899" s="521"/>
      <c r="B899" s="527"/>
      <c r="E899" s="519"/>
      <c r="F899" s="126"/>
      <c r="G899" s="482"/>
    </row>
    <row r="900" spans="1:7" customFormat="1" ht="14.45" customHeight="1" thickBot="1">
      <c r="A900" s="521"/>
      <c r="B900" s="535"/>
      <c r="C900" s="535"/>
      <c r="D900" s="536"/>
      <c r="E900" s="536"/>
      <c r="F900" s="536"/>
      <c r="G900" s="536"/>
    </row>
    <row r="901" spans="1:7" customFormat="1" ht="14.45" customHeight="1">
      <c r="A901" s="521"/>
      <c r="B901" s="634"/>
      <c r="C901" s="634"/>
      <c r="D901" s="519"/>
      <c r="E901" s="519"/>
      <c r="F901" s="126"/>
      <c r="G901" s="40"/>
    </row>
    <row r="902" spans="1:7" customFormat="1" ht="14.45" customHeight="1">
      <c r="A902" s="521"/>
      <c r="B902" s="537" t="s">
        <v>229</v>
      </c>
      <c r="C902" s="538"/>
      <c r="D902" s="519"/>
      <c r="E902" s="539"/>
      <c r="F902" s="126"/>
      <c r="G902" s="40">
        <f>SUM(G860:G900)</f>
        <v>0</v>
      </c>
    </row>
    <row r="903" spans="1:7" customFormat="1" ht="14.45" customHeight="1">
      <c r="A903" s="521"/>
      <c r="B903" s="537"/>
      <c r="C903" s="538"/>
      <c r="D903" s="519"/>
      <c r="E903" s="539"/>
      <c r="F903" s="126"/>
      <c r="G903" s="40"/>
    </row>
    <row r="904" spans="1:7" customFormat="1" ht="14.45" customHeight="1">
      <c r="A904" s="194"/>
      <c r="B904" s="98"/>
      <c r="C904" s="98"/>
      <c r="D904" s="126"/>
      <c r="E904" s="126"/>
      <c r="F904" s="126"/>
      <c r="G904" s="40"/>
    </row>
    <row r="905" spans="1:7" customFormat="1" ht="14.45" customHeight="1">
      <c r="A905" s="194"/>
      <c r="B905" s="98"/>
      <c r="C905" s="98"/>
      <c r="D905" s="126"/>
      <c r="E905" s="126"/>
      <c r="F905" s="126"/>
      <c r="G905" s="40"/>
    </row>
    <row r="906" spans="1:7" customFormat="1" ht="14.45" customHeight="1">
      <c r="A906" s="194"/>
      <c r="B906" s="98"/>
      <c r="C906" s="98"/>
      <c r="D906" s="126"/>
      <c r="E906" s="126"/>
      <c r="F906" s="126"/>
      <c r="G906" s="40"/>
    </row>
    <row r="907" spans="1:7" customFormat="1" ht="14.45" customHeight="1">
      <c r="A907" s="194"/>
      <c r="B907" s="98"/>
      <c r="C907" s="98"/>
      <c r="D907" s="126"/>
      <c r="E907" s="126"/>
      <c r="F907" s="126"/>
      <c r="G907" s="40"/>
    </row>
    <row r="908" spans="1:7" customFormat="1" ht="14.45" customHeight="1">
      <c r="A908" s="194"/>
      <c r="B908" s="98"/>
      <c r="C908" s="98"/>
      <c r="D908" s="126"/>
      <c r="E908" s="126"/>
      <c r="F908" s="126"/>
      <c r="G908" s="40"/>
    </row>
    <row r="909" spans="1:7" customFormat="1" ht="14.45" customHeight="1">
      <c r="A909" s="194"/>
      <c r="B909" s="98"/>
      <c r="C909" s="98"/>
      <c r="D909" s="126"/>
      <c r="E909" s="126"/>
      <c r="F909" s="126"/>
      <c r="G909" s="40"/>
    </row>
    <row r="910" spans="1:7" customFormat="1" ht="14.45" customHeight="1">
      <c r="A910" s="194"/>
      <c r="B910" s="98"/>
      <c r="C910" s="98"/>
      <c r="D910" s="126"/>
      <c r="E910" s="126"/>
      <c r="F910" s="126"/>
      <c r="G910" s="40"/>
    </row>
    <row r="911" spans="1:7" customFormat="1" ht="14.45" customHeight="1">
      <c r="A911" s="194"/>
      <c r="B911" s="98"/>
      <c r="C911" s="98"/>
      <c r="D911" s="126"/>
      <c r="E911" s="126"/>
      <c r="F911" s="126"/>
      <c r="G911" s="40"/>
    </row>
    <row r="912" spans="1:7" customFormat="1" ht="14.45" customHeight="1">
      <c r="A912" s="194"/>
      <c r="B912" s="98"/>
      <c r="C912" s="98"/>
      <c r="D912" s="126"/>
      <c r="E912" s="126"/>
      <c r="F912" s="126"/>
      <c r="G912" s="40"/>
    </row>
    <row r="913" spans="1:7" customFormat="1" ht="14.45" customHeight="1">
      <c r="A913" s="194"/>
      <c r="B913" s="98"/>
      <c r="C913" s="98"/>
      <c r="D913" s="126"/>
      <c r="E913" s="126"/>
      <c r="F913" s="126"/>
      <c r="G913" s="40"/>
    </row>
    <row r="914" spans="1:7" customFormat="1" ht="14.45" customHeight="1">
      <c r="A914" s="194"/>
      <c r="B914" s="98"/>
      <c r="C914" s="98"/>
      <c r="D914" s="126"/>
      <c r="E914" s="126"/>
      <c r="F914" s="126"/>
      <c r="G914" s="40"/>
    </row>
    <row r="915" spans="1:7" customFormat="1" ht="14.45" customHeight="1">
      <c r="A915" s="194"/>
      <c r="B915" s="98"/>
      <c r="C915" s="98"/>
      <c r="D915" s="126"/>
      <c r="E915" s="126"/>
      <c r="F915" s="126"/>
      <c r="G915" s="40"/>
    </row>
    <row r="916" spans="1:7" customFormat="1" ht="14.45" customHeight="1">
      <c r="A916" s="194"/>
      <c r="B916" s="98"/>
      <c r="C916" s="98"/>
      <c r="D916" s="126"/>
      <c r="E916" s="126"/>
      <c r="F916" s="126"/>
      <c r="G916" s="40"/>
    </row>
    <row r="917" spans="1:7" customFormat="1" ht="14.45" customHeight="1">
      <c r="A917" s="194"/>
      <c r="B917" s="98"/>
      <c r="C917" s="98"/>
      <c r="D917" s="126"/>
      <c r="E917" s="126"/>
      <c r="F917" s="126"/>
      <c r="G917" s="40"/>
    </row>
    <row r="918" spans="1:7" customFormat="1" ht="14.45" customHeight="1">
      <c r="A918" s="194"/>
      <c r="B918" s="98"/>
      <c r="C918" s="98"/>
      <c r="D918" s="126"/>
      <c r="E918" s="126"/>
      <c r="F918" s="126"/>
      <c r="G918" s="40"/>
    </row>
    <row r="919" spans="1:7" customFormat="1" ht="14.45" customHeight="1">
      <c r="A919" s="194"/>
      <c r="B919" s="98"/>
      <c r="C919" s="98"/>
      <c r="D919" s="126"/>
      <c r="E919" s="126"/>
      <c r="F919" s="126"/>
      <c r="G919" s="40"/>
    </row>
    <row r="920" spans="1:7" customFormat="1" ht="14.45" customHeight="1">
      <c r="A920" s="194"/>
      <c r="B920" s="98"/>
      <c r="C920" s="98"/>
      <c r="D920" s="126"/>
      <c r="E920" s="126"/>
      <c r="F920" s="126"/>
      <c r="G920" s="40"/>
    </row>
    <row r="921" spans="1:7" customFormat="1" ht="14.45" customHeight="1">
      <c r="A921" s="194"/>
      <c r="B921" s="98"/>
      <c r="C921" s="98"/>
      <c r="D921" s="126"/>
      <c r="E921" s="126"/>
      <c r="F921" s="126"/>
      <c r="G921" s="40"/>
    </row>
    <row r="922" spans="1:7" customFormat="1" ht="12.75">
      <c r="A922" s="194"/>
      <c r="B922" s="98"/>
      <c r="C922" s="98"/>
      <c r="D922" s="126"/>
      <c r="E922" s="126"/>
      <c r="F922" s="126"/>
      <c r="G922" s="40"/>
    </row>
    <row r="923" spans="1:7" customFormat="1" ht="12.75">
      <c r="A923" s="194"/>
      <c r="B923" s="98"/>
      <c r="C923" s="98"/>
      <c r="D923" s="126"/>
      <c r="E923" s="126"/>
      <c r="F923" s="126"/>
      <c r="G923" s="40"/>
    </row>
    <row r="924" spans="1:7" customFormat="1" ht="12.75">
      <c r="A924" s="194"/>
      <c r="B924" s="98"/>
      <c r="C924" s="98"/>
      <c r="D924" s="126"/>
      <c r="E924" s="126"/>
      <c r="F924" s="126"/>
      <c r="G924" s="40"/>
    </row>
    <row r="925" spans="1:7" customFormat="1" ht="12.75">
      <c r="A925" s="194"/>
      <c r="B925" s="98"/>
      <c r="C925" s="98"/>
      <c r="D925" s="126"/>
      <c r="E925" s="126"/>
      <c r="F925" s="126"/>
      <c r="G925" s="40"/>
    </row>
    <row r="926" spans="1:7" customFormat="1" ht="12.75">
      <c r="A926" s="194"/>
      <c r="B926" s="98"/>
      <c r="C926" s="98"/>
      <c r="D926" s="126"/>
      <c r="E926" s="126"/>
      <c r="F926" s="126"/>
      <c r="G926" s="40"/>
    </row>
    <row r="927" spans="1:7" customFormat="1" ht="14.45" customHeight="1">
      <c r="A927" s="194"/>
      <c r="B927" s="98"/>
      <c r="C927" s="98"/>
      <c r="D927" s="126"/>
      <c r="E927" s="126"/>
      <c r="F927" s="126"/>
      <c r="G927" s="40"/>
    </row>
    <row r="928" spans="1:7" customFormat="1" ht="14.45" customHeight="1">
      <c r="A928" s="194"/>
      <c r="B928" s="98"/>
      <c r="C928" s="98"/>
      <c r="D928" s="126"/>
      <c r="E928" s="126"/>
      <c r="F928" s="126"/>
      <c r="G928" s="40"/>
    </row>
    <row r="929" spans="1:7" customFormat="1" ht="14.45" customHeight="1">
      <c r="A929" s="194"/>
      <c r="B929" s="98"/>
      <c r="C929" s="98"/>
      <c r="D929" s="126"/>
      <c r="E929" s="126"/>
      <c r="F929" s="126"/>
      <c r="G929" s="40"/>
    </row>
    <row r="930" spans="1:7" customFormat="1" ht="14.45" customHeight="1">
      <c r="A930" s="194"/>
      <c r="B930" s="98"/>
      <c r="C930" s="98"/>
      <c r="D930" s="126"/>
      <c r="E930" s="126"/>
      <c r="F930" s="126"/>
      <c r="G930" s="40"/>
    </row>
    <row r="931" spans="1:7" customFormat="1" ht="14.45" customHeight="1">
      <c r="A931" s="194"/>
      <c r="B931" s="98"/>
      <c r="C931" s="98"/>
      <c r="D931" s="126"/>
      <c r="E931" s="126"/>
      <c r="F931" s="126"/>
      <c r="G931" s="40"/>
    </row>
    <row r="932" spans="1:7" customFormat="1" ht="12.75">
      <c r="A932" s="194"/>
      <c r="B932" s="98"/>
      <c r="C932" s="98"/>
      <c r="D932" s="126"/>
      <c r="E932" s="126"/>
      <c r="F932" s="126"/>
      <c r="G932" s="40"/>
    </row>
    <row r="933" spans="1:7" customFormat="1" ht="12.75">
      <c r="A933" s="194"/>
      <c r="B933" s="98"/>
      <c r="C933" s="98"/>
      <c r="D933" s="126"/>
      <c r="E933" s="126"/>
      <c r="F933" s="126"/>
      <c r="G933" s="40"/>
    </row>
    <row r="934" spans="1:7" customFormat="1" ht="14.45" customHeight="1">
      <c r="A934" s="194"/>
      <c r="B934" s="98"/>
      <c r="C934" s="98"/>
      <c r="D934" s="126"/>
      <c r="E934" s="126"/>
      <c r="F934" s="126"/>
      <c r="G934" s="40"/>
    </row>
    <row r="935" spans="1:7" customFormat="1" ht="14.45" customHeight="1">
      <c r="A935" s="194"/>
      <c r="B935" s="98"/>
      <c r="C935" s="98"/>
      <c r="D935" s="126"/>
      <c r="E935" s="126"/>
      <c r="F935" s="126"/>
      <c r="G935" s="40"/>
    </row>
    <row r="936" spans="1:7" customFormat="1" ht="14.45" customHeight="1">
      <c r="A936" s="194"/>
      <c r="B936" s="98"/>
      <c r="C936" s="98"/>
      <c r="D936" s="126"/>
      <c r="E936" s="126"/>
      <c r="F936" s="126"/>
      <c r="G936" s="40"/>
    </row>
    <row r="937" spans="1:7" customFormat="1" ht="14.45" customHeight="1">
      <c r="A937" s="194"/>
      <c r="B937" s="98"/>
      <c r="C937" s="98"/>
      <c r="D937" s="126"/>
      <c r="E937" s="126"/>
      <c r="F937" s="126"/>
      <c r="G937" s="40"/>
    </row>
    <row r="938" spans="1:7" customFormat="1" ht="14.45" customHeight="1">
      <c r="A938" s="194"/>
      <c r="B938" s="98"/>
      <c r="C938" s="98"/>
      <c r="D938" s="126"/>
      <c r="E938" s="126"/>
      <c r="F938" s="126"/>
      <c r="G938" s="40"/>
    </row>
    <row r="939" spans="1:7" customFormat="1" ht="14.45" customHeight="1">
      <c r="A939" s="194"/>
      <c r="B939" s="98"/>
      <c r="C939" s="98"/>
      <c r="D939" s="126"/>
      <c r="E939" s="126"/>
      <c r="F939" s="126"/>
      <c r="G939" s="40"/>
    </row>
    <row r="940" spans="1:7" customFormat="1" ht="14.45" customHeight="1">
      <c r="A940" s="194"/>
      <c r="B940" s="98"/>
      <c r="C940" s="98"/>
      <c r="D940" s="126"/>
      <c r="E940" s="126"/>
      <c r="F940" s="126"/>
      <c r="G940" s="40"/>
    </row>
    <row r="941" spans="1:7" customFormat="1" ht="14.45" customHeight="1">
      <c r="A941" s="194"/>
      <c r="B941" s="98"/>
      <c r="C941" s="98"/>
      <c r="D941" s="126"/>
      <c r="E941" s="126"/>
      <c r="F941" s="126"/>
      <c r="G941" s="40"/>
    </row>
    <row r="942" spans="1:7" customFormat="1" ht="14.45" customHeight="1">
      <c r="A942" s="194"/>
      <c r="B942" s="98"/>
      <c r="C942" s="98"/>
      <c r="D942" s="126"/>
      <c r="E942" s="126"/>
      <c r="F942" s="126"/>
      <c r="G942" s="40"/>
    </row>
    <row r="943" spans="1:7" customFormat="1" ht="12.75">
      <c r="A943" s="194"/>
      <c r="B943" s="98"/>
      <c r="C943" s="98"/>
      <c r="D943" s="126"/>
      <c r="E943" s="126"/>
      <c r="F943" s="126"/>
      <c r="G943" s="40"/>
    </row>
    <row r="944" spans="1:7" customFormat="1" ht="12.75">
      <c r="A944" s="194"/>
      <c r="B944" s="98"/>
      <c r="C944" s="98"/>
      <c r="D944" s="126"/>
      <c r="E944" s="126"/>
      <c r="F944" s="126"/>
      <c r="G944" s="40"/>
    </row>
    <row r="945" spans="1:7" customFormat="1" ht="12.75">
      <c r="A945" s="194"/>
      <c r="B945" s="98"/>
      <c r="C945" s="98"/>
      <c r="D945" s="126"/>
      <c r="E945" s="126"/>
      <c r="F945" s="126"/>
      <c r="G945" s="40"/>
    </row>
    <row r="946" spans="1:7" customFormat="1" ht="12.75">
      <c r="A946" s="194"/>
      <c r="B946" s="98"/>
      <c r="C946" s="98"/>
      <c r="D946" s="126"/>
      <c r="E946" s="126"/>
      <c r="F946" s="126"/>
      <c r="G946" s="40"/>
    </row>
    <row r="947" spans="1:7" customFormat="1" ht="12.75">
      <c r="A947" s="194"/>
      <c r="B947" s="98"/>
      <c r="C947" s="98"/>
      <c r="D947" s="126"/>
      <c r="E947" s="126"/>
      <c r="F947" s="126"/>
      <c r="G947" s="40"/>
    </row>
    <row r="948" spans="1:7" customFormat="1" ht="12.75">
      <c r="A948" s="194"/>
      <c r="B948" s="98"/>
      <c r="C948" s="98"/>
      <c r="D948" s="126"/>
      <c r="E948" s="126"/>
      <c r="F948" s="126"/>
      <c r="G948" s="40"/>
    </row>
    <row r="949" spans="1:7" customFormat="1" ht="12.75">
      <c r="A949" s="194"/>
      <c r="B949" s="98"/>
      <c r="C949" s="98"/>
      <c r="D949" s="126"/>
      <c r="E949" s="126"/>
      <c r="F949" s="126"/>
      <c r="G949" s="40"/>
    </row>
    <row r="950" spans="1:7" customFormat="1" ht="12.75">
      <c r="A950" s="194"/>
      <c r="B950" s="98"/>
      <c r="C950" s="98"/>
      <c r="D950" s="126"/>
      <c r="E950" s="126"/>
      <c r="F950" s="126"/>
      <c r="G950" s="40"/>
    </row>
    <row r="951" spans="1:7" customFormat="1" ht="12.75">
      <c r="A951" s="194"/>
      <c r="B951" s="98"/>
      <c r="C951" s="98"/>
      <c r="D951" s="126"/>
      <c r="E951" s="126"/>
      <c r="F951" s="126"/>
      <c r="G951" s="40"/>
    </row>
    <row r="952" spans="1:7" customFormat="1" ht="12.75">
      <c r="A952" s="194"/>
      <c r="B952" s="98"/>
      <c r="C952" s="98"/>
      <c r="D952" s="126"/>
      <c r="E952" s="126"/>
      <c r="F952" s="126"/>
      <c r="G952" s="40"/>
    </row>
    <row r="953" spans="1:7" customFormat="1" ht="12.75">
      <c r="A953" s="194"/>
      <c r="B953" s="98"/>
      <c r="C953" s="98"/>
      <c r="D953" s="126"/>
      <c r="E953" s="126"/>
      <c r="F953" s="126"/>
      <c r="G953" s="40"/>
    </row>
    <row r="954" spans="1:7" customFormat="1" ht="12.75">
      <c r="A954" s="194"/>
      <c r="B954" s="98"/>
      <c r="C954" s="98"/>
      <c r="D954" s="126"/>
      <c r="E954" s="126"/>
      <c r="F954" s="126"/>
      <c r="G954" s="40"/>
    </row>
    <row r="955" spans="1:7" customFormat="1" ht="12.75">
      <c r="A955" s="194"/>
      <c r="B955" s="98"/>
      <c r="C955" s="98"/>
      <c r="D955" s="126"/>
      <c r="E955" s="126"/>
      <c r="F955" s="126"/>
      <c r="G955" s="40"/>
    </row>
    <row r="956" spans="1:7" customFormat="1" ht="12.75">
      <c r="A956" s="194"/>
      <c r="B956" s="98"/>
      <c r="C956" s="98"/>
      <c r="D956" s="126"/>
      <c r="E956" s="126"/>
      <c r="F956" s="126"/>
      <c r="G956" s="40"/>
    </row>
    <row r="957" spans="1:7" customFormat="1" ht="12.75">
      <c r="A957" s="194"/>
      <c r="B957" s="98"/>
      <c r="C957" s="98"/>
      <c r="D957" s="126"/>
      <c r="E957" s="126"/>
      <c r="F957" s="126"/>
      <c r="G957" s="40"/>
    </row>
    <row r="958" spans="1:7" customFormat="1" ht="12.75">
      <c r="A958" s="194"/>
      <c r="B958" s="98"/>
      <c r="C958" s="98"/>
      <c r="D958" s="126"/>
      <c r="E958" s="126"/>
      <c r="F958" s="126"/>
      <c r="G958" s="40"/>
    </row>
    <row r="959" spans="1:7" customFormat="1" ht="12.75">
      <c r="A959" s="194"/>
      <c r="B959" s="98"/>
      <c r="C959" s="98"/>
      <c r="D959" s="126"/>
      <c r="E959" s="126"/>
      <c r="F959" s="126"/>
      <c r="G959" s="40"/>
    </row>
    <row r="960" spans="1:7" customFormat="1" ht="12.75">
      <c r="A960" s="194"/>
      <c r="B960" s="98"/>
      <c r="C960" s="98"/>
      <c r="D960" s="126"/>
      <c r="E960" s="126"/>
      <c r="F960" s="126"/>
      <c r="G960" s="40"/>
    </row>
    <row r="961" spans="1:7" customFormat="1" ht="12.75">
      <c r="A961" s="194"/>
      <c r="B961" s="98"/>
      <c r="C961" s="98"/>
      <c r="D961" s="126"/>
      <c r="E961" s="126"/>
      <c r="F961" s="126"/>
      <c r="G961" s="40"/>
    </row>
    <row r="962" spans="1:7" customFormat="1" ht="12.75">
      <c r="A962" s="194"/>
      <c r="B962" s="98"/>
      <c r="C962" s="98"/>
      <c r="D962" s="126"/>
      <c r="E962" s="126"/>
      <c r="F962" s="126"/>
      <c r="G962" s="40"/>
    </row>
    <row r="963" spans="1:7" customFormat="1" ht="12.75">
      <c r="A963" s="194"/>
      <c r="B963" s="98"/>
      <c r="C963" s="98"/>
      <c r="D963" s="126"/>
      <c r="E963" s="126"/>
      <c r="F963" s="126"/>
      <c r="G963" s="40"/>
    </row>
    <row r="964" spans="1:7" customFormat="1" ht="12.75">
      <c r="A964" s="194"/>
      <c r="B964" s="98"/>
      <c r="C964" s="98"/>
      <c r="D964" s="126"/>
      <c r="E964" s="126"/>
      <c r="F964" s="126"/>
      <c r="G964" s="40"/>
    </row>
    <row r="965" spans="1:7" customFormat="1" ht="12.75">
      <c r="A965" s="194"/>
      <c r="B965" s="98"/>
      <c r="C965" s="98"/>
      <c r="D965" s="126"/>
      <c r="E965" s="126"/>
      <c r="F965" s="126"/>
      <c r="G965" s="40"/>
    </row>
    <row r="966" spans="1:7" customFormat="1" ht="12.75">
      <c r="A966" s="194"/>
      <c r="B966" s="98"/>
      <c r="C966" s="98"/>
      <c r="D966" s="126"/>
      <c r="E966" s="126"/>
      <c r="F966" s="126"/>
      <c r="G966" s="40"/>
    </row>
    <row r="967" spans="1:7" customFormat="1" ht="12.75">
      <c r="A967" s="194"/>
      <c r="B967" s="98"/>
      <c r="C967" s="98"/>
      <c r="D967" s="126"/>
      <c r="E967" s="126"/>
      <c r="F967" s="126"/>
      <c r="G967" s="40"/>
    </row>
    <row r="968" spans="1:7" customFormat="1" ht="12.75">
      <c r="A968" s="194"/>
      <c r="B968" s="98"/>
      <c r="C968" s="98"/>
      <c r="D968" s="126"/>
      <c r="E968" s="126"/>
      <c r="F968" s="126"/>
      <c r="G968" s="40"/>
    </row>
    <row r="969" spans="1:7" customFormat="1" ht="12.75">
      <c r="A969" s="194"/>
      <c r="B969" s="98"/>
      <c r="C969" s="98"/>
      <c r="D969" s="126"/>
      <c r="E969" s="126"/>
      <c r="F969" s="126"/>
      <c r="G969" s="40"/>
    </row>
    <row r="970" spans="1:7" customFormat="1" ht="12.75">
      <c r="A970" s="194"/>
      <c r="B970" s="98"/>
      <c r="C970" s="98"/>
      <c r="D970" s="126"/>
      <c r="E970" s="126"/>
      <c r="F970" s="126"/>
      <c r="G970" s="40"/>
    </row>
    <row r="971" spans="1:7" customFormat="1" ht="12.75">
      <c r="A971" s="194"/>
      <c r="B971" s="98"/>
      <c r="C971" s="98"/>
      <c r="D971" s="126"/>
      <c r="E971" s="126"/>
      <c r="F971" s="126"/>
      <c r="G971" s="40"/>
    </row>
    <row r="972" spans="1:7" customFormat="1" ht="12.75">
      <c r="A972" s="194"/>
      <c r="B972" s="98"/>
      <c r="C972" s="98"/>
      <c r="D972" s="126"/>
      <c r="E972" s="126"/>
      <c r="F972" s="126"/>
      <c r="G972" s="40"/>
    </row>
    <row r="973" spans="1:7" customFormat="1" ht="12.75">
      <c r="A973" s="194"/>
      <c r="B973" s="98"/>
      <c r="C973" s="98"/>
      <c r="D973" s="126"/>
      <c r="E973" s="126"/>
      <c r="F973" s="126"/>
      <c r="G973" s="40"/>
    </row>
    <row r="974" spans="1:7" customFormat="1" ht="12.75">
      <c r="A974" s="194"/>
      <c r="B974" s="98"/>
      <c r="C974" s="98"/>
      <c r="D974" s="126"/>
      <c r="E974" s="126"/>
      <c r="F974" s="126"/>
      <c r="G974" s="40"/>
    </row>
    <row r="975" spans="1:7" customFormat="1" ht="12.75">
      <c r="A975" s="194"/>
      <c r="B975" s="98"/>
      <c r="C975" s="98"/>
      <c r="D975" s="126"/>
      <c r="E975" s="126"/>
      <c r="F975" s="126"/>
      <c r="G975" s="40"/>
    </row>
    <row r="976" spans="1:7" customFormat="1" ht="12.75">
      <c r="A976" s="194"/>
      <c r="B976" s="98"/>
      <c r="C976" s="98"/>
      <c r="D976" s="126"/>
      <c r="E976" s="126"/>
      <c r="F976" s="126"/>
      <c r="G976" s="40"/>
    </row>
    <row r="977" spans="1:7" customFormat="1" ht="12.75">
      <c r="A977" s="194"/>
      <c r="B977" s="98"/>
      <c r="C977" s="98"/>
      <c r="D977" s="126"/>
      <c r="E977" s="126"/>
      <c r="F977" s="126"/>
      <c r="G977" s="40"/>
    </row>
    <row r="978" spans="1:7" customFormat="1" ht="12.75">
      <c r="A978" s="194"/>
      <c r="B978" s="98"/>
      <c r="C978" s="98"/>
      <c r="D978" s="126"/>
      <c r="E978" s="126"/>
      <c r="F978" s="126"/>
      <c r="G978" s="40"/>
    </row>
    <row r="979" spans="1:7" customFormat="1" ht="12.75">
      <c r="A979" s="194"/>
      <c r="B979" s="98"/>
      <c r="C979" s="98"/>
      <c r="D979" s="126"/>
      <c r="E979" s="126"/>
      <c r="F979" s="126"/>
      <c r="G979" s="40"/>
    </row>
    <row r="980" spans="1:7" customFormat="1" ht="12.75">
      <c r="A980" s="194"/>
      <c r="B980" s="98"/>
      <c r="C980" s="98"/>
      <c r="D980" s="126"/>
      <c r="E980" s="126"/>
      <c r="F980" s="126"/>
      <c r="G980" s="40"/>
    </row>
    <row r="981" spans="1:7" customFormat="1" ht="12.75">
      <c r="A981" s="194"/>
      <c r="B981" s="98"/>
      <c r="C981" s="98"/>
      <c r="D981" s="126"/>
      <c r="E981" s="126"/>
      <c r="F981" s="126"/>
      <c r="G981" s="40"/>
    </row>
    <row r="982" spans="1:7" customFormat="1" ht="12.75">
      <c r="A982" s="194"/>
      <c r="B982" s="98"/>
      <c r="C982" s="98"/>
      <c r="D982" s="126"/>
      <c r="E982" s="126"/>
      <c r="F982" s="126"/>
      <c r="G982" s="40"/>
    </row>
    <row r="983" spans="1:7" customFormat="1" ht="14.45" customHeight="1">
      <c r="A983" s="194"/>
      <c r="B983" s="98"/>
      <c r="C983" s="98"/>
      <c r="D983" s="126"/>
      <c r="E983" s="126"/>
      <c r="F983" s="126"/>
      <c r="G983" s="40"/>
    </row>
    <row r="984" spans="1:7" customFormat="1" ht="12.75">
      <c r="A984" s="194"/>
      <c r="B984" s="98"/>
      <c r="C984" s="98"/>
      <c r="D984" s="126"/>
      <c r="E984" s="126"/>
      <c r="F984" s="126"/>
      <c r="G984" s="40"/>
    </row>
    <row r="985" spans="1:7" customFormat="1" ht="12.75">
      <c r="A985" s="194"/>
      <c r="B985" s="98"/>
      <c r="C985" s="98"/>
      <c r="D985" s="126"/>
      <c r="E985" s="126"/>
      <c r="F985" s="126"/>
      <c r="G985" s="40"/>
    </row>
    <row r="986" spans="1:7" customFormat="1" ht="12.75">
      <c r="A986" s="194"/>
      <c r="B986" s="98"/>
      <c r="C986" s="98"/>
      <c r="D986" s="126"/>
      <c r="E986" s="126"/>
      <c r="F986" s="126"/>
      <c r="G986" s="40"/>
    </row>
    <row r="987" spans="1:7" customFormat="1" ht="12.75">
      <c r="A987" s="194"/>
      <c r="B987" s="98"/>
      <c r="C987" s="98"/>
      <c r="D987" s="126"/>
      <c r="E987" s="126"/>
      <c r="F987" s="126"/>
      <c r="G987" s="40"/>
    </row>
    <row r="988" spans="1:7" customFormat="1" ht="12.75">
      <c r="A988" s="194"/>
      <c r="B988" s="98"/>
      <c r="C988" s="98"/>
      <c r="D988" s="126"/>
      <c r="E988" s="126"/>
      <c r="F988" s="126"/>
      <c r="G988" s="40"/>
    </row>
    <row r="989" spans="1:7" customFormat="1" ht="12.75">
      <c r="A989" s="194"/>
      <c r="B989" s="98"/>
      <c r="C989" s="98"/>
      <c r="D989" s="126"/>
      <c r="E989" s="126"/>
      <c r="F989" s="126"/>
      <c r="G989" s="40"/>
    </row>
    <row r="990" spans="1:7" customFormat="1" ht="12.75">
      <c r="A990" s="194"/>
      <c r="B990" s="98"/>
      <c r="C990" s="98"/>
      <c r="D990" s="126"/>
      <c r="E990" s="126"/>
      <c r="F990" s="126"/>
      <c r="G990" s="40"/>
    </row>
    <row r="991" spans="1:7" customFormat="1" ht="12.75">
      <c r="A991" s="194"/>
      <c r="B991" s="98"/>
      <c r="C991" s="98"/>
      <c r="D991" s="126"/>
      <c r="E991" s="126"/>
      <c r="F991" s="126"/>
      <c r="G991" s="40"/>
    </row>
    <row r="992" spans="1:7" customFormat="1" ht="12.75">
      <c r="A992" s="194"/>
      <c r="B992" s="98"/>
      <c r="C992" s="98"/>
      <c r="D992" s="126"/>
      <c r="E992" s="126"/>
      <c r="F992" s="126"/>
      <c r="G992" s="40"/>
    </row>
    <row r="993" spans="1:7" customFormat="1" ht="12.75">
      <c r="A993" s="194"/>
      <c r="B993" s="98"/>
      <c r="C993" s="98"/>
      <c r="D993" s="126"/>
      <c r="E993" s="126"/>
      <c r="F993" s="126"/>
      <c r="G993" s="40"/>
    </row>
    <row r="994" spans="1:7" customFormat="1" ht="12.75">
      <c r="A994" s="194"/>
      <c r="B994" s="98"/>
      <c r="C994" s="98"/>
      <c r="D994" s="126"/>
      <c r="E994" s="126"/>
      <c r="F994" s="126"/>
      <c r="G994" s="40"/>
    </row>
    <row r="995" spans="1:7" customFormat="1" ht="12.75">
      <c r="A995" s="194"/>
      <c r="B995" s="98"/>
      <c r="C995" s="98"/>
      <c r="D995" s="126"/>
      <c r="E995" s="126"/>
      <c r="F995" s="126"/>
      <c r="G995" s="40"/>
    </row>
    <row r="996" spans="1:7" customFormat="1" ht="12.75">
      <c r="A996" s="194"/>
      <c r="B996" s="98"/>
      <c r="C996" s="98"/>
      <c r="D996" s="126"/>
      <c r="E996" s="126"/>
      <c r="F996" s="126"/>
      <c r="G996" s="40"/>
    </row>
    <row r="997" spans="1:7" customFormat="1" ht="12.75">
      <c r="A997" s="194"/>
      <c r="B997" s="98"/>
      <c r="C997" s="98"/>
      <c r="D997" s="126"/>
      <c r="E997" s="126"/>
      <c r="F997" s="126"/>
      <c r="G997" s="40"/>
    </row>
    <row r="998" spans="1:7" customFormat="1" ht="12.75">
      <c r="A998" s="194"/>
      <c r="B998" s="98"/>
      <c r="C998" s="98"/>
      <c r="D998" s="126"/>
      <c r="E998" s="126"/>
      <c r="F998" s="126"/>
      <c r="G998" s="40"/>
    </row>
    <row r="999" spans="1:7" customFormat="1" ht="12.75">
      <c r="A999" s="194"/>
      <c r="B999" s="98"/>
      <c r="C999" s="98"/>
      <c r="D999" s="126"/>
      <c r="E999" s="126"/>
      <c r="F999" s="126"/>
      <c r="G999" s="40"/>
    </row>
    <row r="1000" spans="1:7" customFormat="1" ht="12.75">
      <c r="A1000" s="194"/>
      <c r="B1000" s="98"/>
      <c r="C1000" s="98"/>
      <c r="D1000" s="126"/>
      <c r="E1000" s="126"/>
      <c r="F1000" s="126"/>
      <c r="G1000" s="40"/>
    </row>
    <row r="1001" spans="1:7" customFormat="1" ht="12.75">
      <c r="A1001" s="194"/>
      <c r="B1001" s="98"/>
      <c r="C1001" s="98"/>
      <c r="D1001" s="126"/>
      <c r="E1001" s="126"/>
      <c r="F1001" s="126"/>
      <c r="G1001" s="40"/>
    </row>
    <row r="1002" spans="1:7" customFormat="1" ht="12.75">
      <c r="A1002" s="194"/>
      <c r="B1002" s="98"/>
      <c r="C1002" s="98"/>
      <c r="D1002" s="126"/>
      <c r="E1002" s="126"/>
      <c r="F1002" s="126"/>
      <c r="G1002" s="40"/>
    </row>
    <row r="1003" spans="1:7" customFormat="1" ht="12.75">
      <c r="A1003" s="194"/>
      <c r="B1003" s="98"/>
      <c r="C1003" s="98"/>
      <c r="D1003" s="126"/>
      <c r="E1003" s="126"/>
      <c r="F1003" s="126"/>
      <c r="G1003" s="40"/>
    </row>
    <row r="1004" spans="1:7" customFormat="1" ht="12.75">
      <c r="A1004" s="194"/>
      <c r="B1004" s="98"/>
      <c r="C1004" s="98"/>
      <c r="D1004" s="126"/>
      <c r="E1004" s="126"/>
      <c r="F1004" s="126"/>
      <c r="G1004" s="40"/>
    </row>
    <row r="1005" spans="1:7" customFormat="1" ht="12.75">
      <c r="A1005" s="194"/>
      <c r="B1005" s="98"/>
      <c r="C1005" s="98"/>
      <c r="D1005" s="126"/>
      <c r="E1005" s="126"/>
      <c r="F1005" s="126"/>
      <c r="G1005" s="40"/>
    </row>
    <row r="1006" spans="1:7" customFormat="1" ht="12.75">
      <c r="A1006" s="194"/>
      <c r="B1006" s="98"/>
      <c r="C1006" s="98"/>
      <c r="D1006" s="126"/>
      <c r="E1006" s="126"/>
      <c r="F1006" s="126"/>
      <c r="G1006" s="40"/>
    </row>
    <row r="1007" spans="1:7" customFormat="1" ht="12.75">
      <c r="A1007" s="194"/>
      <c r="B1007" s="98"/>
      <c r="C1007" s="98"/>
      <c r="D1007" s="126"/>
      <c r="E1007" s="126"/>
      <c r="F1007" s="126"/>
      <c r="G1007" s="40"/>
    </row>
    <row r="1008" spans="1:7" customFormat="1" ht="12.75">
      <c r="A1008" s="194"/>
      <c r="B1008" s="98"/>
      <c r="C1008" s="98"/>
      <c r="D1008" s="126"/>
      <c r="E1008" s="126"/>
      <c r="F1008" s="126"/>
      <c r="G1008" s="40"/>
    </row>
    <row r="1009" spans="1:7" customFormat="1" ht="12.75">
      <c r="A1009" s="194"/>
      <c r="B1009" s="98"/>
      <c r="C1009" s="98"/>
      <c r="D1009" s="126"/>
      <c r="E1009" s="126"/>
      <c r="F1009" s="126"/>
      <c r="G1009" s="40"/>
    </row>
    <row r="1010" spans="1:7" customFormat="1" ht="12.75">
      <c r="A1010" s="194"/>
      <c r="B1010" s="98"/>
      <c r="C1010" s="98"/>
      <c r="D1010" s="126"/>
      <c r="E1010" s="126"/>
      <c r="F1010" s="126"/>
      <c r="G1010" s="40"/>
    </row>
    <row r="1011" spans="1:7" customFormat="1" ht="12.75">
      <c r="A1011" s="194"/>
      <c r="B1011" s="98"/>
      <c r="C1011" s="98"/>
      <c r="D1011" s="126"/>
      <c r="E1011" s="126"/>
      <c r="F1011" s="126"/>
      <c r="G1011" s="40"/>
    </row>
    <row r="1012" spans="1:7" customFormat="1" ht="12.75">
      <c r="A1012" s="194"/>
      <c r="B1012" s="98"/>
      <c r="C1012" s="98"/>
      <c r="D1012" s="126"/>
      <c r="E1012" s="126"/>
      <c r="F1012" s="126"/>
      <c r="G1012" s="40"/>
    </row>
    <row r="1013" spans="1:7" customFormat="1" ht="12.75">
      <c r="A1013" s="194"/>
      <c r="B1013" s="98"/>
      <c r="C1013" s="98"/>
      <c r="D1013" s="126"/>
      <c r="E1013" s="126"/>
      <c r="F1013" s="126"/>
      <c r="G1013" s="40"/>
    </row>
    <row r="1014" spans="1:7" customFormat="1" ht="12.75">
      <c r="A1014" s="194"/>
      <c r="B1014" s="98"/>
      <c r="C1014" s="98"/>
      <c r="D1014" s="126"/>
      <c r="E1014" s="126"/>
      <c r="F1014" s="126"/>
      <c r="G1014" s="40"/>
    </row>
    <row r="1015" spans="1:7" customFormat="1" ht="12.75">
      <c r="A1015" s="194"/>
      <c r="B1015" s="98"/>
      <c r="C1015" s="98"/>
      <c r="D1015" s="126"/>
      <c r="E1015" s="126"/>
      <c r="F1015" s="126"/>
      <c r="G1015" s="40"/>
    </row>
    <row r="1016" spans="1:7" customFormat="1" ht="12.75">
      <c r="A1016" s="194"/>
      <c r="B1016" s="98"/>
      <c r="C1016" s="98"/>
      <c r="D1016" s="126"/>
      <c r="E1016" s="126"/>
      <c r="F1016" s="126"/>
      <c r="G1016" s="40"/>
    </row>
    <row r="1017" spans="1:7" customFormat="1" ht="12.75">
      <c r="A1017" s="194"/>
      <c r="B1017" s="98"/>
      <c r="C1017" s="98"/>
      <c r="D1017" s="126"/>
      <c r="E1017" s="126"/>
      <c r="F1017" s="126"/>
      <c r="G1017" s="40"/>
    </row>
    <row r="1018" spans="1:7" customFormat="1" ht="12.75">
      <c r="A1018" s="194"/>
      <c r="B1018" s="98"/>
      <c r="C1018" s="98"/>
      <c r="D1018" s="126"/>
      <c r="E1018" s="126"/>
      <c r="F1018" s="126"/>
      <c r="G1018" s="40"/>
    </row>
    <row r="1019" spans="1:7" customFormat="1" ht="12.75">
      <c r="A1019" s="194"/>
      <c r="B1019" s="98"/>
      <c r="C1019" s="98"/>
      <c r="D1019" s="126"/>
      <c r="E1019" s="126"/>
      <c r="F1019" s="126"/>
      <c r="G1019" s="40"/>
    </row>
    <row r="1020" spans="1:7" customFormat="1" ht="12.75">
      <c r="A1020" s="194"/>
      <c r="B1020" s="98"/>
      <c r="C1020" s="98"/>
      <c r="D1020" s="126"/>
      <c r="E1020" s="126"/>
      <c r="F1020" s="126"/>
      <c r="G1020" s="40"/>
    </row>
    <row r="1021" spans="1:7" customFormat="1" ht="12.75">
      <c r="A1021" s="194"/>
      <c r="B1021" s="98"/>
      <c r="C1021" s="98"/>
      <c r="D1021" s="126"/>
      <c r="E1021" s="126"/>
      <c r="F1021" s="126"/>
      <c r="G1021" s="40"/>
    </row>
    <row r="1022" spans="1:7" customFormat="1" ht="12.75">
      <c r="A1022" s="194"/>
      <c r="B1022" s="98"/>
      <c r="C1022" s="98"/>
      <c r="D1022" s="126"/>
      <c r="E1022" s="126"/>
      <c r="F1022" s="126"/>
      <c r="G1022" s="40"/>
    </row>
    <row r="1023" spans="1:7" customFormat="1" ht="12.75">
      <c r="A1023" s="194"/>
      <c r="B1023" s="98"/>
      <c r="C1023" s="98"/>
      <c r="D1023" s="126"/>
      <c r="E1023" s="126"/>
      <c r="F1023" s="126"/>
      <c r="G1023" s="40"/>
    </row>
    <row r="1024" spans="1:7" customFormat="1" ht="12.75">
      <c r="A1024" s="194"/>
      <c r="B1024" s="98"/>
      <c r="C1024" s="98"/>
      <c r="D1024" s="126"/>
      <c r="E1024" s="126"/>
      <c r="F1024" s="126"/>
      <c r="G1024" s="40"/>
    </row>
    <row r="1025" spans="1:7" customFormat="1" ht="12.75">
      <c r="A1025" s="194"/>
      <c r="B1025" s="98"/>
      <c r="C1025" s="98"/>
      <c r="D1025" s="126"/>
      <c r="E1025" s="126"/>
      <c r="F1025" s="126"/>
      <c r="G1025" s="40"/>
    </row>
    <row r="1026" spans="1:7" customFormat="1" ht="12.75">
      <c r="A1026" s="194"/>
      <c r="B1026" s="98"/>
      <c r="C1026" s="98"/>
      <c r="D1026" s="126"/>
      <c r="E1026" s="126"/>
      <c r="F1026" s="126"/>
      <c r="G1026" s="40"/>
    </row>
    <row r="1027" spans="1:7" customFormat="1" ht="12.75">
      <c r="A1027" s="194"/>
      <c r="B1027" s="98"/>
      <c r="C1027" s="98"/>
      <c r="D1027" s="126"/>
      <c r="E1027" s="126"/>
      <c r="F1027" s="126"/>
      <c r="G1027" s="40"/>
    </row>
    <row r="1028" spans="1:7" customFormat="1" ht="12.75">
      <c r="A1028" s="194"/>
      <c r="B1028" s="98"/>
      <c r="C1028" s="98"/>
      <c r="D1028" s="126"/>
      <c r="E1028" s="126"/>
      <c r="F1028" s="126"/>
      <c r="G1028" s="40"/>
    </row>
    <row r="1029" spans="1:7" customFormat="1" ht="12.75">
      <c r="A1029" s="194"/>
      <c r="B1029" s="98"/>
      <c r="C1029" s="98"/>
      <c r="D1029" s="126"/>
      <c r="E1029" s="126"/>
      <c r="F1029" s="126"/>
      <c r="G1029" s="40"/>
    </row>
    <row r="1030" spans="1:7" customFormat="1" ht="12.75">
      <c r="A1030" s="194"/>
      <c r="B1030" s="98"/>
      <c r="C1030" s="98"/>
      <c r="D1030" s="126"/>
      <c r="E1030" s="126"/>
      <c r="F1030" s="126"/>
      <c r="G1030" s="40"/>
    </row>
    <row r="1031" spans="1:7" customFormat="1" ht="12.75">
      <c r="A1031" s="194"/>
      <c r="B1031" s="98"/>
      <c r="C1031" s="98"/>
      <c r="D1031" s="126"/>
      <c r="E1031" s="126"/>
      <c r="F1031" s="126"/>
      <c r="G1031" s="40"/>
    </row>
    <row r="1032" spans="1:7" customFormat="1" ht="12.75">
      <c r="A1032" s="194"/>
      <c r="B1032" s="98"/>
      <c r="C1032" s="98"/>
      <c r="D1032" s="126"/>
      <c r="E1032" s="126"/>
      <c r="F1032" s="126"/>
      <c r="G1032" s="40"/>
    </row>
    <row r="1033" spans="1:7" customFormat="1" ht="12.75">
      <c r="A1033" s="194"/>
      <c r="B1033" s="98"/>
      <c r="C1033" s="98"/>
      <c r="D1033" s="126"/>
      <c r="E1033" s="126"/>
      <c r="F1033" s="126"/>
      <c r="G1033" s="40"/>
    </row>
    <row r="1034" spans="1:7" customFormat="1" ht="12.75">
      <c r="A1034" s="194"/>
      <c r="B1034" s="98"/>
      <c r="C1034" s="98"/>
      <c r="D1034" s="126"/>
      <c r="E1034" s="126"/>
      <c r="F1034" s="126"/>
      <c r="G1034" s="40"/>
    </row>
    <row r="1035" spans="1:7" customFormat="1" ht="12.75">
      <c r="A1035" s="194"/>
      <c r="B1035" s="98"/>
      <c r="C1035" s="98"/>
      <c r="D1035" s="126"/>
      <c r="E1035" s="126"/>
      <c r="F1035" s="126"/>
      <c r="G1035" s="40"/>
    </row>
    <row r="1036" spans="1:7" customFormat="1" ht="12.75">
      <c r="A1036" s="194"/>
      <c r="B1036" s="98"/>
      <c r="C1036" s="98"/>
      <c r="D1036" s="126"/>
      <c r="E1036" s="126"/>
      <c r="F1036" s="126"/>
      <c r="G1036" s="40"/>
    </row>
    <row r="1037" spans="1:7" customFormat="1" ht="12.75">
      <c r="A1037" s="194"/>
      <c r="B1037" s="98"/>
      <c r="C1037" s="98"/>
      <c r="D1037" s="126"/>
      <c r="E1037" s="126"/>
      <c r="F1037" s="126"/>
      <c r="G1037" s="40"/>
    </row>
    <row r="1038" spans="1:7" customFormat="1" ht="12.75">
      <c r="A1038" s="194"/>
      <c r="B1038" s="98"/>
      <c r="C1038" s="98"/>
      <c r="D1038" s="126"/>
      <c r="E1038" s="126"/>
      <c r="F1038" s="126"/>
      <c r="G1038" s="40"/>
    </row>
    <row r="1039" spans="1:7" customFormat="1" ht="12.75">
      <c r="A1039" s="194"/>
      <c r="B1039" s="98"/>
      <c r="C1039" s="98"/>
      <c r="D1039" s="126"/>
      <c r="E1039" s="126"/>
      <c r="F1039" s="126"/>
      <c r="G1039" s="40"/>
    </row>
    <row r="1040" spans="1:7" customFormat="1" ht="12.75">
      <c r="A1040" s="194"/>
      <c r="B1040" s="98"/>
      <c r="C1040" s="98"/>
      <c r="D1040" s="126"/>
      <c r="E1040" s="126"/>
      <c r="F1040" s="126"/>
      <c r="G1040" s="40"/>
    </row>
    <row r="1041" spans="1:7" customFormat="1" ht="12.75">
      <c r="A1041" s="194"/>
      <c r="B1041" s="98"/>
      <c r="C1041" s="98"/>
      <c r="D1041" s="126"/>
      <c r="E1041" s="126"/>
      <c r="F1041" s="126"/>
      <c r="G1041" s="40"/>
    </row>
    <row r="1042" spans="1:7" customFormat="1" ht="12.75">
      <c r="A1042" s="194"/>
      <c r="B1042" s="98"/>
      <c r="C1042" s="98"/>
      <c r="D1042" s="126"/>
      <c r="E1042" s="126"/>
      <c r="F1042" s="126"/>
      <c r="G1042" s="40"/>
    </row>
    <row r="1043" spans="1:7" customFormat="1" ht="12.75">
      <c r="A1043" s="194"/>
      <c r="B1043" s="98"/>
      <c r="C1043" s="98"/>
      <c r="D1043" s="126"/>
      <c r="E1043" s="126"/>
      <c r="F1043" s="126"/>
      <c r="G1043" s="40"/>
    </row>
    <row r="1044" spans="1:7" customFormat="1" ht="12.75">
      <c r="A1044" s="194"/>
      <c r="B1044" s="98"/>
      <c r="C1044" s="98"/>
      <c r="D1044" s="126"/>
      <c r="E1044" s="126"/>
      <c r="F1044" s="126"/>
      <c r="G1044" s="40"/>
    </row>
    <row r="1045" spans="1:7" customFormat="1" ht="12.75">
      <c r="A1045" s="194"/>
      <c r="B1045" s="98"/>
      <c r="C1045" s="98"/>
      <c r="D1045" s="126"/>
      <c r="E1045" s="126"/>
      <c r="F1045" s="126"/>
      <c r="G1045" s="40"/>
    </row>
    <row r="1046" spans="1:7" customFormat="1" ht="12.75">
      <c r="A1046" s="194"/>
      <c r="B1046" s="98"/>
      <c r="C1046" s="98"/>
      <c r="D1046" s="126"/>
      <c r="E1046" s="126"/>
      <c r="F1046" s="126"/>
      <c r="G1046" s="40"/>
    </row>
    <row r="1047" spans="1:7" customFormat="1" ht="12.75">
      <c r="A1047" s="194"/>
      <c r="B1047" s="98"/>
      <c r="C1047" s="98"/>
      <c r="D1047" s="126"/>
      <c r="E1047" s="126"/>
      <c r="F1047" s="126"/>
      <c r="G1047" s="40"/>
    </row>
    <row r="1048" spans="1:7" customFormat="1" ht="12.75">
      <c r="A1048" s="194"/>
      <c r="B1048" s="98"/>
      <c r="C1048" s="98"/>
      <c r="D1048" s="126"/>
      <c r="E1048" s="126"/>
      <c r="F1048" s="126"/>
      <c r="G1048" s="40"/>
    </row>
    <row r="1049" spans="1:7" customFormat="1" ht="12.75">
      <c r="A1049" s="194"/>
      <c r="B1049" s="98"/>
      <c r="C1049" s="98"/>
      <c r="D1049" s="126"/>
      <c r="E1049" s="126"/>
      <c r="F1049" s="126"/>
      <c r="G1049" s="40"/>
    </row>
    <row r="1050" spans="1:7" customFormat="1" ht="12.75">
      <c r="A1050" s="194"/>
      <c r="B1050" s="98"/>
      <c r="C1050" s="98"/>
      <c r="D1050" s="126"/>
      <c r="E1050" s="126"/>
      <c r="F1050" s="126"/>
      <c r="G1050" s="40"/>
    </row>
    <row r="1051" spans="1:7" customFormat="1" ht="12.75">
      <c r="A1051" s="194"/>
      <c r="B1051" s="98"/>
      <c r="C1051" s="98"/>
      <c r="D1051" s="126"/>
      <c r="E1051" s="126"/>
      <c r="F1051" s="126"/>
      <c r="G1051" s="40"/>
    </row>
    <row r="1052" spans="1:7" customFormat="1" ht="12.75">
      <c r="A1052" s="194"/>
      <c r="B1052" s="98"/>
      <c r="C1052" s="98"/>
      <c r="D1052" s="126"/>
      <c r="E1052" s="126"/>
      <c r="F1052" s="126"/>
      <c r="G1052" s="40"/>
    </row>
  </sheetData>
  <sheetProtection password="CC5F" sheet="1" objects="1" scenarios="1"/>
  <protectedRanges>
    <protectedRange sqref="E2:E94 F843:G843 E96:E183 E185:E307 E309:E361 E363:E561 E563:E857 E859:E900" name="Obseg1"/>
  </protectedRanges>
  <phoneticPr fontId="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F258"/>
  <sheetViews>
    <sheetView tabSelected="1" topLeftCell="A244" workbookViewId="0">
      <selection activeCell="B275" sqref="B275"/>
    </sheetView>
  </sheetViews>
  <sheetFormatPr defaultRowHeight="12.75"/>
  <cols>
    <col min="2" max="2" width="40.7109375" customWidth="1"/>
    <col min="4" max="4" width="15.42578125" customWidth="1"/>
    <col min="5" max="5" width="19" customWidth="1"/>
    <col min="6" max="6" width="23.7109375" customWidth="1"/>
  </cols>
  <sheetData>
    <row r="1" spans="1:6" ht="18">
      <c r="A1" s="822" t="s">
        <v>518</v>
      </c>
      <c r="B1" s="819"/>
      <c r="C1" s="820"/>
      <c r="D1" s="734"/>
      <c r="E1" s="821"/>
      <c r="F1" s="735"/>
    </row>
    <row r="2" spans="1:6">
      <c r="A2" s="728"/>
      <c r="B2" s="729"/>
      <c r="C2" s="730"/>
      <c r="D2" s="731"/>
      <c r="E2" s="732"/>
      <c r="F2" s="733"/>
    </row>
    <row r="4" spans="1:6" ht="15.75">
      <c r="A4" s="921" t="s">
        <v>20</v>
      </c>
      <c r="B4" s="921"/>
      <c r="C4" s="921"/>
      <c r="D4" s="921"/>
      <c r="E4" s="921"/>
    </row>
    <row r="5" spans="1:6" ht="15.75">
      <c r="A5" s="736" t="s">
        <v>21</v>
      </c>
      <c r="B5" s="737"/>
      <c r="C5" s="737"/>
      <c r="D5" s="738"/>
      <c r="E5" s="739"/>
    </row>
    <row r="6" spans="1:6" ht="15.75">
      <c r="A6" s="737"/>
      <c r="B6" s="737"/>
      <c r="C6" s="737" t="s">
        <v>133</v>
      </c>
      <c r="D6" s="738" t="s">
        <v>509</v>
      </c>
      <c r="E6" s="904" t="s">
        <v>96</v>
      </c>
    </row>
    <row r="7" spans="1:6" ht="15">
      <c r="A7" s="595" t="s">
        <v>22</v>
      </c>
      <c r="B7" s="740"/>
      <c r="C7" s="595"/>
      <c r="D7" s="741"/>
      <c r="E7" s="741"/>
    </row>
    <row r="8" spans="1:6" ht="15" customHeight="1">
      <c r="A8" s="922" t="s">
        <v>23</v>
      </c>
      <c r="B8" s="922"/>
      <c r="C8" s="922"/>
      <c r="D8" s="741"/>
      <c r="E8" s="739"/>
    </row>
    <row r="9" spans="1:6" ht="15">
      <c r="A9" s="922"/>
      <c r="B9" s="922"/>
      <c r="C9" s="922"/>
      <c r="D9" s="741"/>
      <c r="E9" s="739"/>
    </row>
    <row r="10" spans="1:6" ht="15">
      <c r="A10" s="922"/>
      <c r="B10" s="922"/>
      <c r="C10" s="922"/>
      <c r="D10" s="741"/>
      <c r="E10" s="739"/>
    </row>
    <row r="11" spans="1:6" ht="15">
      <c r="A11" s="922"/>
      <c r="B11" s="922"/>
      <c r="C11" s="922"/>
      <c r="D11" s="741"/>
      <c r="E11" s="739"/>
    </row>
    <row r="12" spans="1:6" ht="15">
      <c r="A12" s="922"/>
      <c r="B12" s="922"/>
      <c r="C12" s="922"/>
      <c r="D12" s="741"/>
      <c r="E12" s="739"/>
    </row>
    <row r="13" spans="1:6" ht="15">
      <c r="A13" s="911"/>
      <c r="B13" s="911"/>
      <c r="C13" s="911"/>
      <c r="D13" s="741"/>
      <c r="E13" s="741"/>
    </row>
    <row r="14" spans="1:6" ht="15.75">
      <c r="A14" s="594" t="s">
        <v>24</v>
      </c>
      <c r="B14" s="740" t="s">
        <v>915</v>
      </c>
      <c r="C14" s="742">
        <v>30</v>
      </c>
      <c r="D14" s="741"/>
      <c r="E14" s="739">
        <f>C14*D14</f>
        <v>0</v>
      </c>
    </row>
    <row r="15" spans="1:6" ht="15.75">
      <c r="A15" s="594" t="s">
        <v>25</v>
      </c>
      <c r="B15" s="740" t="s">
        <v>915</v>
      </c>
      <c r="C15" s="742">
        <v>10</v>
      </c>
      <c r="D15" s="741"/>
      <c r="E15" s="739">
        <f>C15*D15</f>
        <v>0</v>
      </c>
    </row>
    <row r="16" spans="1:6" ht="15.75">
      <c r="A16" s="594" t="s">
        <v>26</v>
      </c>
      <c r="B16" s="740" t="s">
        <v>915</v>
      </c>
      <c r="C16" s="742">
        <v>0</v>
      </c>
      <c r="D16" s="741"/>
      <c r="E16" s="739">
        <f>C16*D16</f>
        <v>0</v>
      </c>
    </row>
    <row r="17" spans="1:5" ht="15.75">
      <c r="A17" s="594" t="s">
        <v>27</v>
      </c>
      <c r="B17" s="740" t="s">
        <v>915</v>
      </c>
      <c r="C17" s="742">
        <v>35</v>
      </c>
      <c r="D17" s="741"/>
      <c r="E17" s="739">
        <f>C17*D17</f>
        <v>0</v>
      </c>
    </row>
    <row r="18" spans="1:5" ht="15.75">
      <c r="A18" s="594" t="s">
        <v>28</v>
      </c>
      <c r="B18" s="740" t="s">
        <v>915</v>
      </c>
      <c r="C18" s="742">
        <v>5</v>
      </c>
      <c r="D18" s="741"/>
      <c r="E18" s="739">
        <f>C18*D18</f>
        <v>0</v>
      </c>
    </row>
    <row r="19" spans="1:5" ht="15.75">
      <c r="A19" s="594"/>
      <c r="B19" s="740"/>
      <c r="C19" s="742"/>
      <c r="D19" s="741"/>
      <c r="E19" s="739"/>
    </row>
    <row r="20" spans="1:5" ht="15">
      <c r="A20" s="510" t="s">
        <v>29</v>
      </c>
      <c r="B20" s="743"/>
      <c r="C20" s="510"/>
      <c r="D20" s="744"/>
      <c r="E20" s="745"/>
    </row>
    <row r="21" spans="1:5" ht="15" customHeight="1">
      <c r="A21" s="923" t="s">
        <v>30</v>
      </c>
      <c r="B21" s="923"/>
      <c r="C21" s="923"/>
      <c r="D21" s="744"/>
      <c r="E21" s="745"/>
    </row>
    <row r="22" spans="1:5" ht="15">
      <c r="A22" s="923"/>
      <c r="B22" s="923"/>
      <c r="C22" s="923"/>
      <c r="D22" s="744"/>
      <c r="E22" s="745"/>
    </row>
    <row r="23" spans="1:5" ht="15">
      <c r="A23" s="923"/>
      <c r="B23" s="923"/>
      <c r="C23" s="923"/>
      <c r="D23" s="744"/>
      <c r="E23" s="745"/>
    </row>
    <row r="24" spans="1:5" ht="15">
      <c r="A24" s="533"/>
      <c r="B24" s="533"/>
      <c r="C24" s="533"/>
      <c r="D24" s="744"/>
      <c r="E24" s="745"/>
    </row>
    <row r="25" spans="1:5" ht="15">
      <c r="A25" s="510" t="s">
        <v>878</v>
      </c>
      <c r="B25" s="743">
        <v>1</v>
      </c>
      <c r="C25" s="510"/>
      <c r="D25" s="744"/>
      <c r="E25" s="745">
        <f>B25*D25</f>
        <v>0</v>
      </c>
    </row>
    <row r="26" spans="1:5" ht="15">
      <c r="A26" s="510"/>
      <c r="B26" s="743"/>
      <c r="C26" s="510"/>
      <c r="D26" s="744"/>
      <c r="E26" s="745"/>
    </row>
    <row r="27" spans="1:5" ht="15">
      <c r="A27" s="510" t="s">
        <v>31</v>
      </c>
      <c r="B27" s="743"/>
      <c r="C27" s="510"/>
      <c r="D27" s="744"/>
      <c r="E27" s="745"/>
    </row>
    <row r="28" spans="1:5" ht="15" customHeight="1">
      <c r="A28" s="923" t="s">
        <v>32</v>
      </c>
      <c r="B28" s="923"/>
      <c r="C28" s="923"/>
      <c r="D28" s="744"/>
      <c r="E28" s="745"/>
    </row>
    <row r="29" spans="1:5" ht="15">
      <c r="A29" s="923"/>
      <c r="B29" s="923"/>
      <c r="C29" s="923"/>
      <c r="D29" s="744"/>
      <c r="E29" s="745"/>
    </row>
    <row r="30" spans="1:5" ht="15">
      <c r="A30" s="510"/>
      <c r="B30" s="743"/>
      <c r="C30" s="510"/>
      <c r="D30" s="744"/>
      <c r="E30" s="745"/>
    </row>
    <row r="31" spans="1:5" ht="15">
      <c r="A31" s="510" t="s">
        <v>879</v>
      </c>
      <c r="B31" s="743">
        <v>2</v>
      </c>
      <c r="C31" s="510"/>
      <c r="D31" s="744"/>
      <c r="E31" s="745">
        <f>B31*D31</f>
        <v>0</v>
      </c>
    </row>
    <row r="32" spans="1:5" ht="15">
      <c r="A32" s="510"/>
      <c r="B32" s="743"/>
      <c r="C32" s="510"/>
      <c r="D32" s="744"/>
      <c r="E32" s="745"/>
    </row>
    <row r="33" spans="1:5" ht="15">
      <c r="A33" s="595" t="s">
        <v>33</v>
      </c>
      <c r="B33" s="740"/>
      <c r="C33" s="746"/>
      <c r="D33" s="741"/>
      <c r="E33" s="747"/>
    </row>
    <row r="34" spans="1:5" ht="15">
      <c r="A34" s="595" t="s">
        <v>34</v>
      </c>
      <c r="B34" s="740"/>
      <c r="C34" s="746"/>
      <c r="D34" s="741"/>
      <c r="E34" s="747"/>
    </row>
    <row r="35" spans="1:5" ht="15">
      <c r="A35" s="595"/>
      <c r="B35" s="740"/>
      <c r="C35" s="746"/>
      <c r="D35" s="741"/>
      <c r="E35" s="747"/>
    </row>
    <row r="36" spans="1:5" ht="15">
      <c r="A36" s="595" t="s">
        <v>879</v>
      </c>
      <c r="B36" s="740">
        <v>1</v>
      </c>
      <c r="C36" s="746"/>
      <c r="D36" s="741"/>
      <c r="E36" s="747">
        <f>D36*B36</f>
        <v>0</v>
      </c>
    </row>
    <row r="37" spans="1:5" ht="15">
      <c r="A37" s="595"/>
      <c r="B37" s="740"/>
      <c r="C37" s="746"/>
      <c r="D37" s="741"/>
      <c r="E37" s="747"/>
    </row>
    <row r="38" spans="1:5" ht="15">
      <c r="A38" s="595" t="s">
        <v>35</v>
      </c>
      <c r="B38" s="740"/>
      <c r="C38" s="746"/>
      <c r="D38" s="741"/>
      <c r="E38" s="747"/>
    </row>
    <row r="39" spans="1:5" ht="15">
      <c r="A39" s="748" t="s">
        <v>36</v>
      </c>
      <c r="B39" s="465"/>
      <c r="C39" s="465"/>
      <c r="D39" s="741"/>
      <c r="E39" s="747"/>
    </row>
    <row r="40" spans="1:5" ht="15">
      <c r="A40" s="595"/>
      <c r="B40" s="740"/>
      <c r="C40" s="746"/>
      <c r="D40" s="741"/>
      <c r="E40" s="747"/>
    </row>
    <row r="41" spans="1:5" ht="15">
      <c r="A41" s="595" t="s">
        <v>1325</v>
      </c>
      <c r="B41" s="740"/>
      <c r="C41" s="746">
        <v>10</v>
      </c>
      <c r="D41" s="741"/>
      <c r="E41" s="747">
        <f>C41*D41</f>
        <v>0</v>
      </c>
    </row>
    <row r="42" spans="1:5" ht="15">
      <c r="A42" s="595"/>
      <c r="B42" s="740"/>
      <c r="C42" s="746"/>
      <c r="D42" s="741"/>
      <c r="E42" s="747"/>
    </row>
    <row r="43" spans="1:5" ht="15">
      <c r="A43" s="595" t="s">
        <v>37</v>
      </c>
      <c r="B43" s="740"/>
      <c r="C43" s="746"/>
      <c r="D43" s="741"/>
      <c r="E43" s="747"/>
    </row>
    <row r="44" spans="1:5" ht="15" customHeight="1">
      <c r="A44" s="920" t="s">
        <v>38</v>
      </c>
      <c r="B44" s="920"/>
      <c r="C44" s="920"/>
      <c r="D44" s="741"/>
      <c r="E44" s="747"/>
    </row>
    <row r="45" spans="1:5" ht="15">
      <c r="A45" s="920"/>
      <c r="B45" s="920"/>
      <c r="C45" s="920"/>
      <c r="D45" s="741"/>
      <c r="E45" s="747"/>
    </row>
    <row r="46" spans="1:5" ht="15">
      <c r="A46" s="595"/>
      <c r="B46" s="740"/>
      <c r="C46" s="746"/>
      <c r="D46" s="741"/>
      <c r="E46" s="747"/>
    </row>
    <row r="47" spans="1:5" ht="15">
      <c r="A47" s="595" t="s">
        <v>39</v>
      </c>
      <c r="B47" s="740"/>
      <c r="C47" s="746"/>
      <c r="D47" s="741"/>
      <c r="E47" s="741">
        <f>TRUNC((SUM(E6:E46)+555)*0.0005)*100</f>
        <v>0</v>
      </c>
    </row>
    <row r="48" spans="1:5" ht="15.75" thickBot="1">
      <c r="A48" s="749"/>
      <c r="B48" s="749"/>
      <c r="C48" s="749"/>
      <c r="D48" s="750"/>
      <c r="E48" s="751"/>
    </row>
    <row r="49" spans="1:6" ht="16.5" thickBot="1">
      <c r="A49" s="752" t="s">
        <v>901</v>
      </c>
      <c r="B49" s="753"/>
      <c r="C49" s="754"/>
      <c r="D49" s="755"/>
      <c r="E49" s="756">
        <f>SUM(E7:E48)</f>
        <v>0</v>
      </c>
    </row>
    <row r="50" spans="1:6" ht="15.75">
      <c r="A50" s="594"/>
      <c r="B50" s="740"/>
      <c r="C50" s="742"/>
      <c r="D50" s="741"/>
      <c r="E50" s="739"/>
    </row>
    <row r="51" spans="1:6" ht="15.75">
      <c r="A51" s="595" t="s">
        <v>40</v>
      </c>
      <c r="B51" s="740"/>
      <c r="C51" s="595"/>
      <c r="D51" s="738"/>
      <c r="E51" s="739"/>
    </row>
    <row r="52" spans="1:6" ht="15.75" customHeight="1">
      <c r="A52" s="919" t="s">
        <v>41</v>
      </c>
      <c r="B52" s="919"/>
      <c r="C52" s="919"/>
      <c r="D52" s="738"/>
      <c r="E52" s="739"/>
    </row>
    <row r="53" spans="1:6" ht="15.75">
      <c r="A53" s="919"/>
      <c r="B53" s="919"/>
      <c r="C53" s="919"/>
      <c r="D53" s="738"/>
      <c r="E53" s="739"/>
    </row>
    <row r="54" spans="1:6" ht="15.75">
      <c r="A54" s="919"/>
      <c r="B54" s="919"/>
      <c r="C54" s="919"/>
      <c r="D54" s="738"/>
      <c r="E54" s="739"/>
    </row>
    <row r="55" spans="1:6" ht="15.75">
      <c r="A55" s="919"/>
      <c r="B55" s="919"/>
      <c r="C55" s="919"/>
      <c r="D55" s="738"/>
      <c r="E55" s="739"/>
    </row>
    <row r="56" spans="1:6" ht="23.25" customHeight="1">
      <c r="A56" s="919"/>
      <c r="B56" s="919"/>
      <c r="C56" s="919"/>
      <c r="D56" s="738"/>
      <c r="E56" s="739"/>
    </row>
    <row r="57" spans="1:6" ht="15.75" customHeight="1">
      <c r="A57" s="920" t="s">
        <v>42</v>
      </c>
      <c r="B57" s="920"/>
      <c r="C57" s="920"/>
      <c r="D57" s="738"/>
      <c r="E57" s="739"/>
    </row>
    <row r="58" spans="1:6" ht="15.75">
      <c r="A58" s="920"/>
      <c r="B58" s="920"/>
      <c r="C58" s="920"/>
      <c r="D58" s="738"/>
      <c r="E58" s="739"/>
    </row>
    <row r="59" spans="1:6" ht="31.5" customHeight="1">
      <c r="A59" s="920"/>
      <c r="B59" s="920"/>
      <c r="C59" s="920"/>
      <c r="D59" s="738"/>
      <c r="E59" s="739"/>
    </row>
    <row r="60" spans="1:6" ht="15.75" customHeight="1">
      <c r="A60" s="920" t="s">
        <v>43</v>
      </c>
      <c r="B60" s="920"/>
      <c r="C60" s="920"/>
      <c r="D60" s="738"/>
      <c r="E60" s="739"/>
    </row>
    <row r="61" spans="1:6" ht="15.75">
      <c r="A61" s="920"/>
      <c r="B61" s="920"/>
      <c r="C61" s="920"/>
      <c r="D61" s="738"/>
      <c r="E61" s="739"/>
    </row>
    <row r="62" spans="1:6" ht="15.75">
      <c r="A62" s="757"/>
      <c r="B62" s="757"/>
      <c r="C62" s="757"/>
      <c r="D62" s="738"/>
      <c r="E62" s="739"/>
    </row>
    <row r="63" spans="1:6" ht="15.75">
      <c r="A63" s="604" t="s">
        <v>44</v>
      </c>
    </row>
    <row r="64" spans="1:6" ht="25.5">
      <c r="A64" s="758" t="s">
        <v>0</v>
      </c>
      <c r="B64" s="759" t="s">
        <v>1</v>
      </c>
      <c r="C64" s="760" t="s">
        <v>2</v>
      </c>
      <c r="D64" s="761" t="s">
        <v>999</v>
      </c>
      <c r="E64" s="760" t="s">
        <v>3</v>
      </c>
      <c r="F64" s="762" t="s">
        <v>4</v>
      </c>
    </row>
    <row r="65" spans="1:6">
      <c r="A65" s="763"/>
      <c r="B65" s="764"/>
      <c r="C65" s="765"/>
      <c r="D65" s="766"/>
      <c r="E65" s="765"/>
      <c r="F65" s="767"/>
    </row>
    <row r="66" spans="1:6">
      <c r="A66" s="768" t="s">
        <v>1386</v>
      </c>
      <c r="B66" s="769" t="s">
        <v>519</v>
      </c>
      <c r="C66" s="770"/>
      <c r="D66" s="771"/>
      <c r="E66" s="770"/>
      <c r="F66" s="772"/>
    </row>
    <row r="67" spans="1:6">
      <c r="A67" s="763"/>
      <c r="B67" s="769"/>
      <c r="C67" s="773"/>
      <c r="D67" s="774"/>
      <c r="E67" s="773"/>
      <c r="F67" s="775"/>
    </row>
    <row r="68" spans="1:6">
      <c r="A68" s="776" t="s">
        <v>617</v>
      </c>
      <c r="B68" s="777" t="s">
        <v>5</v>
      </c>
      <c r="C68" s="773"/>
      <c r="D68" s="774"/>
      <c r="E68" s="773"/>
      <c r="F68" s="775"/>
    </row>
    <row r="69" spans="1:6">
      <c r="A69" s="763"/>
      <c r="B69" s="764"/>
      <c r="C69" s="778"/>
      <c r="D69" s="766"/>
      <c r="E69" s="778"/>
      <c r="F69" s="767"/>
    </row>
    <row r="70" spans="1:6" ht="38.25">
      <c r="A70" s="763" t="s">
        <v>6</v>
      </c>
      <c r="B70" s="764" t="s">
        <v>45</v>
      </c>
      <c r="C70" s="778"/>
      <c r="D70" s="766"/>
      <c r="E70" s="778"/>
      <c r="F70" s="767"/>
    </row>
    <row r="71" spans="1:6">
      <c r="A71" s="763"/>
      <c r="B71" s="764"/>
      <c r="C71" s="765">
        <v>22.67</v>
      </c>
      <c r="D71" s="766" t="s">
        <v>1408</v>
      </c>
      <c r="E71" s="779"/>
      <c r="F71" s="780">
        <f>C71*E71</f>
        <v>0</v>
      </c>
    </row>
    <row r="72" spans="1:6">
      <c r="A72" s="763"/>
      <c r="B72" s="764"/>
      <c r="C72" s="765"/>
      <c r="D72" s="766"/>
      <c r="E72" s="779"/>
      <c r="F72" s="780"/>
    </row>
    <row r="73" spans="1:6">
      <c r="A73" s="776" t="s">
        <v>617</v>
      </c>
      <c r="B73" s="777" t="s">
        <v>7</v>
      </c>
      <c r="C73" s="773"/>
      <c r="D73" s="774"/>
      <c r="E73" s="781"/>
      <c r="F73" s="782">
        <f>SUM(F70:F72)</f>
        <v>0</v>
      </c>
    </row>
    <row r="74" spans="1:6">
      <c r="A74" s="776"/>
      <c r="B74" s="777"/>
      <c r="C74" s="773"/>
      <c r="D74" s="774"/>
      <c r="E74" s="781"/>
      <c r="F74" s="782"/>
    </row>
    <row r="75" spans="1:6">
      <c r="A75" s="776" t="s">
        <v>661</v>
      </c>
      <c r="B75" s="777" t="s">
        <v>12</v>
      </c>
      <c r="C75" s="773"/>
      <c r="D75" s="774"/>
      <c r="E75" s="781"/>
      <c r="F75" s="782"/>
    </row>
    <row r="76" spans="1:6">
      <c r="A76" s="776"/>
      <c r="B76" s="777"/>
      <c r="C76" s="773"/>
      <c r="D76" s="774"/>
      <c r="E76" s="781"/>
      <c r="F76" s="782"/>
    </row>
    <row r="77" spans="1:6" ht="63.75">
      <c r="A77" s="783" t="s">
        <v>8</v>
      </c>
      <c r="B77" s="764" t="s">
        <v>46</v>
      </c>
      <c r="C77" s="765"/>
      <c r="D77" s="766"/>
      <c r="E77" s="779"/>
      <c r="F77" s="780"/>
    </row>
    <row r="78" spans="1:6">
      <c r="A78" s="783"/>
      <c r="B78" s="764"/>
      <c r="C78" s="765">
        <v>10</v>
      </c>
      <c r="D78" s="766" t="s">
        <v>1408</v>
      </c>
      <c r="E78" s="779"/>
      <c r="F78" s="780">
        <f>C78*E78</f>
        <v>0</v>
      </c>
    </row>
    <row r="79" spans="1:6">
      <c r="A79" s="783"/>
      <c r="B79" s="764"/>
      <c r="C79" s="765"/>
      <c r="D79" s="766"/>
      <c r="E79" s="779"/>
      <c r="F79" s="780"/>
    </row>
    <row r="80" spans="1:6" ht="38.25">
      <c r="A80" s="783" t="s">
        <v>9</v>
      </c>
      <c r="B80" s="764" t="s">
        <v>47</v>
      </c>
      <c r="C80" s="765"/>
      <c r="D80" s="766"/>
      <c r="E80" s="779"/>
      <c r="F80" s="780"/>
    </row>
    <row r="81" spans="1:6">
      <c r="A81" s="783"/>
      <c r="B81" s="764"/>
      <c r="C81" s="765">
        <v>1.1335000000000002</v>
      </c>
      <c r="D81" s="766" t="s">
        <v>1405</v>
      </c>
      <c r="E81" s="779"/>
      <c r="F81" s="780">
        <f>C81*E81</f>
        <v>0</v>
      </c>
    </row>
    <row r="82" spans="1:6">
      <c r="A82" s="783"/>
      <c r="B82" s="764"/>
      <c r="C82" s="765"/>
      <c r="D82" s="766"/>
      <c r="E82" s="779"/>
      <c r="F82" s="780"/>
    </row>
    <row r="83" spans="1:6" ht="51">
      <c r="A83" s="783" t="s">
        <v>10</v>
      </c>
      <c r="B83" s="764" t="s">
        <v>48</v>
      </c>
      <c r="C83" s="765"/>
      <c r="D83" s="766"/>
      <c r="E83" s="779"/>
      <c r="F83" s="780"/>
    </row>
    <row r="84" spans="1:6">
      <c r="A84" s="783"/>
      <c r="B84" s="764"/>
      <c r="C84" s="765">
        <v>1</v>
      </c>
      <c r="D84" s="766" t="s">
        <v>380</v>
      </c>
      <c r="E84" s="779"/>
      <c r="F84" s="780">
        <f>C84*E84</f>
        <v>0</v>
      </c>
    </row>
    <row r="85" spans="1:6">
      <c r="A85" s="783"/>
      <c r="B85" s="764"/>
      <c r="C85" s="765"/>
      <c r="D85" s="766"/>
      <c r="E85" s="779"/>
      <c r="F85" s="780"/>
    </row>
    <row r="86" spans="1:6">
      <c r="A86" s="783" t="s">
        <v>11</v>
      </c>
      <c r="B86" s="764" t="s">
        <v>49</v>
      </c>
      <c r="D86" s="766"/>
      <c r="E86" s="779"/>
      <c r="F86" s="780"/>
    </row>
    <row r="87" spans="1:6">
      <c r="A87" s="783"/>
      <c r="B87" s="764"/>
      <c r="C87" s="765">
        <v>5</v>
      </c>
      <c r="D87" s="766" t="s">
        <v>1325</v>
      </c>
      <c r="E87" s="779"/>
      <c r="F87" s="780">
        <f>C87*E87</f>
        <v>0</v>
      </c>
    </row>
    <row r="88" spans="1:6">
      <c r="A88" s="783"/>
      <c r="B88" s="764"/>
      <c r="C88" s="765"/>
      <c r="D88" s="766"/>
      <c r="E88" s="779"/>
      <c r="F88" s="780"/>
    </row>
    <row r="89" spans="1:6" ht="25.5">
      <c r="A89" s="776" t="s">
        <v>661</v>
      </c>
      <c r="B89" s="777" t="s">
        <v>13</v>
      </c>
      <c r="C89" s="773"/>
      <c r="D89" s="774"/>
      <c r="E89" s="781"/>
      <c r="F89" s="782">
        <f>SUM(F77:F88)</f>
        <v>0</v>
      </c>
    </row>
    <row r="90" spans="1:6">
      <c r="A90" s="784"/>
      <c r="B90" s="785"/>
      <c r="C90" s="786"/>
      <c r="D90" s="787"/>
      <c r="E90" s="788"/>
      <c r="F90" s="789"/>
    </row>
    <row r="91" spans="1:6" ht="13.5" thickBot="1">
      <c r="A91" s="823" t="s">
        <v>1386</v>
      </c>
      <c r="B91" s="824" t="s">
        <v>14</v>
      </c>
      <c r="C91" s="825"/>
      <c r="D91" s="826"/>
      <c r="E91" s="827"/>
      <c r="F91" s="828">
        <f>F73+F89</f>
        <v>0</v>
      </c>
    </row>
    <row r="92" spans="1:6" ht="13.5" thickTop="1">
      <c r="A92" s="792"/>
      <c r="B92" s="793"/>
      <c r="C92" s="765"/>
      <c r="D92" s="794"/>
      <c r="E92" s="779"/>
      <c r="F92" s="795"/>
    </row>
    <row r="93" spans="1:6">
      <c r="A93" s="768" t="s">
        <v>1388</v>
      </c>
      <c r="B93" s="769" t="s">
        <v>520</v>
      </c>
      <c r="C93" s="770"/>
      <c r="D93" s="771"/>
      <c r="E93" s="790"/>
      <c r="F93" s="791"/>
    </row>
    <row r="94" spans="1:6">
      <c r="A94" s="796"/>
      <c r="B94" s="797"/>
      <c r="C94" s="798"/>
      <c r="D94" s="799"/>
      <c r="E94" s="800"/>
      <c r="F94" s="801"/>
    </row>
    <row r="95" spans="1:6">
      <c r="A95" s="776" t="s">
        <v>676</v>
      </c>
      <c r="B95" s="777" t="s">
        <v>15</v>
      </c>
      <c r="C95" s="773"/>
      <c r="D95" s="774"/>
      <c r="E95" s="781"/>
      <c r="F95" s="782"/>
    </row>
    <row r="96" spans="1:6">
      <c r="A96" s="776"/>
      <c r="B96" s="777"/>
      <c r="C96" s="773"/>
      <c r="D96" s="774"/>
      <c r="E96" s="781"/>
      <c r="F96" s="782"/>
    </row>
    <row r="97" spans="1:6" ht="38.25">
      <c r="A97" s="783" t="s">
        <v>16</v>
      </c>
      <c r="B97" s="802" t="s">
        <v>50</v>
      </c>
      <c r="C97" s="803"/>
      <c r="D97" s="804"/>
      <c r="E97" s="805"/>
      <c r="F97" s="806"/>
    </row>
    <row r="98" spans="1:6">
      <c r="A98" s="807"/>
      <c r="B98" s="802" t="s">
        <v>380</v>
      </c>
      <c r="C98" s="765">
        <v>5</v>
      </c>
      <c r="D98" s="766" t="s">
        <v>1433</v>
      </c>
      <c r="E98" s="779"/>
      <c r="F98" s="780">
        <f>C98*E98</f>
        <v>0</v>
      </c>
    </row>
    <row r="99" spans="1:6">
      <c r="A99" s="776"/>
      <c r="B99" s="777"/>
      <c r="C99" s="773"/>
      <c r="D99" s="774"/>
      <c r="E99" s="781"/>
      <c r="F99" s="782"/>
    </row>
    <row r="100" spans="1:6" ht="38.25">
      <c r="A100" s="783" t="s">
        <v>17</v>
      </c>
      <c r="B100" s="802" t="s">
        <v>51</v>
      </c>
      <c r="C100" s="765"/>
      <c r="D100" s="766"/>
      <c r="E100" s="779"/>
      <c r="F100" s="780"/>
    </row>
    <row r="101" spans="1:6">
      <c r="A101" s="783"/>
      <c r="B101" s="802" t="s">
        <v>52</v>
      </c>
      <c r="C101" s="905">
        <v>24.36</v>
      </c>
      <c r="D101" s="808" t="s">
        <v>1433</v>
      </c>
      <c r="E101" s="779"/>
      <c r="F101" s="780">
        <f>C101*E101</f>
        <v>0</v>
      </c>
    </row>
    <row r="102" spans="1:6">
      <c r="A102" s="783"/>
      <c r="B102" s="802" t="s">
        <v>53</v>
      </c>
      <c r="C102" s="905">
        <v>14.61</v>
      </c>
      <c r="D102" s="808" t="s">
        <v>1433</v>
      </c>
      <c r="E102" s="779"/>
      <c r="F102" s="780">
        <f>C102*E102</f>
        <v>0</v>
      </c>
    </row>
    <row r="103" spans="1:6">
      <c r="A103" s="807"/>
      <c r="B103" s="802" t="s">
        <v>54</v>
      </c>
      <c r="C103" s="905">
        <v>9.74</v>
      </c>
      <c r="D103" s="766" t="s">
        <v>1433</v>
      </c>
      <c r="E103" s="779"/>
      <c r="F103" s="780">
        <f>C103*E103</f>
        <v>0</v>
      </c>
    </row>
    <row r="104" spans="1:6">
      <c r="A104" s="807"/>
      <c r="B104" s="802"/>
      <c r="C104" s="765"/>
      <c r="D104" s="766"/>
      <c r="E104" s="779"/>
      <c r="F104" s="780"/>
    </row>
    <row r="105" spans="1:6">
      <c r="A105" s="776" t="s">
        <v>676</v>
      </c>
      <c r="B105" s="777" t="s">
        <v>18</v>
      </c>
      <c r="C105" s="809"/>
      <c r="D105" s="774"/>
      <c r="E105" s="781"/>
      <c r="F105" s="782">
        <f>SUM(F96:F104)</f>
        <v>0</v>
      </c>
    </row>
    <row r="106" spans="1:6">
      <c r="A106" s="810"/>
      <c r="B106" s="811"/>
      <c r="C106" s="812"/>
      <c r="D106" s="808"/>
      <c r="E106" s="813"/>
      <c r="F106" s="814"/>
    </row>
    <row r="107" spans="1:6">
      <c r="A107" s="776" t="s">
        <v>524</v>
      </c>
      <c r="B107" s="777" t="s">
        <v>55</v>
      </c>
      <c r="C107" s="809"/>
      <c r="D107" s="774"/>
      <c r="E107" s="781"/>
      <c r="F107" s="782"/>
    </row>
    <row r="108" spans="1:6">
      <c r="A108" s="776"/>
      <c r="B108" s="777"/>
      <c r="C108" s="809"/>
      <c r="D108" s="774"/>
      <c r="E108" s="781"/>
      <c r="F108" s="782"/>
    </row>
    <row r="109" spans="1:6" ht="38.25">
      <c r="A109" s="783" t="s">
        <v>19</v>
      </c>
      <c r="B109" s="802" t="s">
        <v>56</v>
      </c>
      <c r="C109" s="803"/>
      <c r="D109" s="804"/>
      <c r="E109" s="805"/>
      <c r="F109" s="806"/>
    </row>
    <row r="110" spans="1:6">
      <c r="A110" s="807"/>
      <c r="B110" s="802"/>
      <c r="C110" s="907">
        <v>337.42</v>
      </c>
      <c r="D110" s="766" t="s">
        <v>936</v>
      </c>
      <c r="E110" s="779"/>
      <c r="F110" s="780">
        <f>C110*E110</f>
        <v>0</v>
      </c>
    </row>
    <row r="111" spans="1:6">
      <c r="A111" s="807"/>
      <c r="B111" s="802"/>
      <c r="C111" s="765"/>
      <c r="D111" s="766"/>
      <c r="E111" s="779"/>
      <c r="F111" s="780"/>
    </row>
    <row r="112" spans="1:6" ht="63.75">
      <c r="A112" s="783" t="s">
        <v>57</v>
      </c>
      <c r="B112" s="802" t="s">
        <v>58</v>
      </c>
      <c r="C112" s="803"/>
      <c r="D112" s="804"/>
      <c r="E112" s="805"/>
      <c r="F112" s="806"/>
    </row>
    <row r="113" spans="1:6">
      <c r="A113" s="807"/>
      <c r="B113" s="802"/>
      <c r="C113" s="765">
        <v>1.96</v>
      </c>
      <c r="D113" s="766" t="s">
        <v>1433</v>
      </c>
      <c r="E113" s="779"/>
      <c r="F113" s="780">
        <f>C113*E113</f>
        <v>0</v>
      </c>
    </row>
    <row r="114" spans="1:6">
      <c r="A114" s="807"/>
      <c r="B114" s="802"/>
      <c r="C114" s="765"/>
      <c r="D114" s="766"/>
      <c r="E114" s="779"/>
      <c r="F114" s="780"/>
    </row>
    <row r="115" spans="1:6" ht="76.5">
      <c r="A115" s="783" t="s">
        <v>59</v>
      </c>
      <c r="B115" s="802" t="s">
        <v>60</v>
      </c>
      <c r="C115" s="803"/>
      <c r="D115" s="804"/>
      <c r="E115" s="805"/>
      <c r="F115" s="806"/>
    </row>
    <row r="116" spans="1:6">
      <c r="A116" s="807"/>
      <c r="B116" s="802"/>
      <c r="C116" s="765">
        <v>7.66</v>
      </c>
      <c r="D116" s="766" t="s">
        <v>1433</v>
      </c>
      <c r="E116" s="779"/>
      <c r="F116" s="780">
        <f>C116*E116</f>
        <v>0</v>
      </c>
    </row>
    <row r="117" spans="1:6">
      <c r="A117" s="807"/>
      <c r="B117" s="802"/>
      <c r="C117" s="765"/>
      <c r="D117" s="766"/>
      <c r="E117" s="779"/>
      <c r="F117" s="780"/>
    </row>
    <row r="118" spans="1:6" ht="51">
      <c r="A118" s="783" t="s">
        <v>61</v>
      </c>
      <c r="B118" s="802" t="s">
        <v>62</v>
      </c>
      <c r="C118" s="803"/>
      <c r="D118" s="804"/>
      <c r="E118" s="805"/>
      <c r="F118" s="806"/>
    </row>
    <row r="119" spans="1:6">
      <c r="A119" s="807"/>
      <c r="B119" s="802"/>
      <c r="C119" s="765">
        <v>40.07</v>
      </c>
      <c r="D119" s="766" t="s">
        <v>1433</v>
      </c>
      <c r="E119" s="779"/>
      <c r="F119" s="780">
        <f>C119*E119</f>
        <v>0</v>
      </c>
    </row>
    <row r="120" spans="1:6">
      <c r="A120" s="807"/>
      <c r="B120" s="802"/>
      <c r="C120" s="765"/>
      <c r="D120" s="766"/>
      <c r="E120" s="779"/>
      <c r="F120" s="780"/>
    </row>
    <row r="121" spans="1:6" ht="38.25">
      <c r="A121" s="783" t="s">
        <v>63</v>
      </c>
      <c r="B121" s="802" t="s">
        <v>64</v>
      </c>
      <c r="C121" s="803"/>
      <c r="D121" s="804"/>
      <c r="E121" s="805"/>
      <c r="F121" s="806"/>
    </row>
    <row r="122" spans="1:6">
      <c r="A122" s="807"/>
      <c r="B122" s="802"/>
      <c r="C122" s="905">
        <v>13.64</v>
      </c>
      <c r="D122" s="766" t="s">
        <v>1433</v>
      </c>
      <c r="E122" s="779"/>
      <c r="F122" s="780">
        <f>C122*E122</f>
        <v>0</v>
      </c>
    </row>
    <row r="123" spans="1:6">
      <c r="A123" s="807"/>
      <c r="B123" s="802"/>
      <c r="C123" s="765"/>
      <c r="D123" s="766"/>
      <c r="E123" s="779"/>
      <c r="F123" s="780"/>
    </row>
    <row r="124" spans="1:6">
      <c r="A124" s="783" t="s">
        <v>65</v>
      </c>
      <c r="B124" s="802" t="s">
        <v>66</v>
      </c>
      <c r="C124" s="803"/>
      <c r="D124" s="804"/>
      <c r="E124" s="805"/>
      <c r="F124" s="806"/>
    </row>
    <row r="125" spans="1:6">
      <c r="A125" s="807"/>
      <c r="B125" s="802"/>
      <c r="C125" s="765">
        <v>5</v>
      </c>
      <c r="D125" s="766" t="s">
        <v>1325</v>
      </c>
      <c r="E125" s="779"/>
      <c r="F125" s="780">
        <f>C125*E125</f>
        <v>0</v>
      </c>
    </row>
    <row r="126" spans="1:6">
      <c r="A126" s="807"/>
      <c r="B126" s="802"/>
      <c r="C126" s="765"/>
      <c r="D126" s="766"/>
      <c r="E126" s="779"/>
      <c r="F126" s="780"/>
    </row>
    <row r="127" spans="1:6">
      <c r="A127" s="776" t="s">
        <v>524</v>
      </c>
      <c r="B127" s="777" t="s">
        <v>67</v>
      </c>
      <c r="C127" s="809"/>
      <c r="D127" s="774"/>
      <c r="E127" s="781"/>
      <c r="F127" s="782">
        <f>SUM(F109:F125)</f>
        <v>0</v>
      </c>
    </row>
    <row r="128" spans="1:6">
      <c r="A128" s="776"/>
      <c r="B128" s="777"/>
      <c r="C128" s="809"/>
      <c r="D128" s="774"/>
      <c r="E128" s="781"/>
      <c r="F128" s="782"/>
    </row>
    <row r="129" spans="1:6" ht="51">
      <c r="A129" s="783" t="s">
        <v>68</v>
      </c>
      <c r="B129" s="802" t="s">
        <v>69</v>
      </c>
      <c r="C129" s="765"/>
      <c r="D129" s="808"/>
      <c r="E129" s="779"/>
      <c r="F129" s="780"/>
    </row>
    <row r="130" spans="1:6">
      <c r="A130" s="810"/>
      <c r="B130" s="811"/>
      <c r="C130" s="815"/>
      <c r="D130" s="808"/>
      <c r="E130" s="816"/>
      <c r="F130" s="780">
        <f>SUM(F127,F105)*0.05</f>
        <v>0</v>
      </c>
    </row>
    <row r="131" spans="1:6">
      <c r="A131" s="776"/>
      <c r="B131" s="777"/>
      <c r="C131" s="809"/>
      <c r="D131" s="774"/>
      <c r="E131" s="781"/>
      <c r="F131" s="782"/>
    </row>
    <row r="132" spans="1:6" ht="13.5" thickBot="1">
      <c r="A132" s="823" t="s">
        <v>1388</v>
      </c>
      <c r="B132" s="824" t="s">
        <v>70</v>
      </c>
      <c r="C132" s="825"/>
      <c r="D132" s="826"/>
      <c r="E132" s="827"/>
      <c r="F132" s="828">
        <f>F130+F127+F105</f>
        <v>0</v>
      </c>
    </row>
    <row r="133" spans="1:6" ht="13.5" thickTop="1">
      <c r="A133" s="768"/>
      <c r="B133" s="769"/>
      <c r="C133" s="770"/>
      <c r="D133" s="771"/>
      <c r="E133" s="790"/>
      <c r="F133" s="791"/>
    </row>
    <row r="134" spans="1:6">
      <c r="A134" s="768" t="s">
        <v>1403</v>
      </c>
      <c r="B134" s="769" t="s">
        <v>71</v>
      </c>
      <c r="C134" s="770"/>
      <c r="D134" s="771"/>
      <c r="E134" s="790"/>
      <c r="F134" s="791"/>
    </row>
    <row r="135" spans="1:6">
      <c r="A135" s="807"/>
      <c r="B135" s="802"/>
      <c r="C135" s="765"/>
      <c r="D135" s="766"/>
      <c r="E135" s="779"/>
      <c r="F135" s="780"/>
    </row>
    <row r="136" spans="1:6" ht="51">
      <c r="A136" s="783" t="s">
        <v>72</v>
      </c>
      <c r="B136" s="802" t="s">
        <v>73</v>
      </c>
      <c r="C136" s="803"/>
      <c r="D136" s="804"/>
      <c r="E136" s="805"/>
      <c r="F136" s="806"/>
    </row>
    <row r="137" spans="1:6">
      <c r="A137" s="807"/>
      <c r="B137" s="802"/>
      <c r="C137" s="765">
        <v>9.3000000000000007</v>
      </c>
      <c r="D137" s="766" t="s">
        <v>1408</v>
      </c>
      <c r="E137" s="779"/>
      <c r="F137" s="780">
        <f>C137*E137</f>
        <v>0</v>
      </c>
    </row>
    <row r="138" spans="1:6">
      <c r="A138" s="807"/>
      <c r="B138" s="802"/>
      <c r="C138" s="765"/>
      <c r="D138" s="766"/>
      <c r="E138" s="779"/>
      <c r="F138" s="780"/>
    </row>
    <row r="139" spans="1:6" ht="51">
      <c r="A139" s="783" t="s">
        <v>74</v>
      </c>
      <c r="B139" s="802" t="s">
        <v>75</v>
      </c>
      <c r="C139" s="803"/>
      <c r="D139" s="804"/>
      <c r="E139" s="805"/>
      <c r="F139" s="806"/>
    </row>
    <row r="140" spans="1:6">
      <c r="A140" s="807"/>
      <c r="B140" s="802"/>
      <c r="C140" s="765">
        <v>13.37</v>
      </c>
      <c r="D140" s="766" t="s">
        <v>1408</v>
      </c>
      <c r="E140" s="779"/>
      <c r="F140" s="780">
        <f>C140*E140</f>
        <v>0</v>
      </c>
    </row>
    <row r="141" spans="1:6">
      <c r="A141" s="807"/>
      <c r="B141" s="802"/>
      <c r="C141" s="765"/>
      <c r="D141" s="766"/>
      <c r="E141" s="779"/>
      <c r="F141" s="780"/>
    </row>
    <row r="142" spans="1:6" ht="76.5">
      <c r="A142" s="783" t="s">
        <v>74</v>
      </c>
      <c r="B142" s="802" t="s">
        <v>76</v>
      </c>
      <c r="C142" s="803"/>
      <c r="D142" s="804"/>
      <c r="E142" s="805"/>
      <c r="F142" s="806"/>
    </row>
    <row r="143" spans="1:6">
      <c r="A143" s="807"/>
      <c r="B143" s="802"/>
      <c r="C143" s="906">
        <v>0</v>
      </c>
      <c r="D143" s="766" t="s">
        <v>878</v>
      </c>
      <c r="E143" s="779"/>
      <c r="F143" s="780">
        <f>C143*E143</f>
        <v>0</v>
      </c>
    </row>
    <row r="144" spans="1:6">
      <c r="A144" s="807"/>
      <c r="B144" s="802"/>
      <c r="C144" s="765"/>
      <c r="D144" s="766"/>
      <c r="E144" s="779"/>
      <c r="F144" s="780"/>
    </row>
    <row r="145" spans="1:6" ht="63.75">
      <c r="A145" s="783" t="s">
        <v>77</v>
      </c>
      <c r="B145" s="802" t="s">
        <v>78</v>
      </c>
      <c r="C145" s="803"/>
      <c r="D145" s="804"/>
      <c r="E145" s="805"/>
      <c r="F145" s="806"/>
    </row>
    <row r="146" spans="1:6">
      <c r="A146" s="807"/>
      <c r="B146" s="802"/>
      <c r="C146" s="765">
        <v>1</v>
      </c>
      <c r="D146" s="766" t="s">
        <v>878</v>
      </c>
      <c r="E146" s="779"/>
      <c r="F146" s="780">
        <f>C146*E146</f>
        <v>0</v>
      </c>
    </row>
    <row r="147" spans="1:6">
      <c r="A147" s="807"/>
      <c r="B147" s="802"/>
      <c r="C147" s="765"/>
      <c r="D147" s="766"/>
      <c r="E147" s="779"/>
      <c r="F147" s="780"/>
    </row>
    <row r="148" spans="1:6" ht="63.75">
      <c r="A148" s="783" t="s">
        <v>79</v>
      </c>
      <c r="B148" s="802" t="s">
        <v>80</v>
      </c>
      <c r="C148" s="803"/>
      <c r="D148" s="804"/>
      <c r="E148" s="805"/>
      <c r="F148" s="806"/>
    </row>
    <row r="149" spans="1:6">
      <c r="A149" s="807"/>
      <c r="B149" s="802"/>
      <c r="C149" s="765">
        <v>1</v>
      </c>
      <c r="D149" s="766" t="s">
        <v>878</v>
      </c>
      <c r="E149" s="779"/>
      <c r="F149" s="780">
        <f>C149*E149</f>
        <v>0</v>
      </c>
    </row>
    <row r="150" spans="1:6">
      <c r="A150" s="807"/>
      <c r="B150" s="802"/>
      <c r="C150" s="765"/>
      <c r="D150" s="766"/>
      <c r="E150" s="779"/>
      <c r="F150" s="780"/>
    </row>
    <row r="151" spans="1:6" ht="63.75">
      <c r="A151" s="783" t="s">
        <v>81</v>
      </c>
      <c r="B151" s="802" t="s">
        <v>82</v>
      </c>
      <c r="C151" s="803"/>
      <c r="D151" s="804"/>
      <c r="E151" s="805"/>
      <c r="F151" s="806"/>
    </row>
    <row r="152" spans="1:6">
      <c r="A152" s="807"/>
      <c r="B152" s="802"/>
      <c r="C152" s="765">
        <v>1</v>
      </c>
      <c r="D152" s="766" t="s">
        <v>878</v>
      </c>
      <c r="E152" s="779"/>
      <c r="F152" s="780">
        <f>C152*E152</f>
        <v>0</v>
      </c>
    </row>
    <row r="153" spans="1:6">
      <c r="A153" s="807"/>
      <c r="B153" s="802"/>
      <c r="C153" s="765"/>
      <c r="D153" s="766"/>
      <c r="E153" s="779"/>
      <c r="F153" s="780"/>
    </row>
    <row r="154" spans="1:6" ht="38.25">
      <c r="A154" s="783" t="s">
        <v>83</v>
      </c>
      <c r="B154" s="802" t="s">
        <v>84</v>
      </c>
      <c r="C154" s="803"/>
      <c r="D154" s="804"/>
      <c r="E154" s="805"/>
      <c r="F154" s="806"/>
    </row>
    <row r="155" spans="1:6">
      <c r="A155" s="807"/>
      <c r="B155" s="802"/>
      <c r="C155" s="765">
        <v>3</v>
      </c>
      <c r="D155" s="766" t="s">
        <v>878</v>
      </c>
      <c r="E155" s="779"/>
      <c r="F155" s="780">
        <f>C155*E155</f>
        <v>0</v>
      </c>
    </row>
    <row r="156" spans="1:6">
      <c r="A156" s="807"/>
      <c r="B156" s="802"/>
      <c r="C156" s="765"/>
      <c r="D156" s="766"/>
      <c r="E156" s="779"/>
      <c r="F156" s="780"/>
    </row>
    <row r="157" spans="1:6" ht="25.5">
      <c r="A157" s="783" t="s">
        <v>85</v>
      </c>
      <c r="B157" s="802" t="s">
        <v>86</v>
      </c>
      <c r="C157" s="803"/>
      <c r="D157" s="804"/>
      <c r="E157" s="805"/>
      <c r="F157" s="806"/>
    </row>
    <row r="158" spans="1:6">
      <c r="A158" s="807"/>
      <c r="B158" s="802"/>
      <c r="C158" s="765">
        <v>13.37</v>
      </c>
      <c r="D158" s="766" t="s">
        <v>1408</v>
      </c>
      <c r="E158" s="779"/>
      <c r="F158" s="780">
        <f>C158*E158</f>
        <v>0</v>
      </c>
    </row>
    <row r="159" spans="1:6">
      <c r="A159" s="776"/>
      <c r="B159" s="777"/>
      <c r="C159" s="809"/>
      <c r="D159" s="774"/>
      <c r="E159" s="781"/>
      <c r="F159" s="782"/>
    </row>
    <row r="160" spans="1:6" ht="13.5" thickBot="1">
      <c r="A160" s="823" t="s">
        <v>1403</v>
      </c>
      <c r="B160" s="824" t="s">
        <v>44</v>
      </c>
      <c r="C160" s="825"/>
      <c r="D160" s="826"/>
      <c r="E160" s="827"/>
      <c r="F160" s="828">
        <f>SUM(F135:F159)+F132+F91</f>
        <v>0</v>
      </c>
    </row>
    <row r="161" spans="1:6" ht="13.5" thickTop="1">
      <c r="A161" s="768"/>
      <c r="B161" s="769"/>
      <c r="C161" s="770"/>
      <c r="D161" s="771"/>
      <c r="E161" s="790"/>
      <c r="F161" s="791"/>
    </row>
    <row r="162" spans="1:6">
      <c r="A162" s="768"/>
      <c r="B162" s="769"/>
      <c r="C162" s="770"/>
      <c r="D162" s="771"/>
      <c r="E162" s="790"/>
      <c r="F162" s="791"/>
    </row>
    <row r="163" spans="1:6">
      <c r="A163" s="768"/>
      <c r="B163" s="769"/>
      <c r="C163" s="770"/>
      <c r="D163" s="771"/>
      <c r="E163" s="790"/>
      <c r="F163" s="791"/>
    </row>
    <row r="164" spans="1:6">
      <c r="A164" s="768"/>
      <c r="B164" s="769"/>
      <c r="C164" s="770"/>
      <c r="D164" s="771"/>
      <c r="E164" s="790"/>
      <c r="F164" s="791"/>
    </row>
    <row r="165" spans="1:6" ht="15.75">
      <c r="A165" s="604" t="s">
        <v>87</v>
      </c>
    </row>
    <row r="166" spans="1:6" ht="25.5">
      <c r="A166" s="758" t="s">
        <v>0</v>
      </c>
      <c r="B166" s="759" t="s">
        <v>1</v>
      </c>
      <c r="C166" s="760" t="s">
        <v>2</v>
      </c>
      <c r="D166" s="761" t="s">
        <v>999</v>
      </c>
      <c r="E166" s="760" t="s">
        <v>3</v>
      </c>
      <c r="F166" s="762" t="s">
        <v>4</v>
      </c>
    </row>
    <row r="167" spans="1:6">
      <c r="A167" s="763"/>
      <c r="B167" s="764"/>
      <c r="C167" s="765"/>
      <c r="D167" s="766"/>
      <c r="E167" s="765"/>
      <c r="F167" s="767"/>
    </row>
    <row r="168" spans="1:6">
      <c r="A168" s="768" t="s">
        <v>1386</v>
      </c>
      <c r="B168" s="769" t="s">
        <v>519</v>
      </c>
      <c r="C168" s="770"/>
      <c r="D168" s="771"/>
      <c r="E168" s="770"/>
      <c r="F168" s="772"/>
    </row>
    <row r="169" spans="1:6">
      <c r="A169" s="763"/>
      <c r="B169" s="769"/>
      <c r="C169" s="773"/>
      <c r="D169" s="774"/>
      <c r="E169" s="773"/>
      <c r="F169" s="775"/>
    </row>
    <row r="170" spans="1:6">
      <c r="A170" s="776" t="s">
        <v>617</v>
      </c>
      <c r="B170" s="777" t="s">
        <v>5</v>
      </c>
      <c r="C170" s="773"/>
      <c r="D170" s="774"/>
      <c r="E170" s="773"/>
      <c r="F170" s="775"/>
    </row>
    <row r="171" spans="1:6">
      <c r="A171" s="763"/>
      <c r="B171" s="764"/>
      <c r="C171" s="778"/>
      <c r="D171" s="766"/>
      <c r="E171" s="778"/>
      <c r="F171" s="767"/>
    </row>
    <row r="172" spans="1:6" ht="38.25">
      <c r="A172" s="763" t="s">
        <v>6</v>
      </c>
      <c r="B172" s="764" t="s">
        <v>45</v>
      </c>
      <c r="C172" s="778"/>
      <c r="D172" s="766"/>
      <c r="E172" s="778"/>
      <c r="F172" s="767"/>
    </row>
    <row r="173" spans="1:6">
      <c r="A173" s="763"/>
      <c r="B173" s="764"/>
      <c r="C173" s="765">
        <v>16.68</v>
      </c>
      <c r="D173" s="766" t="s">
        <v>1408</v>
      </c>
      <c r="E173" s="779"/>
      <c r="F173" s="780">
        <f>C173*E173</f>
        <v>0</v>
      </c>
    </row>
    <row r="174" spans="1:6">
      <c r="A174" s="763"/>
      <c r="B174" s="764"/>
      <c r="C174" s="765"/>
      <c r="D174" s="766"/>
      <c r="E174" s="779"/>
      <c r="F174" s="780"/>
    </row>
    <row r="175" spans="1:6">
      <c r="A175" s="776" t="s">
        <v>617</v>
      </c>
      <c r="B175" s="777" t="s">
        <v>7</v>
      </c>
      <c r="C175" s="773"/>
      <c r="D175" s="774"/>
      <c r="E175" s="781"/>
      <c r="F175" s="782">
        <f>SUM(F172:F174)</f>
        <v>0</v>
      </c>
    </row>
    <row r="176" spans="1:6">
      <c r="A176" s="776"/>
      <c r="B176" s="777"/>
      <c r="C176" s="773"/>
      <c r="D176" s="774"/>
      <c r="E176" s="781"/>
      <c r="F176" s="782"/>
    </row>
    <row r="177" spans="1:6">
      <c r="A177" s="776" t="s">
        <v>661</v>
      </c>
      <c r="B177" s="777" t="s">
        <v>12</v>
      </c>
      <c r="C177" s="773"/>
      <c r="D177" s="774"/>
      <c r="E177" s="781"/>
      <c r="F177" s="782"/>
    </row>
    <row r="178" spans="1:6">
      <c r="A178" s="776"/>
      <c r="B178" s="777"/>
      <c r="C178" s="773"/>
      <c r="D178" s="774"/>
      <c r="E178" s="781"/>
      <c r="F178" s="782"/>
    </row>
    <row r="179" spans="1:6" ht="63.75">
      <c r="A179" s="783" t="s">
        <v>8</v>
      </c>
      <c r="B179" s="764" t="s">
        <v>46</v>
      </c>
      <c r="C179" s="765"/>
      <c r="D179" s="766"/>
      <c r="E179" s="779"/>
      <c r="F179" s="780"/>
    </row>
    <row r="180" spans="1:6">
      <c r="A180" s="783"/>
      <c r="B180" s="764"/>
      <c r="C180" s="765">
        <v>10</v>
      </c>
      <c r="D180" s="766" t="s">
        <v>1408</v>
      </c>
      <c r="E180" s="779"/>
      <c r="F180" s="780">
        <f>C180*E180</f>
        <v>0</v>
      </c>
    </row>
    <row r="181" spans="1:6">
      <c r="A181" s="783"/>
      <c r="B181" s="764"/>
      <c r="C181" s="765"/>
      <c r="D181" s="766"/>
      <c r="E181" s="779"/>
      <c r="F181" s="780"/>
    </row>
    <row r="182" spans="1:6" ht="38.25">
      <c r="A182" s="783" t="s">
        <v>9</v>
      </c>
      <c r="B182" s="764" t="s">
        <v>47</v>
      </c>
      <c r="C182" s="765"/>
      <c r="D182" s="766"/>
      <c r="E182" s="779"/>
      <c r="F182" s="780"/>
    </row>
    <row r="183" spans="1:6">
      <c r="A183" s="783"/>
      <c r="B183" s="764"/>
      <c r="C183" s="765">
        <v>0.83399999999999996</v>
      </c>
      <c r="D183" s="766" t="s">
        <v>1405</v>
      </c>
      <c r="E183" s="779"/>
      <c r="F183" s="780">
        <f>C183*E183</f>
        <v>0</v>
      </c>
    </row>
    <row r="184" spans="1:6">
      <c r="A184" s="783"/>
      <c r="B184" s="764"/>
      <c r="C184" s="765"/>
      <c r="D184" s="766"/>
      <c r="E184" s="779"/>
      <c r="F184" s="780"/>
    </row>
    <row r="185" spans="1:6" ht="51">
      <c r="A185" s="783" t="s">
        <v>10</v>
      </c>
      <c r="B185" s="764" t="s">
        <v>1482</v>
      </c>
      <c r="C185" s="765"/>
      <c r="D185" s="766"/>
      <c r="E185" s="779"/>
      <c r="F185" s="780"/>
    </row>
    <row r="186" spans="1:6">
      <c r="A186" s="783"/>
      <c r="B186" s="764"/>
      <c r="C186" s="765">
        <v>1</v>
      </c>
      <c r="D186" s="766" t="s">
        <v>380</v>
      </c>
      <c r="E186" s="779"/>
      <c r="F186" s="780">
        <f>C186*E186</f>
        <v>0</v>
      </c>
    </row>
    <row r="187" spans="1:6">
      <c r="A187" s="783"/>
      <c r="B187" s="764"/>
      <c r="C187" s="765"/>
      <c r="D187" s="766"/>
      <c r="E187" s="779"/>
      <c r="F187" s="780"/>
    </row>
    <row r="188" spans="1:6">
      <c r="A188" s="783" t="s">
        <v>11</v>
      </c>
      <c r="B188" s="764" t="s">
        <v>49</v>
      </c>
      <c r="D188" s="766"/>
      <c r="E188" s="779"/>
      <c r="F188" s="780"/>
    </row>
    <row r="189" spans="1:6">
      <c r="A189" s="783"/>
      <c r="B189" s="764"/>
      <c r="C189" s="765">
        <v>5</v>
      </c>
      <c r="D189" s="766" t="s">
        <v>1325</v>
      </c>
      <c r="E189" s="779"/>
      <c r="F189" s="780">
        <f>C189*E189</f>
        <v>0</v>
      </c>
    </row>
    <row r="190" spans="1:6">
      <c r="A190" s="783"/>
      <c r="B190" s="764"/>
      <c r="C190" s="765"/>
      <c r="D190" s="766"/>
      <c r="E190" s="779"/>
      <c r="F190" s="780"/>
    </row>
    <row r="191" spans="1:6" ht="25.5">
      <c r="A191" s="776" t="s">
        <v>661</v>
      </c>
      <c r="B191" s="777" t="s">
        <v>13</v>
      </c>
      <c r="C191" s="773"/>
      <c r="D191" s="774"/>
      <c r="E191" s="781"/>
      <c r="F191" s="782">
        <f>SUM(F179:F190)</f>
        <v>0</v>
      </c>
    </row>
    <row r="192" spans="1:6">
      <c r="A192" s="784"/>
      <c r="B192" s="785"/>
      <c r="C192" s="786"/>
      <c r="D192" s="787"/>
      <c r="E192" s="788"/>
      <c r="F192" s="789"/>
    </row>
    <row r="193" spans="1:6" ht="13.5" thickBot="1">
      <c r="A193" s="823" t="s">
        <v>1386</v>
      </c>
      <c r="B193" s="824" t="s">
        <v>14</v>
      </c>
      <c r="C193" s="825"/>
      <c r="D193" s="826"/>
      <c r="E193" s="827"/>
      <c r="F193" s="828">
        <f>F175+F191</f>
        <v>0</v>
      </c>
    </row>
    <row r="194" spans="1:6" ht="13.5" thickTop="1">
      <c r="A194" s="792"/>
      <c r="B194" s="793"/>
      <c r="C194" s="765"/>
      <c r="D194" s="794"/>
      <c r="E194" s="779"/>
      <c r="F194" s="795"/>
    </row>
    <row r="195" spans="1:6">
      <c r="A195" s="768" t="s">
        <v>1388</v>
      </c>
      <c r="B195" s="769" t="s">
        <v>520</v>
      </c>
      <c r="C195" s="770"/>
      <c r="D195" s="771"/>
      <c r="E195" s="790"/>
      <c r="F195" s="791"/>
    </row>
    <row r="196" spans="1:6">
      <c r="A196" s="796"/>
      <c r="B196" s="797"/>
      <c r="C196" s="798"/>
      <c r="D196" s="799"/>
      <c r="E196" s="800"/>
      <c r="F196" s="801"/>
    </row>
    <row r="197" spans="1:6">
      <c r="A197" s="776" t="s">
        <v>676</v>
      </c>
      <c r="B197" s="777" t="s">
        <v>15</v>
      </c>
      <c r="C197" s="773"/>
      <c r="D197" s="774"/>
      <c r="E197" s="781"/>
      <c r="F197" s="782"/>
    </row>
    <row r="198" spans="1:6">
      <c r="A198" s="776"/>
      <c r="B198" s="777"/>
      <c r="C198" s="773"/>
      <c r="D198" s="774"/>
      <c r="E198" s="781"/>
      <c r="F198" s="782"/>
    </row>
    <row r="199" spans="1:6" ht="38.25">
      <c r="A199" s="783" t="s">
        <v>16</v>
      </c>
      <c r="B199" s="802" t="s">
        <v>50</v>
      </c>
      <c r="C199" s="803"/>
      <c r="D199" s="804"/>
      <c r="E199" s="805"/>
      <c r="F199" s="806"/>
    </row>
    <row r="200" spans="1:6">
      <c r="A200" s="807"/>
      <c r="B200" s="802" t="s">
        <v>380</v>
      </c>
      <c r="C200" s="765">
        <v>5</v>
      </c>
      <c r="D200" s="766" t="s">
        <v>1433</v>
      </c>
      <c r="E200" s="779"/>
      <c r="F200" s="780">
        <f>C200*E200</f>
        <v>0</v>
      </c>
    </row>
    <row r="201" spans="1:6">
      <c r="A201" s="776"/>
      <c r="B201" s="777"/>
      <c r="C201" s="773"/>
      <c r="D201" s="774"/>
      <c r="E201" s="781"/>
      <c r="F201" s="782"/>
    </row>
    <row r="202" spans="1:6" ht="38.25">
      <c r="A202" s="783" t="s">
        <v>17</v>
      </c>
      <c r="B202" s="802" t="s">
        <v>51</v>
      </c>
      <c r="C202" s="765"/>
      <c r="D202" s="766"/>
      <c r="E202" s="779"/>
      <c r="F202" s="780"/>
    </row>
    <row r="203" spans="1:6">
      <c r="A203" s="783"/>
      <c r="B203" s="802" t="s">
        <v>52</v>
      </c>
      <c r="C203" s="905">
        <v>6.14</v>
      </c>
      <c r="D203" s="808" t="s">
        <v>1433</v>
      </c>
      <c r="E203" s="779"/>
      <c r="F203" s="780">
        <f>C203*E203</f>
        <v>0</v>
      </c>
    </row>
    <row r="204" spans="1:6">
      <c r="A204" s="783"/>
      <c r="B204" s="802" t="s">
        <v>53</v>
      </c>
      <c r="C204" s="905">
        <v>3.6840000000000002</v>
      </c>
      <c r="D204" s="808" t="s">
        <v>1433</v>
      </c>
      <c r="E204" s="779"/>
      <c r="F204" s="780">
        <f>C204*E204</f>
        <v>0</v>
      </c>
    </row>
    <row r="205" spans="1:6">
      <c r="A205" s="807"/>
      <c r="B205" s="802" t="s">
        <v>54</v>
      </c>
      <c r="C205" s="905">
        <v>2.456</v>
      </c>
      <c r="D205" s="766" t="s">
        <v>1433</v>
      </c>
      <c r="E205" s="779"/>
      <c r="F205" s="780">
        <f>C205*E205</f>
        <v>0</v>
      </c>
    </row>
    <row r="206" spans="1:6">
      <c r="A206" s="807"/>
      <c r="B206" s="802"/>
      <c r="C206" s="765"/>
      <c r="D206" s="766"/>
      <c r="E206" s="779"/>
      <c r="F206" s="780"/>
    </row>
    <row r="207" spans="1:6">
      <c r="A207" s="776" t="s">
        <v>676</v>
      </c>
      <c r="B207" s="777" t="s">
        <v>18</v>
      </c>
      <c r="C207" s="809"/>
      <c r="D207" s="774"/>
      <c r="E207" s="781"/>
      <c r="F207" s="782">
        <f>SUM(F198:F205)</f>
        <v>0</v>
      </c>
    </row>
    <row r="208" spans="1:6">
      <c r="A208" s="810"/>
      <c r="B208" s="811"/>
      <c r="C208" s="812"/>
      <c r="D208" s="808"/>
      <c r="E208" s="813"/>
      <c r="F208" s="814"/>
    </row>
    <row r="209" spans="1:6">
      <c r="A209" s="776" t="s">
        <v>524</v>
      </c>
      <c r="B209" s="777" t="s">
        <v>55</v>
      </c>
      <c r="C209" s="809"/>
      <c r="D209" s="774"/>
      <c r="E209" s="781"/>
      <c r="F209" s="782"/>
    </row>
    <row r="210" spans="1:6">
      <c r="A210" s="776"/>
      <c r="B210" s="777"/>
      <c r="C210" s="809"/>
      <c r="D210" s="774"/>
      <c r="E210" s="781"/>
      <c r="F210" s="782"/>
    </row>
    <row r="211" spans="1:6" ht="38.25">
      <c r="A211" s="783" t="s">
        <v>19</v>
      </c>
      <c r="B211" s="802" t="s">
        <v>56</v>
      </c>
      <c r="C211" s="803"/>
      <c r="D211" s="804"/>
      <c r="E211" s="805"/>
      <c r="F211" s="806"/>
    </row>
    <row r="212" spans="1:6">
      <c r="A212" s="807"/>
      <c r="B212" s="802"/>
      <c r="C212" s="765">
        <v>10.8</v>
      </c>
      <c r="D212" s="766" t="s">
        <v>936</v>
      </c>
      <c r="E212" s="779"/>
      <c r="F212" s="780">
        <f>C212*E212</f>
        <v>0</v>
      </c>
    </row>
    <row r="213" spans="1:6">
      <c r="A213" s="807"/>
      <c r="B213" s="802"/>
      <c r="C213" s="765"/>
      <c r="D213" s="766"/>
      <c r="E213" s="779"/>
      <c r="F213" s="780"/>
    </row>
    <row r="214" spans="1:6" ht="63.75">
      <c r="A214" s="783" t="s">
        <v>57</v>
      </c>
      <c r="B214" s="802" t="s">
        <v>58</v>
      </c>
      <c r="C214" s="803"/>
      <c r="D214" s="804"/>
      <c r="E214" s="805"/>
      <c r="F214" s="806"/>
    </row>
    <row r="215" spans="1:6">
      <c r="A215" s="807"/>
      <c r="B215" s="802"/>
      <c r="C215" s="765">
        <v>1.62</v>
      </c>
      <c r="D215" s="766" t="s">
        <v>1433</v>
      </c>
      <c r="E215" s="779"/>
      <c r="F215" s="780">
        <f>C215*E215</f>
        <v>0</v>
      </c>
    </row>
    <row r="216" spans="1:6">
      <c r="A216" s="807"/>
      <c r="B216" s="802"/>
      <c r="C216" s="765"/>
      <c r="D216" s="766"/>
      <c r="E216" s="779"/>
      <c r="F216" s="780"/>
    </row>
    <row r="217" spans="1:6" ht="76.5">
      <c r="A217" s="783" t="s">
        <v>59</v>
      </c>
      <c r="B217" s="802" t="s">
        <v>60</v>
      </c>
      <c r="C217" s="803"/>
      <c r="D217" s="804"/>
      <c r="E217" s="805"/>
      <c r="F217" s="806"/>
    </row>
    <row r="218" spans="1:6">
      <c r="A218" s="807"/>
      <c r="B218" s="802"/>
      <c r="C218" s="765">
        <v>7.33</v>
      </c>
      <c r="D218" s="766" t="s">
        <v>1433</v>
      </c>
      <c r="E218" s="779"/>
      <c r="F218" s="780">
        <f>C218*E218</f>
        <v>0</v>
      </c>
    </row>
    <row r="219" spans="1:6">
      <c r="A219" s="807"/>
      <c r="B219" s="802"/>
      <c r="C219" s="765"/>
      <c r="D219" s="766"/>
      <c r="E219" s="779"/>
      <c r="F219" s="780"/>
    </row>
    <row r="220" spans="1:6" ht="51">
      <c r="A220" s="783" t="s">
        <v>61</v>
      </c>
      <c r="B220" s="802" t="s">
        <v>62</v>
      </c>
      <c r="C220" s="803"/>
      <c r="D220" s="804"/>
      <c r="E220" s="805"/>
      <c r="F220" s="806"/>
    </row>
    <row r="221" spans="1:6">
      <c r="A221" s="807"/>
      <c r="B221" s="802"/>
      <c r="C221" s="765">
        <v>3.34</v>
      </c>
      <c r="D221" s="766" t="s">
        <v>1433</v>
      </c>
      <c r="E221" s="779"/>
      <c r="F221" s="780">
        <f>C221*E221</f>
        <v>0</v>
      </c>
    </row>
    <row r="222" spans="1:6">
      <c r="A222" s="807"/>
      <c r="B222" s="802"/>
      <c r="C222" s="765"/>
      <c r="D222" s="766"/>
      <c r="E222" s="779"/>
      <c r="F222" s="780"/>
    </row>
    <row r="223" spans="1:6" ht="38.25">
      <c r="A223" s="783" t="s">
        <v>63</v>
      </c>
      <c r="B223" s="802" t="s">
        <v>64</v>
      </c>
      <c r="C223" s="803"/>
      <c r="D223" s="804"/>
      <c r="E223" s="805"/>
      <c r="F223" s="806"/>
    </row>
    <row r="224" spans="1:6">
      <c r="A224" s="807"/>
      <c r="B224" s="802"/>
      <c r="C224" s="905">
        <v>8.94</v>
      </c>
      <c r="D224" s="766" t="s">
        <v>1433</v>
      </c>
      <c r="E224" s="779"/>
      <c r="F224" s="780">
        <f>C224*E224</f>
        <v>0</v>
      </c>
    </row>
    <row r="225" spans="1:6">
      <c r="A225" s="807"/>
      <c r="B225" s="802"/>
      <c r="C225" s="765"/>
      <c r="D225" s="766"/>
      <c r="E225" s="779"/>
      <c r="F225" s="780"/>
    </row>
    <row r="226" spans="1:6">
      <c r="A226" s="783" t="s">
        <v>65</v>
      </c>
      <c r="B226" s="802" t="s">
        <v>66</v>
      </c>
      <c r="C226" s="803"/>
      <c r="D226" s="804"/>
      <c r="E226" s="805"/>
      <c r="F226" s="806"/>
    </row>
    <row r="227" spans="1:6">
      <c r="A227" s="807"/>
      <c r="B227" s="802"/>
      <c r="C227" s="765">
        <v>5</v>
      </c>
      <c r="D227" s="766" t="s">
        <v>1325</v>
      </c>
      <c r="E227" s="779"/>
      <c r="F227" s="780">
        <f>C227*E227</f>
        <v>0</v>
      </c>
    </row>
    <row r="228" spans="1:6">
      <c r="A228" s="807"/>
      <c r="B228" s="802"/>
      <c r="C228" s="765"/>
      <c r="D228" s="766"/>
      <c r="E228" s="779"/>
      <c r="F228" s="780"/>
    </row>
    <row r="229" spans="1:6">
      <c r="A229" s="776" t="s">
        <v>524</v>
      </c>
      <c r="B229" s="777" t="s">
        <v>67</v>
      </c>
      <c r="C229" s="809"/>
      <c r="D229" s="774"/>
      <c r="E229" s="781"/>
      <c r="F229" s="782">
        <f>SUM(F211:F227)</f>
        <v>0</v>
      </c>
    </row>
    <row r="230" spans="1:6">
      <c r="A230" s="776"/>
      <c r="B230" s="777"/>
      <c r="C230" s="809"/>
      <c r="D230" s="774"/>
      <c r="E230" s="781"/>
      <c r="F230" s="782"/>
    </row>
    <row r="231" spans="1:6" ht="51">
      <c r="A231" s="783" t="s">
        <v>68</v>
      </c>
      <c r="B231" s="802" t="s">
        <v>69</v>
      </c>
      <c r="C231" s="765"/>
      <c r="D231" s="808"/>
      <c r="E231" s="779"/>
      <c r="F231" s="780"/>
    </row>
    <row r="232" spans="1:6">
      <c r="A232" s="810"/>
      <c r="B232" s="811"/>
      <c r="C232" s="815"/>
      <c r="D232" s="808"/>
      <c r="E232" s="816"/>
      <c r="F232" s="780">
        <f>SUM(F229,F207)*0.05</f>
        <v>0</v>
      </c>
    </row>
    <row r="233" spans="1:6">
      <c r="A233" s="776"/>
      <c r="B233" s="777"/>
      <c r="C233" s="809"/>
      <c r="D233" s="774"/>
      <c r="E233" s="781"/>
      <c r="F233" s="782"/>
    </row>
    <row r="234" spans="1:6" ht="13.5" thickBot="1">
      <c r="A234" s="823" t="s">
        <v>1388</v>
      </c>
      <c r="B234" s="824" t="s">
        <v>70</v>
      </c>
      <c r="C234" s="825"/>
      <c r="D234" s="826"/>
      <c r="E234" s="827"/>
      <c r="F234" s="828">
        <f>F232+F229+F207</f>
        <v>0</v>
      </c>
    </row>
    <row r="235" spans="1:6" ht="13.5" thickTop="1">
      <c r="A235" s="768"/>
      <c r="B235" s="769"/>
      <c r="C235" s="770"/>
      <c r="D235" s="771"/>
      <c r="E235" s="790"/>
      <c r="F235" s="791"/>
    </row>
    <row r="236" spans="1:6">
      <c r="A236" s="768" t="s">
        <v>1403</v>
      </c>
      <c r="B236" s="769" t="s">
        <v>71</v>
      </c>
      <c r="C236" s="770"/>
      <c r="D236" s="771"/>
      <c r="E236" s="790"/>
      <c r="F236" s="791"/>
    </row>
    <row r="237" spans="1:6">
      <c r="A237" s="807"/>
      <c r="B237" s="802"/>
      <c r="C237" s="765"/>
      <c r="D237" s="766"/>
      <c r="E237" s="779"/>
      <c r="F237" s="780"/>
    </row>
    <row r="238" spans="1:6" ht="51">
      <c r="A238" s="783" t="s">
        <v>79</v>
      </c>
      <c r="B238" s="802" t="s">
        <v>88</v>
      </c>
      <c r="C238" s="803"/>
      <c r="D238" s="804"/>
      <c r="E238" s="805"/>
      <c r="F238" s="806"/>
    </row>
    <row r="239" spans="1:6">
      <c r="A239" s="807"/>
      <c r="B239" s="802"/>
      <c r="C239" s="765">
        <v>16.68</v>
      </c>
      <c r="D239" s="766" t="s">
        <v>1408</v>
      </c>
      <c r="E239" s="779"/>
      <c r="F239" s="780">
        <f>C239*E239</f>
        <v>0</v>
      </c>
    </row>
    <row r="240" spans="1:6">
      <c r="A240" s="807"/>
      <c r="B240" s="802"/>
      <c r="C240" s="765"/>
      <c r="D240" s="766"/>
      <c r="E240" s="818"/>
      <c r="F240" s="767"/>
    </row>
    <row r="241" spans="1:6" ht="63.75">
      <c r="A241" s="783" t="s">
        <v>89</v>
      </c>
      <c r="B241" s="802" t="s">
        <v>90</v>
      </c>
      <c r="C241" s="803"/>
      <c r="D241" s="804"/>
      <c r="E241" s="803"/>
      <c r="F241" s="817"/>
    </row>
    <row r="242" spans="1:6">
      <c r="A242" s="807"/>
      <c r="B242" s="802"/>
      <c r="C242" s="765">
        <v>2</v>
      </c>
      <c r="D242" s="766" t="s">
        <v>878</v>
      </c>
      <c r="E242" s="818"/>
      <c r="F242" s="767">
        <f>C242*E242</f>
        <v>0</v>
      </c>
    </row>
    <row r="243" spans="1:6">
      <c r="A243" s="807"/>
      <c r="B243" s="802"/>
      <c r="C243" s="765"/>
      <c r="D243" s="766"/>
      <c r="E243" s="818"/>
      <c r="F243" s="767"/>
    </row>
    <row r="244" spans="1:6" ht="63.75">
      <c r="A244" s="783" t="s">
        <v>85</v>
      </c>
      <c r="B244" s="802" t="s">
        <v>91</v>
      </c>
      <c r="C244" s="803"/>
      <c r="D244" s="804"/>
      <c r="E244" s="805"/>
      <c r="F244" s="806"/>
    </row>
    <row r="245" spans="1:6">
      <c r="A245" s="807"/>
      <c r="B245" s="802"/>
      <c r="C245" s="765">
        <v>1</v>
      </c>
      <c r="D245" s="766" t="s">
        <v>878</v>
      </c>
      <c r="E245" s="779"/>
      <c r="F245" s="780">
        <f>C245*E245</f>
        <v>0</v>
      </c>
    </row>
    <row r="246" spans="1:6">
      <c r="A246" s="807"/>
      <c r="B246" s="802"/>
      <c r="C246" s="765"/>
      <c r="D246" s="766"/>
      <c r="E246" s="779"/>
      <c r="F246" s="780"/>
    </row>
    <row r="247" spans="1:6" ht="63.75">
      <c r="A247" s="783" t="s">
        <v>92</v>
      </c>
      <c r="B247" s="802" t="s">
        <v>82</v>
      </c>
      <c r="C247" s="803"/>
      <c r="D247" s="804"/>
      <c r="E247" s="805"/>
      <c r="F247" s="806"/>
    </row>
    <row r="248" spans="1:6">
      <c r="A248" s="807"/>
      <c r="B248" s="802"/>
      <c r="C248" s="765">
        <v>1</v>
      </c>
      <c r="D248" s="766" t="s">
        <v>878</v>
      </c>
      <c r="E248" s="779"/>
      <c r="F248" s="780">
        <f>C248*E248</f>
        <v>0</v>
      </c>
    </row>
    <row r="249" spans="1:6">
      <c r="A249" s="807"/>
      <c r="B249" s="802"/>
      <c r="C249" s="765"/>
      <c r="D249" s="766"/>
      <c r="E249" s="779"/>
      <c r="F249" s="780"/>
    </row>
    <row r="250" spans="1:6" ht="38.25">
      <c r="A250" s="783" t="s">
        <v>93</v>
      </c>
      <c r="B250" s="802" t="s">
        <v>94</v>
      </c>
      <c r="C250" s="803"/>
      <c r="D250" s="804"/>
      <c r="E250" s="805"/>
      <c r="F250" s="806"/>
    </row>
    <row r="251" spans="1:6">
      <c r="A251" s="807"/>
      <c r="B251" s="802"/>
      <c r="C251" s="765">
        <v>2</v>
      </c>
      <c r="D251" s="766" t="s">
        <v>878</v>
      </c>
      <c r="E251" s="779"/>
      <c r="F251" s="780">
        <f>C251*E251</f>
        <v>0</v>
      </c>
    </row>
    <row r="252" spans="1:6">
      <c r="A252" s="807"/>
      <c r="B252" s="802"/>
      <c r="C252" s="765"/>
      <c r="D252" s="766"/>
      <c r="E252" s="779"/>
      <c r="F252" s="780"/>
    </row>
    <row r="253" spans="1:6" ht="25.5">
      <c r="A253" s="783" t="s">
        <v>95</v>
      </c>
      <c r="B253" s="802" t="s">
        <v>86</v>
      </c>
      <c r="C253" s="803"/>
      <c r="D253" s="804"/>
      <c r="E253" s="805"/>
      <c r="F253" s="806"/>
    </row>
    <row r="254" spans="1:6">
      <c r="A254" s="807"/>
      <c r="B254" s="802"/>
      <c r="C254" s="765">
        <v>16.68</v>
      </c>
      <c r="D254" s="766" t="s">
        <v>1408</v>
      </c>
      <c r="E254" s="779"/>
      <c r="F254" s="780">
        <f>C254*E254</f>
        <v>0</v>
      </c>
    </row>
    <row r="255" spans="1:6">
      <c r="A255" s="776"/>
      <c r="B255" s="777"/>
      <c r="C255" s="809"/>
      <c r="D255" s="774"/>
      <c r="E255" s="781"/>
      <c r="F255" s="782"/>
    </row>
    <row r="256" spans="1:6" ht="13.5" thickBot="1">
      <c r="A256" s="823" t="s">
        <v>1403</v>
      </c>
      <c r="B256" s="824" t="s">
        <v>87</v>
      </c>
      <c r="C256" s="825"/>
      <c r="D256" s="826"/>
      <c r="E256" s="827"/>
      <c r="F256" s="828">
        <f>SUM(F237:F255)+F234+F193</f>
        <v>0</v>
      </c>
    </row>
    <row r="257" spans="2:6" ht="13.5" thickTop="1"/>
    <row r="258" spans="2:6">
      <c r="B258" s="704"/>
      <c r="C258" s="704"/>
      <c r="D258" s="704"/>
      <c r="E258" s="704"/>
      <c r="F258" s="603"/>
    </row>
  </sheetData>
  <sheetProtection password="CC5F" sheet="1" objects="1" scenarios="1"/>
  <protectedRanges>
    <protectedRange sqref="E65:E255" name="Obseg2"/>
    <protectedRange sqref="D7:D48" name="Obseg1"/>
  </protectedRanges>
  <mergeCells count="9">
    <mergeCell ref="A52:C56"/>
    <mergeCell ref="A57:C59"/>
    <mergeCell ref="A60:C61"/>
    <mergeCell ref="A4:E4"/>
    <mergeCell ref="A8:C12"/>
    <mergeCell ref="A13:C13"/>
    <mergeCell ref="A21:C23"/>
    <mergeCell ref="A28:C29"/>
    <mergeCell ref="A44:C45"/>
  </mergeCells>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Delovni listi</vt:lpstr>
      </vt:variant>
      <vt:variant>
        <vt:i4>7</vt:i4>
      </vt:variant>
      <vt:variant>
        <vt:lpstr>Imenovani obsegi</vt:lpstr>
      </vt:variant>
      <vt:variant>
        <vt:i4>1</vt:i4>
      </vt:variant>
    </vt:vector>
  </HeadingPairs>
  <TitlesOfParts>
    <vt:vector size="8" baseType="lpstr">
      <vt:lpstr>naslov</vt:lpstr>
      <vt:lpstr>Rekapitulacija</vt:lpstr>
      <vt:lpstr>rekonstrukcija</vt:lpstr>
      <vt:lpstr>GO</vt:lpstr>
      <vt:lpstr>ELEKT</vt:lpstr>
      <vt:lpstr>STROJNE</vt:lpstr>
      <vt:lpstr>ZU kanalizacija</vt:lpstr>
      <vt:lpstr>ELEKT!Področje_tiskanja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Klara</dc:creator>
  <cp:lastModifiedBy>oberstar</cp:lastModifiedBy>
  <cp:lastPrinted>2010-06-22T05:21:31Z</cp:lastPrinted>
  <dcterms:created xsi:type="dcterms:W3CDTF">2009-10-19T11:32:30Z</dcterms:created>
  <dcterms:modified xsi:type="dcterms:W3CDTF">2011-06-07T13:35:39Z</dcterms:modified>
</cp:coreProperties>
</file>