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150" windowWidth="11085" windowHeight="12420" tabRatio="375"/>
  </bookViews>
  <sheets>
    <sheet name="Vila Urška" sheetId="1" r:id="rId1"/>
  </sheets>
  <definedNames>
    <definedName name="_xlnm.Print_Area" localSheetId="0">'Vila Urška'!$A$1:$F$355</definedName>
    <definedName name="_xlnm.Print_Titles" localSheetId="0">'Vila Urška'!$1:$4</definedName>
  </definedNames>
  <calcPr calcId="145621"/>
</workbook>
</file>

<file path=xl/calcChain.xml><?xml version="1.0" encoding="utf-8"?>
<calcChain xmlns="http://schemas.openxmlformats.org/spreadsheetml/2006/main">
  <c r="F272" i="1" l="1"/>
  <c r="F273" i="1"/>
  <c r="O272" i="1"/>
  <c r="P272" i="1"/>
  <c r="F314" i="1" l="1"/>
  <c r="F316" i="1"/>
  <c r="F323" i="1"/>
  <c r="F320" i="1"/>
  <c r="F301" i="1"/>
  <c r="F299" i="1"/>
  <c r="F286" i="1"/>
  <c r="F274" i="1"/>
  <c r="F280" i="1"/>
  <c r="F113" i="1"/>
  <c r="F118" i="1"/>
  <c r="F89" i="1"/>
  <c r="F87" i="1"/>
  <c r="F92" i="1"/>
  <c r="F75" i="1"/>
  <c r="F73" i="1"/>
  <c r="F71" i="1"/>
  <c r="F67" i="1"/>
  <c r="F326" i="1" l="1"/>
  <c r="F192" i="1"/>
  <c r="F221" i="1" l="1"/>
  <c r="F223" i="1"/>
  <c r="B344" i="1" l="1"/>
  <c r="F283" i="1"/>
  <c r="F289" i="1"/>
  <c r="A158" i="1"/>
  <c r="A161" i="1" s="1"/>
  <c r="F277" i="1"/>
  <c r="F269" i="1"/>
  <c r="F267" i="1"/>
  <c r="F292" i="1" s="1"/>
  <c r="O293" i="1"/>
  <c r="P293" i="1" s="1"/>
  <c r="O292" i="1"/>
  <c r="P292" i="1" s="1"/>
  <c r="A292" i="1"/>
  <c r="O291" i="1"/>
  <c r="P291" i="1" s="1"/>
  <c r="O277" i="1"/>
  <c r="P277" i="1" s="1"/>
  <c r="O276" i="1"/>
  <c r="P276" i="1" s="1"/>
  <c r="O274" i="1"/>
  <c r="P274" i="1" s="1"/>
  <c r="O271" i="1"/>
  <c r="P271" i="1" s="1"/>
  <c r="O270" i="1"/>
  <c r="P270" i="1" s="1"/>
  <c r="O269" i="1"/>
  <c r="P269" i="1" s="1"/>
  <c r="A269" i="1"/>
  <c r="A271" i="1" s="1"/>
  <c r="A276" i="1" s="1"/>
  <c r="A279" i="1" s="1"/>
  <c r="A282" i="1" s="1"/>
  <c r="A285" i="1" s="1"/>
  <c r="A288" i="1" s="1"/>
  <c r="O267" i="1"/>
  <c r="P267" i="1" s="1"/>
  <c r="I267" i="1"/>
  <c r="K267" i="1" s="1"/>
  <c r="O266" i="1"/>
  <c r="P266" i="1" s="1"/>
  <c r="K266" i="1"/>
  <c r="O265" i="1"/>
  <c r="P265" i="1" s="1"/>
  <c r="O264" i="1"/>
  <c r="P264" i="1" s="1"/>
  <c r="K264" i="1"/>
  <c r="F159" i="1"/>
  <c r="O159" i="1"/>
  <c r="P159" i="1" s="1"/>
  <c r="O161" i="1"/>
  <c r="P161" i="1" s="1"/>
  <c r="O158" i="1"/>
  <c r="P158" i="1" s="1"/>
  <c r="O160" i="1"/>
  <c r="P160" i="1" s="1"/>
  <c r="I269" i="1" l="1"/>
  <c r="K270" i="1"/>
  <c r="K271" i="1" s="1"/>
  <c r="O212" i="1"/>
  <c r="P212" i="1" s="1"/>
  <c r="O211" i="1"/>
  <c r="P211" i="1" s="1"/>
  <c r="O215" i="1"/>
  <c r="P215" i="1" s="1"/>
  <c r="O214" i="1"/>
  <c r="P214" i="1" s="1"/>
  <c r="F214" i="1"/>
  <c r="I183" i="1"/>
  <c r="L177" i="1"/>
  <c r="I174" i="1"/>
  <c r="J185" i="1"/>
  <c r="I206" i="1"/>
  <c r="J206" i="1" s="1"/>
  <c r="F344" i="1" l="1"/>
  <c r="F180" i="1"/>
  <c r="P180" i="1"/>
  <c r="P179" i="1"/>
  <c r="F177" i="1"/>
  <c r="F175" i="1"/>
  <c r="P200" i="1" l="1"/>
  <c r="P199" i="1"/>
  <c r="F199" i="1"/>
  <c r="P198" i="1"/>
  <c r="O319" i="1" l="1"/>
  <c r="P319" i="1" s="1"/>
  <c r="O320" i="1"/>
  <c r="P320" i="1" s="1"/>
  <c r="O321" i="1"/>
  <c r="P321" i="1" s="1"/>
  <c r="O322" i="1"/>
  <c r="P322" i="1" s="1"/>
  <c r="O323" i="1"/>
  <c r="P323" i="1" s="1"/>
  <c r="O324" i="1"/>
  <c r="P324" i="1" s="1"/>
  <c r="O325" i="1"/>
  <c r="P325" i="1" s="1"/>
  <c r="O326" i="1"/>
  <c r="P326" i="1" s="1"/>
  <c r="O327" i="1"/>
  <c r="P327" i="1" s="1"/>
  <c r="O328" i="1"/>
  <c r="P328" i="1" s="1"/>
  <c r="O329" i="1"/>
  <c r="P329" i="1" s="1"/>
  <c r="O330" i="1"/>
  <c r="P330" i="1" s="1"/>
  <c r="O331" i="1"/>
  <c r="P331" i="1" s="1"/>
  <c r="O332" i="1"/>
  <c r="P332" i="1" s="1"/>
  <c r="O304" i="1"/>
  <c r="P304" i="1" s="1"/>
  <c r="O249" i="1"/>
  <c r="P249" i="1" s="1"/>
  <c r="O250" i="1"/>
  <c r="P250" i="1" s="1"/>
  <c r="O251" i="1"/>
  <c r="P251" i="1" s="1"/>
  <c r="O252" i="1"/>
  <c r="P252" i="1"/>
  <c r="O253" i="1"/>
  <c r="P253" i="1" s="1"/>
  <c r="O225" i="1"/>
  <c r="P225" i="1" s="1"/>
  <c r="O226" i="1"/>
  <c r="P226" i="1" s="1"/>
  <c r="O227" i="1"/>
  <c r="P227" i="1" s="1"/>
  <c r="O228" i="1"/>
  <c r="P228" i="1" s="1"/>
  <c r="O229" i="1"/>
  <c r="P229" i="1" s="1"/>
  <c r="O230" i="1"/>
  <c r="P230" i="1"/>
  <c r="O231" i="1"/>
  <c r="P231" i="1" s="1"/>
  <c r="O232" i="1"/>
  <c r="P232" i="1" s="1"/>
  <c r="O233" i="1"/>
  <c r="P233" i="1" s="1"/>
  <c r="O234" i="1"/>
  <c r="P234" i="1" s="1"/>
  <c r="O235" i="1"/>
  <c r="P235" i="1" s="1"/>
  <c r="O236" i="1"/>
  <c r="P236" i="1" s="1"/>
  <c r="O237" i="1"/>
  <c r="P237" i="1" s="1"/>
  <c r="O238" i="1"/>
  <c r="P238" i="1" s="1"/>
  <c r="O239" i="1"/>
  <c r="P239" i="1" s="1"/>
  <c r="O240" i="1"/>
  <c r="P240" i="1" s="1"/>
  <c r="O241" i="1"/>
  <c r="P241" i="1" s="1"/>
  <c r="O242" i="1"/>
  <c r="P242" i="1" s="1"/>
  <c r="O243" i="1"/>
  <c r="P243" i="1" s="1"/>
  <c r="O219" i="1"/>
  <c r="P219" i="1" s="1"/>
  <c r="O5" i="1"/>
  <c r="P5" i="1" s="1"/>
  <c r="O6" i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5" i="1"/>
  <c r="P75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94" i="1"/>
  <c r="P94" i="1" s="1"/>
  <c r="O95" i="1"/>
  <c r="P95" i="1" s="1"/>
  <c r="O96" i="1"/>
  <c r="P96" i="1" s="1"/>
  <c r="O59" i="1"/>
  <c r="P59" i="1" s="1"/>
  <c r="O61" i="1"/>
  <c r="P61" i="1" s="1"/>
  <c r="O60" i="1"/>
  <c r="P60" i="1" s="1"/>
  <c r="O97" i="1"/>
  <c r="P97" i="1" s="1"/>
  <c r="O98" i="1"/>
  <c r="P98" i="1" s="1"/>
  <c r="O99" i="1"/>
  <c r="P99" i="1" s="1"/>
  <c r="O100" i="1"/>
  <c r="P100" i="1" s="1"/>
  <c r="O101" i="1"/>
  <c r="P101" i="1" s="1"/>
  <c r="O102" i="1"/>
  <c r="P102" i="1" s="1"/>
  <c r="O103" i="1"/>
  <c r="P103" i="1" s="1"/>
  <c r="O104" i="1"/>
  <c r="P104" i="1" s="1"/>
  <c r="O105" i="1"/>
  <c r="P105" i="1" s="1"/>
  <c r="O106" i="1"/>
  <c r="P106" i="1" s="1"/>
  <c r="O107" i="1"/>
  <c r="P107" i="1" s="1"/>
  <c r="O108" i="1"/>
  <c r="P108" i="1" s="1"/>
  <c r="O109" i="1"/>
  <c r="P109" i="1" s="1"/>
  <c r="O110" i="1"/>
  <c r="P110" i="1" s="1"/>
  <c r="O111" i="1"/>
  <c r="P111" i="1" s="1"/>
  <c r="O112" i="1"/>
  <c r="P112" i="1" s="1"/>
  <c r="O113" i="1"/>
  <c r="P113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O124" i="1"/>
  <c r="P124" i="1" s="1"/>
  <c r="O125" i="1"/>
  <c r="P125" i="1" s="1"/>
  <c r="O126" i="1"/>
  <c r="P126" i="1" s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P133" i="1" s="1"/>
  <c r="O134" i="1"/>
  <c r="P134" i="1" s="1"/>
  <c r="O135" i="1"/>
  <c r="P135" i="1" s="1"/>
  <c r="O136" i="1"/>
  <c r="P136" i="1" s="1"/>
  <c r="O137" i="1"/>
  <c r="P137" i="1" s="1"/>
  <c r="O138" i="1"/>
  <c r="P138" i="1" s="1"/>
  <c r="O139" i="1"/>
  <c r="P139" i="1" s="1"/>
  <c r="O140" i="1"/>
  <c r="P140" i="1" s="1"/>
  <c r="O141" i="1"/>
  <c r="P141" i="1" s="1"/>
  <c r="O142" i="1"/>
  <c r="P142" i="1" s="1"/>
  <c r="O143" i="1"/>
  <c r="P143" i="1" s="1"/>
  <c r="O144" i="1"/>
  <c r="P144" i="1" s="1"/>
  <c r="O145" i="1"/>
  <c r="P145" i="1" s="1"/>
  <c r="O146" i="1"/>
  <c r="P146" i="1" s="1"/>
  <c r="O147" i="1"/>
  <c r="P147" i="1" s="1"/>
  <c r="O148" i="1"/>
  <c r="P148" i="1" s="1"/>
  <c r="O149" i="1"/>
  <c r="P149" i="1" s="1"/>
  <c r="O150" i="1"/>
  <c r="P150" i="1" s="1"/>
  <c r="O151" i="1"/>
  <c r="P151" i="1" s="1"/>
  <c r="O152" i="1"/>
  <c r="P152" i="1" s="1"/>
  <c r="O153" i="1"/>
  <c r="P153" i="1" s="1"/>
  <c r="O154" i="1"/>
  <c r="P154" i="1" s="1"/>
  <c r="O155" i="1"/>
  <c r="P155" i="1" s="1"/>
  <c r="O156" i="1"/>
  <c r="P156" i="1" s="1"/>
  <c r="O157" i="1"/>
  <c r="P157" i="1" s="1"/>
  <c r="O162" i="1"/>
  <c r="P162" i="1" s="1"/>
  <c r="O163" i="1"/>
  <c r="P163" i="1" s="1"/>
  <c r="O164" i="1"/>
  <c r="P164" i="1" s="1"/>
  <c r="O165" i="1"/>
  <c r="P165" i="1" s="1"/>
  <c r="O166" i="1"/>
  <c r="P166" i="1" s="1"/>
  <c r="O167" i="1"/>
  <c r="P167" i="1" s="1"/>
  <c r="O168" i="1"/>
  <c r="P168" i="1" s="1"/>
  <c r="O169" i="1"/>
  <c r="P169" i="1" s="1"/>
  <c r="O170" i="1"/>
  <c r="P170" i="1" s="1"/>
  <c r="O171" i="1"/>
  <c r="P171" i="1" s="1"/>
  <c r="O172" i="1"/>
  <c r="P172" i="1" s="1"/>
  <c r="O173" i="1"/>
  <c r="P173" i="1" s="1"/>
  <c r="O174" i="1"/>
  <c r="P174" i="1" s="1"/>
  <c r="O175" i="1"/>
  <c r="P175" i="1" s="1"/>
  <c r="O176" i="1"/>
  <c r="P176" i="1" s="1"/>
  <c r="O183" i="1"/>
  <c r="P183" i="1" s="1"/>
  <c r="O184" i="1"/>
  <c r="P184" i="1" s="1"/>
  <c r="O185" i="1"/>
  <c r="P185" i="1" s="1"/>
  <c r="O186" i="1"/>
  <c r="P186" i="1" s="1"/>
  <c r="O187" i="1"/>
  <c r="P187" i="1" s="1"/>
  <c r="O188" i="1"/>
  <c r="P188" i="1" s="1"/>
  <c r="O189" i="1"/>
  <c r="P189" i="1" s="1"/>
  <c r="O190" i="1"/>
  <c r="P190" i="1" s="1"/>
  <c r="O191" i="1"/>
  <c r="P191" i="1" s="1"/>
  <c r="O193" i="1"/>
  <c r="P193" i="1" s="1"/>
  <c r="O194" i="1"/>
  <c r="P194" i="1" s="1"/>
  <c r="O195" i="1"/>
  <c r="P195" i="1" s="1"/>
  <c r="O196" i="1"/>
  <c r="P196" i="1" s="1"/>
  <c r="O197" i="1"/>
  <c r="P197" i="1" s="1"/>
  <c r="O201" i="1"/>
  <c r="P201" i="1" s="1"/>
  <c r="O202" i="1"/>
  <c r="P202" i="1" s="1"/>
  <c r="O203" i="1"/>
  <c r="P203" i="1" s="1"/>
  <c r="O204" i="1"/>
  <c r="P204" i="1" s="1"/>
  <c r="O205" i="1"/>
  <c r="P205" i="1" s="1"/>
  <c r="O206" i="1"/>
  <c r="P206" i="1" s="1"/>
  <c r="O207" i="1"/>
  <c r="P207" i="1" s="1"/>
  <c r="O208" i="1"/>
  <c r="P208" i="1" s="1"/>
  <c r="O209" i="1"/>
  <c r="P209" i="1" s="1"/>
  <c r="O210" i="1"/>
  <c r="P210" i="1" s="1"/>
  <c r="O213" i="1"/>
  <c r="P213" i="1" s="1"/>
  <c r="O216" i="1"/>
  <c r="P216" i="1" s="1"/>
  <c r="O217" i="1"/>
  <c r="P217" i="1" s="1"/>
  <c r="O218" i="1"/>
  <c r="P218" i="1" s="1"/>
  <c r="O244" i="1"/>
  <c r="P244" i="1" s="1"/>
  <c r="O245" i="1"/>
  <c r="P245" i="1" s="1"/>
  <c r="O246" i="1"/>
  <c r="P246" i="1" s="1"/>
  <c r="O247" i="1"/>
  <c r="P247" i="1" s="1"/>
  <c r="O248" i="1"/>
  <c r="P248" i="1" s="1"/>
  <c r="O254" i="1"/>
  <c r="P254" i="1" s="1"/>
  <c r="O255" i="1"/>
  <c r="P255" i="1" s="1"/>
  <c r="O256" i="1"/>
  <c r="P256" i="1" s="1"/>
  <c r="O257" i="1"/>
  <c r="P257" i="1" s="1"/>
  <c r="O258" i="1"/>
  <c r="P258" i="1" s="1"/>
  <c r="O259" i="1"/>
  <c r="P259" i="1" s="1"/>
  <c r="O260" i="1"/>
  <c r="P260" i="1" s="1"/>
  <c r="O261" i="1"/>
  <c r="P261" i="1" s="1"/>
  <c r="O262" i="1"/>
  <c r="P262" i="1" s="1"/>
  <c r="O263" i="1"/>
  <c r="P263" i="1" s="1"/>
  <c r="O295" i="1"/>
  <c r="P295" i="1" s="1"/>
  <c r="O296" i="1"/>
  <c r="P296" i="1" s="1"/>
  <c r="O297" i="1"/>
  <c r="P297" i="1" s="1"/>
  <c r="O298" i="1"/>
  <c r="P298" i="1" s="1"/>
  <c r="O299" i="1"/>
  <c r="P299" i="1" s="1"/>
  <c r="O300" i="1"/>
  <c r="P300" i="1" s="1"/>
  <c r="O301" i="1"/>
  <c r="P301" i="1" s="1"/>
  <c r="O302" i="1"/>
  <c r="P302" i="1" s="1"/>
  <c r="O303" i="1"/>
  <c r="P303" i="1" s="1"/>
  <c r="O305" i="1"/>
  <c r="P305" i="1" s="1"/>
  <c r="O306" i="1"/>
  <c r="P306" i="1" s="1"/>
  <c r="O307" i="1"/>
  <c r="P307" i="1" s="1"/>
  <c r="O308" i="1"/>
  <c r="P308" i="1" s="1"/>
  <c r="O309" i="1"/>
  <c r="P309" i="1" s="1"/>
  <c r="O310" i="1"/>
  <c r="P310" i="1" s="1"/>
  <c r="O311" i="1"/>
  <c r="P311" i="1" s="1"/>
  <c r="O312" i="1"/>
  <c r="P312" i="1" s="1"/>
  <c r="O313" i="1"/>
  <c r="P313" i="1" s="1"/>
  <c r="O314" i="1"/>
  <c r="P314" i="1" s="1"/>
  <c r="O315" i="1"/>
  <c r="P315" i="1" s="1"/>
  <c r="O316" i="1"/>
  <c r="P316" i="1" s="1"/>
  <c r="O317" i="1"/>
  <c r="P317" i="1" s="1"/>
  <c r="O318" i="1"/>
  <c r="P318" i="1" s="1"/>
  <c r="O333" i="1"/>
  <c r="P333" i="1" s="1"/>
  <c r="O334" i="1"/>
  <c r="P334" i="1" s="1"/>
  <c r="O335" i="1"/>
  <c r="P335" i="1" s="1"/>
  <c r="O336" i="1"/>
  <c r="P336" i="1" s="1"/>
  <c r="O347" i="1"/>
  <c r="P347" i="1" s="1"/>
  <c r="O348" i="1"/>
  <c r="P348" i="1" s="1"/>
  <c r="O349" i="1"/>
  <c r="P349" i="1" s="1"/>
  <c r="O350" i="1"/>
  <c r="P350" i="1" s="1"/>
  <c r="O351" i="1"/>
  <c r="P351" i="1" s="1"/>
  <c r="O352" i="1"/>
  <c r="P352" i="1" s="1"/>
  <c r="O353" i="1"/>
  <c r="P353" i="1" s="1"/>
  <c r="O354" i="1"/>
  <c r="P354" i="1" s="1"/>
  <c r="O355" i="1"/>
  <c r="P355" i="1" s="1"/>
  <c r="O356" i="1"/>
  <c r="A316" i="1"/>
  <c r="A318" i="1" s="1"/>
  <c r="A322" i="1" s="1"/>
  <c r="F306" i="1"/>
  <c r="A130" i="1"/>
  <c r="D155" i="1"/>
  <c r="D156" i="1"/>
  <c r="F156" i="1" s="1"/>
  <c r="D154" i="1"/>
  <c r="F219" i="1"/>
  <c r="F227" i="1"/>
  <c r="J229" i="1"/>
  <c r="J232" i="1"/>
  <c r="F202" i="1"/>
  <c r="F195" i="1"/>
  <c r="K208" i="1"/>
  <c r="H185" i="1"/>
  <c r="K185" i="1" s="1"/>
  <c r="H140" i="1"/>
  <c r="I140" i="1" s="1"/>
  <c r="H139" i="1"/>
  <c r="I139" i="1" s="1"/>
  <c r="F140" i="1"/>
  <c r="A142" i="1"/>
  <c r="H130" i="1"/>
  <c r="J130" i="1" s="1"/>
  <c r="K107" i="1"/>
  <c r="H110" i="1"/>
  <c r="J110" i="1" s="1"/>
  <c r="J118" i="1"/>
  <c r="J122" i="1" s="1"/>
  <c r="I117" i="1"/>
  <c r="I116" i="1"/>
  <c r="I115" i="1"/>
  <c r="A299" i="1"/>
  <c r="A301" i="1" s="1"/>
  <c r="K297" i="1"/>
  <c r="K295" i="1"/>
  <c r="I298" i="1"/>
  <c r="I299" i="1" s="1"/>
  <c r="J101" i="1"/>
  <c r="H111" i="1"/>
  <c r="J111" i="1" s="1"/>
  <c r="I103" i="1"/>
  <c r="J97" i="1"/>
  <c r="D297" i="1" s="1"/>
  <c r="F297" i="1" s="1"/>
  <c r="I102" i="1"/>
  <c r="F103" i="1"/>
  <c r="I101" i="1"/>
  <c r="H101" i="1"/>
  <c r="I122" i="1" l="1"/>
  <c r="K122" i="1" s="1"/>
  <c r="I188" i="1"/>
  <c r="J188" i="1" s="1"/>
  <c r="K101" i="1"/>
  <c r="H128" i="1"/>
  <c r="J128" i="1" s="1"/>
  <c r="H105" i="1"/>
  <c r="I104" i="1"/>
  <c r="H127" i="1"/>
  <c r="J127" i="1" s="1"/>
  <c r="K298" i="1"/>
  <c r="K300" i="1" s="1"/>
  <c r="K301" i="1" s="1"/>
  <c r="O2" i="1" l="1"/>
  <c r="P2" i="1" s="1"/>
  <c r="O3" i="1"/>
  <c r="P3" i="1" s="1"/>
  <c r="O4" i="1"/>
  <c r="P4" i="1" s="1"/>
  <c r="P356" i="1"/>
  <c r="O357" i="1"/>
  <c r="P357" i="1" s="1"/>
  <c r="O358" i="1"/>
  <c r="P358" i="1" s="1"/>
  <c r="O359" i="1"/>
  <c r="P359" i="1" s="1"/>
  <c r="O360" i="1"/>
  <c r="P360" i="1" s="1"/>
  <c r="O361" i="1"/>
  <c r="P361" i="1" s="1"/>
  <c r="O362" i="1"/>
  <c r="P362" i="1" s="1"/>
  <c r="O363" i="1"/>
  <c r="P363" i="1" s="1"/>
  <c r="D118" i="1"/>
  <c r="D204" i="1"/>
  <c r="F204" i="1" s="1"/>
  <c r="F173" i="1"/>
  <c r="A173" i="1"/>
  <c r="F155" i="1"/>
  <c r="F154" i="1"/>
  <c r="A69" i="1"/>
  <c r="H76" i="1"/>
  <c r="B342" i="1"/>
  <c r="O342" i="1" s="1"/>
  <c r="P342" i="1" s="1"/>
  <c r="B337" i="1"/>
  <c r="O337" i="1" s="1"/>
  <c r="P337" i="1" s="1"/>
  <c r="A303" i="1"/>
  <c r="O1" i="1"/>
  <c r="P1" i="1" s="1"/>
  <c r="A89" i="1"/>
  <c r="A82" i="1"/>
  <c r="A92" i="1"/>
  <c r="F258" i="1"/>
  <c r="F256" i="1"/>
  <c r="F253" i="1"/>
  <c r="F251" i="1"/>
  <c r="F249" i="1"/>
  <c r="F246" i="1"/>
  <c r="F244" i="1"/>
  <c r="F242" i="1"/>
  <c r="F240" i="1"/>
  <c r="F237" i="1"/>
  <c r="F234" i="1"/>
  <c r="F232" i="1"/>
  <c r="F229" i="1"/>
  <c r="F305" i="1"/>
  <c r="F309" i="1" s="1"/>
  <c r="F196" i="1"/>
  <c r="F162" i="1"/>
  <c r="A165" i="1"/>
  <c r="F111" i="1"/>
  <c r="F110" i="1"/>
  <c r="F105" i="1"/>
  <c r="F100" i="1"/>
  <c r="A99" i="1"/>
  <c r="F97" i="1"/>
  <c r="B346" i="1"/>
  <c r="O346" i="1" s="1"/>
  <c r="P346" i="1" s="1"/>
  <c r="A326" i="1"/>
  <c r="F130" i="1"/>
  <c r="F107" i="1"/>
  <c r="F116" i="1"/>
  <c r="F127" i="1"/>
  <c r="F128" i="1"/>
  <c r="F139" i="1"/>
  <c r="F146" i="1" s="1"/>
  <c r="F143" i="1"/>
  <c r="F171" i="1"/>
  <c r="F183" i="1"/>
  <c r="F185" i="1"/>
  <c r="F188" i="1"/>
  <c r="F191" i="1"/>
  <c r="F206" i="1"/>
  <c r="F208" i="1"/>
  <c r="F212" i="1"/>
  <c r="B345" i="1"/>
  <c r="O345" i="1" s="1"/>
  <c r="P345" i="1" s="1"/>
  <c r="B343" i="1"/>
  <c r="O343" i="1" s="1"/>
  <c r="P343" i="1" s="1"/>
  <c r="B341" i="1"/>
  <c r="O341" i="1" s="1"/>
  <c r="P341" i="1" s="1"/>
  <c r="B340" i="1"/>
  <c r="O340" i="1" s="1"/>
  <c r="P340" i="1" s="1"/>
  <c r="B339" i="1"/>
  <c r="O339" i="1" s="1"/>
  <c r="P339" i="1" s="1"/>
  <c r="B338" i="1"/>
  <c r="O338" i="1" s="1"/>
  <c r="P338" i="1" s="1"/>
  <c r="A309" i="1"/>
  <c r="A261" i="1"/>
  <c r="A146" i="1"/>
  <c r="A133" i="1"/>
  <c r="A121" i="1"/>
  <c r="F133" i="1" l="1"/>
  <c r="F261" i="1"/>
  <c r="F121" i="1"/>
  <c r="F165" i="1"/>
  <c r="F342" i="1" s="1"/>
  <c r="F345" i="1"/>
  <c r="F346" i="1"/>
  <c r="F339" i="1"/>
  <c r="F340" i="1"/>
  <c r="F341" i="1"/>
  <c r="A175" i="1"/>
  <c r="A177" i="1" s="1"/>
  <c r="A179" i="1" s="1"/>
  <c r="A183" i="1" s="1"/>
  <c r="A185" i="1" s="1"/>
  <c r="A187" i="1" s="1"/>
  <c r="A190" i="1" s="1"/>
  <c r="A194" i="1" s="1"/>
  <c r="A198" i="1" s="1"/>
  <c r="A201" i="1" s="1"/>
  <c r="A102" i="1"/>
  <c r="A105" i="1" s="1"/>
  <c r="A107" i="1" s="1"/>
  <c r="A109" i="1" s="1"/>
  <c r="A113" i="1" s="1"/>
  <c r="A115" i="1" s="1"/>
  <c r="A118" i="1" s="1"/>
  <c r="A73" i="1"/>
  <c r="A75" i="1" s="1"/>
  <c r="A77" i="1" s="1"/>
  <c r="F79" i="1" l="1"/>
  <c r="F82" i="1" s="1"/>
  <c r="F337" i="1" s="1"/>
  <c r="F347" i="1" s="1"/>
  <c r="H77" i="1"/>
  <c r="H79" i="1" s="1"/>
  <c r="H80" i="1" s="1"/>
  <c r="F338" i="1"/>
  <c r="F343" i="1"/>
  <c r="A204" i="1"/>
  <c r="A206" i="1" s="1"/>
  <c r="A208" i="1" s="1"/>
  <c r="A210" i="1" s="1"/>
  <c r="F350" i="1" l="1"/>
  <c r="F351" i="1" s="1"/>
  <c r="I79" i="1"/>
  <c r="H346" i="1"/>
  <c r="H347" i="1" s="1"/>
  <c r="A214" i="1"/>
  <c r="A218" i="1" s="1"/>
  <c r="A221" i="1" l="1"/>
  <c r="A223" i="1" s="1"/>
  <c r="A227" i="1" s="1"/>
  <c r="A229" i="1" s="1"/>
  <c r="A231" i="1" s="1"/>
  <c r="A234" i="1" s="1"/>
  <c r="A236" i="1" s="1"/>
  <c r="A239" i="1" s="1"/>
  <c r="A242" i="1" s="1"/>
  <c r="A244" i="1" s="1"/>
  <c r="A246" i="1" s="1"/>
  <c r="A248" i="1" s="1"/>
  <c r="A251" i="1" s="1"/>
  <c r="A253" i="1" s="1"/>
  <c r="A255" i="1" s="1"/>
  <c r="A258" i="1" s="1"/>
</calcChain>
</file>

<file path=xl/sharedStrings.xml><?xml version="1.0" encoding="utf-8"?>
<sst xmlns="http://schemas.openxmlformats.org/spreadsheetml/2006/main" count="435" uniqueCount="218">
  <si>
    <t xml:space="preserve">Izvedba uradnega geodetskega posnetka izvedenih del za potrebe tehničnega pregleda in izvedbe PID načrtov </t>
  </si>
  <si>
    <t>Objekt:</t>
  </si>
  <si>
    <t>Zasip kanalizacijskih cevi s selekcioniranim materialom iz izkopa v plasteh po 20 cm s komprimiranjem in valjanjem (obračun v zbitem stanju)</t>
  </si>
  <si>
    <t>=========================================================================================</t>
  </si>
  <si>
    <t>E</t>
  </si>
  <si>
    <t>KOL</t>
  </si>
  <si>
    <t>VREDNOST</t>
  </si>
  <si>
    <t>Copyright©  Savaprojekt</t>
  </si>
  <si>
    <t xml:space="preserve"> </t>
  </si>
  <si>
    <t/>
  </si>
  <si>
    <t>kpl</t>
  </si>
  <si>
    <t>m3</t>
  </si>
  <si>
    <t>m2</t>
  </si>
  <si>
    <t>m1</t>
  </si>
  <si>
    <t>kos</t>
  </si>
  <si>
    <t>a</t>
  </si>
  <si>
    <t>b</t>
  </si>
  <si>
    <t>SKUPAJ (EUR):</t>
  </si>
  <si>
    <t>II. GEODETSKA DELA</t>
  </si>
  <si>
    <t>ur</t>
  </si>
  <si>
    <t>==========================================================================================</t>
  </si>
  <si>
    <t>Ob izvedbi širokega izkopa mora geomehanik prevzeti planum izkopa in potrditi projektiran sestav spodnjega ustroja.
Vse količine zemeljskih del, tamponov,.. so podane v raščenem oz. zbitem stanju</t>
  </si>
  <si>
    <t xml:space="preserve">Črpanje vode iz gradbenih jam v času gradnje. Obračun po dejanskih urah črpanja. Ocena </t>
  </si>
  <si>
    <t>Stroški odvoza odvečnega - odpadnega zemeljskega materiala vključujejo odvoz na stalno deponijo v oddaljenosti do 20 km.</t>
  </si>
  <si>
    <t>POSTAVKA</t>
  </si>
  <si>
    <t>m</t>
  </si>
  <si>
    <t>Izdelala:
Tomaž Koretič, d.i.g. 
Andraž Hribar, u.d.i.v.k.i.</t>
  </si>
  <si>
    <t>CENA</t>
  </si>
  <si>
    <t>600e/ha</t>
  </si>
  <si>
    <t>- nosilnosti Ev2&gt;60MPa</t>
  </si>
  <si>
    <t xml:space="preserve">Dobava in mehansko vgrajevanje tamponskega materiala 0/32 mm, zmes drobljenih kamnitih zrn, skupaj z dovozom, zvračanjem, razstiranjem, komprimiranjem in planiranjem planuma +- 1 cm (obračun v zbitem stanju) </t>
  </si>
  <si>
    <t>Skupaj z vsemi pomožnimi deli in materiali ter prenosi</t>
  </si>
  <si>
    <t>- razred C  (250 kN)</t>
  </si>
  <si>
    <t>Dobava in vgrajevanje peščene
posteljice iz drobljenca (8-16 mm) za položitev kanaliz. cevi v projektiranem padcu z utrjevanjem (obračun v zbitem stanju); fekalna in meteorna kanalizacija
- deb. 15 cm</t>
  </si>
  <si>
    <t>Dobava in postavitev zabojnika za zbiranje komunalnih odpadkov; tip skladen z EN (770 l); npr. Vigrad Celje z ravnim pokrovom ali podoben. Dva kontejnerja za ločevanje odpadkov (biološki in komunalni odpadki)</t>
  </si>
  <si>
    <t>Dobava in vgrajevanje betonskih distančnih elementov fi 60cm z vsemi pomožnimi deli, materiali in prenosi.</t>
  </si>
  <si>
    <t xml:space="preserve">Dobava materiala in izdelava betonske odbojne plošče dimenzij 0.3/0.3/0.04 (C 12/16), odbojna plošča v ponikovalnici, položena na peščeni filter </t>
  </si>
  <si>
    <t>Izdelava priključkov na ponikovalnice
z zatesnitvijo stikov  med stenami ponikovalnice in priključnimi cevmi
s tesnilnimi masami ali gumijasto manšeto z dobavo materiala, prenosi
in pom. deli</t>
  </si>
  <si>
    <t>Zunanja ureditev</t>
  </si>
  <si>
    <r>
      <t xml:space="preserve">Geomehanski nadzor tekom gradnje, nad izvajanjem zemeljskih del, planuma izkopa, </t>
    </r>
    <r>
      <rPr>
        <sz val="9"/>
        <rFont val="Courier New CE"/>
        <charset val="238"/>
      </rPr>
      <t>z vsemi potrebnimi preiskavami materiala in terena ter končnim poročilom.</t>
    </r>
    <r>
      <rPr>
        <sz val="9"/>
        <color indexed="10"/>
        <rFont val="Courier New CE"/>
        <charset val="238"/>
      </rPr>
      <t xml:space="preserve"> Ocena časa</t>
    </r>
  </si>
  <si>
    <t>III. ZEMELJSKA   DELA</t>
  </si>
  <si>
    <t>Uradna geodetska zakoličba pooblaščenega geodeta</t>
  </si>
  <si>
    <t>Strojni široki izkop zemlje z nakladanjem na prevozno sredstvo in odvozom v nasip ter planiranje na +-3cm ali v začasno deponijo na gradbišču (obračun v raščenem stanju);</t>
  </si>
  <si>
    <t>ustrezen selekcioniran material iz izkopa se uporabi za nasipe</t>
  </si>
  <si>
    <t>Izkop pod kotom 60 st., v zemlji III. ktg. z odmetom ob rob izkopa; fekalna in meteorna kanalizacija</t>
  </si>
  <si>
    <t>Dobava in vgradnja drenažnega kamnitega materiala granulacije 30 - 100 mm  (vzorec potrjen s strani geomehanika) za zasip znotraj ponikovalnice do filtrskega sloja. Obračun v zbitem stanju;</t>
  </si>
  <si>
    <t>IV. ZGORNJI USTROJ</t>
  </si>
  <si>
    <t>V. ZIDARSKA DELA</t>
  </si>
  <si>
    <t>VII. KANALIZACIJA (meteorna, fekalna)</t>
  </si>
  <si>
    <t>REKAPITULACIJA - zunanje ureditve</t>
  </si>
  <si>
    <t>Vrednost urne postavke po priporočilih IZS in ZAPS oz. min 42 EUR. Vključen je tudi potovalni čas.</t>
  </si>
  <si>
    <t>skupaj z izdelavo opaža in razopaževanjem</t>
  </si>
  <si>
    <t>skupaj z vsemi pomožnimi deli, materiali in prenosi ter predhodnim uvaljanjem in ravnanjem planuma izkopa;</t>
  </si>
  <si>
    <t>Pred zasipom kanalizacijskih cevi izvesti preizkus kanalizacije in jaškov na propustnost, funkcionalnost in vodotesnost; v skladu z zakonom in veljavnimi predpisi (SIST EN 1610)</t>
  </si>
  <si>
    <t>Št. proj.: 13200-00</t>
  </si>
  <si>
    <t>REKONSTRUKCIJA OBJEKTA VILA URŠKA,</t>
  </si>
  <si>
    <t>POLJANSKA 97, LJUBLJANA</t>
  </si>
  <si>
    <t>Krško, februar 2014</t>
  </si>
  <si>
    <t>Projektantsko spremljanje gradnje  in njene skladnosti z gradbenim dovoljenjem (projektantski nadzor na osnovi 83. člena ZGO). Potrjevanje naprav, manjših spremeb, materalov, barv in udeležba na koordinacijskih sestankih po potrebi.</t>
  </si>
  <si>
    <t>Izdelava manjših sprememb projektnih rešitev na predlog nadzornika ali investitorja.</t>
  </si>
  <si>
    <t>I. SPLOŠNO</t>
  </si>
  <si>
    <t>Strojni odkop plodnih tal (humusa)z nakladanjem na prevozno sredstvo in odvozom na začasno deponijo na gradbišču (obračun v raščenem stanju); povprečne debeline 40cm.</t>
  </si>
  <si>
    <t>= €</t>
  </si>
  <si>
    <t>A kulir plošče</t>
  </si>
  <si>
    <t>A parkirišče</t>
  </si>
  <si>
    <t>h</t>
  </si>
  <si>
    <t>V</t>
  </si>
  <si>
    <t>Strojni globoki izkop zemlje z nakladanjem na prevozno sredstvo in odvozom v nasip ter planiranje na +-3cm ali v začasno deponijo na gradbišču (obračun v raščenem stanju);</t>
  </si>
  <si>
    <t>zemljina III.kategorije; izkop za ponikalnico</t>
  </si>
  <si>
    <t>A</t>
  </si>
  <si>
    <t>50</t>
  </si>
  <si>
    <t>Strojno valjanje planuma spodnjega ustroja zemlje ter planiranje s točnostjo do +-3 cm in nosilnosti skladno s definicijami ustrojev v tehničnem poročilu, zemljina III. Kat; pod utrjenimi površinami</t>
  </si>
  <si>
    <t>Dobava in mehansko vgrajevanje kamnite grede (tampon II.kv) skupaj s komprimiranje in planiranjem planuma +-1 cm (obračun v zbitem stanju), debeline min. 20 cm oz. do kote odriva humusa; pod utrjenimi površinami</t>
  </si>
  <si>
    <t>- nosilnosti Ev2&gt;80MPa</t>
  </si>
  <si>
    <t>zemljina III.kategorije; izkop pod obstoječim platojem okoli hiše za izvedbo utrjenih površin, odkop platoja za izvedbo zelenih površin</t>
  </si>
  <si>
    <t>A zelenica</t>
  </si>
  <si>
    <t>Humuziranje, frezanje, fino planiranje s točnostjo +- 3 cm, setev travne mešanice (4 kg/100 m2) ter valjanje in zagrabljanje v deb. 40 cm</t>
  </si>
  <si>
    <t>A zelenica ob robniku</t>
  </si>
  <si>
    <t>zelenica Z</t>
  </si>
  <si>
    <t>Humus: Nakladanje na gradbiščni deponiji, prevoz, nasipavanje v debelini 0,4m, planiranje s točnostjo +-3cm, valjanje; skupaj z vsemi stroški, taksami, prevozi, in deli</t>
  </si>
  <si>
    <t>Humus: Dobava, nakladanje, prevoz, nasipavanje v debelini 0,4m, planiranje s točnostjo +-3cm, valjanje; skupaj z vsemi stroški prevoza in dela</t>
  </si>
  <si>
    <t>HUMUZIRANJE:</t>
  </si>
  <si>
    <t xml:space="preserve">POTREBEN HUMUS: </t>
  </si>
  <si>
    <t>globoki izkoo</t>
  </si>
  <si>
    <t>široki izkop</t>
  </si>
  <si>
    <t>ročni izkop</t>
  </si>
  <si>
    <t>zasip</t>
  </si>
  <si>
    <t>Odvoz odvečnega materiala iz izkopov oziroma humusa na deponijo po dogovoru z investitorjem oz. pristojnim občinskim upravnim organom;</t>
  </si>
  <si>
    <t>Stroški deponiranja za odpadni zemeljski material (humus, strojni, ročni izkop...…), s plačilom vseh pristojbin za trajno deponiranje materiala.</t>
  </si>
  <si>
    <t>- pod asfaltom; deb.=40cm Ev2=100 Mpa</t>
  </si>
  <si>
    <t>- pod kulir ploščami; deb.=20cm Ev2=80 Mpa</t>
  </si>
  <si>
    <t>l</t>
  </si>
  <si>
    <t>l 15/25</t>
  </si>
  <si>
    <t>l 5/30</t>
  </si>
  <si>
    <t xml:space="preserve">Dobava in mehansko vgrajevanje peska frakcije 2/4 kot podlago za kulir plošče, skupaj z dovozom, zvračanjem, razstiranjem, planiranjem planuma +- 1 cm in komprimiranjem; v debelini 5 cm (obračun v zbitem stanju) </t>
  </si>
  <si>
    <t>d</t>
  </si>
  <si>
    <t>Dobava, raznos in polaganje betonskih robnikov 15/25/100 v betonski temelj iz betona MB 15, z zalivanjem stikov s cementno malto, skupaj z pripravo in vgrajevanjem betona, z vsemi pomožnimi deli, materiali in prenosi; po detajlu</t>
  </si>
  <si>
    <t>- dimenzij 15/25/100 cm, skladno s situacijo in detajlom</t>
  </si>
  <si>
    <t>- dimenzij 5/30/100 cm, skladno s situacijo in detajlom</t>
  </si>
  <si>
    <t>*1,15</t>
  </si>
  <si>
    <t>Dobava in vgrajevanje kulir plošč položenih v pesek  na pripravljeno in utrjeno podlago z vsemi pomožnimi deli, materiali in prenosi; dimenzij 40/40 cm:</t>
  </si>
  <si>
    <t>- v enakem izgledu kot obstoječe (siva barva)</t>
  </si>
  <si>
    <t>Ročni izkop zemlje za temelje robnikov in za izvedbo temeljev za kolesarnico,  s pravilnim odsekovanjem stranic in dna izkopa (obračun v raščenem stanju)</t>
  </si>
  <si>
    <t>Strojni izkop jarkov za kanalizacijske in druge cevi z razširitvijo izkopa za jaške, vtočne jaške in druge objekte kanalizacije;</t>
  </si>
  <si>
    <t>h izkopa tampona</t>
  </si>
  <si>
    <t>š</t>
  </si>
  <si>
    <t>š povprečen</t>
  </si>
  <si>
    <t>Ročni izkop zemlje pri križanjih kom.infrastrukture in drugih natančnih izkopih; z ravnanjem, planiranjem in utrjevanjem dna izkopa (obračun v raščenem stanju)</t>
  </si>
  <si>
    <t>Planiranje dna kanala s točnostjo +-1 cm v projektiranem vzdolžnem padcu z ročnim izkopom povprečno 0,005 m3/m
- kanalizacija</t>
  </si>
  <si>
    <t>Dobava in polaganje kanal. PVC UK cevi (obodne togosti SN8) na pripravljeno podlago s spajanjem (oglavek z utorom, gum. tesnilo), čiščenjem površine cevi, rezanjem in vsemi pom. deli in materiali in deli</t>
  </si>
  <si>
    <t>Dobava in vgrajevanje LŽ pokrovov dim. 60cm skupaj z napravo ležišča, polaganjem v cem. malto 1:3 ter
ostalimi pom. deli, napravo malte in prenosi do mesta vgraditve</t>
  </si>
  <si>
    <t>- razred D  (400 kN)</t>
  </si>
  <si>
    <t>Zasip kanalizacijskih cevi s prodnatim peščenim materialom granulacije do 20 mm v višini 30 cm nad temenom cevi z zbijanjem</t>
  </si>
  <si>
    <t>A zasipa za fi 250</t>
  </si>
  <si>
    <t>h izkopa za cevi</t>
  </si>
  <si>
    <t>ni veliko</t>
  </si>
  <si>
    <t>cca0,2m3/m'</t>
  </si>
  <si>
    <t>kanaklizacija str.odk.</t>
  </si>
  <si>
    <t>kanal. Roč. Odk</t>
  </si>
  <si>
    <t>kanal.zasip</t>
  </si>
  <si>
    <t>odkop</t>
  </si>
  <si>
    <t>skupaj z vsemi pomožnimi deli, materiali in prenosi</t>
  </si>
  <si>
    <t>Spajanje cevi na revizijske jaške in druge obj. Kanalizacije skupaj s pripravo ležišča in nameščanjem cevi z drsno spojko na pripravljen nastavek na jašku/peskolovu...;</t>
  </si>
  <si>
    <t>Dobava in polaganje gradbenega filca (Geotekstila) po dnu, ob stenah izkopa, na vrha zasipa z drenažnim nadomestnim materialom; dodatek za fiksiranje drenažnih cevi ob zasipu</t>
  </si>
  <si>
    <t>Dobava  in vgradnja nadomestnega propustnega  nasipnega materiala granulacije ***** (vzorec potrjen s strani geomehanika) za izkop tlorisnih dimenzij cca r=3m;</t>
  </si>
  <si>
    <t>Obračun v zbitem stanju, nakladanjem na prevozno sredstvo in zvračanje, sprotna komprimacija z bagrom v plasteh po 0,5m, skupaj z vsemi transporti in deli</t>
  </si>
  <si>
    <t>r</t>
  </si>
  <si>
    <t>razlika od finega zasipa do tampona</t>
  </si>
  <si>
    <t>Dobava in vgrajevanje zasipnega materiala v plasteh po 20 cm z valjanjem
- zasip pod zelenicami, dvig terena, zasip nad ponikalnico... (po predhodni odobritvi geomehanika se lahko uporabi selekcioniran material iz izkopa)</t>
  </si>
  <si>
    <t>Strojno valjanje planuma nadomestnega zasipa in utrjevanje do optimalne komprimacije; za polaganje cevi, posedki in poškodbe cevi morajo biti preprečeni!</t>
  </si>
  <si>
    <t>Dobava in vgrajevanje perforiranih betonskih cevi fi 100 cm za stene ponikovalnice;</t>
  </si>
  <si>
    <t xml:space="preserve">Dobava in vgrajevanje betonskih cevi fi 100 cm oz. VMESNIKOV dim. 30 - 100 cm  za stene ponikovalnice - do potrebne kote, </t>
  </si>
  <si>
    <t>po potrebi cementna malta za izravnavo naležnih površin ter vsemi pomožnimi deli, materiali in prenosi.</t>
  </si>
  <si>
    <t>Dobava in vgrajevanje betonskih konusnih delov fi 100/60cm, po potrebi cementna malta za izravnavo naležnih površin ter vsemi pomožnimi deli, materiali in prenosi.</t>
  </si>
  <si>
    <t>skupaj z izvedbo stikov in po potrebi cementna malta za izravnavo naležnih površin; z vsemi pomožnimi deli, materiali in prenosi.</t>
  </si>
  <si>
    <t>Dobava in vgrajevanje LŽ pokrovov fi 60 cm, skupaj z AB pokrovom, pripravo ležišča, z vsemi pomožnimi deli, prenosi; pokrov 250 kN</t>
  </si>
  <si>
    <t>skupaj z nakladanjem na prevozno sredstvo in zvračanjem ter vsemi pomožnimi deli</t>
  </si>
  <si>
    <t>Izvedba nalivalnega preizkusa z meritvami na izvedenem izkopu na lokaciji predvidene ponikalnice testiranja ponikovalne sposobnosti izvedene ponikovalnice</t>
  </si>
  <si>
    <t>Izvedba nalivalnega preizkusa z meritvami  izvedene ponikovalnice</t>
  </si>
  <si>
    <t>LOVILEC OLJ</t>
  </si>
  <si>
    <t>- AB plošča kot podloga za lovilec olj; 1,5x1,5m</t>
  </si>
  <si>
    <t>- AB temelj za ponikalnico: obroč r1=0,75 m in r2=0,4 m</t>
  </si>
  <si>
    <t>c</t>
  </si>
  <si>
    <t>- AB plošča nad lovilcem olj; 1,5x1,5m</t>
  </si>
  <si>
    <t>Dobava in vgrajevanje betona C 16/20, kot obbetoniranje cevi; nova kanalizacija na majhnih globinah, zaščita obstoječih infrastrukturnih vodov, križanja infrstrukturnih vodov; ocena; obračun po dejanski vgradnji</t>
  </si>
  <si>
    <t>- razmestitev skladno s situacijo</t>
  </si>
  <si>
    <t>Odstranitev obstoječih cvetličnih korit, deponiranje na deponiji, skupaj s transportom na deponijo oddaljeno do 20km, plačilom taks in drugimi deli in materiali</t>
  </si>
  <si>
    <t>- zasaditev skladno s situacijo</t>
  </si>
  <si>
    <t xml:space="preserve">- zasaditev v nova cvetlična korita </t>
  </si>
  <si>
    <t>VI. BETONERSKA DELA</t>
  </si>
  <si>
    <t>PONIKOVALNICA (skladno z detajlom!)</t>
  </si>
  <si>
    <t>DDV(22%)</t>
  </si>
  <si>
    <t>vgrajevanje po navodilih dobavitelja, skupaj s priključitvijo cevi in izvedbo zasipa ter utrjevanja po navodilih dobavitelja</t>
  </si>
  <si>
    <t>Dobava in vgrajevanje drenažnih cevi z notranjim premerom 200mm s 7-10% perforacijo za izdelavo ponikovalnih krakov z vsemi pomožnimi deli, materiali in prenosi do mesta vgraditve,</t>
  </si>
  <si>
    <t>drenažne cevi kot naprimer MAPIDREN, Kovinoplastika Piskar MP; skupaj z izvedbo priključkov (4x)cevi na ponikalnico</t>
  </si>
  <si>
    <t>Dobava grmovnic (na primer tunbergov češmin oz. po izboru investitorja - glej tehnično poročilo);</t>
  </si>
  <si>
    <t>skupaj z izkopom jame 0,3/0,3/0,2m v humus, štartno gnojenje s šoto in kompostom ter enkratno zalivanje (10 l/sadiko); skupaj z vsemi transporti, deli in materiali</t>
  </si>
  <si>
    <t>Dobava in namestitev okroglih cvetličnih korit d=1m, h=0,5m s površino v izgledu pesek - v izgledu kulir plošč; obstoječa dotrajana cvetlična korita se zamenjajo;</t>
  </si>
  <si>
    <t>skupaj s polnitvijo s humusom; skladno s tehničnim poročilom; skupaj z vsemi transporti, deli in materiali</t>
  </si>
  <si>
    <t>z betoniranjem dna z bet. C 16/20, z izdelavo podložnega betona 0,6x0,6m debeline 15cm ter vsemi pom. deli, napravo betona in malte, potrebnimi materiali in prenosi do mesta vgraditve</t>
  </si>
  <si>
    <t>okoli hiše</t>
  </si>
  <si>
    <t>iz fazonskih kosov PVC cevi, vključno z ročnim izkopom pod kotom 60 stopinj, rezanjem, vstavljanjem, leplenjem, in vsemi drugimi pom. deli, materiali in prenosi.</t>
  </si>
  <si>
    <t>D1</t>
  </si>
  <si>
    <t>- jašek DN 1000 mm (kos 3)</t>
  </si>
  <si>
    <t>Izdelava ali dobava peskolovov: požiralnik iz betonskih cevi DN 40cm,
h= 1.8 m, z rešetko 40/40 razreda obremenitve D - 400kN;</t>
  </si>
  <si>
    <t>Dodatek za varovanje obstoječih cevi pri izvedbi ustrojev površin: fekalna in meteorna kanalizacija, ki ostane v funkciji in katerih globina ni znana; po oceni bo tangiranih 30m obstoječih cevi (prikazano na situaciji); obračun po dejanskih metrih</t>
  </si>
  <si>
    <t>D2</t>
  </si>
  <si>
    <t>D3</t>
  </si>
  <si>
    <t>skupaj</t>
  </si>
  <si>
    <t>Izdelava vertikalnih vtokov na kanalizacijske cevi (priključki drenaže na drenažo, drenaže na kanalizacijo);</t>
  </si>
  <si>
    <t>A ponikalnica + LO + cevi</t>
  </si>
  <si>
    <t>potreben dodaten humus</t>
  </si>
  <si>
    <t>Rekonstrukcija obstoječih jaškov na nove kote ureditev:</t>
  </si>
  <si>
    <t>odkop, dela in materiali potrebnimi za prilagoditev vrha jaška (štemanje, cementiranje, odstranjevanje materiala, odvoz in deponiranje skupaj s taksami;</t>
  </si>
  <si>
    <t xml:space="preserve">Rekonstrukcija pokrova in namestitev novega </t>
  </si>
  <si>
    <t>Izdelava AB plošče iz betona C25/30, deb. 10 cm, z armaturo Q226, vključno z ločilnim slojem (npr. PE folija); skupaj z izvedbo podložnega betona iz pustega betona deb. 5cm;</t>
  </si>
  <si>
    <t>Metlan beton pod kolesarnico površine 4,40x6,10: AB plošča iz betona C25/30, deb. 15 cm, z armaturo Q226, z izdelavo dilatacij, plošča v padcih, metlana;</t>
  </si>
  <si>
    <t>skupaj z vsemi pomožnimi deli, materiali in prenosi. V ceni vključen ločilni sloj (npr 2xPE folija - Gefitas) in izravnava planuma s finim peskom (0/4 mm)</t>
  </si>
  <si>
    <t>IX. HORTIKULTURA</t>
  </si>
  <si>
    <t>X. ZUNANJA OPREMA</t>
  </si>
  <si>
    <t>VIII. PROMETNA OPREMA</t>
  </si>
  <si>
    <t>Dobava in vgraditev stebrička za prometni znak iz vroče cinkane jeklene cevi s premerom 64 mm, dolge 3500 mm</t>
  </si>
  <si>
    <t>stojala za obojestransko parkiranje koles, kot na primer cevno naslonjalo dobavitelja Košir Kamna Gorica; dobava stojal, nameščanje in fiksiranje pred betoniranjem AB plošče, odstranitev podpor in ureditev plošče v izgledu metlan beton;</t>
  </si>
  <si>
    <t>Skupaj z vsemi deli, materiali in transporti</t>
  </si>
  <si>
    <t>Izdelava temelja iz cementnega betona C 12/15, globine 50 cm, premera 40 cm; skupaj z izkopom luknje, pripravo betona in betoniranjem;</t>
  </si>
  <si>
    <t>Za postavitev prometnega ogledala se razbije obstoječ betonsko/asfaltni robnik, ki se po vgradnji stebrička zabetonira na obstoječe stanje</t>
  </si>
  <si>
    <t>Dobava in pritrditev prometnega ogledala premera 80c;</t>
  </si>
  <si>
    <t>Ogledalo mora izpolnjevati določila v 87.členu pravilnika o prometni signalizaciji, še posebej mora vključevati ukrepe proti rošenju</t>
  </si>
  <si>
    <t>- širina črte 15 cm, za parkirna mesta</t>
  </si>
  <si>
    <t>- vzdolžna črta širine 15cm; označbe za parkirno mesto za invalide</t>
  </si>
  <si>
    <t>- simbol za parkirno mesto za invalide</t>
  </si>
  <si>
    <t>Izdelava tankoslojne vzdolžne označbe na vozišču z enokomponentno belo barvo, vključno 250 g/m2 posipa z drobci / kroglicami stekla, strojno, debelina plasti suhe snovi 3 mm:</t>
  </si>
  <si>
    <t>Izdelava tankoslojne površinske označbe na vozišču z enokomponentno belo barvo, vključno 250 g/m2 posipa z drobci / kroglicami stekla, strojno, debelina plasti suhe snovi 3 mm:</t>
  </si>
  <si>
    <t>Izdelava tankoslojne vzdolžne označbe na vozišču z enokomponentno rumeno barvo, vključno 250 g/m2 posipa z drobci / kroglicami stekla, strojno, debelina plasti suhe snovi 3 mm, širina črte 15 cm</t>
  </si>
  <si>
    <t>Izdelava tankoslojne površinske označbe na vozišču z enokomponentno rumeno barvo, vključno 250 g/m2 posipa z drobci / kroglicami stekla, strojno, debelina plasti suhe snovi 3 mm:</t>
  </si>
  <si>
    <t>- STOP črta (V-9)</t>
  </si>
  <si>
    <t>kontrola</t>
  </si>
  <si>
    <t xml:space="preserve">Dobava in nameščanje lovilca olj, skladno s tehničnim poročilom, kot na primer LOG DEO C 1600 F dobavitelja Separat; </t>
  </si>
  <si>
    <t>Cevni reduktor iz fi200 v fi160 za prilagoditev na vtoku in iztoku lovilca; dobava in nameščanje v pripravljeno odprtino v cevi jaška</t>
  </si>
  <si>
    <t>Opombe:</t>
  </si>
  <si>
    <t>Lokacijo stalne deponije za odvoz odvečnega materiala iz izkopov določi pristojni občinski organ</t>
  </si>
  <si>
    <t>priprava dokumentacije za potrebe izdelave PIDa vključno z vsemi vrisanimi shemami, spremembami…. Seznam z opisom sprememb ter predaja projektantskemu podjetju - načrt 3/2</t>
  </si>
  <si>
    <t>- jašek DN 1500 mm (kos 1) - za namestitev lovilca olj</t>
  </si>
  <si>
    <t>Dobava in vgradnja AB jaškov iz armirano betonskih cevi, komplet z AB ploščo (obročem za vgradnjo LŽ pokrova), z izvedbo podložnega betona, mulde v cem.malti 1:2 in vsemi pom. deli, napravo betona in malte ter prenosi do mesta vgraditve</t>
  </si>
  <si>
    <t>Dodatek za nameščanje lovilca olj v predpripravljen jašek (AB DN1500mm, h=3,5m):  dobava, nameščanje na izravnan podložni beton, priprava odprtin za priključitev cevi na vtok in iztok lovilca olj.</t>
  </si>
  <si>
    <t xml:space="preserve">Zakoličevanje vseh objektov, elementov inin komunalne infrastrukture po situaciji zakoličbe in kanalizacije, skupaj z vsemi pomožnimi deli, prenosi in materiali.
- raven teren </t>
  </si>
  <si>
    <t>Razna nepredvidena gradbeno - obrtniška dela ki se pojavijo pri izvedbi (nepredvidena stanja obst. objekta in njihova sanacija,....)</t>
  </si>
  <si>
    <t>- obračun po opravljenem delu, s potrditvijo s strani nadzora</t>
  </si>
  <si>
    <t>- PVC DN 200</t>
  </si>
  <si>
    <t>Dobava in polaganje drenažnih cevi na utrjeno betonsko podlago deb.10 cm; komplet s spajanjem, zasutjem z gramoznimi kroglami cca 20-30 cm nad temenom in vsemi pomožnimi deli, materiali in prenosi, skupaj s poglobitvijo izkopa na določenih odsekih, npr stidren-rebraste cevi PEHD DN fi 110 mm s perforacijo  220st., obodne togosti SN 8 (drenaža okoli hiše, drenaža tampona)</t>
  </si>
  <si>
    <t>Vsebino popisa posameznih postavk predračuna ni dovoljeno spreminjati.</t>
  </si>
  <si>
    <t>- II-2: USTAVI; osmerokotni znak, premer včrtanega kroga 40cm</t>
  </si>
  <si>
    <t>Dobava in pritrditev prometnega znaka, podloga iz vroče cinkane jeklene pločevine, znak z odsevno folijo 1. vrste</t>
  </si>
  <si>
    <t>- III-35: PARKIRNI PROSTOR; dimenzija stranice kvadrata 40cm</t>
  </si>
  <si>
    <t>- IV-10: dopolnilna tabla REZERVIRANO ZA INVALIDE; širina table 40cm</t>
  </si>
  <si>
    <t xml:space="preserve"> - Vsa navedena komercialna imena so uporabljena zgolj zaradi določitve zahtevane kvalitete, ki jo mora ponudnik izpolniti.</t>
  </si>
  <si>
    <t>(ocena - 10% predračunske vrednosti GO del)</t>
  </si>
  <si>
    <t>3/2.4.2. POPIS MATERIALA IN 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</si>
</sst>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_S_I_T_-;\-* #,##0.00\ _S_I_T_-;_-* &quot;-&quot;??\ _S_I_T_-;_-@_-"/>
    <numFmt numFmtId="165" formatCode="#,##0.0;[Red]#,##0.0"/>
    <numFmt numFmtId="166" formatCode="#,##0.00;[Red]#,##0.00"/>
    <numFmt numFmtId="167" formatCode="0;[Red]0"/>
    <numFmt numFmtId="168" formatCode="_-* #,##0.00\ [$€-1]_-;\-* #,##0.00\ [$€-1]_-;_-* &quot;-&quot;??\ [$€-1]_-"/>
    <numFmt numFmtId="169" formatCode="_ [$€]\ * #,##0.00_ ;_ [$€]\ * \-#,##0.00_ ;_ [$€]\ * &quot;-&quot;??_ ;_ @_ "/>
    <numFmt numFmtId="170" formatCode="General_)"/>
    <numFmt numFmtId="171" formatCode="_-* #,##0.00\ [$€-1]_-;\-* #,##0.00\ [$€-1]_-;_-* &quot;-&quot;??\ [$€-1]_-;_-@_-"/>
  </numFmts>
  <fonts count="51">
    <font>
      <sz val="9"/>
      <name val="Courier New CE"/>
      <charset val="238"/>
    </font>
    <font>
      <sz val="5"/>
      <name val="Courier New CE"/>
      <family val="3"/>
      <charset val="238"/>
    </font>
    <font>
      <b/>
      <sz val="10"/>
      <name val="Courier New CE"/>
      <family val="3"/>
      <charset val="238"/>
    </font>
    <font>
      <sz val="8"/>
      <name val="Courier New CE"/>
      <charset val="238"/>
    </font>
    <font>
      <sz val="9"/>
      <name val="Courier New"/>
      <family val="3"/>
      <charset val="238"/>
    </font>
    <font>
      <b/>
      <sz val="9"/>
      <name val="Courier New"/>
      <family val="3"/>
      <charset val="238"/>
    </font>
    <font>
      <b/>
      <sz val="9"/>
      <color indexed="8"/>
      <name val="Courier New"/>
      <family val="3"/>
      <charset val="238"/>
    </font>
    <font>
      <sz val="9"/>
      <color indexed="8"/>
      <name val="Courier New"/>
      <family val="3"/>
      <charset val="238"/>
    </font>
    <font>
      <i/>
      <sz val="9"/>
      <name val="Courier New"/>
      <family val="3"/>
      <charset val="238"/>
    </font>
    <font>
      <i/>
      <sz val="9"/>
      <color indexed="8"/>
      <name val="Courier New"/>
      <family val="3"/>
      <charset val="238"/>
    </font>
    <font>
      <b/>
      <sz val="9"/>
      <color indexed="10"/>
      <name val="Courier New"/>
      <family val="3"/>
      <charset val="238"/>
    </font>
    <font>
      <sz val="9"/>
      <color indexed="10"/>
      <name val="Courier New"/>
      <family val="3"/>
      <charset val="238"/>
    </font>
    <font>
      <i/>
      <sz val="9"/>
      <color indexed="10"/>
      <name val="Courier New"/>
      <family val="3"/>
      <charset val="238"/>
    </font>
    <font>
      <b/>
      <i/>
      <sz val="9"/>
      <color indexed="10"/>
      <name val="Courier New"/>
      <family val="3"/>
      <charset val="238"/>
    </font>
    <font>
      <b/>
      <i/>
      <sz val="9"/>
      <color indexed="8"/>
      <name val="Courier New"/>
      <family val="3"/>
      <charset val="238"/>
    </font>
    <font>
      <b/>
      <i/>
      <sz val="9"/>
      <name val="Courier New"/>
      <family val="3"/>
      <charset val="238"/>
    </font>
    <font>
      <sz val="9"/>
      <name val="Courier New CE"/>
      <charset val="238"/>
    </font>
    <font>
      <b/>
      <sz val="9"/>
      <color indexed="8"/>
      <name val="Courier New"/>
      <family val="3"/>
      <charset val="238"/>
    </font>
    <font>
      <sz val="10"/>
      <name val="Arial CE"/>
      <family val="2"/>
      <charset val="238"/>
    </font>
    <font>
      <i/>
      <sz val="9"/>
      <name val="Courier New CE"/>
      <charset val="238"/>
    </font>
    <font>
      <sz val="9"/>
      <name val="Courier New CE"/>
      <family val="3"/>
      <charset val="238"/>
    </font>
    <font>
      <sz val="9"/>
      <color indexed="8"/>
      <name val="Courier New CE"/>
      <family val="3"/>
      <charset val="238"/>
    </font>
    <font>
      <sz val="9"/>
      <color indexed="10"/>
      <name val="Courier New CE"/>
      <charset val="238"/>
    </font>
    <font>
      <i/>
      <sz val="9"/>
      <name val="Courier New CE"/>
      <family val="3"/>
      <charset val="238"/>
    </font>
    <font>
      <i/>
      <sz val="9"/>
      <color indexed="8"/>
      <name val="Courier New CE"/>
      <family val="3"/>
      <charset val="238"/>
    </font>
    <font>
      <sz val="10"/>
      <name val="Times New Roman CE"/>
      <family val="1"/>
      <charset val="238"/>
    </font>
    <font>
      <sz val="9"/>
      <color indexed="10"/>
      <name val="Courier New CE"/>
      <family val="3"/>
      <charset val="238"/>
    </font>
    <font>
      <b/>
      <sz val="9"/>
      <name val="Courier New CE"/>
      <family val="3"/>
      <charset val="238"/>
    </font>
    <font>
      <b/>
      <sz val="11"/>
      <color indexed="8"/>
      <name val="Courier New"/>
      <family val="3"/>
      <charset val="238"/>
    </font>
    <font>
      <sz val="10"/>
      <name val="Arial"/>
      <family val="2"/>
      <charset val="238"/>
    </font>
    <font>
      <b/>
      <i/>
      <sz val="9"/>
      <name val="Courier New CE"/>
      <charset val="238"/>
    </font>
    <font>
      <b/>
      <i/>
      <sz val="9"/>
      <name val="Courier New CE"/>
      <family val="3"/>
      <charset val="238"/>
    </font>
    <font>
      <sz val="9"/>
      <color rgb="FF000000"/>
      <name val="Courier New"/>
      <family val="3"/>
      <charset val="238"/>
    </font>
    <font>
      <sz val="10"/>
      <name val="Courier New CE"/>
      <family val="3"/>
      <charset val="238"/>
    </font>
    <font>
      <sz val="8"/>
      <color indexed="8"/>
      <name val="Courier New"/>
      <family val="3"/>
      <charset val="238"/>
    </font>
    <font>
      <sz val="9"/>
      <name val="Courier New CE"/>
    </font>
    <font>
      <sz val="9"/>
      <color rgb="FFFF0000"/>
      <name val="Courier New CE"/>
      <family val="3"/>
      <charset val="238"/>
    </font>
    <font>
      <b/>
      <i/>
      <u/>
      <sz val="9"/>
      <color indexed="8"/>
      <name val="Courier New"/>
      <family val="3"/>
      <charset val="238"/>
    </font>
    <font>
      <sz val="9"/>
      <name val="Arial CE"/>
      <charset val="238"/>
    </font>
    <font>
      <sz val="10"/>
      <name val="Arial CE"/>
      <charset val="238"/>
    </font>
    <font>
      <i/>
      <sz val="8"/>
      <name val="Switzerland"/>
      <charset val="238"/>
    </font>
    <font>
      <u/>
      <sz val="10"/>
      <color indexed="12"/>
      <name val="Trebuchet MS"/>
      <family val="2"/>
    </font>
    <font>
      <u/>
      <sz val="10"/>
      <color indexed="12"/>
      <name val="Arial CE"/>
      <charset val="238"/>
    </font>
    <font>
      <sz val="11"/>
      <name val="Arial Narrow"/>
      <family val="2"/>
    </font>
    <font>
      <sz val="12"/>
      <name val="Arial"/>
      <family val="2"/>
      <charset val="238"/>
    </font>
    <font>
      <sz val="10"/>
      <name val="Courier"/>
      <family val="1"/>
      <charset val="238"/>
    </font>
    <font>
      <sz val="11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i/>
      <sz val="7.5"/>
      <name val="Arial"/>
      <family val="2"/>
      <charset val="238"/>
    </font>
    <font>
      <sz val="7"/>
      <name val="Courier New"/>
      <family val="3"/>
      <charset val="238"/>
    </font>
    <font>
      <b/>
      <sz val="9"/>
      <color rgb="FFFF0000"/>
      <name val="Courier New"/>
      <family val="3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7">
    <xf numFmtId="0" fontId="0" fillId="0" borderId="0"/>
    <xf numFmtId="4" fontId="2" fillId="0" borderId="0">
      <alignment horizontal="left" vertical="top"/>
      <protection locked="0"/>
    </xf>
    <xf numFmtId="0" fontId="29" fillId="0" borderId="0" applyFill="0" applyBorder="0"/>
    <xf numFmtId="9" fontId="16" fillId="0" borderId="0" applyFont="0" applyFill="0" applyBorder="0" applyAlignment="0" applyProtection="0"/>
    <xf numFmtId="4" fontId="1" fillId="0" borderId="0">
      <alignment vertical="top"/>
      <protection hidden="1"/>
    </xf>
    <xf numFmtId="4" fontId="2" fillId="0" borderId="0" applyProtection="0">
      <alignment horizontal="left"/>
      <protection locked="0"/>
    </xf>
    <xf numFmtId="0" fontId="18" fillId="0" borderId="0"/>
    <xf numFmtId="164" fontId="16" fillId="0" borderId="0" applyFont="0" applyFill="0" applyBorder="0" applyAlignment="0" applyProtection="0"/>
    <xf numFmtId="0" fontId="16" fillId="0" borderId="0"/>
    <xf numFmtId="0" fontId="38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8" fontId="40" fillId="0" borderId="0" applyFont="0" applyFill="0" applyBorder="0" applyAlignment="0" applyProtection="0">
      <alignment horizontal="right" vertical="top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39" fillId="0" borderId="0"/>
    <xf numFmtId="0" fontId="43" fillId="0" borderId="0"/>
    <xf numFmtId="0" fontId="29" fillId="0" borderId="0"/>
    <xf numFmtId="0" fontId="47" fillId="0" borderId="0"/>
    <xf numFmtId="169" fontId="44" fillId="0" borderId="0"/>
    <xf numFmtId="169" fontId="39" fillId="0" borderId="0"/>
    <xf numFmtId="170" fontId="45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4" fontId="4" fillId="4" borderId="0">
      <alignment horizontal="right" vertical="top"/>
      <protection locked="0"/>
    </xf>
    <xf numFmtId="164" fontId="38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46" fillId="0" borderId="0" applyFont="0" applyFill="0" applyBorder="0" applyAlignment="0" applyProtection="0"/>
    <xf numFmtId="0" fontId="16" fillId="0" borderId="0"/>
  </cellStyleXfs>
  <cellXfs count="231">
    <xf numFmtId="0" fontId="0" fillId="0" borderId="0" xfId="0"/>
    <xf numFmtId="0" fontId="21" fillId="0" borderId="0" xfId="0" quotePrefix="1" applyNumberFormat="1" applyFont="1" applyFill="1" applyAlignment="1" applyProtection="1">
      <alignment vertical="top" wrapText="1"/>
    </xf>
    <xf numFmtId="0" fontId="21" fillId="0" borderId="0" xfId="0" quotePrefix="1" applyNumberFormat="1" applyFont="1" applyFill="1" applyAlignment="1" applyProtection="1">
      <alignment wrapText="1"/>
    </xf>
    <xf numFmtId="167" fontId="23" fillId="0" borderId="0" xfId="0" applyNumberFormat="1" applyFont="1" applyAlignment="1" applyProtection="1">
      <alignment horizontal="right" vertical="top" shrinkToFit="1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167" fontId="15" fillId="0" borderId="1" xfId="0" applyNumberFormat="1" applyFont="1" applyFill="1" applyBorder="1" applyAlignment="1" applyProtection="1">
      <alignment horizontal="right" vertical="top" shrinkToFit="1"/>
    </xf>
    <xf numFmtId="0" fontId="15" fillId="0" borderId="1" xfId="0" applyNumberFormat="1" applyFont="1" applyFill="1" applyBorder="1" applyAlignment="1" applyProtection="1">
      <alignment vertical="top" wrapText="1"/>
    </xf>
    <xf numFmtId="0" fontId="15" fillId="0" borderId="1" xfId="0" applyNumberFormat="1" applyFont="1" applyFill="1" applyBorder="1" applyAlignment="1" applyProtection="1">
      <alignment horizontal="right"/>
    </xf>
    <xf numFmtId="165" fontId="15" fillId="0" borderId="1" xfId="0" applyNumberFormat="1" applyFont="1" applyFill="1" applyBorder="1" applyAlignment="1" applyProtection="1">
      <alignment horizontal="right" shrinkToFit="1"/>
    </xf>
    <xf numFmtId="0" fontId="15" fillId="0" borderId="0" xfId="0" applyNumberFormat="1" applyFont="1" applyFill="1" applyAlignment="1" applyProtection="1">
      <alignment horizontal="center"/>
    </xf>
    <xf numFmtId="167" fontId="8" fillId="0" borderId="2" xfId="0" applyNumberFormat="1" applyFont="1" applyFill="1" applyBorder="1" applyAlignment="1" applyProtection="1">
      <alignment horizontal="right" vertical="top" shrinkToFit="1"/>
    </xf>
    <xf numFmtId="0" fontId="8" fillId="0" borderId="2" xfId="0" applyNumberFormat="1" applyFont="1" applyFill="1" applyBorder="1" applyAlignment="1" applyProtection="1">
      <alignment vertical="top" wrapText="1"/>
    </xf>
    <xf numFmtId="0" fontId="8" fillId="0" borderId="2" xfId="0" applyNumberFormat="1" applyFont="1" applyFill="1" applyBorder="1" applyAlignment="1" applyProtection="1">
      <alignment horizontal="right"/>
    </xf>
    <xf numFmtId="0" fontId="8" fillId="0" borderId="0" xfId="0" applyNumberFormat="1" applyFont="1" applyFill="1" applyAlignment="1" applyProtection="1"/>
    <xf numFmtId="167" fontId="8" fillId="0" borderId="0" xfId="4" applyNumberFormat="1" applyFont="1" applyAlignment="1" applyProtection="1">
      <alignment horizontal="right" vertical="top" shrinkToFit="1"/>
    </xf>
    <xf numFmtId="0" fontId="4" fillId="0" borderId="0" xfId="4" applyNumberFormat="1" applyFont="1" applyAlignment="1" applyProtection="1">
      <alignment vertical="top" wrapText="1"/>
    </xf>
    <xf numFmtId="0" fontId="4" fillId="0" borderId="0" xfId="4" applyNumberFormat="1" applyFont="1" applyFill="1" applyAlignment="1" applyProtection="1">
      <alignment horizontal="right"/>
    </xf>
    <xf numFmtId="165" fontId="4" fillId="0" borderId="0" xfId="4" applyNumberFormat="1" applyFont="1" applyFill="1" applyAlignment="1" applyProtection="1">
      <alignment horizontal="right" shrinkToFit="1"/>
    </xf>
    <xf numFmtId="0" fontId="4" fillId="0" borderId="0" xfId="0" applyNumberFormat="1" applyFont="1" applyAlignment="1" applyProtection="1"/>
    <xf numFmtId="167" fontId="8" fillId="0" borderId="0" xfId="0" applyNumberFormat="1" applyFont="1" applyAlignment="1" applyProtection="1">
      <alignment horizontal="right" vertical="top" shrinkToFit="1"/>
    </xf>
    <xf numFmtId="0" fontId="6" fillId="0" borderId="0" xfId="0" applyNumberFormat="1" applyFont="1" applyFill="1" applyAlignment="1" applyProtection="1">
      <alignment vertical="top"/>
    </xf>
    <xf numFmtId="0" fontId="5" fillId="0" borderId="0" xfId="0" applyNumberFormat="1" applyFont="1" applyFill="1" applyAlignment="1" applyProtection="1">
      <alignment horizontal="right"/>
    </xf>
    <xf numFmtId="165" fontId="5" fillId="0" borderId="0" xfId="0" applyNumberFormat="1" applyFont="1" applyFill="1" applyAlignment="1" applyProtection="1">
      <alignment horizontal="right" shrinkToFit="1"/>
    </xf>
    <xf numFmtId="166" fontId="4" fillId="0" borderId="0" xfId="0" applyNumberFormat="1" applyFont="1" applyFill="1" applyAlignment="1" applyProtection="1">
      <alignment horizontal="right" shrinkToFit="1"/>
    </xf>
    <xf numFmtId="167" fontId="8" fillId="0" borderId="0" xfId="0" quotePrefix="1" applyNumberFormat="1" applyFont="1" applyAlignment="1" applyProtection="1">
      <alignment horizontal="right" vertical="top" shrinkToFit="1"/>
    </xf>
    <xf numFmtId="0" fontId="6" fillId="0" borderId="0" xfId="0" quotePrefix="1" applyNumberFormat="1" applyFont="1" applyFill="1" applyAlignment="1" applyProtection="1">
      <alignment vertical="top" wrapText="1"/>
    </xf>
    <xf numFmtId="0" fontId="6" fillId="0" borderId="0" xfId="0" applyNumberFormat="1" applyFont="1" applyFill="1" applyAlignment="1" applyProtection="1">
      <alignment vertical="top" wrapText="1"/>
    </xf>
    <xf numFmtId="0" fontId="6" fillId="0" borderId="0" xfId="0" quotePrefix="1" applyNumberFormat="1" applyFont="1" applyAlignment="1" applyProtection="1">
      <alignment vertical="top" wrapText="1"/>
    </xf>
    <xf numFmtId="0" fontId="6" fillId="0" borderId="0" xfId="0" applyNumberFormat="1" applyFont="1" applyAlignment="1" applyProtection="1">
      <alignment vertical="top" wrapText="1"/>
    </xf>
    <xf numFmtId="167" fontId="8" fillId="0" borderId="0" xfId="0" applyNumberFormat="1" applyFont="1" applyFill="1" applyBorder="1" applyAlignment="1" applyProtection="1">
      <alignment horizontal="right" vertical="top" shrinkToFit="1"/>
    </xf>
    <xf numFmtId="0" fontId="5" fillId="0" borderId="0" xfId="0" applyNumberFormat="1" applyFont="1" applyAlignment="1" applyProtection="1"/>
    <xf numFmtId="0" fontId="15" fillId="0" borderId="0" xfId="0" applyNumberFormat="1" applyFont="1" applyFill="1" applyBorder="1" applyAlignment="1" applyProtection="1">
      <alignment horizontal="right"/>
    </xf>
    <xf numFmtId="165" fontId="15" fillId="0" borderId="0" xfId="0" applyNumberFormat="1" applyFont="1" applyFill="1" applyBorder="1" applyAlignment="1" applyProtection="1">
      <alignment horizontal="right" shrinkToFit="1"/>
    </xf>
    <xf numFmtId="0" fontId="6" fillId="0" borderId="0" xfId="0" applyNumberFormat="1" applyFont="1" applyAlignment="1" applyProtection="1">
      <alignment vertical="top"/>
    </xf>
    <xf numFmtId="1" fontId="8" fillId="0" borderId="0" xfId="0" applyNumberFormat="1" applyFont="1" applyAlignment="1" applyProtection="1">
      <alignment horizontal="right" vertical="top" wrapText="1"/>
    </xf>
    <xf numFmtId="0" fontId="7" fillId="0" borderId="0" xfId="0" applyFont="1" applyAlignment="1" applyProtection="1">
      <alignment horizontal="left" wrapText="1"/>
    </xf>
    <xf numFmtId="49" fontId="9" fillId="0" borderId="0" xfId="0" applyNumberFormat="1" applyFont="1" applyAlignment="1" applyProtection="1">
      <alignment horizontal="right"/>
    </xf>
    <xf numFmtId="0" fontId="10" fillId="0" borderId="0" xfId="0" applyFont="1" applyAlignment="1" applyProtection="1">
      <alignment horizontal="right" wrapText="1"/>
    </xf>
    <xf numFmtId="0" fontId="4" fillId="0" borderId="0" xfId="0" applyFont="1" applyProtection="1"/>
    <xf numFmtId="0" fontId="6" fillId="0" borderId="0" xfId="0" quotePrefix="1" applyNumberFormat="1" applyFont="1" applyAlignment="1" applyProtection="1">
      <alignment vertical="top"/>
    </xf>
    <xf numFmtId="0" fontId="6" fillId="0" borderId="0" xfId="0" applyNumberFormat="1" applyFont="1" applyFill="1" applyAlignment="1" applyProtection="1">
      <alignment horizontal="left" vertical="top"/>
    </xf>
    <xf numFmtId="0" fontId="5" fillId="0" borderId="0" xfId="0" applyNumberFormat="1" applyFont="1" applyFill="1" applyAlignment="1" applyProtection="1">
      <alignment vertical="top" wrapText="1"/>
    </xf>
    <xf numFmtId="0" fontId="17" fillId="0" borderId="0" xfId="0" applyFont="1" applyAlignment="1" applyProtection="1">
      <alignment vertical="top" wrapText="1"/>
    </xf>
    <xf numFmtId="1" fontId="8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>
      <alignment horizontal="right" wrapText="1"/>
    </xf>
    <xf numFmtId="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Protection="1"/>
    <xf numFmtId="166" fontId="20" fillId="0" borderId="0" xfId="0" applyNumberFormat="1" applyFont="1" applyFill="1" applyAlignment="1" applyProtection="1">
      <alignment horizontal="right" shrinkToFit="1"/>
    </xf>
    <xf numFmtId="0" fontId="7" fillId="0" borderId="0" xfId="0" applyNumberFormat="1" applyFont="1" applyFill="1" applyBorder="1" applyAlignment="1" applyProtection="1">
      <alignment vertical="top" wrapText="1"/>
    </xf>
    <xf numFmtId="0" fontId="21" fillId="0" borderId="0" xfId="0" applyNumberFormat="1" applyFont="1" applyFill="1" applyAlignment="1" applyProtection="1">
      <alignment vertical="top" wrapText="1"/>
    </xf>
    <xf numFmtId="0" fontId="20" fillId="0" borderId="0" xfId="0" applyNumberFormat="1" applyFont="1" applyFill="1" applyAlignment="1" applyProtection="1">
      <alignment vertical="top" wrapText="1"/>
    </xf>
    <xf numFmtId="49" fontId="8" fillId="0" borderId="0" xfId="0" quotePrefix="1" applyNumberFormat="1" applyFont="1" applyFill="1" applyAlignment="1" applyProtection="1">
      <alignment horizontal="left" vertical="top"/>
    </xf>
    <xf numFmtId="0" fontId="4" fillId="0" borderId="0" xfId="0" applyFont="1" applyAlignment="1" applyProtection="1">
      <alignment vertical="top" wrapText="1"/>
    </xf>
    <xf numFmtId="0" fontId="5" fillId="0" borderId="0" xfId="0" applyFont="1" applyFill="1" applyProtection="1"/>
    <xf numFmtId="167" fontId="15" fillId="0" borderId="0" xfId="0" applyNumberFormat="1" applyFont="1" applyFill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fill" vertical="center" wrapText="1"/>
    </xf>
    <xf numFmtId="0" fontId="6" fillId="0" borderId="0" xfId="0" applyNumberFormat="1" applyFont="1" applyFill="1" applyBorder="1" applyAlignment="1" applyProtection="1">
      <alignment horizontal="fill" vertical="center" wrapText="1"/>
    </xf>
    <xf numFmtId="0" fontId="6" fillId="0" borderId="0" xfId="0" applyNumberFormat="1" applyFont="1" applyFill="1" applyBorder="1" applyAlignment="1" applyProtection="1">
      <alignment horizontal="fill" wrapText="1"/>
    </xf>
    <xf numFmtId="0" fontId="5" fillId="0" borderId="0" xfId="0" applyFont="1" applyProtection="1"/>
    <xf numFmtId="167" fontId="19" fillId="0" borderId="0" xfId="0" applyNumberFormat="1" applyFont="1" applyAlignment="1" applyProtection="1">
      <alignment horizontal="right" vertical="top" shrinkToFit="1"/>
    </xf>
    <xf numFmtId="0" fontId="21" fillId="0" borderId="0" xfId="0" applyNumberFormat="1" applyFont="1" applyAlignment="1" applyProtection="1">
      <alignment vertical="top" wrapText="1"/>
    </xf>
    <xf numFmtId="0" fontId="20" fillId="0" borderId="0" xfId="0" applyNumberFormat="1" applyFont="1" applyFill="1" applyAlignment="1" applyProtection="1">
      <alignment horizontal="right"/>
    </xf>
    <xf numFmtId="167" fontId="19" fillId="0" borderId="0" xfId="0" applyNumberFormat="1" applyFont="1" applyFill="1" applyAlignment="1" applyProtection="1">
      <alignment horizontal="right" vertical="top" shrinkToFit="1"/>
    </xf>
    <xf numFmtId="0" fontId="20" fillId="0" borderId="0" xfId="0" applyNumberFormat="1" applyFont="1" applyFill="1" applyAlignment="1" applyProtection="1"/>
    <xf numFmtId="165" fontId="20" fillId="0" borderId="0" xfId="0" applyNumberFormat="1" applyFont="1" applyFill="1" applyAlignment="1" applyProtection="1">
      <alignment horizontal="right" shrinkToFit="1"/>
    </xf>
    <xf numFmtId="0" fontId="6" fillId="0" borderId="0" xfId="0" applyFont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24" fillId="0" borderId="0" xfId="0" applyNumberFormat="1" applyFont="1" applyFill="1" applyAlignment="1" applyProtection="1">
      <alignment vertical="top" wrapText="1"/>
    </xf>
    <xf numFmtId="0" fontId="19" fillId="0" borderId="0" xfId="0" applyNumberFormat="1" applyFont="1" applyAlignment="1" applyProtection="1">
      <alignment vertical="top" wrapText="1"/>
    </xf>
    <xf numFmtId="0" fontId="32" fillId="0" borderId="0" xfId="0" applyFont="1" applyAlignment="1" applyProtection="1">
      <alignment vertical="top" wrapText="1"/>
    </xf>
    <xf numFmtId="0" fontId="4" fillId="0" borderId="0" xfId="0" applyFont="1" applyAlignment="1" applyProtection="1">
      <alignment vertical="center" wrapText="1"/>
    </xf>
    <xf numFmtId="0" fontId="20" fillId="0" borderId="0" xfId="0" applyNumberFormat="1" applyFont="1" applyAlignment="1" applyProtection="1"/>
    <xf numFmtId="0" fontId="4" fillId="0" borderId="0" xfId="0" quotePrefix="1" applyFont="1" applyAlignment="1" applyProtection="1">
      <alignment vertical="center" wrapText="1"/>
    </xf>
    <xf numFmtId="0" fontId="25" fillId="0" borderId="0" xfId="0" applyFont="1" applyFill="1" applyProtection="1"/>
    <xf numFmtId="49" fontId="8" fillId="0" borderId="0" xfId="0" quotePrefix="1" applyNumberFormat="1" applyFont="1" applyAlignment="1" applyProtection="1">
      <alignment horizontal="left" vertical="top"/>
    </xf>
    <xf numFmtId="167" fontId="30" fillId="0" borderId="0" xfId="0" applyNumberFormat="1" applyFont="1" applyFill="1" applyAlignment="1" applyProtection="1">
      <alignment horizontal="left" vertical="top"/>
    </xf>
    <xf numFmtId="0" fontId="7" fillId="0" borderId="0" xfId="0" quotePrefix="1" applyNumberFormat="1" applyFont="1" applyFill="1" applyBorder="1" applyAlignment="1" applyProtection="1">
      <alignment vertical="center" wrapText="1"/>
    </xf>
    <xf numFmtId="0" fontId="7" fillId="0" borderId="0" xfId="0" quotePrefix="1" applyNumberFormat="1" applyFont="1" applyFill="1" applyBorder="1" applyAlignment="1" applyProtection="1">
      <alignment vertical="top" wrapText="1"/>
    </xf>
    <xf numFmtId="167" fontId="8" fillId="0" borderId="0" xfId="0" applyNumberFormat="1" applyFont="1" applyFill="1" applyAlignment="1" applyProtection="1">
      <alignment horizontal="right" vertical="top" shrinkToFit="1"/>
    </xf>
    <xf numFmtId="0" fontId="7" fillId="0" borderId="0" xfId="0" applyFont="1" applyAlignment="1" applyProtection="1">
      <alignment vertical="center" wrapText="1"/>
    </xf>
    <xf numFmtId="0" fontId="20" fillId="0" borderId="0" xfId="0" quotePrefix="1" applyNumberFormat="1" applyFont="1" applyFill="1" applyAlignment="1" applyProtection="1">
      <alignment vertical="top" wrapText="1"/>
    </xf>
    <xf numFmtId="167" fontId="23" fillId="0" borderId="0" xfId="0" applyNumberFormat="1" applyFont="1" applyFill="1" applyAlignment="1" applyProtection="1">
      <alignment horizontal="right" vertical="top" shrinkToFit="1"/>
    </xf>
    <xf numFmtId="49" fontId="4" fillId="0" borderId="0" xfId="0" applyNumberFormat="1" applyFont="1" applyFill="1" applyAlignment="1" applyProtection="1">
      <alignment vertical="top" wrapText="1"/>
    </xf>
    <xf numFmtId="0" fontId="20" fillId="0" borderId="0" xfId="0" applyNumberFormat="1" applyFont="1" applyAlignment="1" applyProtection="1">
      <alignment vertical="top" wrapText="1"/>
    </xf>
    <xf numFmtId="165" fontId="26" fillId="0" borderId="0" xfId="0" applyNumberFormat="1" applyFont="1" applyFill="1" applyAlignment="1" applyProtection="1">
      <alignment horizontal="right" shrinkToFit="1"/>
    </xf>
    <xf numFmtId="166" fontId="26" fillId="0" borderId="0" xfId="0" applyNumberFormat="1" applyFont="1" applyFill="1" applyAlignment="1" applyProtection="1">
      <alignment horizontal="right" shrinkToFit="1"/>
    </xf>
    <xf numFmtId="0" fontId="21" fillId="0" borderId="0" xfId="0" quotePrefix="1" applyNumberFormat="1" applyFont="1" applyAlignment="1" applyProtection="1">
      <alignment vertical="top" wrapText="1"/>
    </xf>
    <xf numFmtId="167" fontId="23" fillId="0" borderId="0" xfId="0" quotePrefix="1" applyNumberFormat="1" applyFont="1" applyAlignment="1" applyProtection="1">
      <alignment horizontal="left" vertical="top"/>
    </xf>
    <xf numFmtId="0" fontId="6" fillId="0" borderId="0" xfId="0" applyFont="1" applyAlignment="1" applyProtection="1">
      <alignment vertical="center" wrapText="1"/>
    </xf>
    <xf numFmtId="167" fontId="31" fillId="0" borderId="0" xfId="0" applyNumberFormat="1" applyFont="1" applyFill="1" applyAlignment="1" applyProtection="1">
      <alignment horizontal="left" vertical="top"/>
    </xf>
    <xf numFmtId="0" fontId="28" fillId="0" borderId="0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vertical="top" wrapText="1"/>
    </xf>
    <xf numFmtId="0" fontId="7" fillId="0" borderId="4" xfId="0" applyNumberFormat="1" applyFont="1" applyFill="1" applyBorder="1" applyAlignment="1" applyProtection="1">
      <alignment horizontal="right" wrapText="1"/>
    </xf>
    <xf numFmtId="4" fontId="4" fillId="0" borderId="4" xfId="0" applyNumberFormat="1" applyFont="1" applyFill="1" applyBorder="1" applyAlignment="1" applyProtection="1">
      <alignment horizontal="right" wrapText="1"/>
    </xf>
    <xf numFmtId="0" fontId="9" fillId="0" borderId="7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right" wrapText="1"/>
    </xf>
    <xf numFmtId="4" fontId="4" fillId="0" borderId="1" xfId="0" applyNumberFormat="1" applyFont="1" applyFill="1" applyBorder="1" applyAlignment="1" applyProtection="1">
      <alignment horizontal="right" wrapText="1"/>
    </xf>
    <xf numFmtId="167" fontId="9" fillId="0" borderId="7" xfId="0" applyNumberFormat="1" applyFont="1" applyFill="1" applyBorder="1" applyAlignment="1" applyProtection="1">
      <alignment vertical="top" wrapText="1"/>
    </xf>
    <xf numFmtId="0" fontId="9" fillId="0" borderId="10" xfId="0" applyNumberFormat="1" applyFont="1" applyFill="1" applyBorder="1" applyAlignment="1" applyProtection="1">
      <alignment vertical="top" wrapText="1"/>
    </xf>
    <xf numFmtId="0" fontId="7" fillId="0" borderId="11" xfId="0" applyNumberFormat="1" applyFont="1" applyFill="1" applyBorder="1" applyAlignment="1" applyProtection="1">
      <alignment horizontal="right" wrapText="1"/>
    </xf>
    <xf numFmtId="4" fontId="4" fillId="0" borderId="11" xfId="0" applyNumberFormat="1" applyFont="1" applyFill="1" applyBorder="1" applyAlignment="1" applyProtection="1">
      <alignment horizontal="right" wrapText="1"/>
    </xf>
    <xf numFmtId="0" fontId="9" fillId="0" borderId="14" xfId="0" applyNumberFormat="1" applyFont="1" applyFill="1" applyBorder="1" applyAlignment="1" applyProtection="1">
      <alignment vertical="top" wrapText="1"/>
    </xf>
    <xf numFmtId="0" fontId="7" fillId="0" borderId="15" xfId="0" applyNumberFormat="1" applyFont="1" applyFill="1" applyBorder="1" applyAlignment="1" applyProtection="1">
      <alignment horizontal="right" wrapText="1"/>
    </xf>
    <xf numFmtId="4" fontId="4" fillId="0" borderId="15" xfId="0" applyNumberFormat="1" applyFont="1" applyFill="1" applyBorder="1" applyAlignment="1" applyProtection="1">
      <alignment horizontal="right" wrapText="1"/>
    </xf>
    <xf numFmtId="0" fontId="6" fillId="0" borderId="17" xfId="0" applyNumberFormat="1" applyFont="1" applyFill="1" applyBorder="1" applyAlignment="1" applyProtection="1">
      <alignment horizontal="fill" vertical="center" wrapText="1"/>
    </xf>
    <xf numFmtId="0" fontId="6" fillId="0" borderId="19" xfId="0" applyNumberFormat="1" applyFont="1" applyFill="1" applyBorder="1" applyAlignment="1" applyProtection="1">
      <alignment vertical="top" wrapText="1"/>
    </xf>
    <xf numFmtId="0" fontId="7" fillId="0" borderId="20" xfId="0" applyNumberFormat="1" applyFont="1" applyFill="1" applyBorder="1" applyAlignment="1" applyProtection="1">
      <alignment horizontal="right" wrapText="1"/>
    </xf>
    <xf numFmtId="4" fontId="4" fillId="0" borderId="20" xfId="0" applyNumberFormat="1" applyFont="1" applyFill="1" applyBorder="1" applyAlignment="1" applyProtection="1">
      <alignment horizontal="right" wrapText="1"/>
    </xf>
    <xf numFmtId="0" fontId="6" fillId="0" borderId="12" xfId="0" applyNumberFormat="1" applyFont="1" applyFill="1" applyBorder="1" applyAlignment="1" applyProtection="1">
      <alignment vertical="top" wrapText="1"/>
    </xf>
    <xf numFmtId="0" fontId="14" fillId="2" borderId="0" xfId="0" applyNumberFormat="1" applyFont="1" applyFill="1" applyBorder="1" applyAlignment="1" applyProtection="1">
      <alignment horizontal="fill" vertical="center" wrapText="1"/>
    </xf>
    <xf numFmtId="0" fontId="6" fillId="2" borderId="0" xfId="0" applyNumberFormat="1" applyFont="1" applyFill="1" applyBorder="1" applyAlignment="1" applyProtection="1">
      <alignment horizontal="fill" vertical="center" wrapText="1"/>
    </xf>
    <xf numFmtId="0" fontId="6" fillId="2" borderId="0" xfId="0" applyNumberFormat="1" applyFont="1" applyFill="1" applyBorder="1" applyAlignment="1" applyProtection="1">
      <alignment horizontal="fill" wrapText="1"/>
    </xf>
    <xf numFmtId="0" fontId="5" fillId="2" borderId="0" xfId="0" applyFont="1" applyFill="1" applyProtection="1"/>
    <xf numFmtId="1" fontId="8" fillId="2" borderId="0" xfId="0" applyNumberFormat="1" applyFont="1" applyFill="1" applyBorder="1" applyAlignment="1" applyProtection="1">
      <alignment horizontal="right" vertical="top" wrapText="1"/>
    </xf>
    <xf numFmtId="0" fontId="6" fillId="2" borderId="0" xfId="0" applyNumberFormat="1" applyFont="1" applyFill="1" applyBorder="1" applyAlignment="1" applyProtection="1">
      <alignment vertical="top" wrapText="1"/>
    </xf>
    <xf numFmtId="0" fontId="7" fillId="2" borderId="0" xfId="0" applyNumberFormat="1" applyFont="1" applyFill="1" applyBorder="1" applyAlignment="1" applyProtection="1">
      <alignment horizontal="right" wrapText="1"/>
    </xf>
    <xf numFmtId="4" fontId="4" fillId="2" borderId="0" xfId="0" applyNumberFormat="1" applyFont="1" applyFill="1" applyBorder="1" applyAlignment="1" applyProtection="1">
      <alignment horizontal="right" wrapText="1"/>
    </xf>
    <xf numFmtId="0" fontId="4" fillId="2" borderId="0" xfId="0" applyFont="1" applyFill="1" applyProtection="1"/>
    <xf numFmtId="0" fontId="13" fillId="2" borderId="0" xfId="0" applyNumberFormat="1" applyFont="1" applyFill="1" applyBorder="1" applyAlignment="1" applyProtection="1">
      <alignment horizontal="fill" vertical="center" wrapText="1"/>
    </xf>
    <xf numFmtId="0" fontId="10" fillId="2" borderId="0" xfId="0" applyNumberFormat="1" applyFont="1" applyFill="1" applyBorder="1" applyAlignment="1" applyProtection="1">
      <alignment horizontal="center" wrapText="1"/>
    </xf>
    <xf numFmtId="0" fontId="10" fillId="2" borderId="0" xfId="0" applyFont="1" applyFill="1" applyProtection="1"/>
    <xf numFmtId="0" fontId="10" fillId="2" borderId="0" xfId="0" applyNumberFormat="1" applyFont="1" applyFill="1" applyBorder="1" applyAlignment="1" applyProtection="1">
      <alignment horizontal="fill" wrapText="1"/>
    </xf>
    <xf numFmtId="0" fontId="10" fillId="2" borderId="0" xfId="0" applyNumberFormat="1" applyFont="1" applyFill="1" applyBorder="1" applyAlignment="1" applyProtection="1">
      <alignment horizontal="fill" vertical="center" wrapText="1"/>
    </xf>
    <xf numFmtId="1" fontId="12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 wrapText="1"/>
    </xf>
    <xf numFmtId="0" fontId="11" fillId="2" borderId="0" xfId="0" applyNumberFormat="1" applyFont="1" applyFill="1" applyBorder="1" applyAlignment="1" applyProtection="1">
      <alignment horizontal="right" wrapText="1"/>
    </xf>
    <xf numFmtId="4" fontId="11" fillId="2" borderId="0" xfId="0" applyNumberFormat="1" applyFont="1" applyFill="1" applyBorder="1" applyAlignment="1" applyProtection="1">
      <alignment horizontal="right" wrapText="1"/>
    </xf>
    <xf numFmtId="0" fontId="11" fillId="2" borderId="0" xfId="0" applyFont="1" applyFill="1" applyProtection="1"/>
    <xf numFmtId="0" fontId="12" fillId="2" borderId="0" xfId="0" applyNumberFormat="1" applyFont="1" applyFill="1" applyBorder="1" applyAlignment="1" applyProtection="1">
      <alignment vertical="top" wrapText="1"/>
    </xf>
    <xf numFmtId="0" fontId="10" fillId="2" borderId="0" xfId="0" applyNumberFormat="1" applyFont="1" applyFill="1" applyBorder="1" applyAlignment="1" applyProtection="1">
      <alignment vertical="top" wrapText="1"/>
    </xf>
    <xf numFmtId="0" fontId="7" fillId="2" borderId="0" xfId="0" applyNumberFormat="1" applyFont="1" applyFill="1" applyBorder="1" applyAlignment="1" applyProtection="1">
      <alignment vertical="top" wrapText="1"/>
    </xf>
    <xf numFmtId="49" fontId="8" fillId="2" borderId="0" xfId="0" quotePrefix="1" applyNumberFormat="1" applyFont="1" applyFill="1" applyAlignment="1" applyProtection="1">
      <alignment horizontal="left" vertical="top"/>
    </xf>
    <xf numFmtId="0" fontId="7" fillId="2" borderId="0" xfId="0" applyFont="1" applyFill="1" applyAlignment="1" applyProtection="1">
      <alignment horizontal="left" wrapText="1"/>
    </xf>
    <xf numFmtId="49" fontId="9" fillId="2" borderId="0" xfId="0" applyNumberFormat="1" applyFont="1" applyFill="1" applyAlignment="1" applyProtection="1">
      <alignment horizontal="right"/>
    </xf>
    <xf numFmtId="0" fontId="10" fillId="2" borderId="0" xfId="0" applyFont="1" applyFill="1" applyAlignment="1" applyProtection="1">
      <alignment horizontal="right" wrapText="1"/>
    </xf>
    <xf numFmtId="1" fontId="8" fillId="2" borderId="0" xfId="0" applyNumberFormat="1" applyFont="1" applyFill="1" applyAlignment="1" applyProtection="1">
      <alignment horizontal="right" vertical="top" wrapText="1"/>
    </xf>
    <xf numFmtId="49" fontId="33" fillId="0" borderId="0" xfId="0" applyNumberFormat="1" applyFont="1" applyFill="1" applyAlignment="1" applyProtection="1">
      <alignment horizontal="right" wrapText="1" shrinkToFit="1"/>
    </xf>
    <xf numFmtId="0" fontId="4" fillId="0" borderId="0" xfId="0" applyNumberFormat="1" applyFont="1" applyFill="1" applyBorder="1" applyAlignment="1" applyProtection="1">
      <alignment horizontal="right"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15" fillId="0" borderId="0" xfId="0" applyNumberFormat="1" applyFont="1" applyFill="1" applyBorder="1" applyAlignment="1" applyProtection="1">
      <alignment horizontal="fill" vertical="center" wrapText="1"/>
    </xf>
    <xf numFmtId="0" fontId="5" fillId="0" borderId="0" xfId="0" applyNumberFormat="1" applyFont="1" applyFill="1" applyBorder="1" applyAlignment="1" applyProtection="1">
      <alignment horizontal="fill" vertical="center" wrapText="1"/>
    </xf>
    <xf numFmtId="0" fontId="5" fillId="0" borderId="0" xfId="0" applyNumberFormat="1" applyFont="1" applyFill="1" applyBorder="1" applyAlignment="1" applyProtection="1">
      <alignment horizontal="fill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27" fillId="0" borderId="0" xfId="0" applyNumberFormat="1" applyFont="1" applyFill="1" applyAlignment="1" applyProtection="1">
      <alignment vertical="top" wrapText="1"/>
    </xf>
    <xf numFmtId="164" fontId="34" fillId="0" borderId="0" xfId="7" quotePrefix="1" applyFont="1" applyFill="1" applyBorder="1" applyAlignment="1" applyProtection="1">
      <alignment horizontal="right" wrapText="1"/>
    </xf>
    <xf numFmtId="0" fontId="4" fillId="0" borderId="0" xfId="0" applyNumberFormat="1" applyFont="1" applyAlignment="1" applyProtection="1">
      <alignment horizontal="right"/>
    </xf>
    <xf numFmtId="166" fontId="20" fillId="0" borderId="1" xfId="0" applyNumberFormat="1" applyFont="1" applyFill="1" applyBorder="1" applyAlignment="1" applyProtection="1">
      <alignment horizontal="right" shrinkToFit="1"/>
    </xf>
    <xf numFmtId="0" fontId="35" fillId="0" borderId="0" xfId="0" applyFont="1" applyFill="1" applyAlignment="1" applyProtection="1">
      <alignment vertical="center" wrapText="1"/>
    </xf>
    <xf numFmtId="164" fontId="4" fillId="0" borderId="0" xfId="7" quotePrefix="1" applyFont="1" applyFill="1" applyBorder="1" applyAlignment="1" applyProtection="1">
      <alignment horizontal="left" wrapText="1"/>
    </xf>
    <xf numFmtId="0" fontId="20" fillId="0" borderId="0" xfId="0" applyNumberFormat="1" applyFont="1" applyFill="1" applyAlignment="1" applyProtection="1">
      <alignment horizontal="center"/>
    </xf>
    <xf numFmtId="0" fontId="36" fillId="0" borderId="0" xfId="0" applyNumberFormat="1" applyFont="1" applyFill="1" applyAlignment="1" applyProtection="1">
      <alignment horizontal="center"/>
    </xf>
    <xf numFmtId="0" fontId="4" fillId="0" borderId="0" xfId="8" applyNumberFormat="1" applyFont="1" applyFill="1" applyAlignment="1" applyProtection="1">
      <alignment vertical="top" wrapText="1"/>
    </xf>
    <xf numFmtId="0" fontId="7" fillId="0" borderId="0" xfId="8" applyNumberFormat="1" applyFont="1" applyFill="1" applyBorder="1" applyAlignment="1" applyProtection="1">
      <alignment horizontal="right" wrapText="1"/>
    </xf>
    <xf numFmtId="4" fontId="4" fillId="0" borderId="0" xfId="8" applyNumberFormat="1" applyFont="1" applyFill="1" applyBorder="1" applyAlignment="1" applyProtection="1">
      <alignment horizontal="right" wrapText="1"/>
    </xf>
    <xf numFmtId="0" fontId="4" fillId="0" borderId="0" xfId="8" quotePrefix="1" applyNumberFormat="1" applyFont="1" applyFill="1" applyAlignment="1" applyProtection="1">
      <alignment vertical="top" wrapText="1"/>
    </xf>
    <xf numFmtId="0" fontId="20" fillId="0" borderId="0" xfId="8" applyNumberFormat="1" applyFont="1" applyFill="1" applyAlignment="1" applyProtection="1">
      <alignment horizontal="right"/>
    </xf>
    <xf numFmtId="165" fontId="20" fillId="0" borderId="0" xfId="8" applyNumberFormat="1" applyFont="1" applyFill="1" applyAlignment="1" applyProtection="1">
      <alignment horizontal="right" shrinkToFit="1"/>
    </xf>
    <xf numFmtId="0" fontId="21" fillId="0" borderId="0" xfId="8" quotePrefix="1" applyNumberFormat="1" applyFont="1" applyAlignment="1" applyProtection="1">
      <alignment vertical="top" wrapText="1"/>
    </xf>
    <xf numFmtId="167" fontId="23" fillId="0" borderId="0" xfId="0" quotePrefix="1" applyNumberFormat="1" applyFont="1" applyAlignment="1" applyProtection="1">
      <alignment horizontal="right" vertical="top"/>
    </xf>
    <xf numFmtId="167" fontId="24" fillId="0" borderId="0" xfId="0" quotePrefix="1" applyNumberFormat="1" applyFont="1" applyFill="1" applyAlignment="1" applyProtection="1">
      <alignment horizontal="right" vertical="top" wrapText="1"/>
    </xf>
    <xf numFmtId="0" fontId="24" fillId="0" borderId="0" xfId="0" applyNumberFormat="1" applyFont="1" applyAlignment="1" applyProtection="1">
      <alignment vertical="top" wrapText="1"/>
    </xf>
    <xf numFmtId="0" fontId="37" fillId="0" borderId="0" xfId="0" applyNumberFormat="1" applyFont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left" vertical="center"/>
    </xf>
    <xf numFmtId="0" fontId="48" fillId="0" borderId="1" xfId="0" applyNumberFormat="1" applyFont="1" applyFill="1" applyBorder="1" applyAlignment="1" applyProtection="1"/>
    <xf numFmtId="171" fontId="4" fillId="0" borderId="0" xfId="0" applyNumberFormat="1" applyFont="1" applyFill="1" applyBorder="1" applyAlignment="1" applyProtection="1">
      <alignment horizontal="center" vertical="center"/>
    </xf>
    <xf numFmtId="171" fontId="4" fillId="0" borderId="1" xfId="0" applyNumberFormat="1" applyFont="1" applyFill="1" applyBorder="1" applyAlignment="1" applyProtection="1">
      <alignment horizontal="center" vertical="center"/>
    </xf>
    <xf numFmtId="171" fontId="15" fillId="0" borderId="1" xfId="0" applyNumberFormat="1" applyFont="1" applyFill="1" applyBorder="1" applyAlignment="1" applyProtection="1">
      <alignment horizontal="right" shrinkToFit="1"/>
    </xf>
    <xf numFmtId="171" fontId="8" fillId="0" borderId="2" xfId="0" applyNumberFormat="1" applyFont="1" applyFill="1" applyBorder="1" applyAlignment="1" applyProtection="1">
      <alignment horizontal="right" shrinkToFit="1"/>
    </xf>
    <xf numFmtId="171" fontId="8" fillId="0" borderId="2" xfId="0" applyNumberFormat="1" applyFont="1" applyFill="1" applyBorder="1" applyAlignment="1" applyProtection="1">
      <alignment vertical="top" wrapText="1"/>
    </xf>
    <xf numFmtId="171" fontId="4" fillId="0" borderId="0" xfId="4" applyNumberFormat="1" applyFont="1" applyFill="1" applyAlignment="1" applyProtection="1">
      <alignment horizontal="right" shrinkToFit="1"/>
    </xf>
    <xf numFmtId="171" fontId="4" fillId="0" borderId="0" xfId="0" applyNumberFormat="1" applyFont="1" applyFill="1" applyAlignment="1" applyProtection="1">
      <alignment horizontal="right" shrinkToFit="1"/>
    </xf>
    <xf numFmtId="171" fontId="8" fillId="0" borderId="0" xfId="0" applyNumberFormat="1" applyFont="1" applyFill="1" applyBorder="1" applyAlignment="1" applyProtection="1">
      <alignment horizontal="right" shrinkToFit="1"/>
    </xf>
    <xf numFmtId="171" fontId="4" fillId="0" borderId="0" xfId="0" applyNumberFormat="1" applyFont="1" applyAlignment="1" applyProtection="1"/>
    <xf numFmtId="171" fontId="5" fillId="0" borderId="0" xfId="0" applyNumberFormat="1" applyFont="1" applyAlignment="1" applyProtection="1"/>
    <xf numFmtId="171" fontId="4" fillId="0" borderId="0" xfId="0" applyNumberFormat="1" applyFont="1" applyFill="1" applyBorder="1" applyAlignment="1" applyProtection="1">
      <alignment horizontal="right"/>
    </xf>
    <xf numFmtId="171" fontId="7" fillId="0" borderId="0" xfId="0" applyNumberFormat="1" applyFont="1" applyFill="1" applyBorder="1" applyAlignment="1" applyProtection="1">
      <alignment horizontal="right"/>
    </xf>
    <xf numFmtId="171" fontId="4" fillId="0" borderId="0" xfId="0" applyNumberFormat="1" applyFont="1" applyFill="1" applyProtection="1"/>
    <xf numFmtId="171" fontId="20" fillId="3" borderId="0" xfId="0" applyNumberFormat="1" applyFont="1" applyFill="1" applyAlignment="1" applyProtection="1">
      <alignment horizontal="right" shrinkToFit="1"/>
      <protection locked="0"/>
    </xf>
    <xf numFmtId="171" fontId="20" fillId="0" borderId="0" xfId="0" applyNumberFormat="1" applyFont="1" applyFill="1" applyAlignment="1" applyProtection="1">
      <alignment horizontal="right" shrinkToFit="1"/>
    </xf>
    <xf numFmtId="171" fontId="6" fillId="0" borderId="0" xfId="0" applyNumberFormat="1" applyFont="1" applyFill="1" applyBorder="1" applyAlignment="1" applyProtection="1">
      <alignment horizontal="right"/>
    </xf>
    <xf numFmtId="171" fontId="6" fillId="0" borderId="0" xfId="0" applyNumberFormat="1" applyFont="1" applyFill="1" applyBorder="1" applyAlignment="1" applyProtection="1">
      <alignment horizontal="fill" wrapText="1"/>
    </xf>
    <xf numFmtId="171" fontId="4" fillId="3" borderId="0" xfId="0" applyNumberFormat="1" applyFont="1" applyFill="1" applyBorder="1" applyAlignment="1" applyProtection="1">
      <alignment horizontal="right"/>
      <protection locked="0"/>
    </xf>
    <xf numFmtId="171" fontId="25" fillId="0" borderId="0" xfId="0" applyNumberFormat="1" applyFont="1" applyFill="1" applyProtection="1"/>
    <xf numFmtId="171" fontId="5" fillId="0" borderId="0" xfId="0" applyNumberFormat="1" applyFont="1" applyFill="1" applyBorder="1" applyAlignment="1" applyProtection="1">
      <alignment horizontal="fill" wrapText="1"/>
    </xf>
    <xf numFmtId="171" fontId="20" fillId="0" borderId="0" xfId="0" applyNumberFormat="1" applyFont="1" applyFill="1" applyAlignment="1" applyProtection="1"/>
    <xf numFmtId="171" fontId="5" fillId="0" borderId="0" xfId="0" applyNumberFormat="1" applyFont="1" applyFill="1" applyBorder="1" applyAlignment="1" applyProtection="1">
      <alignment horizontal="right"/>
    </xf>
    <xf numFmtId="171" fontId="20" fillId="0" borderId="0" xfId="0" applyNumberFormat="1" applyFont="1" applyAlignment="1" applyProtection="1"/>
    <xf numFmtId="171" fontId="27" fillId="0" borderId="0" xfId="0" applyNumberFormat="1" applyFont="1" applyFill="1" applyAlignment="1" applyProtection="1">
      <alignment horizontal="right" shrinkToFit="1"/>
    </xf>
    <xf numFmtId="171" fontId="5" fillId="0" borderId="0" xfId="0" applyNumberFormat="1" applyFont="1" applyFill="1" applyProtection="1"/>
    <xf numFmtId="171" fontId="20" fillId="0" borderId="0" xfId="8" applyNumberFormat="1" applyFont="1" applyFill="1" applyAlignment="1" applyProtection="1">
      <alignment horizontal="right" shrinkToFit="1"/>
    </xf>
    <xf numFmtId="171" fontId="4" fillId="0" borderId="5" xfId="0" applyNumberFormat="1" applyFont="1" applyFill="1" applyBorder="1" applyAlignment="1" applyProtection="1">
      <alignment horizontal="right"/>
    </xf>
    <xf numFmtId="171" fontId="7" fillId="0" borderId="6" xfId="0" applyNumberFormat="1" applyFont="1" applyFill="1" applyBorder="1" applyAlignment="1" applyProtection="1">
      <alignment horizontal="right"/>
    </xf>
    <xf numFmtId="171" fontId="4" fillId="0" borderId="8" xfId="0" applyNumberFormat="1" applyFont="1" applyFill="1" applyBorder="1" applyAlignment="1" applyProtection="1">
      <alignment horizontal="right"/>
    </xf>
    <xf numFmtId="171" fontId="7" fillId="0" borderId="9" xfId="0" applyNumberFormat="1" applyFont="1" applyFill="1" applyBorder="1" applyAlignment="1" applyProtection="1">
      <alignment horizontal="right"/>
    </xf>
    <xf numFmtId="171" fontId="4" fillId="0" borderId="12" xfId="0" applyNumberFormat="1" applyFont="1" applyFill="1" applyBorder="1" applyAlignment="1" applyProtection="1">
      <alignment horizontal="right"/>
    </xf>
    <xf numFmtId="171" fontId="7" fillId="0" borderId="13" xfId="0" applyNumberFormat="1" applyFont="1" applyFill="1" applyBorder="1" applyAlignment="1" applyProtection="1">
      <alignment horizontal="right"/>
    </xf>
    <xf numFmtId="171" fontId="4" fillId="0" borderId="14" xfId="0" applyNumberFormat="1" applyFont="1" applyFill="1" applyBorder="1" applyAlignment="1" applyProtection="1">
      <alignment horizontal="right"/>
    </xf>
    <xf numFmtId="171" fontId="7" fillId="0" borderId="16" xfId="0" applyNumberFormat="1" applyFont="1" applyFill="1" applyBorder="1" applyAlignment="1" applyProtection="1">
      <alignment horizontal="right"/>
    </xf>
    <xf numFmtId="171" fontId="6" fillId="0" borderId="17" xfId="0" applyNumberFormat="1" applyFont="1" applyFill="1" applyBorder="1" applyAlignment="1" applyProtection="1">
      <alignment horizontal="fill" wrapText="1"/>
    </xf>
    <xf numFmtId="171" fontId="6" fillId="0" borderId="18" xfId="0" applyNumberFormat="1" applyFont="1" applyFill="1" applyBorder="1" applyAlignment="1" applyProtection="1">
      <alignment horizontal="fill" wrapText="1"/>
    </xf>
    <xf numFmtId="171" fontId="4" fillId="0" borderId="19" xfId="0" applyNumberFormat="1" applyFont="1" applyFill="1" applyBorder="1" applyAlignment="1" applyProtection="1">
      <alignment horizontal="right"/>
    </xf>
    <xf numFmtId="171" fontId="6" fillId="0" borderId="21" xfId="0" applyNumberFormat="1" applyFont="1" applyFill="1" applyBorder="1" applyAlignment="1" applyProtection="1">
      <alignment horizontal="right"/>
    </xf>
    <xf numFmtId="171" fontId="6" fillId="0" borderId="22" xfId="0" applyNumberFormat="1" applyFont="1" applyFill="1" applyBorder="1" applyAlignment="1" applyProtection="1">
      <alignment horizontal="right"/>
    </xf>
    <xf numFmtId="171" fontId="6" fillId="2" borderId="0" xfId="0" applyNumberFormat="1" applyFont="1" applyFill="1" applyBorder="1" applyAlignment="1" applyProtection="1">
      <alignment horizontal="fill" wrapText="1"/>
    </xf>
    <xf numFmtId="171" fontId="4" fillId="2" borderId="0" xfId="0" applyNumberFormat="1" applyFont="1" applyFill="1" applyBorder="1" applyAlignment="1" applyProtection="1">
      <alignment horizontal="right"/>
    </xf>
    <xf numFmtId="171" fontId="7" fillId="2" borderId="0" xfId="0" applyNumberFormat="1" applyFont="1" applyFill="1" applyBorder="1" applyAlignment="1" applyProtection="1">
      <alignment horizontal="right"/>
    </xf>
    <xf numFmtId="171" fontId="10" fillId="2" borderId="0" xfId="0" applyNumberFormat="1" applyFont="1" applyFill="1" applyBorder="1" applyAlignment="1" applyProtection="1">
      <alignment horizontal="fill" wrapText="1"/>
    </xf>
    <xf numFmtId="171" fontId="11" fillId="2" borderId="0" xfId="0" applyNumberFormat="1" applyFont="1" applyFill="1" applyBorder="1" applyAlignment="1" applyProtection="1">
      <alignment horizontal="right"/>
    </xf>
    <xf numFmtId="171" fontId="11" fillId="2" borderId="0" xfId="0" applyNumberFormat="1" applyFont="1" applyFill="1" applyBorder="1" applyAlignment="1" applyProtection="1">
      <alignment horizontal="right" wrapText="1"/>
    </xf>
    <xf numFmtId="171" fontId="10" fillId="2" borderId="0" xfId="0" applyNumberFormat="1" applyFont="1" applyFill="1" applyBorder="1" applyAlignment="1" applyProtection="1">
      <alignment horizontal="right"/>
    </xf>
    <xf numFmtId="171" fontId="4" fillId="2" borderId="0" xfId="0" applyNumberFormat="1" applyFont="1" applyFill="1" applyAlignment="1" applyProtection="1">
      <alignment horizontal="right"/>
    </xf>
    <xf numFmtId="171" fontId="5" fillId="2" borderId="0" xfId="0" applyNumberFormat="1" applyFont="1" applyFill="1" applyAlignment="1" applyProtection="1">
      <alignment horizontal="right"/>
    </xf>
    <xf numFmtId="171" fontId="4" fillId="2" borderId="0" xfId="0" applyNumberFormat="1" applyFont="1" applyFill="1" applyAlignment="1" applyProtection="1"/>
    <xf numFmtId="171" fontId="5" fillId="2" borderId="0" xfId="0" applyNumberFormat="1" applyFont="1" applyFill="1" applyAlignment="1" applyProtection="1"/>
    <xf numFmtId="171" fontId="49" fillId="0" borderId="0" xfId="0" applyNumberFormat="1" applyFont="1" applyFill="1" applyProtection="1"/>
    <xf numFmtId="1" fontId="4" fillId="0" borderId="0" xfId="0" applyNumberFormat="1" applyFont="1" applyFill="1" applyBorder="1" applyAlignment="1" applyProtection="1">
      <alignment horizontal="right" vertical="top" wrapText="1"/>
    </xf>
    <xf numFmtId="0" fontId="9" fillId="0" borderId="0" xfId="0" quotePrefix="1" applyNumberFormat="1" applyFont="1" applyFill="1" applyBorder="1" applyAlignment="1" applyProtection="1">
      <alignment horizontal="left" vertical="top" wrapText="1"/>
    </xf>
    <xf numFmtId="49" fontId="9" fillId="0" borderId="0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171" fontId="7" fillId="0" borderId="0" xfId="0" applyNumberFormat="1" applyFont="1" applyFill="1" applyBorder="1" applyAlignment="1" applyProtection="1">
      <alignment horizontal="right" vertical="top" wrapText="1"/>
    </xf>
    <xf numFmtId="171" fontId="4" fillId="0" borderId="0" xfId="0" applyNumberFormat="1" applyFont="1" applyFill="1" applyBorder="1" applyAlignment="1" applyProtection="1">
      <alignment vertical="top"/>
    </xf>
    <xf numFmtId="0" fontId="50" fillId="0" borderId="0" xfId="36" applyNumberFormat="1" applyFont="1" applyFill="1" applyAlignment="1" applyProtection="1">
      <alignment horizontal="left" vertical="top"/>
    </xf>
    <xf numFmtId="0" fontId="4" fillId="0" borderId="0" xfId="36" applyNumberFormat="1" applyFont="1" applyFill="1" applyAlignment="1" applyProtection="1"/>
    <xf numFmtId="0" fontId="9" fillId="0" borderId="0" xfId="0" quotePrefix="1" applyNumberFormat="1" applyFont="1" applyFill="1" applyBorder="1" applyAlignment="1" applyProtection="1">
      <alignment horizontal="left" vertical="top"/>
    </xf>
    <xf numFmtId="171" fontId="4" fillId="0" borderId="0" xfId="0" applyNumberFormat="1" applyFont="1" applyProtection="1"/>
    <xf numFmtId="2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Alignment="1" applyProtection="1">
      <alignment horizontal="right"/>
    </xf>
  </cellXfs>
  <cellStyles count="37">
    <cellStyle name="Comma 3 2" xfId="10"/>
    <cellStyle name="Comma 3 3" xfId="11"/>
    <cellStyle name="Comma 3 4" xfId="12"/>
    <cellStyle name="Comma 4 2" xfId="13"/>
    <cellStyle name="Comma 4 3" xfId="14"/>
    <cellStyle name="Comma 4 4" xfId="15"/>
    <cellStyle name="Comma 5 2" xfId="16"/>
    <cellStyle name="Comma 6 2" xfId="17"/>
    <cellStyle name="Euro" xfId="18"/>
    <cellStyle name="Hiperpovezava 2" xfId="19"/>
    <cellStyle name="Hiperpovezava 3" xfId="20"/>
    <cellStyle name="Naslov" xfId="1" builtinId="15" customBuiltin="1"/>
    <cellStyle name="Navadno" xfId="0" builtinId="0"/>
    <cellStyle name="Navadno 2" xfId="8"/>
    <cellStyle name="Navadno 2 2" xfId="21"/>
    <cellStyle name="Navadno 3" xfId="22"/>
    <cellStyle name="Navadno 4" xfId="23"/>
    <cellStyle name="Navadno 5" xfId="24"/>
    <cellStyle name="Navadno 56" xfId="25"/>
    <cellStyle name="Navadno 59" xfId="26"/>
    <cellStyle name="Navadno 6" xfId="9"/>
    <cellStyle name="Navadno_04164-00_pzr_5_p_1" xfId="36"/>
    <cellStyle name="Normal 11" xfId="27"/>
    <cellStyle name="Normal_1.3.2" xfId="2"/>
    <cellStyle name="Odstotek 2" xfId="3"/>
    <cellStyle name="Percent 3 2" xfId="28"/>
    <cellStyle name="Percent 3 3" xfId="29"/>
    <cellStyle name="Percent 3 4" xfId="30"/>
    <cellStyle name="Percent 5 2" xfId="31"/>
    <cellStyle name="Pomoc" xfId="4"/>
    <cellStyle name="Rekapitulacija" xfId="5"/>
    <cellStyle name="Slog 1" xfId="6"/>
    <cellStyle name="STOLPEC_E" xfId="32"/>
    <cellStyle name="Vejica 2" xfId="7"/>
    <cellStyle name="Vejica 2 2" xfId="34"/>
    <cellStyle name="Vejica 3" xfId="35"/>
    <cellStyle name="Vejica 4" xfId="3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5</xdr:col>
      <xdr:colOff>990600</xdr:colOff>
      <xdr:row>0</xdr:row>
      <xdr:rowOff>0</xdr:rowOff>
    </xdr:to>
    <xdr:sp macro="" textlink="">
      <xdr:nvSpPr>
        <xdr:cNvPr id="1860" name="Line 13"/>
        <xdr:cNvSpPr>
          <a:spLocks noChangeShapeType="1"/>
        </xdr:cNvSpPr>
      </xdr:nvSpPr>
      <xdr:spPr bwMode="auto">
        <a:xfrm>
          <a:off x="19050" y="0"/>
          <a:ext cx="5867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</xdr:colOff>
      <xdr:row>0</xdr:row>
      <xdr:rowOff>0</xdr:rowOff>
    </xdr:from>
    <xdr:to>
      <xdr:col>5</xdr:col>
      <xdr:colOff>990600</xdr:colOff>
      <xdr:row>0</xdr:row>
      <xdr:rowOff>0</xdr:rowOff>
    </xdr:to>
    <xdr:sp macro="" textlink="">
      <xdr:nvSpPr>
        <xdr:cNvPr id="1861" name="Line 14"/>
        <xdr:cNvSpPr>
          <a:spLocks noChangeShapeType="1"/>
        </xdr:cNvSpPr>
      </xdr:nvSpPr>
      <xdr:spPr bwMode="auto">
        <a:xfrm>
          <a:off x="28575" y="0"/>
          <a:ext cx="5857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47625</xdr:colOff>
      <xdr:row>0</xdr:row>
      <xdr:rowOff>0</xdr:rowOff>
    </xdr:from>
    <xdr:to>
      <xdr:col>5</xdr:col>
      <xdr:colOff>590550</xdr:colOff>
      <xdr:row>0</xdr:row>
      <xdr:rowOff>0</xdr:rowOff>
    </xdr:to>
    <xdr:pic>
      <xdr:nvPicPr>
        <xdr:cNvPr id="1862" name="Picture 43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3475" y="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19050</xdr:colOff>
      <xdr:row>0</xdr:row>
      <xdr:rowOff>19050</xdr:rowOff>
    </xdr:from>
    <xdr:to>
      <xdr:col>5</xdr:col>
      <xdr:colOff>561975</xdr:colOff>
      <xdr:row>1</xdr:row>
      <xdr:rowOff>142875</xdr:rowOff>
    </xdr:to>
    <xdr:pic>
      <xdr:nvPicPr>
        <xdr:cNvPr id="1863" name="Picture 46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19050"/>
          <a:ext cx="5429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19050</xdr:colOff>
      <xdr:row>0</xdr:row>
      <xdr:rowOff>19050</xdr:rowOff>
    </xdr:from>
    <xdr:to>
      <xdr:col>5</xdr:col>
      <xdr:colOff>561975</xdr:colOff>
      <xdr:row>1</xdr:row>
      <xdr:rowOff>142875</xdr:rowOff>
    </xdr:to>
    <xdr:pic>
      <xdr:nvPicPr>
        <xdr:cNvPr id="1864" name="Picture 47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19050"/>
          <a:ext cx="5429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64"/>
  <sheetViews>
    <sheetView tabSelected="1" view="pageBreakPreview" zoomScaleNormal="100" zoomScaleSheetLayoutView="100" workbookViewId="0">
      <selection activeCell="E67" sqref="E67"/>
    </sheetView>
  </sheetViews>
  <sheetFormatPr defaultColWidth="9" defaultRowHeight="12.75"/>
  <cols>
    <col min="1" max="1" width="3.85546875" style="37" customWidth="1"/>
    <col min="2" max="2" width="43.28515625" style="38" customWidth="1"/>
    <col min="3" max="3" width="4.5703125" style="39" customWidth="1"/>
    <col min="4" max="4" width="10" style="40" bestFit="1" customWidth="1"/>
    <col min="5" max="5" width="11.5703125" style="176" customWidth="1"/>
    <col min="6" max="6" width="15.42578125" style="177" customWidth="1"/>
    <col min="7" max="7" width="6.5703125" style="51" hidden="1" customWidth="1"/>
    <col min="8" max="8" width="19.7109375" style="51" hidden="1" customWidth="1"/>
    <col min="9" max="9" width="17.7109375" style="51" hidden="1" customWidth="1"/>
    <col min="10" max="10" width="23.7109375" style="51" hidden="1" customWidth="1"/>
    <col min="11" max="11" width="11" style="51" hidden="1" customWidth="1"/>
    <col min="12" max="16" width="9" style="41" hidden="1" customWidth="1"/>
    <col min="17" max="16384" width="9" style="41"/>
  </cols>
  <sheetData>
    <row r="1" spans="1:16" s="5" customFormat="1">
      <c r="A1" s="4"/>
      <c r="B1" s="166"/>
      <c r="E1" s="168"/>
      <c r="F1" s="168"/>
      <c r="G1" s="51"/>
      <c r="H1" s="51"/>
      <c r="I1" s="51"/>
      <c r="J1" s="51"/>
      <c r="K1" s="51"/>
      <c r="O1" s="5">
        <f>LEN(B1)</f>
        <v>0</v>
      </c>
      <c r="P1" s="5">
        <f>IF(O1&gt;250,"POZOR",)</f>
        <v>0</v>
      </c>
    </row>
    <row r="2" spans="1:16" s="5" customFormat="1">
      <c r="A2" s="6"/>
      <c r="B2" s="167" t="s">
        <v>210</v>
      </c>
      <c r="C2" s="7"/>
      <c r="D2" s="7"/>
      <c r="E2" s="169"/>
      <c r="F2" s="168"/>
      <c r="G2" s="51"/>
      <c r="H2" s="51"/>
      <c r="I2" s="51"/>
      <c r="J2" s="51"/>
      <c r="K2" s="51"/>
      <c r="O2" s="5">
        <f t="shared" ref="O2:O72" si="0">LEN(B2)</f>
        <v>70</v>
      </c>
      <c r="P2" s="5">
        <f t="shared" ref="P2:P72" si="1">IF(O2&gt;250,"POZOR",)</f>
        <v>0</v>
      </c>
    </row>
    <row r="3" spans="1:16" s="5" customFormat="1">
      <c r="A3" s="4"/>
      <c r="E3" s="168"/>
      <c r="F3" s="168"/>
      <c r="G3" s="51"/>
      <c r="H3" s="51"/>
      <c r="I3" s="51"/>
      <c r="J3" s="51"/>
      <c r="K3" s="51"/>
      <c r="O3" s="5">
        <f t="shared" si="0"/>
        <v>0</v>
      </c>
      <c r="P3" s="5">
        <f t="shared" si="1"/>
        <v>0</v>
      </c>
    </row>
    <row r="4" spans="1:16" s="12" customFormat="1">
      <c r="A4" s="8"/>
      <c r="B4" s="9" t="s">
        <v>24</v>
      </c>
      <c r="C4" s="10" t="s">
        <v>4</v>
      </c>
      <c r="D4" s="11" t="s">
        <v>5</v>
      </c>
      <c r="E4" s="170" t="s">
        <v>27</v>
      </c>
      <c r="F4" s="170" t="s">
        <v>6</v>
      </c>
      <c r="G4" s="51"/>
      <c r="H4" s="51"/>
      <c r="I4" s="51"/>
      <c r="J4" s="51"/>
      <c r="K4" s="51"/>
      <c r="O4" s="5">
        <f t="shared" si="0"/>
        <v>8</v>
      </c>
      <c r="P4" s="5">
        <f t="shared" si="1"/>
        <v>0</v>
      </c>
    </row>
    <row r="5" spans="1:16" s="16" customFormat="1">
      <c r="A5" s="13"/>
      <c r="B5" s="14" t="s">
        <v>7</v>
      </c>
      <c r="C5" s="15"/>
      <c r="D5" s="15"/>
      <c r="E5" s="171"/>
      <c r="F5" s="172"/>
      <c r="G5" s="51"/>
      <c r="H5" s="51"/>
      <c r="I5" s="51"/>
      <c r="J5" s="51"/>
      <c r="K5" s="51"/>
      <c r="O5" s="5">
        <f t="shared" si="0"/>
        <v>23</v>
      </c>
      <c r="P5" s="5">
        <f t="shared" si="1"/>
        <v>0</v>
      </c>
    </row>
    <row r="6" spans="1:16" s="21" customFormat="1">
      <c r="A6" s="17"/>
      <c r="B6" s="18"/>
      <c r="C6" s="19"/>
      <c r="D6" s="20"/>
      <c r="E6" s="173"/>
      <c r="F6" s="173"/>
      <c r="G6" s="51"/>
      <c r="H6" s="51"/>
      <c r="I6" s="51"/>
      <c r="J6" s="51"/>
      <c r="K6" s="51"/>
      <c r="O6" s="5">
        <f t="shared" si="0"/>
        <v>0</v>
      </c>
      <c r="P6" s="5">
        <f t="shared" si="1"/>
        <v>0</v>
      </c>
    </row>
    <row r="7" spans="1:16" s="21" customFormat="1">
      <c r="A7" s="17"/>
      <c r="B7" s="18"/>
      <c r="C7" s="19"/>
      <c r="D7" s="20"/>
      <c r="E7" s="173"/>
      <c r="F7" s="173"/>
      <c r="G7" s="51"/>
      <c r="H7" s="51"/>
      <c r="I7" s="51"/>
      <c r="J7" s="51"/>
      <c r="K7" s="51"/>
      <c r="O7" s="5">
        <f t="shared" si="0"/>
        <v>0</v>
      </c>
      <c r="P7" s="5">
        <f t="shared" si="1"/>
        <v>0</v>
      </c>
    </row>
    <row r="8" spans="1:16" s="21" customFormat="1">
      <c r="A8" s="17"/>
      <c r="B8" s="18"/>
      <c r="C8" s="19"/>
      <c r="D8" s="20"/>
      <c r="E8" s="173"/>
      <c r="F8" s="173"/>
      <c r="G8" s="51"/>
      <c r="H8" s="51"/>
      <c r="I8" s="51"/>
      <c r="J8" s="51"/>
      <c r="K8" s="51"/>
      <c r="O8" s="5">
        <f t="shared" si="0"/>
        <v>0</v>
      </c>
      <c r="P8" s="5">
        <f t="shared" si="1"/>
        <v>0</v>
      </c>
    </row>
    <row r="9" spans="1:16" s="21" customFormat="1">
      <c r="A9" s="17"/>
      <c r="B9" s="18"/>
      <c r="C9" s="19"/>
      <c r="D9" s="20"/>
      <c r="E9" s="173"/>
      <c r="F9" s="173"/>
      <c r="G9" s="51"/>
      <c r="H9" s="51"/>
      <c r="I9" s="51"/>
      <c r="J9" s="51"/>
      <c r="K9" s="51"/>
      <c r="O9" s="5">
        <f t="shared" si="0"/>
        <v>0</v>
      </c>
      <c r="P9" s="5">
        <f t="shared" si="1"/>
        <v>0</v>
      </c>
    </row>
    <row r="10" spans="1:16" s="21" customFormat="1">
      <c r="A10" s="22"/>
      <c r="B10" s="23" t="s">
        <v>54</v>
      </c>
      <c r="C10" s="24"/>
      <c r="D10" s="25"/>
      <c r="E10" s="174"/>
      <c r="F10" s="174"/>
      <c r="G10" s="51"/>
      <c r="H10" s="51"/>
      <c r="I10" s="51"/>
      <c r="J10" s="51"/>
      <c r="K10" s="51"/>
      <c r="O10" s="5">
        <f t="shared" si="0"/>
        <v>19</v>
      </c>
      <c r="P10" s="5">
        <f t="shared" si="1"/>
        <v>0</v>
      </c>
    </row>
    <row r="11" spans="1:16" s="21" customFormat="1">
      <c r="A11" s="27" t="s">
        <v>9</v>
      </c>
      <c r="B11" s="28"/>
      <c r="C11" s="24"/>
      <c r="D11" s="25"/>
      <c r="E11" s="174"/>
      <c r="F11" s="174"/>
      <c r="G11" s="51"/>
      <c r="H11" s="51"/>
      <c r="I11" s="51"/>
      <c r="J11" s="51"/>
      <c r="K11" s="51"/>
      <c r="O11" s="5">
        <f t="shared" si="0"/>
        <v>0</v>
      </c>
      <c r="P11" s="5">
        <f t="shared" si="1"/>
        <v>0</v>
      </c>
    </row>
    <row r="12" spans="1:16" s="21" customFormat="1">
      <c r="A12" s="22"/>
      <c r="B12" s="29"/>
      <c r="C12" s="24"/>
      <c r="D12" s="25"/>
      <c r="E12" s="174"/>
      <c r="F12" s="174"/>
      <c r="G12" s="51"/>
      <c r="H12" s="51"/>
      <c r="I12" s="51"/>
      <c r="J12" s="51"/>
      <c r="K12" s="51"/>
      <c r="O12" s="5">
        <f t="shared" si="0"/>
        <v>0</v>
      </c>
      <c r="P12" s="5">
        <f t="shared" si="1"/>
        <v>0</v>
      </c>
    </row>
    <row r="13" spans="1:16" s="21" customFormat="1">
      <c r="A13" s="22"/>
      <c r="B13" s="23" t="s">
        <v>1</v>
      </c>
      <c r="C13" s="24"/>
      <c r="D13" s="25"/>
      <c r="E13" s="174"/>
      <c r="F13" s="174"/>
      <c r="G13" s="51"/>
      <c r="H13" s="51"/>
      <c r="I13" s="51"/>
      <c r="J13" s="51"/>
      <c r="K13" s="51"/>
      <c r="O13" s="5">
        <f t="shared" si="0"/>
        <v>7</v>
      </c>
      <c r="P13" s="5">
        <f t="shared" si="1"/>
        <v>0</v>
      </c>
    </row>
    <row r="14" spans="1:16" s="21" customFormat="1">
      <c r="A14" s="22"/>
      <c r="B14" s="30" t="s">
        <v>55</v>
      </c>
      <c r="C14" s="24"/>
      <c r="D14" s="25"/>
      <c r="E14" s="174"/>
      <c r="F14" s="174"/>
      <c r="G14" s="51"/>
      <c r="H14" s="51"/>
      <c r="I14" s="51"/>
      <c r="J14" s="51"/>
      <c r="K14" s="51"/>
      <c r="O14" s="5">
        <f t="shared" si="0"/>
        <v>34</v>
      </c>
      <c r="P14" s="5">
        <f t="shared" si="1"/>
        <v>0</v>
      </c>
    </row>
    <row r="15" spans="1:16" s="21" customFormat="1">
      <c r="A15" s="22"/>
      <c r="B15" s="31" t="s">
        <v>56</v>
      </c>
      <c r="C15" s="24"/>
      <c r="D15" s="25"/>
      <c r="E15" s="174"/>
      <c r="F15" s="174"/>
      <c r="G15" s="51"/>
      <c r="H15" s="51"/>
      <c r="I15" s="51"/>
      <c r="J15" s="51"/>
      <c r="K15" s="51"/>
      <c r="O15" s="5">
        <f t="shared" si="0"/>
        <v>23</v>
      </c>
      <c r="P15" s="5">
        <f t="shared" si="1"/>
        <v>0</v>
      </c>
    </row>
    <row r="16" spans="1:16" s="21" customFormat="1">
      <c r="A16" s="22"/>
      <c r="C16" s="24"/>
      <c r="D16" s="25"/>
      <c r="E16" s="174"/>
      <c r="F16" s="174"/>
      <c r="G16" s="51"/>
      <c r="H16" s="51"/>
      <c r="I16" s="51"/>
      <c r="J16" s="51"/>
      <c r="K16" s="51"/>
      <c r="O16" s="5">
        <f t="shared" si="0"/>
        <v>0</v>
      </c>
      <c r="P16" s="5">
        <f t="shared" si="1"/>
        <v>0</v>
      </c>
    </row>
    <row r="17" spans="1:16" s="21" customFormat="1">
      <c r="A17" s="22"/>
      <c r="B17" s="31"/>
      <c r="C17" s="24"/>
      <c r="D17" s="25"/>
      <c r="E17" s="174"/>
      <c r="F17" s="174"/>
      <c r="G17" s="51"/>
      <c r="H17" s="51"/>
      <c r="I17" s="51"/>
      <c r="J17" s="51"/>
      <c r="K17" s="51"/>
      <c r="O17" s="5">
        <f t="shared" si="0"/>
        <v>0</v>
      </c>
      <c r="P17" s="5">
        <f t="shared" si="1"/>
        <v>0</v>
      </c>
    </row>
    <row r="18" spans="1:16" s="21" customFormat="1">
      <c r="A18" s="22"/>
      <c r="B18" s="31"/>
      <c r="C18" s="24"/>
      <c r="D18" s="25"/>
      <c r="E18" s="174"/>
      <c r="F18" s="174"/>
      <c r="G18" s="51"/>
      <c r="H18" s="51"/>
      <c r="I18" s="51"/>
      <c r="J18" s="51"/>
      <c r="K18" s="51"/>
      <c r="O18" s="5">
        <f t="shared" si="0"/>
        <v>0</v>
      </c>
      <c r="P18" s="5">
        <f t="shared" si="1"/>
        <v>0</v>
      </c>
    </row>
    <row r="19" spans="1:16" s="21" customFormat="1">
      <c r="A19" s="22"/>
      <c r="B19" s="31"/>
      <c r="C19" s="24"/>
      <c r="D19" s="25"/>
      <c r="E19" s="174"/>
      <c r="F19" s="174"/>
      <c r="G19" s="51"/>
      <c r="H19" s="51"/>
      <c r="I19" s="51"/>
      <c r="J19" s="51"/>
      <c r="K19" s="51"/>
      <c r="O19" s="5">
        <f t="shared" si="0"/>
        <v>0</v>
      </c>
      <c r="P19" s="5">
        <f t="shared" si="1"/>
        <v>0</v>
      </c>
    </row>
    <row r="20" spans="1:16" s="21" customFormat="1">
      <c r="A20" s="32"/>
      <c r="B20" s="33"/>
      <c r="C20" s="34"/>
      <c r="D20" s="35"/>
      <c r="E20" s="175"/>
      <c r="F20" s="175"/>
      <c r="G20" s="51"/>
      <c r="H20" s="51"/>
      <c r="I20" s="51"/>
      <c r="J20" s="51"/>
      <c r="K20" s="51"/>
      <c r="O20" s="5">
        <f t="shared" si="0"/>
        <v>0</v>
      </c>
      <c r="P20" s="5">
        <f t="shared" si="1"/>
        <v>0</v>
      </c>
    </row>
    <row r="21" spans="1:16" s="21" customFormat="1">
      <c r="A21" s="32"/>
      <c r="B21" s="36"/>
      <c r="C21" s="34"/>
      <c r="D21" s="35"/>
      <c r="E21" s="175"/>
      <c r="F21" s="175"/>
      <c r="G21" s="51"/>
      <c r="H21" s="51"/>
      <c r="I21" s="51"/>
      <c r="J21" s="51"/>
      <c r="K21" s="51"/>
      <c r="O21" s="5">
        <f t="shared" si="0"/>
        <v>0</v>
      </c>
      <c r="P21" s="5">
        <f t="shared" si="1"/>
        <v>0</v>
      </c>
    </row>
    <row r="22" spans="1:16">
      <c r="O22" s="5">
        <f t="shared" si="0"/>
        <v>0</v>
      </c>
      <c r="P22" s="5">
        <f t="shared" si="1"/>
        <v>0</v>
      </c>
    </row>
    <row r="23" spans="1:16" s="21" customFormat="1">
      <c r="A23" s="32"/>
      <c r="B23" s="42"/>
      <c r="C23" s="34"/>
      <c r="D23" s="35"/>
      <c r="E23" s="175"/>
      <c r="F23" s="175"/>
      <c r="G23" s="51"/>
      <c r="H23" s="51"/>
      <c r="I23" s="51"/>
      <c r="J23" s="51"/>
      <c r="K23" s="51"/>
      <c r="O23" s="5">
        <f t="shared" si="0"/>
        <v>0</v>
      </c>
      <c r="P23" s="5">
        <f t="shared" si="1"/>
        <v>0</v>
      </c>
    </row>
    <row r="24" spans="1:16" s="21" customFormat="1">
      <c r="A24" s="32"/>
      <c r="B24" s="36"/>
      <c r="C24" s="34"/>
      <c r="D24" s="35"/>
      <c r="E24" s="175"/>
      <c r="F24" s="175"/>
      <c r="G24" s="51"/>
      <c r="H24" s="51"/>
      <c r="I24" s="51"/>
      <c r="J24" s="51"/>
      <c r="K24" s="51"/>
      <c r="O24" s="5">
        <f t="shared" si="0"/>
        <v>0</v>
      </c>
      <c r="P24" s="5">
        <f t="shared" si="1"/>
        <v>0</v>
      </c>
    </row>
    <row r="25" spans="1:16" s="21" customFormat="1">
      <c r="A25" s="32"/>
      <c r="B25" s="36"/>
      <c r="C25" s="34"/>
      <c r="D25" s="35"/>
      <c r="E25" s="175"/>
      <c r="F25" s="175"/>
      <c r="G25" s="51"/>
      <c r="H25" s="51"/>
      <c r="I25" s="51"/>
      <c r="J25" s="51"/>
      <c r="K25" s="51"/>
      <c r="O25" s="5">
        <f t="shared" si="0"/>
        <v>0</v>
      </c>
      <c r="P25" s="5">
        <f t="shared" si="1"/>
        <v>0</v>
      </c>
    </row>
    <row r="26" spans="1:16" s="21" customFormat="1">
      <c r="A26" s="32"/>
      <c r="B26" s="43" t="s">
        <v>217</v>
      </c>
      <c r="C26" s="24"/>
      <c r="D26" s="35"/>
      <c r="E26" s="175"/>
      <c r="F26" s="175"/>
      <c r="G26" s="51"/>
      <c r="H26" s="51"/>
      <c r="I26" s="51"/>
      <c r="J26" s="51"/>
      <c r="K26" s="51"/>
      <c r="O26" s="5">
        <f t="shared" si="0"/>
        <v>31</v>
      </c>
      <c r="P26" s="5">
        <f t="shared" si="1"/>
        <v>0</v>
      </c>
    </row>
    <row r="27" spans="1:16" s="21" customFormat="1">
      <c r="A27" s="32"/>
      <c r="B27" s="31" t="s">
        <v>38</v>
      </c>
      <c r="C27" s="34"/>
      <c r="D27" s="35"/>
      <c r="E27" s="175"/>
      <c r="F27" s="175"/>
      <c r="G27" s="51"/>
      <c r="H27" s="51"/>
      <c r="I27" s="51"/>
      <c r="J27" s="51"/>
      <c r="K27" s="51"/>
      <c r="O27" s="5">
        <f t="shared" si="0"/>
        <v>16</v>
      </c>
      <c r="P27" s="5">
        <f t="shared" si="1"/>
        <v>0</v>
      </c>
    </row>
    <row r="28" spans="1:16" s="21" customFormat="1">
      <c r="A28" s="32"/>
      <c r="B28" s="31"/>
      <c r="C28" s="34"/>
      <c r="D28" s="35"/>
      <c r="E28" s="175"/>
      <c r="F28" s="175"/>
      <c r="G28" s="51"/>
      <c r="H28" s="51"/>
      <c r="I28" s="51"/>
      <c r="J28" s="51"/>
      <c r="K28" s="51"/>
      <c r="O28" s="5">
        <f t="shared" si="0"/>
        <v>0</v>
      </c>
      <c r="P28" s="5">
        <f t="shared" si="1"/>
        <v>0</v>
      </c>
    </row>
    <row r="29" spans="1:16" s="21" customFormat="1">
      <c r="A29" s="32"/>
      <c r="B29" s="31"/>
      <c r="C29" s="34"/>
      <c r="D29" s="35"/>
      <c r="E29" s="175"/>
      <c r="F29" s="175"/>
      <c r="G29" s="51"/>
      <c r="H29" s="51"/>
      <c r="I29" s="51"/>
      <c r="J29" s="51"/>
      <c r="K29" s="51"/>
      <c r="O29" s="5">
        <f t="shared" si="0"/>
        <v>0</v>
      </c>
      <c r="P29" s="5">
        <f t="shared" si="1"/>
        <v>0</v>
      </c>
    </row>
    <row r="30" spans="1:16" s="21" customFormat="1">
      <c r="A30" s="32"/>
      <c r="B30" s="31"/>
      <c r="C30" s="34"/>
      <c r="D30" s="35"/>
      <c r="E30" s="175"/>
      <c r="F30" s="175"/>
      <c r="G30" s="51"/>
      <c r="H30" s="51"/>
      <c r="I30" s="51"/>
      <c r="J30" s="51"/>
      <c r="K30" s="51"/>
      <c r="O30" s="5">
        <f t="shared" si="0"/>
        <v>0</v>
      </c>
      <c r="P30" s="5">
        <f t="shared" si="1"/>
        <v>0</v>
      </c>
    </row>
    <row r="31" spans="1:16" s="21" customFormat="1">
      <c r="A31" s="32"/>
      <c r="B31" s="29"/>
      <c r="C31" s="34"/>
      <c r="D31" s="35"/>
      <c r="E31" s="175"/>
      <c r="F31" s="175"/>
      <c r="G31" s="51"/>
      <c r="H31" s="51"/>
      <c r="I31" s="51"/>
      <c r="J31" s="51"/>
      <c r="K31" s="51"/>
      <c r="O31" s="5">
        <f t="shared" si="0"/>
        <v>0</v>
      </c>
      <c r="P31" s="5">
        <f t="shared" si="1"/>
        <v>0</v>
      </c>
    </row>
    <row r="32" spans="1:16" s="21" customFormat="1">
      <c r="A32" s="32"/>
      <c r="B32" s="31"/>
      <c r="C32" s="34"/>
      <c r="D32" s="35"/>
      <c r="E32" s="175"/>
      <c r="F32" s="175"/>
      <c r="G32" s="51"/>
      <c r="H32" s="51"/>
      <c r="I32" s="51"/>
      <c r="J32" s="51"/>
      <c r="K32" s="51"/>
      <c r="O32" s="5">
        <f t="shared" si="0"/>
        <v>0</v>
      </c>
      <c r="P32" s="5">
        <f t="shared" si="1"/>
        <v>0</v>
      </c>
    </row>
    <row r="33" spans="1:16" s="21" customFormat="1">
      <c r="A33" s="32"/>
      <c r="B33" s="31"/>
      <c r="C33" s="34"/>
      <c r="D33" s="35"/>
      <c r="E33" s="175"/>
      <c r="F33" s="175"/>
      <c r="G33" s="51"/>
      <c r="H33" s="51"/>
      <c r="I33" s="51"/>
      <c r="J33" s="51"/>
      <c r="K33" s="51"/>
      <c r="O33" s="5">
        <f t="shared" si="0"/>
        <v>0</v>
      </c>
      <c r="P33" s="5">
        <f t="shared" si="1"/>
        <v>0</v>
      </c>
    </row>
    <row r="34" spans="1:16" s="21" customFormat="1">
      <c r="A34" s="32"/>
      <c r="B34" s="31"/>
      <c r="C34" s="34"/>
      <c r="D34" s="35"/>
      <c r="E34" s="175"/>
      <c r="F34" s="175"/>
      <c r="G34" s="51"/>
      <c r="H34" s="51"/>
      <c r="I34" s="51"/>
      <c r="J34" s="51"/>
      <c r="K34" s="51"/>
      <c r="O34" s="5">
        <f t="shared" si="0"/>
        <v>0</v>
      </c>
      <c r="P34" s="5">
        <f t="shared" si="1"/>
        <v>0</v>
      </c>
    </row>
    <row r="35" spans="1:16" s="21" customFormat="1">
      <c r="A35" s="32"/>
      <c r="B35" s="31"/>
      <c r="C35" s="34"/>
      <c r="D35" s="35"/>
      <c r="E35" s="175"/>
      <c r="F35" s="175"/>
      <c r="G35" s="51"/>
      <c r="H35" s="51"/>
      <c r="I35" s="51"/>
      <c r="J35" s="51"/>
      <c r="K35" s="51"/>
      <c r="O35" s="5">
        <f t="shared" si="0"/>
        <v>0</v>
      </c>
      <c r="P35" s="5">
        <f t="shared" si="1"/>
        <v>0</v>
      </c>
    </row>
    <row r="36" spans="1:16" s="21" customFormat="1">
      <c r="A36" s="32"/>
      <c r="B36" s="31"/>
      <c r="C36" s="34"/>
      <c r="D36" s="35"/>
      <c r="E36" s="175"/>
      <c r="F36" s="175"/>
      <c r="G36" s="51"/>
      <c r="H36" s="51"/>
      <c r="I36" s="51"/>
      <c r="J36" s="51"/>
      <c r="K36" s="51"/>
      <c r="O36" s="5">
        <f t="shared" si="0"/>
        <v>0</v>
      </c>
      <c r="P36" s="5">
        <f t="shared" si="1"/>
        <v>0</v>
      </c>
    </row>
    <row r="37" spans="1:16" s="21" customFormat="1">
      <c r="A37" s="32"/>
      <c r="B37" s="31"/>
      <c r="C37" s="34"/>
      <c r="D37" s="35"/>
      <c r="E37" s="175"/>
      <c r="F37" s="175"/>
      <c r="G37" s="51"/>
      <c r="H37" s="51"/>
      <c r="I37" s="51"/>
      <c r="J37" s="51"/>
      <c r="K37" s="51"/>
      <c r="O37" s="5">
        <f t="shared" si="0"/>
        <v>0</v>
      </c>
      <c r="P37" s="5">
        <f t="shared" si="1"/>
        <v>0</v>
      </c>
    </row>
    <row r="38" spans="1:16" s="21" customFormat="1">
      <c r="A38" s="32"/>
      <c r="B38" s="31"/>
      <c r="C38" s="34"/>
      <c r="D38" s="35"/>
      <c r="E38" s="175"/>
      <c r="F38" s="175"/>
      <c r="G38" s="51"/>
      <c r="H38" s="51"/>
      <c r="I38" s="51"/>
      <c r="J38" s="51"/>
      <c r="K38" s="51"/>
      <c r="O38" s="5">
        <f t="shared" si="0"/>
        <v>0</v>
      </c>
      <c r="P38" s="5">
        <f t="shared" si="1"/>
        <v>0</v>
      </c>
    </row>
    <row r="39" spans="1:16" s="21" customFormat="1">
      <c r="A39" s="32"/>
      <c r="B39" s="31"/>
      <c r="C39" s="34"/>
      <c r="D39" s="35"/>
      <c r="E39" s="175"/>
      <c r="F39" s="175"/>
      <c r="G39" s="51"/>
      <c r="H39" s="51"/>
      <c r="I39" s="51"/>
      <c r="J39" s="51"/>
      <c r="K39" s="51"/>
      <c r="O39" s="5">
        <f t="shared" si="0"/>
        <v>0</v>
      </c>
      <c r="P39" s="5">
        <f t="shared" si="1"/>
        <v>0</v>
      </c>
    </row>
    <row r="40" spans="1:16" s="21" customFormat="1">
      <c r="A40" s="32"/>
      <c r="B40" s="31"/>
      <c r="C40" s="34"/>
      <c r="D40" s="35"/>
      <c r="E40" s="175"/>
      <c r="F40" s="175"/>
      <c r="G40" s="51"/>
      <c r="H40" s="51"/>
      <c r="I40" s="51"/>
      <c r="J40" s="51"/>
      <c r="K40" s="51"/>
      <c r="O40" s="5">
        <f t="shared" si="0"/>
        <v>0</v>
      </c>
      <c r="P40" s="5">
        <f t="shared" si="1"/>
        <v>0</v>
      </c>
    </row>
    <row r="41" spans="1:16" s="21" customFormat="1">
      <c r="A41" s="32"/>
      <c r="B41" s="31"/>
      <c r="C41" s="34"/>
      <c r="D41" s="35"/>
      <c r="E41" s="175"/>
      <c r="F41" s="175"/>
      <c r="G41" s="51"/>
      <c r="H41" s="51"/>
      <c r="I41" s="51"/>
      <c r="J41" s="51"/>
      <c r="K41" s="51"/>
      <c r="O41" s="5">
        <f t="shared" si="0"/>
        <v>0</v>
      </c>
      <c r="P41" s="5">
        <f t="shared" si="1"/>
        <v>0</v>
      </c>
    </row>
    <row r="42" spans="1:16" s="21" customFormat="1">
      <c r="A42" s="32"/>
      <c r="B42" s="31"/>
      <c r="C42" s="34"/>
      <c r="D42" s="35"/>
      <c r="E42" s="175"/>
      <c r="F42" s="175"/>
      <c r="G42" s="51"/>
      <c r="H42" s="51"/>
      <c r="I42" s="51"/>
      <c r="J42" s="51"/>
      <c r="K42" s="51"/>
      <c r="O42" s="5">
        <f t="shared" si="0"/>
        <v>0</v>
      </c>
      <c r="P42" s="5">
        <f t="shared" si="1"/>
        <v>0</v>
      </c>
    </row>
    <row r="43" spans="1:16" s="21" customFormat="1">
      <c r="A43" s="32"/>
      <c r="B43" s="31"/>
      <c r="C43" s="34"/>
      <c r="D43" s="35"/>
      <c r="E43" s="175"/>
      <c r="F43" s="175"/>
      <c r="G43" s="51"/>
      <c r="H43" s="51"/>
      <c r="I43" s="51"/>
      <c r="J43" s="51"/>
      <c r="K43" s="51"/>
      <c r="O43" s="5">
        <f t="shared" si="0"/>
        <v>0</v>
      </c>
      <c r="P43" s="5">
        <f t="shared" si="1"/>
        <v>0</v>
      </c>
    </row>
    <row r="44" spans="1:16" s="21" customFormat="1">
      <c r="A44" s="32"/>
      <c r="B44" s="31"/>
      <c r="C44" s="34"/>
      <c r="D44" s="35"/>
      <c r="E44" s="175"/>
      <c r="F44" s="175"/>
      <c r="G44" s="51"/>
      <c r="H44" s="51"/>
      <c r="I44" s="51"/>
      <c r="J44" s="51"/>
      <c r="K44" s="51"/>
      <c r="O44" s="5">
        <f t="shared" si="0"/>
        <v>0</v>
      </c>
      <c r="P44" s="5">
        <f t="shared" si="1"/>
        <v>0</v>
      </c>
    </row>
    <row r="45" spans="1:16" s="21" customFormat="1">
      <c r="A45" s="32"/>
      <c r="B45" s="31"/>
      <c r="C45" s="34"/>
      <c r="D45" s="35"/>
      <c r="E45" s="175"/>
      <c r="F45" s="175"/>
      <c r="G45" s="51"/>
      <c r="H45" s="51"/>
      <c r="I45" s="51"/>
      <c r="J45" s="51"/>
      <c r="K45" s="51"/>
      <c r="O45" s="5">
        <f t="shared" si="0"/>
        <v>0</v>
      </c>
      <c r="P45" s="5">
        <f t="shared" si="1"/>
        <v>0</v>
      </c>
    </row>
    <row r="46" spans="1:16" s="21" customFormat="1">
      <c r="A46" s="32"/>
      <c r="B46" s="31"/>
      <c r="C46" s="34"/>
      <c r="D46" s="35"/>
      <c r="E46" s="175"/>
      <c r="F46" s="175"/>
      <c r="G46" s="51"/>
      <c r="H46" s="51"/>
      <c r="I46" s="51"/>
      <c r="J46" s="51"/>
      <c r="K46" s="51"/>
      <c r="O46" s="5">
        <f t="shared" si="0"/>
        <v>0</v>
      </c>
      <c r="P46" s="5">
        <f t="shared" si="1"/>
        <v>0</v>
      </c>
    </row>
    <row r="47" spans="1:16" s="21" customFormat="1">
      <c r="A47" s="32"/>
      <c r="B47" s="31"/>
      <c r="C47" s="34"/>
      <c r="D47" s="35"/>
      <c r="E47" s="175"/>
      <c r="F47" s="175"/>
      <c r="G47" s="51"/>
      <c r="H47" s="51"/>
      <c r="I47" s="51"/>
      <c r="J47" s="51"/>
      <c r="K47" s="51"/>
      <c r="O47" s="5">
        <f t="shared" si="0"/>
        <v>0</v>
      </c>
      <c r="P47" s="5">
        <f t="shared" si="1"/>
        <v>0</v>
      </c>
    </row>
    <row r="48" spans="1:16" s="21" customFormat="1" ht="38.25">
      <c r="A48" s="32"/>
      <c r="B48" s="31" t="s">
        <v>26</v>
      </c>
      <c r="C48" s="34"/>
      <c r="D48" s="35"/>
      <c r="E48" s="175"/>
      <c r="F48" s="175"/>
      <c r="G48" s="51"/>
      <c r="H48" s="51"/>
      <c r="I48" s="51"/>
      <c r="J48" s="51"/>
      <c r="K48" s="51"/>
      <c r="O48" s="5">
        <f t="shared" si="0"/>
        <v>60</v>
      </c>
      <c r="P48" s="5">
        <f t="shared" si="1"/>
        <v>0</v>
      </c>
    </row>
    <row r="49" spans="1:16" s="21" customFormat="1">
      <c r="A49" s="32"/>
      <c r="B49" s="31"/>
      <c r="C49" s="34"/>
      <c r="D49" s="35"/>
      <c r="E49" s="175"/>
      <c r="F49" s="175"/>
      <c r="G49" s="51"/>
      <c r="H49" s="51"/>
      <c r="I49" s="51"/>
      <c r="J49" s="51"/>
      <c r="K49" s="51"/>
      <c r="O49" s="5">
        <f t="shared" si="0"/>
        <v>0</v>
      </c>
      <c r="P49" s="5">
        <f t="shared" si="1"/>
        <v>0</v>
      </c>
    </row>
    <row r="50" spans="1:16" s="21" customFormat="1">
      <c r="A50" s="32"/>
      <c r="B50" s="31"/>
      <c r="C50" s="34"/>
      <c r="D50" s="35"/>
      <c r="E50" s="175"/>
      <c r="F50" s="175"/>
      <c r="G50" s="51"/>
      <c r="H50" s="51"/>
      <c r="I50" s="51"/>
      <c r="J50" s="51"/>
      <c r="K50" s="51"/>
      <c r="O50" s="5">
        <f t="shared" si="0"/>
        <v>0</v>
      </c>
      <c r="P50" s="5">
        <f t="shared" si="1"/>
        <v>0</v>
      </c>
    </row>
    <row r="51" spans="1:16" s="21" customFormat="1">
      <c r="A51" s="32"/>
      <c r="B51" s="31"/>
      <c r="C51" s="34"/>
      <c r="D51" s="35"/>
      <c r="E51" s="175"/>
      <c r="F51" s="175"/>
      <c r="G51" s="51"/>
      <c r="H51" s="51"/>
      <c r="I51" s="51"/>
      <c r="J51" s="51"/>
      <c r="K51" s="51"/>
      <c r="O51" s="5">
        <f t="shared" si="0"/>
        <v>0</v>
      </c>
      <c r="P51" s="5">
        <f t="shared" si="1"/>
        <v>0</v>
      </c>
    </row>
    <row r="52" spans="1:16" s="21" customFormat="1">
      <c r="A52" s="32"/>
      <c r="B52" s="31"/>
      <c r="C52" s="34"/>
      <c r="D52" s="35"/>
      <c r="E52" s="175"/>
      <c r="F52" s="175"/>
      <c r="G52" s="51"/>
      <c r="H52" s="51"/>
      <c r="I52" s="51"/>
      <c r="J52" s="51"/>
      <c r="K52" s="51"/>
      <c r="O52" s="5">
        <f t="shared" si="0"/>
        <v>0</v>
      </c>
      <c r="P52" s="5">
        <f t="shared" si="1"/>
        <v>0</v>
      </c>
    </row>
    <row r="53" spans="1:16" s="21" customFormat="1">
      <c r="A53" s="32"/>
      <c r="B53" s="31"/>
      <c r="C53" s="34"/>
      <c r="D53" s="35"/>
      <c r="E53" s="175"/>
      <c r="F53" s="175"/>
      <c r="G53" s="51"/>
      <c r="H53" s="51"/>
      <c r="I53" s="51"/>
      <c r="J53" s="51"/>
      <c r="K53" s="51"/>
      <c r="O53" s="5">
        <f t="shared" si="0"/>
        <v>0</v>
      </c>
      <c r="P53" s="5">
        <f t="shared" si="1"/>
        <v>0</v>
      </c>
    </row>
    <row r="54" spans="1:16" s="21" customFormat="1">
      <c r="A54" s="32"/>
      <c r="B54" s="44" t="s">
        <v>57</v>
      </c>
      <c r="C54" s="34"/>
      <c r="D54" s="35"/>
      <c r="E54" s="175"/>
      <c r="F54" s="175"/>
      <c r="G54" s="51"/>
      <c r="H54" s="51"/>
      <c r="I54" s="51"/>
      <c r="J54" s="51"/>
      <c r="K54" s="51"/>
      <c r="O54" s="5">
        <f t="shared" si="0"/>
        <v>19</v>
      </c>
      <c r="P54" s="5">
        <f t="shared" si="1"/>
        <v>0</v>
      </c>
    </row>
    <row r="55" spans="1:16" s="21" customFormat="1">
      <c r="A55" s="32"/>
      <c r="B55" s="31"/>
      <c r="C55" s="34"/>
      <c r="D55" s="35"/>
      <c r="E55" s="175"/>
      <c r="F55" s="175"/>
      <c r="G55" s="51"/>
      <c r="H55" s="51"/>
      <c r="I55" s="51"/>
      <c r="J55" s="51"/>
      <c r="K55" s="51"/>
      <c r="O55" s="5">
        <f t="shared" si="0"/>
        <v>0</v>
      </c>
      <c r="P55" s="5">
        <f t="shared" si="1"/>
        <v>0</v>
      </c>
    </row>
    <row r="56" spans="1:16" s="21" customFormat="1">
      <c r="A56" s="32"/>
      <c r="B56" s="31"/>
      <c r="C56" s="34"/>
      <c r="D56" s="35"/>
      <c r="E56" s="175"/>
      <c r="F56" s="175"/>
      <c r="G56" s="51"/>
      <c r="H56" s="51"/>
      <c r="I56" s="51"/>
      <c r="J56" s="51"/>
      <c r="K56" s="51"/>
      <c r="O56" s="5">
        <f t="shared" si="0"/>
        <v>0</v>
      </c>
      <c r="P56" s="5">
        <f t="shared" si="1"/>
        <v>0</v>
      </c>
    </row>
    <row r="57" spans="1:16" s="21" customFormat="1">
      <c r="A57" s="32"/>
      <c r="B57" s="31"/>
      <c r="C57" s="34"/>
      <c r="D57" s="35"/>
      <c r="E57" s="175"/>
      <c r="F57" s="175"/>
      <c r="G57" s="51"/>
      <c r="H57" s="51"/>
      <c r="I57" s="51"/>
      <c r="J57" s="51"/>
      <c r="K57" s="51"/>
      <c r="O57" s="5">
        <f t="shared" si="0"/>
        <v>0</v>
      </c>
      <c r="P57" s="5">
        <f t="shared" si="1"/>
        <v>0</v>
      </c>
    </row>
    <row r="58" spans="1:16" s="21" customFormat="1">
      <c r="A58" s="32"/>
      <c r="B58" s="165" t="s">
        <v>199</v>
      </c>
      <c r="C58" s="34"/>
      <c r="D58" s="35"/>
      <c r="E58" s="175"/>
      <c r="F58" s="175"/>
      <c r="G58" s="51"/>
      <c r="H58" s="51"/>
      <c r="I58" s="51"/>
      <c r="J58" s="51"/>
      <c r="K58" s="51"/>
      <c r="O58" s="5"/>
      <c r="P58" s="5"/>
    </row>
    <row r="59" spans="1:16" s="50" customFormat="1" ht="38.25">
      <c r="A59" s="46"/>
      <c r="B59" s="164" t="s">
        <v>200</v>
      </c>
      <c r="C59" s="48"/>
      <c r="D59" s="49"/>
      <c r="E59" s="178"/>
      <c r="F59" s="179"/>
      <c r="G59" s="51"/>
      <c r="H59" s="51"/>
      <c r="I59" s="51"/>
      <c r="J59" s="51"/>
      <c r="K59" s="51"/>
      <c r="O59" s="5">
        <f>LEN(B59)</f>
        <v>96</v>
      </c>
      <c r="P59" s="5">
        <f>IF(O59&gt;250,"POZOR",)</f>
        <v>0</v>
      </c>
    </row>
    <row r="60" spans="1:16" s="50" customFormat="1" ht="39.75" customHeight="1">
      <c r="A60" s="46"/>
      <c r="B60" s="71" t="s">
        <v>23</v>
      </c>
      <c r="C60" s="48"/>
      <c r="D60" s="49"/>
      <c r="E60" s="178"/>
      <c r="F60" s="179"/>
      <c r="G60" s="51"/>
      <c r="H60" s="51"/>
      <c r="I60" s="51"/>
      <c r="J60" s="51"/>
      <c r="K60" s="51"/>
      <c r="O60" s="5">
        <f>LEN(B60)</f>
        <v>120</v>
      </c>
      <c r="P60" s="5">
        <f>IF(O60&gt;250,"POZOR",)</f>
        <v>0</v>
      </c>
    </row>
    <row r="61" spans="1:16" s="50" customFormat="1" ht="66" customHeight="1">
      <c r="A61" s="46"/>
      <c r="B61" s="72" t="s">
        <v>21</v>
      </c>
      <c r="C61" s="48"/>
      <c r="D61" s="49"/>
      <c r="E61" s="178"/>
      <c r="F61" s="179"/>
      <c r="G61" s="51"/>
      <c r="H61" s="51"/>
      <c r="I61" s="51"/>
      <c r="J61" s="51"/>
      <c r="K61" s="51"/>
      <c r="O61" s="5">
        <f>LEN(B61)</f>
        <v>195</v>
      </c>
      <c r="P61" s="5">
        <f>IF(O61&gt;250,"POZOR",)</f>
        <v>0</v>
      </c>
    </row>
    <row r="62" spans="1:16" s="21" customFormat="1">
      <c r="A62" s="32"/>
      <c r="B62" s="31"/>
      <c r="C62" s="34"/>
      <c r="D62" s="35"/>
      <c r="E62" s="175"/>
      <c r="F62" s="175"/>
      <c r="G62" s="51"/>
      <c r="H62" s="51"/>
      <c r="I62" s="51"/>
      <c r="J62" s="51"/>
      <c r="K62" s="51"/>
      <c r="O62" s="5"/>
      <c r="P62" s="5"/>
    </row>
    <row r="63" spans="1:16" s="226" customFormat="1" ht="51">
      <c r="A63" s="219"/>
      <c r="B63" s="220" t="s">
        <v>215</v>
      </c>
      <c r="C63" s="221"/>
      <c r="D63" s="222"/>
      <c r="E63" s="223"/>
      <c r="F63" s="224"/>
      <c r="G63" s="225"/>
      <c r="H63" s="225"/>
    </row>
    <row r="64" spans="1:16" s="226" customFormat="1">
      <c r="A64" s="219"/>
      <c r="B64" s="227"/>
      <c r="C64" s="221"/>
      <c r="D64" s="222"/>
      <c r="E64" s="223"/>
      <c r="F64" s="224"/>
      <c r="G64" s="225"/>
      <c r="H64" s="225"/>
    </row>
    <row r="65" spans="1:16" s="21" customFormat="1">
      <c r="A65" s="32"/>
      <c r="B65" s="69" t="s">
        <v>60</v>
      </c>
      <c r="C65" s="34"/>
      <c r="D65" s="35"/>
      <c r="E65" s="175"/>
      <c r="F65" s="175"/>
      <c r="G65" s="51"/>
      <c r="H65" s="51"/>
      <c r="I65" s="51"/>
      <c r="J65" s="51"/>
      <c r="K65" s="51"/>
      <c r="O65" s="5">
        <f t="shared" si="0"/>
        <v>10</v>
      </c>
      <c r="P65" s="5">
        <f t="shared" si="1"/>
        <v>0</v>
      </c>
    </row>
    <row r="66" spans="1:16" s="50" customFormat="1">
      <c r="A66" s="46"/>
      <c r="B66" s="47"/>
      <c r="C66" s="48"/>
      <c r="D66" s="49"/>
      <c r="E66" s="180"/>
      <c r="F66" s="179"/>
      <c r="G66" s="51"/>
      <c r="H66" s="51"/>
      <c r="I66" s="51"/>
      <c r="J66" s="51"/>
      <c r="K66" s="51"/>
      <c r="O66" s="5">
        <f t="shared" si="0"/>
        <v>0</v>
      </c>
      <c r="P66" s="5">
        <f t="shared" si="1"/>
        <v>0</v>
      </c>
    </row>
    <row r="67" spans="1:16" s="50" customFormat="1" ht="60">
      <c r="A67" s="46">
        <v>1</v>
      </c>
      <c r="B67" s="47" t="s">
        <v>39</v>
      </c>
      <c r="C67" s="48" t="s">
        <v>19</v>
      </c>
      <c r="D67" s="49">
        <v>5</v>
      </c>
      <c r="E67" s="181"/>
      <c r="F67" s="182">
        <f>D67*E67</f>
        <v>0</v>
      </c>
      <c r="G67" s="51"/>
      <c r="H67" s="51"/>
      <c r="I67" s="51"/>
      <c r="J67" s="51"/>
      <c r="K67" s="51"/>
      <c r="O67" s="5">
        <f t="shared" si="0"/>
        <v>165</v>
      </c>
      <c r="P67" s="5">
        <f t="shared" si="1"/>
        <v>0</v>
      </c>
    </row>
    <row r="68" spans="1:16" s="50" customFormat="1">
      <c r="A68" s="46"/>
      <c r="B68" s="47"/>
      <c r="C68" s="48"/>
      <c r="D68" s="49"/>
      <c r="E68" s="180"/>
      <c r="F68" s="179"/>
      <c r="G68" s="51"/>
      <c r="H68" s="51"/>
      <c r="I68" s="51"/>
      <c r="J68" s="51"/>
      <c r="K68" s="51"/>
      <c r="O68" s="5">
        <f t="shared" si="0"/>
        <v>0</v>
      </c>
      <c r="P68" s="5">
        <f t="shared" si="1"/>
        <v>0</v>
      </c>
    </row>
    <row r="69" spans="1:16" s="50" customFormat="1" ht="72">
      <c r="A69" s="46">
        <f>A67+1</f>
        <v>2</v>
      </c>
      <c r="B69" s="47" t="s">
        <v>58</v>
      </c>
      <c r="E69" s="180"/>
      <c r="F69" s="180"/>
      <c r="G69" s="51"/>
      <c r="H69" s="51"/>
      <c r="I69" s="51"/>
      <c r="J69" s="51"/>
      <c r="K69" s="51"/>
      <c r="O69" s="5">
        <f t="shared" si="0"/>
        <v>232</v>
      </c>
      <c r="P69" s="5">
        <f t="shared" si="1"/>
        <v>0</v>
      </c>
    </row>
    <row r="70" spans="1:16" s="50" customFormat="1" ht="36">
      <c r="A70" s="46"/>
      <c r="B70" s="47" t="s">
        <v>59</v>
      </c>
      <c r="E70" s="180"/>
      <c r="F70" s="180"/>
      <c r="G70" s="51"/>
      <c r="H70" s="51"/>
      <c r="I70" s="51"/>
      <c r="J70" s="51"/>
      <c r="K70" s="51"/>
      <c r="O70" s="5">
        <f t="shared" si="0"/>
        <v>84</v>
      </c>
      <c r="P70" s="5">
        <f t="shared" si="1"/>
        <v>0</v>
      </c>
    </row>
    <row r="71" spans="1:16" s="50" customFormat="1" ht="36">
      <c r="A71" s="46"/>
      <c r="B71" s="47" t="s">
        <v>50</v>
      </c>
      <c r="C71" s="48" t="s">
        <v>19</v>
      </c>
      <c r="D71" s="49">
        <v>8</v>
      </c>
      <c r="E71" s="181"/>
      <c r="F71" s="182">
        <f>D71*E71</f>
        <v>0</v>
      </c>
      <c r="G71" s="51"/>
      <c r="H71" s="51"/>
      <c r="I71" s="51"/>
      <c r="J71" s="51"/>
      <c r="K71" s="51"/>
      <c r="O71" s="5">
        <f t="shared" si="0"/>
        <v>98</v>
      </c>
      <c r="P71" s="5">
        <f t="shared" si="1"/>
        <v>0</v>
      </c>
    </row>
    <row r="72" spans="1:16" s="50" customFormat="1">
      <c r="A72" s="46"/>
      <c r="B72" s="47"/>
      <c r="C72" s="48"/>
      <c r="D72" s="49"/>
      <c r="E72" s="180"/>
      <c r="F72" s="179"/>
      <c r="G72" s="51"/>
      <c r="H72" s="51"/>
      <c r="I72" s="51"/>
      <c r="J72" s="51"/>
      <c r="K72" s="51"/>
      <c r="O72" s="5">
        <f t="shared" si="0"/>
        <v>0</v>
      </c>
      <c r="P72" s="5">
        <f t="shared" si="1"/>
        <v>0</v>
      </c>
    </row>
    <row r="73" spans="1:16" s="50" customFormat="1" ht="36">
      <c r="A73" s="46">
        <f>A69+1</f>
        <v>3</v>
      </c>
      <c r="B73" s="53" t="s">
        <v>0</v>
      </c>
      <c r="C73" s="48" t="s">
        <v>10</v>
      </c>
      <c r="D73" s="49">
        <v>1</v>
      </c>
      <c r="E73" s="181"/>
      <c r="F73" s="182">
        <f>D73*E73</f>
        <v>0</v>
      </c>
      <c r="G73" s="51"/>
      <c r="H73" s="51"/>
      <c r="I73" s="51"/>
      <c r="J73" s="51"/>
      <c r="K73" s="51"/>
      <c r="O73" s="5">
        <f t="shared" ref="O73:O135" si="2">LEN(B73)</f>
        <v>106</v>
      </c>
      <c r="P73" s="5">
        <f t="shared" ref="P73:P135" si="3">IF(O73&gt;250,"POZOR",)</f>
        <v>0</v>
      </c>
    </row>
    <row r="74" spans="1:16" s="50" customFormat="1">
      <c r="A74" s="46"/>
      <c r="B74" s="53"/>
      <c r="C74" s="48"/>
      <c r="D74" s="49"/>
      <c r="E74" s="180"/>
      <c r="F74" s="182"/>
      <c r="G74" s="51"/>
      <c r="H74" s="51"/>
      <c r="I74" s="51"/>
      <c r="J74" s="51"/>
      <c r="K74" s="51"/>
      <c r="O74" s="5"/>
      <c r="P74" s="5"/>
    </row>
    <row r="75" spans="1:16" s="50" customFormat="1" ht="60">
      <c r="A75" s="46">
        <f>A73+1</f>
        <v>4</v>
      </c>
      <c r="B75" s="53" t="s">
        <v>201</v>
      </c>
      <c r="C75" s="48" t="s">
        <v>10</v>
      </c>
      <c r="D75" s="49">
        <v>1</v>
      </c>
      <c r="E75" s="181"/>
      <c r="F75" s="182">
        <f>D75*E75</f>
        <v>0</v>
      </c>
      <c r="G75" s="51"/>
      <c r="H75" s="51"/>
      <c r="I75" s="51"/>
      <c r="J75" s="51"/>
      <c r="K75" s="51"/>
      <c r="O75" s="5">
        <f t="shared" si="2"/>
        <v>171</v>
      </c>
      <c r="P75" s="5">
        <f t="shared" si="3"/>
        <v>0</v>
      </c>
    </row>
    <row r="76" spans="1:16" s="50" customFormat="1">
      <c r="A76" s="46"/>
      <c r="B76" s="53"/>
      <c r="C76" s="48"/>
      <c r="D76" s="49"/>
      <c r="E76" s="180"/>
      <c r="F76" s="179"/>
      <c r="G76" s="51"/>
      <c r="H76" s="51">
        <f>SUM(F59:F77)</f>
        <v>0</v>
      </c>
      <c r="I76" s="51"/>
      <c r="J76" s="51"/>
      <c r="K76" s="51"/>
      <c r="O76" s="5"/>
      <c r="P76" s="5"/>
    </row>
    <row r="77" spans="1:16" s="50" customFormat="1" ht="48">
      <c r="A77" s="46">
        <f>A75+1</f>
        <v>5</v>
      </c>
      <c r="B77" s="53" t="s">
        <v>206</v>
      </c>
      <c r="C77" s="48"/>
      <c r="D77" s="49"/>
      <c r="E77" s="180"/>
      <c r="F77" s="179"/>
      <c r="G77" s="51"/>
      <c r="H77" s="51">
        <f>F92+F121+F133+F146+F165+F261+F292+F309+F326</f>
        <v>0</v>
      </c>
      <c r="I77" s="51"/>
      <c r="J77" s="51"/>
      <c r="K77" s="51"/>
      <c r="O77" s="5"/>
      <c r="P77" s="5"/>
    </row>
    <row r="78" spans="1:16" s="50" customFormat="1" ht="24">
      <c r="A78" s="46"/>
      <c r="B78" s="53" t="s">
        <v>207</v>
      </c>
      <c r="C78" s="48"/>
      <c r="D78" s="49"/>
      <c r="E78" s="180"/>
      <c r="F78" s="179"/>
      <c r="G78" s="51"/>
      <c r="I78" s="51"/>
      <c r="J78" s="51"/>
      <c r="K78" s="51"/>
      <c r="O78" s="5"/>
      <c r="P78" s="5"/>
    </row>
    <row r="79" spans="1:16" s="50" customFormat="1" ht="14.25" customHeight="1">
      <c r="B79" s="53" t="s">
        <v>216</v>
      </c>
      <c r="C79" s="48" t="s">
        <v>10</v>
      </c>
      <c r="D79" s="49">
        <v>1</v>
      </c>
      <c r="E79" s="218"/>
      <c r="F79" s="182">
        <f>(SUM(F59:F77)+F92+F121+F133+F146+F165+F261+F292+F309+F326)*0.1</f>
        <v>0</v>
      </c>
      <c r="G79" s="51"/>
      <c r="H79" s="51">
        <f>SUM(H76:H77)</f>
        <v>0</v>
      </c>
      <c r="I79" s="51">
        <f>SUM(F65:F330)/2</f>
        <v>0</v>
      </c>
      <c r="J79" s="51"/>
      <c r="K79" s="51"/>
      <c r="O79" s="5">
        <f t="shared" si="2"/>
        <v>43</v>
      </c>
      <c r="P79" s="5">
        <f t="shared" si="3"/>
        <v>0</v>
      </c>
    </row>
    <row r="80" spans="1:16" s="50" customFormat="1">
      <c r="A80" s="46"/>
      <c r="B80" s="52"/>
      <c r="C80" s="48"/>
      <c r="D80" s="49"/>
      <c r="E80" s="180"/>
      <c r="F80" s="179"/>
      <c r="G80" s="51"/>
      <c r="H80" s="51">
        <f>H79*0.05</f>
        <v>0</v>
      </c>
      <c r="I80" s="51"/>
      <c r="J80" s="51"/>
      <c r="K80" s="51"/>
      <c r="O80" s="5">
        <f t="shared" si="2"/>
        <v>0</v>
      </c>
      <c r="P80" s="5">
        <f t="shared" si="3"/>
        <v>0</v>
      </c>
    </row>
    <row r="81" spans="1:16" s="57" customFormat="1">
      <c r="A81" s="55" t="s">
        <v>3</v>
      </c>
      <c r="B81" s="56"/>
      <c r="C81" s="48"/>
      <c r="D81" s="49"/>
      <c r="E81" s="178"/>
      <c r="F81" s="179"/>
      <c r="G81" s="51"/>
      <c r="H81" s="51"/>
      <c r="I81" s="51"/>
      <c r="J81" s="51"/>
      <c r="K81" s="51"/>
      <c r="O81" s="5">
        <f t="shared" si="2"/>
        <v>0</v>
      </c>
      <c r="P81" s="5">
        <f t="shared" si="3"/>
        <v>0</v>
      </c>
    </row>
    <row r="82" spans="1:16" s="50" customFormat="1">
      <c r="A82" s="58" t="str">
        <f>CONCATENATE("SKUPAJ:  ",B65)</f>
        <v>SKUPAJ:  I. SPLOŠNO</v>
      </c>
      <c r="B82" s="56"/>
      <c r="C82" s="48"/>
      <c r="D82" s="49"/>
      <c r="E82" s="178"/>
      <c r="F82" s="183">
        <f>SUM(F67:F81)</f>
        <v>0</v>
      </c>
      <c r="G82" s="51"/>
      <c r="H82" s="51"/>
      <c r="I82" s="51"/>
      <c r="J82" s="51"/>
      <c r="K82" s="51"/>
      <c r="O82" s="5">
        <f t="shared" si="2"/>
        <v>0</v>
      </c>
      <c r="P82" s="5">
        <f t="shared" si="3"/>
        <v>0</v>
      </c>
    </row>
    <row r="83" spans="1:16" s="57" customFormat="1">
      <c r="A83" s="55" t="s">
        <v>3</v>
      </c>
      <c r="B83" s="56"/>
      <c r="C83" s="48"/>
      <c r="D83" s="49"/>
      <c r="E83" s="178"/>
      <c r="F83" s="179"/>
      <c r="G83" s="51"/>
      <c r="H83" s="51"/>
      <c r="I83" s="51"/>
      <c r="J83" s="51"/>
      <c r="K83" s="51"/>
      <c r="O83" s="5">
        <f t="shared" si="2"/>
        <v>0</v>
      </c>
      <c r="P83" s="5">
        <f t="shared" si="3"/>
        <v>0</v>
      </c>
    </row>
    <row r="84" spans="1:16">
      <c r="A84" s="46"/>
      <c r="B84" s="56"/>
      <c r="C84" s="48"/>
      <c r="D84" s="49"/>
      <c r="E84" s="178"/>
      <c r="F84" s="174"/>
      <c r="O84" s="5">
        <f t="shared" si="2"/>
        <v>0</v>
      </c>
      <c r="P84" s="5">
        <f t="shared" si="3"/>
        <v>0</v>
      </c>
    </row>
    <row r="85" spans="1:16" s="21" customFormat="1">
      <c r="A85" s="32"/>
      <c r="B85" s="45" t="s">
        <v>18</v>
      </c>
      <c r="C85" s="34"/>
      <c r="D85" s="35"/>
      <c r="E85" s="175"/>
      <c r="F85" s="175"/>
      <c r="G85" s="51"/>
      <c r="H85" s="51"/>
      <c r="I85" s="51"/>
      <c r="J85" s="51"/>
      <c r="K85" s="51"/>
      <c r="O85" s="5">
        <f t="shared" si="2"/>
        <v>18</v>
      </c>
      <c r="P85" s="5">
        <f t="shared" si="3"/>
        <v>0</v>
      </c>
    </row>
    <row r="86" spans="1:16" s="62" customFormat="1">
      <c r="A86" s="59" t="s">
        <v>9</v>
      </c>
      <c r="B86" s="60"/>
      <c r="C86" s="61"/>
      <c r="D86" s="61"/>
      <c r="E86" s="184"/>
      <c r="F86" s="184"/>
      <c r="G86" s="51"/>
      <c r="H86" s="51"/>
      <c r="I86" s="51"/>
      <c r="J86" s="51"/>
      <c r="K86" s="51"/>
      <c r="O86" s="5">
        <f t="shared" si="2"/>
        <v>0</v>
      </c>
      <c r="P86" s="5">
        <f t="shared" si="3"/>
        <v>0</v>
      </c>
    </row>
    <row r="87" spans="1:16" s="62" customFormat="1" ht="24">
      <c r="A87" s="63">
        <v>1</v>
      </c>
      <c r="B87" s="64" t="s">
        <v>41</v>
      </c>
      <c r="C87" s="65" t="s">
        <v>10</v>
      </c>
      <c r="D87" s="51">
        <v>1</v>
      </c>
      <c r="E87" s="181"/>
      <c r="F87" s="182">
        <f>D87*E87</f>
        <v>0</v>
      </c>
      <c r="G87" s="51"/>
      <c r="H87" s="51"/>
      <c r="I87" s="51"/>
      <c r="J87" s="51"/>
      <c r="K87" s="51"/>
      <c r="O87" s="5">
        <f t="shared" si="2"/>
        <v>48</v>
      </c>
      <c r="P87" s="5">
        <f t="shared" si="3"/>
        <v>0</v>
      </c>
    </row>
    <row r="88" spans="1:16" s="62" customFormat="1">
      <c r="A88" s="59"/>
      <c r="B88" s="60"/>
      <c r="C88" s="61"/>
      <c r="D88" s="61"/>
      <c r="E88" s="184"/>
      <c r="F88" s="184"/>
      <c r="G88" s="51"/>
      <c r="H88" s="51"/>
      <c r="I88" s="51"/>
      <c r="J88" s="51"/>
      <c r="K88" s="51"/>
      <c r="O88" s="5">
        <f t="shared" si="2"/>
        <v>0</v>
      </c>
      <c r="P88" s="5">
        <f t="shared" si="3"/>
        <v>0</v>
      </c>
    </row>
    <row r="89" spans="1:16" s="67" customFormat="1" ht="61.5" customHeight="1">
      <c r="A89" s="66">
        <f>1+A87</f>
        <v>2</v>
      </c>
      <c r="B89" s="53" t="s">
        <v>205</v>
      </c>
      <c r="C89" s="65" t="s">
        <v>10</v>
      </c>
      <c r="D89" s="68">
        <v>1</v>
      </c>
      <c r="E89" s="181"/>
      <c r="F89" s="182">
        <f>D89*E89</f>
        <v>0</v>
      </c>
      <c r="G89" s="51"/>
      <c r="H89" s="51"/>
      <c r="I89" s="51" t="s">
        <v>28</v>
      </c>
      <c r="J89" s="51" t="s">
        <v>62</v>
      </c>
      <c r="K89" s="51"/>
      <c r="O89" s="5">
        <f t="shared" si="2"/>
        <v>176</v>
      </c>
      <c r="P89" s="5">
        <f t="shared" si="3"/>
        <v>0</v>
      </c>
    </row>
    <row r="90" spans="1:16">
      <c r="A90" s="46"/>
      <c r="B90" s="56"/>
      <c r="C90" s="48"/>
      <c r="D90" s="49"/>
      <c r="E90" s="178"/>
      <c r="F90" s="174"/>
      <c r="O90" s="5">
        <f t="shared" si="2"/>
        <v>0</v>
      </c>
      <c r="P90" s="5">
        <f t="shared" si="3"/>
        <v>0</v>
      </c>
    </row>
    <row r="91" spans="1:16" s="57" customFormat="1">
      <c r="A91" s="55" t="s">
        <v>3</v>
      </c>
      <c r="B91" s="56"/>
      <c r="C91" s="48"/>
      <c r="D91" s="49"/>
      <c r="E91" s="178"/>
      <c r="F91" s="179"/>
      <c r="G91" s="51"/>
      <c r="H91" s="51"/>
      <c r="I91" s="51"/>
      <c r="J91" s="51"/>
      <c r="K91" s="51"/>
      <c r="O91" s="5">
        <f t="shared" si="2"/>
        <v>0</v>
      </c>
      <c r="P91" s="5">
        <f t="shared" si="3"/>
        <v>0</v>
      </c>
    </row>
    <row r="92" spans="1:16" s="50" customFormat="1">
      <c r="A92" s="58" t="str">
        <f>CONCATENATE("SKUPAJ:  ",B85)</f>
        <v>SKUPAJ:  II. GEODETSKA DELA</v>
      </c>
      <c r="B92" s="56"/>
      <c r="C92" s="48"/>
      <c r="D92" s="49"/>
      <c r="E92" s="178"/>
      <c r="F92" s="183">
        <f>SUM(F85:F90)</f>
        <v>0</v>
      </c>
      <c r="G92" s="51"/>
      <c r="H92" s="51"/>
      <c r="I92" s="51"/>
      <c r="J92" s="51"/>
      <c r="K92" s="51"/>
      <c r="O92" s="5">
        <f t="shared" si="2"/>
        <v>0</v>
      </c>
      <c r="P92" s="5">
        <f t="shared" si="3"/>
        <v>0</v>
      </c>
    </row>
    <row r="93" spans="1:16" s="57" customFormat="1">
      <c r="A93" s="55" t="s">
        <v>3</v>
      </c>
      <c r="B93" s="56"/>
      <c r="C93" s="48"/>
      <c r="D93" s="49"/>
      <c r="E93" s="178"/>
      <c r="F93" s="179"/>
      <c r="G93" s="51"/>
      <c r="H93" s="51"/>
      <c r="I93" s="51"/>
      <c r="J93" s="51"/>
      <c r="K93" s="51"/>
      <c r="O93" s="5">
        <f t="shared" si="2"/>
        <v>0</v>
      </c>
      <c r="P93" s="5">
        <f t="shared" si="3"/>
        <v>0</v>
      </c>
    </row>
    <row r="94" spans="1:16">
      <c r="A94" s="46"/>
      <c r="B94" s="56"/>
      <c r="C94" s="48"/>
      <c r="D94" s="49"/>
      <c r="E94" s="178"/>
      <c r="F94" s="174"/>
      <c r="O94" s="5">
        <f t="shared" si="2"/>
        <v>0</v>
      </c>
      <c r="P94" s="5">
        <f t="shared" si="3"/>
        <v>0</v>
      </c>
    </row>
    <row r="95" spans="1:16" s="21" customFormat="1">
      <c r="A95" s="32"/>
      <c r="B95" s="69" t="s">
        <v>40</v>
      </c>
      <c r="C95" s="34"/>
      <c r="D95" s="35"/>
      <c r="E95" s="178"/>
      <c r="F95" s="175"/>
      <c r="G95" s="51"/>
      <c r="H95" s="51"/>
      <c r="I95" s="51"/>
      <c r="J95" s="51"/>
      <c r="K95" s="51"/>
      <c r="O95" s="5">
        <f t="shared" si="2"/>
        <v>21</v>
      </c>
      <c r="P95" s="5">
        <f t="shared" si="3"/>
        <v>0</v>
      </c>
    </row>
    <row r="96" spans="1:16" s="50" customFormat="1">
      <c r="A96" s="46"/>
      <c r="B96" s="70"/>
      <c r="C96" s="48"/>
      <c r="D96" s="49"/>
      <c r="E96" s="178"/>
      <c r="F96" s="179"/>
      <c r="G96" s="51"/>
      <c r="H96" s="51"/>
      <c r="I96" s="51"/>
      <c r="J96" s="51"/>
      <c r="K96" s="51"/>
      <c r="O96" s="5">
        <f t="shared" si="2"/>
        <v>0</v>
      </c>
      <c r="P96" s="5">
        <f t="shared" si="3"/>
        <v>0</v>
      </c>
    </row>
    <row r="97" spans="1:16" ht="60">
      <c r="A97" s="46">
        <v>1</v>
      </c>
      <c r="B97" s="73" t="s">
        <v>61</v>
      </c>
      <c r="C97" s="48" t="s">
        <v>11</v>
      </c>
      <c r="D97" s="49">
        <v>38</v>
      </c>
      <c r="E97" s="185"/>
      <c r="F97" s="174">
        <f>D97*E97</f>
        <v>0</v>
      </c>
      <c r="H97" s="51" t="s">
        <v>70</v>
      </c>
      <c r="I97" s="51">
        <v>32</v>
      </c>
      <c r="J97" s="51">
        <f>(H97*0.4+I97*0.4)*1.15</f>
        <v>37.719999999999992</v>
      </c>
      <c r="O97" s="5">
        <f t="shared" si="2"/>
        <v>166</v>
      </c>
      <c r="P97" s="5">
        <f t="shared" si="3"/>
        <v>0</v>
      </c>
    </row>
    <row r="98" spans="1:16">
      <c r="A98" s="46"/>
      <c r="B98" s="56"/>
      <c r="C98" s="48"/>
      <c r="D98" s="49"/>
      <c r="E98" s="178"/>
      <c r="F98" s="174"/>
      <c r="H98" s="51" t="s">
        <v>63</v>
      </c>
      <c r="I98" s="51" t="s">
        <v>64</v>
      </c>
      <c r="J98" s="51" t="s">
        <v>75</v>
      </c>
      <c r="O98" s="5">
        <f t="shared" si="2"/>
        <v>0</v>
      </c>
      <c r="P98" s="5">
        <f t="shared" si="3"/>
        <v>0</v>
      </c>
    </row>
    <row r="99" spans="1:16" ht="60">
      <c r="A99" s="46">
        <f>A97+1</f>
        <v>2</v>
      </c>
      <c r="B99" s="74" t="s">
        <v>42</v>
      </c>
      <c r="C99" s="41"/>
      <c r="D99" s="41"/>
      <c r="E99" s="228"/>
      <c r="F99" s="228"/>
      <c r="H99" s="51">
        <v>100</v>
      </c>
      <c r="I99" s="51">
        <v>190</v>
      </c>
      <c r="J99" s="51">
        <v>34</v>
      </c>
      <c r="O99" s="5">
        <f t="shared" si="2"/>
        <v>170</v>
      </c>
      <c r="P99" s="5">
        <f t="shared" si="3"/>
        <v>0</v>
      </c>
    </row>
    <row r="100" spans="1:16" ht="48">
      <c r="A100" s="46"/>
      <c r="B100" s="74" t="s">
        <v>74</v>
      </c>
      <c r="C100" s="48" t="s">
        <v>11</v>
      </c>
      <c r="D100" s="49">
        <v>226</v>
      </c>
      <c r="E100" s="185"/>
      <c r="F100" s="174">
        <f>D100*E100</f>
        <v>0</v>
      </c>
      <c r="G100" s="51" t="s">
        <v>65</v>
      </c>
      <c r="H100" s="51">
        <v>0.5</v>
      </c>
      <c r="I100" s="51">
        <v>0.7</v>
      </c>
      <c r="J100" s="51">
        <v>0.4</v>
      </c>
      <c r="O100" s="5">
        <f t="shared" si="2"/>
        <v>135</v>
      </c>
      <c r="P100" s="5">
        <f t="shared" si="3"/>
        <v>0</v>
      </c>
    </row>
    <row r="101" spans="1:16">
      <c r="A101" s="46"/>
      <c r="B101" s="56"/>
      <c r="C101" s="48"/>
      <c r="D101" s="49"/>
      <c r="E101" s="178"/>
      <c r="F101" s="174"/>
      <c r="G101" s="51" t="s">
        <v>66</v>
      </c>
      <c r="H101" s="51">
        <f>H99*H100*1.15</f>
        <v>57.499999999999993</v>
      </c>
      <c r="I101" s="51">
        <f>I99*I100*1.15</f>
        <v>152.94999999999999</v>
      </c>
      <c r="J101" s="51">
        <f>J99*J100*1.15</f>
        <v>15.64</v>
      </c>
      <c r="K101" s="51">
        <f>I101+H101+J101</f>
        <v>226.08999999999997</v>
      </c>
      <c r="O101" s="5">
        <f t="shared" si="2"/>
        <v>0</v>
      </c>
      <c r="P101" s="5">
        <f t="shared" si="3"/>
        <v>0</v>
      </c>
    </row>
    <row r="102" spans="1:16" ht="60">
      <c r="A102" s="46">
        <f>A99+1</f>
        <v>3</v>
      </c>
      <c r="B102" s="74" t="s">
        <v>67</v>
      </c>
      <c r="C102" s="41"/>
      <c r="D102" s="41"/>
      <c r="E102" s="228"/>
      <c r="F102" s="228"/>
      <c r="H102" s="51" t="s">
        <v>69</v>
      </c>
      <c r="I102" s="51" t="str">
        <f>H97</f>
        <v>50</v>
      </c>
      <c r="O102" s="5">
        <f t="shared" si="2"/>
        <v>171</v>
      </c>
      <c r="P102" s="5">
        <f t="shared" si="3"/>
        <v>0</v>
      </c>
    </row>
    <row r="103" spans="1:16" ht="24">
      <c r="A103" s="46"/>
      <c r="B103" s="74" t="s">
        <v>68</v>
      </c>
      <c r="C103" s="48" t="s">
        <v>11</v>
      </c>
      <c r="D103" s="49">
        <v>158</v>
      </c>
      <c r="E103" s="185"/>
      <c r="F103" s="174">
        <f>D103*E103</f>
        <v>0</v>
      </c>
      <c r="G103" s="51" t="s">
        <v>65</v>
      </c>
      <c r="H103" s="51" t="s">
        <v>65</v>
      </c>
      <c r="I103" s="51">
        <f>(2.5+0.75+0.3-0.4)</f>
        <v>3.15</v>
      </c>
      <c r="O103" s="5">
        <f t="shared" si="2"/>
        <v>45</v>
      </c>
      <c r="P103" s="5">
        <f t="shared" si="3"/>
        <v>0</v>
      </c>
    </row>
    <row r="104" spans="1:16">
      <c r="A104" s="46"/>
      <c r="B104" s="56"/>
      <c r="C104" s="48"/>
      <c r="D104" s="49"/>
      <c r="E104" s="178"/>
      <c r="F104" s="174"/>
      <c r="G104" s="51" t="s">
        <v>66</v>
      </c>
      <c r="I104" s="51">
        <f>I103*I102</f>
        <v>157.5</v>
      </c>
      <c r="O104" s="5">
        <f t="shared" si="2"/>
        <v>0</v>
      </c>
      <c r="P104" s="5">
        <f t="shared" si="3"/>
        <v>0</v>
      </c>
    </row>
    <row r="105" spans="1:16" ht="72">
      <c r="A105" s="46">
        <f>A102+1</f>
        <v>4</v>
      </c>
      <c r="B105" s="74" t="s">
        <v>71</v>
      </c>
      <c r="C105" s="48" t="s">
        <v>12</v>
      </c>
      <c r="D105" s="49">
        <v>211</v>
      </c>
      <c r="E105" s="185"/>
      <c r="F105" s="174">
        <f>D105*E105</f>
        <v>0</v>
      </c>
      <c r="H105" s="51">
        <f>(H101+I101)</f>
        <v>210.45</v>
      </c>
      <c r="O105" s="5">
        <f t="shared" si="2"/>
        <v>198</v>
      </c>
      <c r="P105" s="5">
        <f t="shared" si="3"/>
        <v>0</v>
      </c>
    </row>
    <row r="106" spans="1:16">
      <c r="A106" s="46"/>
      <c r="B106" s="56"/>
      <c r="C106" s="48"/>
      <c r="D106" s="49"/>
      <c r="E106" s="178"/>
      <c r="F106" s="174"/>
      <c r="H106" s="51" t="s">
        <v>69</v>
      </c>
      <c r="I106" s="51" t="s">
        <v>92</v>
      </c>
      <c r="J106" s="51" t="s">
        <v>93</v>
      </c>
      <c r="K106" s="51" t="s">
        <v>66</v>
      </c>
      <c r="O106" s="5">
        <f t="shared" si="2"/>
        <v>0</v>
      </c>
      <c r="P106" s="5">
        <f t="shared" si="3"/>
        <v>0</v>
      </c>
    </row>
    <row r="107" spans="1:16" s="50" customFormat="1" ht="48">
      <c r="A107" s="46">
        <f>1+A105</f>
        <v>5</v>
      </c>
      <c r="B107" s="52" t="s">
        <v>102</v>
      </c>
      <c r="C107" s="48" t="s">
        <v>11</v>
      </c>
      <c r="D107" s="49">
        <v>14</v>
      </c>
      <c r="E107" s="185"/>
      <c r="F107" s="182">
        <f>D107*E107</f>
        <v>0</v>
      </c>
      <c r="G107" s="51"/>
      <c r="H107" s="51">
        <v>0.06</v>
      </c>
      <c r="I107" s="51">
        <v>63</v>
      </c>
      <c r="J107" s="51">
        <v>26</v>
      </c>
      <c r="K107" s="51">
        <f>(J107+I107)*H107*1.15</f>
        <v>6.1409999999999991</v>
      </c>
      <c r="O107" s="5">
        <f t="shared" si="2"/>
        <v>153</v>
      </c>
      <c r="P107" s="5">
        <f t="shared" si="3"/>
        <v>0</v>
      </c>
    </row>
    <row r="108" spans="1:16" s="75" customFormat="1">
      <c r="A108" s="3"/>
      <c r="B108" s="53"/>
      <c r="C108" s="65"/>
      <c r="D108" s="68"/>
      <c r="E108" s="182"/>
      <c r="F108" s="182"/>
      <c r="G108" s="51"/>
      <c r="H108" s="51"/>
      <c r="I108" s="51"/>
      <c r="J108" s="51"/>
      <c r="K108" s="51"/>
      <c r="O108" s="5">
        <f t="shared" si="2"/>
        <v>0</v>
      </c>
      <c r="P108" s="5">
        <f t="shared" si="3"/>
        <v>0</v>
      </c>
    </row>
    <row r="109" spans="1:16" ht="72">
      <c r="A109" s="46">
        <f>1+A107</f>
        <v>6</v>
      </c>
      <c r="B109" s="74" t="s">
        <v>72</v>
      </c>
      <c r="C109" s="48"/>
      <c r="D109" s="49"/>
      <c r="E109" s="178"/>
      <c r="F109" s="174"/>
      <c r="H109" s="51" t="s">
        <v>69</v>
      </c>
      <c r="I109" s="51" t="s">
        <v>65</v>
      </c>
      <c r="J109" s="51" t="s">
        <v>66</v>
      </c>
      <c r="O109" s="5">
        <f t="shared" si="2"/>
        <v>211</v>
      </c>
      <c r="P109" s="5">
        <f t="shared" si="3"/>
        <v>0</v>
      </c>
    </row>
    <row r="110" spans="1:16">
      <c r="A110" s="46" t="s">
        <v>15</v>
      </c>
      <c r="B110" s="76" t="s">
        <v>73</v>
      </c>
      <c r="C110" s="48" t="s">
        <v>11</v>
      </c>
      <c r="D110" s="49">
        <v>44</v>
      </c>
      <c r="E110" s="185"/>
      <c r="F110" s="174">
        <f>D110*E110</f>
        <v>0</v>
      </c>
      <c r="H110" s="51">
        <f>I99</f>
        <v>190</v>
      </c>
      <c r="I110" s="51">
        <v>0.2</v>
      </c>
      <c r="J110" s="51">
        <f>I110*H110*1.15</f>
        <v>43.699999999999996</v>
      </c>
      <c r="O110" s="5">
        <f t="shared" si="2"/>
        <v>22</v>
      </c>
      <c r="P110" s="5">
        <f t="shared" si="3"/>
        <v>0</v>
      </c>
    </row>
    <row r="111" spans="1:16">
      <c r="A111" s="46" t="s">
        <v>16</v>
      </c>
      <c r="B111" s="76" t="s">
        <v>29</v>
      </c>
      <c r="C111" s="48" t="s">
        <v>11</v>
      </c>
      <c r="D111" s="49">
        <v>23</v>
      </c>
      <c r="E111" s="185"/>
      <c r="F111" s="174">
        <f>D111*E111</f>
        <v>0</v>
      </c>
      <c r="H111" s="51">
        <f>H99</f>
        <v>100</v>
      </c>
      <c r="I111" s="51">
        <v>0.2</v>
      </c>
      <c r="J111" s="51">
        <f>I111*H111*1.15</f>
        <v>23</v>
      </c>
      <c r="O111" s="5">
        <f t="shared" si="2"/>
        <v>22</v>
      </c>
      <c r="P111" s="5">
        <f t="shared" si="3"/>
        <v>0</v>
      </c>
    </row>
    <row r="112" spans="1:16" s="62" customFormat="1">
      <c r="A112" s="59"/>
      <c r="B112" s="60"/>
      <c r="C112" s="61"/>
      <c r="D112" s="61"/>
      <c r="E112" s="184"/>
      <c r="F112" s="184"/>
      <c r="G112" s="51"/>
      <c r="H112" s="51"/>
      <c r="I112" s="51"/>
      <c r="J112" s="51"/>
      <c r="K112" s="51"/>
      <c r="O112" s="5">
        <f t="shared" si="2"/>
        <v>0</v>
      </c>
      <c r="P112" s="5">
        <f t="shared" si="3"/>
        <v>0</v>
      </c>
    </row>
    <row r="113" spans="1:16" s="67" customFormat="1" ht="72">
      <c r="A113" s="66">
        <f>A109+1</f>
        <v>7</v>
      </c>
      <c r="B113" s="53" t="s">
        <v>128</v>
      </c>
      <c r="C113" s="65" t="s">
        <v>11</v>
      </c>
      <c r="D113" s="68">
        <v>50</v>
      </c>
      <c r="E113" s="181"/>
      <c r="F113" s="182">
        <f>D113*E113</f>
        <v>0</v>
      </c>
      <c r="G113" s="51"/>
      <c r="H113" s="51"/>
      <c r="I113" s="51"/>
      <c r="J113" s="51"/>
      <c r="K113" s="51"/>
      <c r="O113" s="5">
        <f t="shared" si="2"/>
        <v>221</v>
      </c>
      <c r="P113" s="5">
        <f t="shared" si="3"/>
        <v>0</v>
      </c>
    </row>
    <row r="114" spans="1:16" s="62" customFormat="1">
      <c r="A114" s="59"/>
      <c r="B114" s="60"/>
      <c r="C114" s="61"/>
      <c r="D114" s="61"/>
      <c r="E114" s="184"/>
      <c r="F114" s="184"/>
      <c r="G114" s="51"/>
      <c r="H114" s="51"/>
      <c r="I114" s="51" t="s">
        <v>120</v>
      </c>
      <c r="J114" s="51" t="s">
        <v>86</v>
      </c>
      <c r="K114" s="51"/>
      <c r="O114" s="5">
        <f t="shared" si="2"/>
        <v>0</v>
      </c>
      <c r="P114" s="5">
        <f t="shared" si="3"/>
        <v>0</v>
      </c>
    </row>
    <row r="115" spans="1:16" s="77" customFormat="1" ht="48">
      <c r="A115" s="46">
        <f>A113+1</f>
        <v>8</v>
      </c>
      <c r="B115" s="53" t="s">
        <v>87</v>
      </c>
      <c r="E115" s="186"/>
      <c r="F115" s="186"/>
      <c r="G115" s="51"/>
      <c r="H115" s="51" t="s">
        <v>84</v>
      </c>
      <c r="I115" s="51">
        <f>D100</f>
        <v>226</v>
      </c>
      <c r="J115" s="51"/>
      <c r="K115" s="51"/>
      <c r="O115" s="5">
        <f t="shared" si="2"/>
        <v>134</v>
      </c>
      <c r="P115" s="5">
        <f t="shared" si="3"/>
        <v>0</v>
      </c>
    </row>
    <row r="116" spans="1:16" s="77" customFormat="1" ht="24">
      <c r="A116" s="46"/>
      <c r="B116" s="53" t="s">
        <v>43</v>
      </c>
      <c r="C116" s="65" t="s">
        <v>11</v>
      </c>
      <c r="D116" s="51">
        <v>436</v>
      </c>
      <c r="E116" s="181"/>
      <c r="F116" s="182">
        <f>D116*E116</f>
        <v>0</v>
      </c>
      <c r="G116" s="51"/>
      <c r="H116" s="51" t="s">
        <v>83</v>
      </c>
      <c r="I116" s="51">
        <f>D103</f>
        <v>158</v>
      </c>
      <c r="J116" s="51"/>
      <c r="K116" s="51"/>
      <c r="O116" s="5">
        <f t="shared" si="2"/>
        <v>62</v>
      </c>
      <c r="P116" s="5">
        <f t="shared" si="3"/>
        <v>0</v>
      </c>
    </row>
    <row r="117" spans="1:16" s="77" customFormat="1">
      <c r="A117" s="46"/>
      <c r="B117" s="53"/>
      <c r="C117" s="65"/>
      <c r="D117" s="51"/>
      <c r="E117" s="182"/>
      <c r="F117" s="182"/>
      <c r="G117" s="51"/>
      <c r="H117" s="51" t="s">
        <v>85</v>
      </c>
      <c r="I117" s="51">
        <f>D107</f>
        <v>14</v>
      </c>
      <c r="J117" s="51"/>
      <c r="K117" s="51"/>
      <c r="O117" s="5">
        <f t="shared" si="2"/>
        <v>0</v>
      </c>
      <c r="P117" s="5">
        <f t="shared" si="3"/>
        <v>0</v>
      </c>
    </row>
    <row r="118" spans="1:16" s="50" customFormat="1" ht="48">
      <c r="A118" s="46">
        <f>+A115+1</f>
        <v>9</v>
      </c>
      <c r="B118" s="52" t="s">
        <v>88</v>
      </c>
      <c r="C118" s="48" t="s">
        <v>11</v>
      </c>
      <c r="D118" s="51">
        <f>D116</f>
        <v>436</v>
      </c>
      <c r="E118" s="185"/>
      <c r="F118" s="182">
        <f>D118*E118</f>
        <v>0</v>
      </c>
      <c r="G118" s="51"/>
      <c r="H118" s="51" t="s">
        <v>86</v>
      </c>
      <c r="I118" s="51"/>
      <c r="J118" s="51">
        <f>D113</f>
        <v>50</v>
      </c>
      <c r="K118" s="51"/>
      <c r="O118" s="5">
        <f t="shared" si="2"/>
        <v>144</v>
      </c>
      <c r="P118" s="5">
        <f t="shared" si="3"/>
        <v>0</v>
      </c>
    </row>
    <row r="119" spans="1:16" s="62" customFormat="1">
      <c r="A119" s="59" t="s">
        <v>9</v>
      </c>
      <c r="B119" s="60"/>
      <c r="C119" s="61"/>
      <c r="D119" s="61"/>
      <c r="E119" s="184"/>
      <c r="F119" s="184"/>
      <c r="G119" s="51"/>
      <c r="H119" s="51" t="s">
        <v>117</v>
      </c>
      <c r="I119" s="51">
        <v>21</v>
      </c>
      <c r="J119" s="51"/>
      <c r="K119" s="51"/>
      <c r="O119" s="5">
        <f t="shared" si="2"/>
        <v>0</v>
      </c>
      <c r="P119" s="5">
        <f t="shared" si="3"/>
        <v>0</v>
      </c>
    </row>
    <row r="120" spans="1:16" s="62" customFormat="1">
      <c r="A120" s="78" t="s">
        <v>3</v>
      </c>
      <c r="B120" s="52"/>
      <c r="C120" s="48"/>
      <c r="D120" s="49"/>
      <c r="E120" s="178"/>
      <c r="F120" s="179"/>
      <c r="G120" s="51"/>
      <c r="H120" s="51" t="s">
        <v>118</v>
      </c>
      <c r="I120" s="51">
        <v>10</v>
      </c>
      <c r="J120" s="51"/>
      <c r="K120" s="51"/>
      <c r="O120" s="5">
        <f t="shared" si="2"/>
        <v>0</v>
      </c>
      <c r="P120" s="5">
        <f t="shared" si="3"/>
        <v>0</v>
      </c>
    </row>
    <row r="121" spans="1:16" s="50" customFormat="1">
      <c r="A121" s="79" t="str">
        <f>CONCATENATE("SKUPAJ:  ",B95)</f>
        <v>SKUPAJ:  III. ZEMELJSKA   DELA</v>
      </c>
      <c r="B121" s="52"/>
      <c r="C121" s="48"/>
      <c r="D121" s="49"/>
      <c r="E121" s="178"/>
      <c r="F121" s="183">
        <f>SUM(F95:F120)</f>
        <v>0</v>
      </c>
      <c r="G121" s="51"/>
      <c r="H121" s="51" t="s">
        <v>119</v>
      </c>
      <c r="I121" s="51">
        <v>6</v>
      </c>
      <c r="J121" s="51">
        <v>6</v>
      </c>
      <c r="K121" s="51"/>
      <c r="O121" s="5">
        <f t="shared" si="2"/>
        <v>0</v>
      </c>
      <c r="P121" s="5">
        <f t="shared" si="3"/>
        <v>0</v>
      </c>
    </row>
    <row r="122" spans="1:16" s="62" customFormat="1">
      <c r="A122" s="78" t="s">
        <v>3</v>
      </c>
      <c r="B122" s="52"/>
      <c r="C122" s="48"/>
      <c r="D122" s="49"/>
      <c r="E122" s="178"/>
      <c r="F122" s="179"/>
      <c r="G122" s="51"/>
      <c r="H122" s="51"/>
      <c r="I122" s="51">
        <f>SUM(I115:I121)</f>
        <v>435</v>
      </c>
      <c r="J122" s="51">
        <f>SUM(J115:J121)</f>
        <v>56</v>
      </c>
      <c r="K122" s="51">
        <f>(I122-J122)*1.15</f>
        <v>435.84999999999997</v>
      </c>
      <c r="O122" s="5">
        <f t="shared" si="2"/>
        <v>0</v>
      </c>
      <c r="P122" s="5">
        <f t="shared" si="3"/>
        <v>0</v>
      </c>
    </row>
    <row r="123" spans="1:16" s="62" customFormat="1">
      <c r="A123" s="78"/>
      <c r="B123" s="52"/>
      <c r="C123" s="48"/>
      <c r="D123" s="49"/>
      <c r="E123" s="178"/>
      <c r="F123" s="179"/>
      <c r="G123" s="51"/>
      <c r="H123" s="51"/>
      <c r="I123" s="51"/>
      <c r="J123" s="51"/>
      <c r="K123" s="51"/>
      <c r="O123" s="5">
        <f t="shared" si="2"/>
        <v>0</v>
      </c>
      <c r="P123" s="5">
        <f t="shared" si="3"/>
        <v>0</v>
      </c>
    </row>
    <row r="124" spans="1:16">
      <c r="A124" s="46" t="s">
        <v>9</v>
      </c>
      <c r="B124" s="70" t="s">
        <v>46</v>
      </c>
      <c r="C124" s="48" t="s">
        <v>8</v>
      </c>
      <c r="D124" s="49" t="s">
        <v>9</v>
      </c>
      <c r="E124" s="178"/>
      <c r="F124" s="179"/>
      <c r="O124" s="5">
        <f t="shared" si="2"/>
        <v>18</v>
      </c>
      <c r="P124" s="5">
        <f t="shared" si="3"/>
        <v>0</v>
      </c>
    </row>
    <row r="125" spans="1:16" s="62" customFormat="1">
      <c r="A125" s="59" t="s">
        <v>9</v>
      </c>
      <c r="B125" s="60"/>
      <c r="C125" s="61"/>
      <c r="D125" s="61"/>
      <c r="E125" s="184"/>
      <c r="F125" s="184"/>
      <c r="G125" s="51"/>
      <c r="H125" s="51"/>
      <c r="I125" s="51"/>
      <c r="J125" s="51"/>
      <c r="K125" s="51"/>
      <c r="O125" s="5">
        <f t="shared" si="2"/>
        <v>0</v>
      </c>
      <c r="P125" s="5">
        <f t="shared" si="3"/>
        <v>0</v>
      </c>
    </row>
    <row r="126" spans="1:16" ht="72">
      <c r="A126" s="46">
        <v>1</v>
      </c>
      <c r="B126" s="52" t="s">
        <v>30</v>
      </c>
      <c r="C126" s="48"/>
      <c r="D126" s="49"/>
      <c r="E126" s="178"/>
      <c r="F126" s="179"/>
      <c r="H126" s="51" t="s">
        <v>69</v>
      </c>
      <c r="I126" s="51" t="s">
        <v>65</v>
      </c>
      <c r="J126" s="51" t="s">
        <v>66</v>
      </c>
      <c r="O126" s="5">
        <f t="shared" si="2"/>
        <v>208</v>
      </c>
      <c r="P126" s="5">
        <f t="shared" si="3"/>
        <v>0</v>
      </c>
    </row>
    <row r="127" spans="1:16" s="57" customFormat="1">
      <c r="A127" s="46" t="s">
        <v>15</v>
      </c>
      <c r="B127" s="80" t="s">
        <v>89</v>
      </c>
      <c r="C127" s="48" t="s">
        <v>11</v>
      </c>
      <c r="D127" s="49">
        <v>88</v>
      </c>
      <c r="E127" s="185"/>
      <c r="F127" s="182">
        <f>D127*E127</f>
        <v>0</v>
      </c>
      <c r="G127" s="51"/>
      <c r="H127" s="51">
        <f>H110</f>
        <v>190</v>
      </c>
      <c r="I127" s="51">
        <v>0.4</v>
      </c>
      <c r="J127" s="51">
        <f>I127*H127*1.15</f>
        <v>87.399999999999991</v>
      </c>
      <c r="K127" s="51"/>
      <c r="O127" s="5">
        <f t="shared" si="2"/>
        <v>37</v>
      </c>
      <c r="P127" s="5">
        <f t="shared" si="3"/>
        <v>0</v>
      </c>
    </row>
    <row r="128" spans="1:16" s="57" customFormat="1" ht="15" customHeight="1">
      <c r="A128" s="46" t="s">
        <v>16</v>
      </c>
      <c r="B128" s="80" t="s">
        <v>90</v>
      </c>
      <c r="C128" s="48" t="s">
        <v>11</v>
      </c>
      <c r="D128" s="49">
        <v>23</v>
      </c>
      <c r="E128" s="185"/>
      <c r="F128" s="182">
        <f>D128*E128</f>
        <v>0</v>
      </c>
      <c r="G128" s="51"/>
      <c r="H128" s="51">
        <f>H111</f>
        <v>100</v>
      </c>
      <c r="I128" s="51">
        <v>0.2</v>
      </c>
      <c r="J128" s="51">
        <f>I128*H128*1.15</f>
        <v>23</v>
      </c>
      <c r="K128" s="51"/>
      <c r="O128" s="5">
        <f t="shared" si="2"/>
        <v>42</v>
      </c>
      <c r="P128" s="5">
        <f t="shared" si="3"/>
        <v>0</v>
      </c>
    </row>
    <row r="129" spans="1:16" s="62" customFormat="1">
      <c r="A129" s="59" t="s">
        <v>9</v>
      </c>
      <c r="B129" s="60"/>
      <c r="C129" s="61"/>
      <c r="D129" s="61"/>
      <c r="E129" s="184"/>
      <c r="F129" s="184"/>
      <c r="G129" s="51"/>
      <c r="H129" s="51"/>
      <c r="I129" s="51"/>
      <c r="J129" s="51"/>
      <c r="K129" s="51"/>
      <c r="O129" s="5">
        <f t="shared" si="2"/>
        <v>0</v>
      </c>
      <c r="P129" s="5">
        <f t="shared" si="3"/>
        <v>0</v>
      </c>
    </row>
    <row r="130" spans="1:16" s="62" customFormat="1" ht="72">
      <c r="A130" s="46">
        <f>1+A126</f>
        <v>2</v>
      </c>
      <c r="B130" s="52" t="s">
        <v>94</v>
      </c>
      <c r="C130" s="68" t="s">
        <v>11</v>
      </c>
      <c r="D130" s="51">
        <v>6</v>
      </c>
      <c r="E130" s="181"/>
      <c r="F130" s="182">
        <f>E130*D130</f>
        <v>0</v>
      </c>
      <c r="G130" s="51"/>
      <c r="H130" s="51">
        <f>H99</f>
        <v>100</v>
      </c>
      <c r="I130" s="51">
        <v>0.05</v>
      </c>
      <c r="J130" s="51">
        <f>I130*H130*1.15</f>
        <v>5.75</v>
      </c>
      <c r="K130" s="51"/>
      <c r="O130" s="5">
        <f t="shared" si="2"/>
        <v>212</v>
      </c>
      <c r="P130" s="5">
        <f t="shared" si="3"/>
        <v>0</v>
      </c>
    </row>
    <row r="131" spans="1:16" s="62" customFormat="1">
      <c r="A131" s="59"/>
      <c r="B131" s="60"/>
      <c r="C131" s="61"/>
      <c r="D131" s="61"/>
      <c r="E131" s="184"/>
      <c r="F131" s="184"/>
      <c r="G131" s="51"/>
      <c r="H131" s="51"/>
      <c r="I131" s="51"/>
      <c r="J131" s="51"/>
      <c r="K131" s="51"/>
      <c r="O131" s="5">
        <f t="shared" si="2"/>
        <v>0</v>
      </c>
      <c r="P131" s="5">
        <f t="shared" si="3"/>
        <v>0</v>
      </c>
    </row>
    <row r="132" spans="1:16" s="62" customFormat="1">
      <c r="A132" s="78" t="s">
        <v>3</v>
      </c>
      <c r="B132" s="52"/>
      <c r="C132" s="48"/>
      <c r="D132" s="49"/>
      <c r="E132" s="178"/>
      <c r="F132" s="179"/>
      <c r="G132" s="51"/>
      <c r="H132" s="51"/>
      <c r="I132" s="51"/>
      <c r="J132" s="51"/>
      <c r="K132" s="51"/>
      <c r="O132" s="5">
        <f t="shared" si="2"/>
        <v>0</v>
      </c>
      <c r="P132" s="5">
        <f t="shared" si="3"/>
        <v>0</v>
      </c>
    </row>
    <row r="133" spans="1:16" s="50" customFormat="1">
      <c r="A133" s="79" t="str">
        <f>CONCATENATE("SKUPAJ:  ",B124)</f>
        <v>SKUPAJ:  IV. ZGORNJI USTROJ</v>
      </c>
      <c r="B133" s="52"/>
      <c r="C133" s="48"/>
      <c r="D133" s="49"/>
      <c r="E133" s="178"/>
      <c r="F133" s="183">
        <f>SUM(F124:F132)</f>
        <v>0</v>
      </c>
      <c r="G133" s="51"/>
      <c r="H133" s="51"/>
      <c r="I133" s="51"/>
      <c r="J133" s="51"/>
      <c r="K133" s="51"/>
      <c r="O133" s="5">
        <f t="shared" si="2"/>
        <v>0</v>
      </c>
      <c r="P133" s="5">
        <f t="shared" si="3"/>
        <v>0</v>
      </c>
    </row>
    <row r="134" spans="1:16" s="62" customFormat="1">
      <c r="A134" s="78" t="s">
        <v>3</v>
      </c>
      <c r="B134" s="52"/>
      <c r="C134" s="48"/>
      <c r="D134" s="49"/>
      <c r="E134" s="178"/>
      <c r="F134" s="179"/>
      <c r="G134" s="51"/>
      <c r="H134" s="51"/>
      <c r="I134" s="51"/>
      <c r="J134" s="51"/>
      <c r="K134" s="51"/>
      <c r="O134" s="5">
        <f t="shared" si="2"/>
        <v>0</v>
      </c>
      <c r="P134" s="5">
        <f t="shared" si="3"/>
        <v>0</v>
      </c>
    </row>
    <row r="135" spans="1:16" s="62" customFormat="1">
      <c r="A135" s="78"/>
      <c r="B135" s="52"/>
      <c r="C135" s="48"/>
      <c r="D135" s="49"/>
      <c r="E135" s="178"/>
      <c r="F135" s="179"/>
      <c r="G135" s="51"/>
      <c r="H135" s="51"/>
      <c r="I135" s="51"/>
      <c r="J135" s="51"/>
      <c r="K135" s="51"/>
      <c r="O135" s="5">
        <f t="shared" si="2"/>
        <v>0</v>
      </c>
      <c r="P135" s="5">
        <f t="shared" si="3"/>
        <v>0</v>
      </c>
    </row>
    <row r="136" spans="1:16">
      <c r="A136" s="46" t="s">
        <v>9</v>
      </c>
      <c r="B136" s="70" t="s">
        <v>47</v>
      </c>
      <c r="C136" s="48" t="s">
        <v>8</v>
      </c>
      <c r="D136" s="49" t="s">
        <v>9</v>
      </c>
      <c r="E136" s="178"/>
      <c r="F136" s="179"/>
      <c r="O136" s="5">
        <f t="shared" ref="O136:O216" si="4">LEN(B136)</f>
        <v>16</v>
      </c>
      <c r="P136" s="5">
        <f t="shared" ref="P136:P216" si="5">IF(O136&gt;250,"POZOR",)</f>
        <v>0</v>
      </c>
    </row>
    <row r="137" spans="1:16" s="62" customFormat="1">
      <c r="A137" s="59" t="s">
        <v>9</v>
      </c>
      <c r="B137" s="60"/>
      <c r="C137" s="61"/>
      <c r="D137" s="61"/>
      <c r="E137" s="184"/>
      <c r="F137" s="184"/>
      <c r="G137" s="51"/>
      <c r="H137" s="51"/>
      <c r="I137" s="51"/>
      <c r="J137" s="51"/>
      <c r="K137" s="51"/>
      <c r="O137" s="5">
        <f t="shared" si="4"/>
        <v>0</v>
      </c>
      <c r="P137" s="5">
        <f t="shared" si="5"/>
        <v>0</v>
      </c>
    </row>
    <row r="138" spans="1:16" s="50" customFormat="1" ht="72">
      <c r="A138" s="46">
        <v>1</v>
      </c>
      <c r="B138" s="52" t="s">
        <v>96</v>
      </c>
      <c r="C138" s="48" t="s">
        <v>8</v>
      </c>
      <c r="D138" s="49" t="s">
        <v>9</v>
      </c>
      <c r="E138" s="178"/>
      <c r="F138" s="179"/>
      <c r="G138" s="51"/>
      <c r="H138" s="51" t="s">
        <v>91</v>
      </c>
      <c r="I138" s="51" t="s">
        <v>99</v>
      </c>
      <c r="J138" s="51"/>
      <c r="K138" s="51"/>
      <c r="O138" s="5">
        <f t="shared" si="4"/>
        <v>228</v>
      </c>
      <c r="P138" s="5">
        <f t="shared" si="5"/>
        <v>0</v>
      </c>
    </row>
    <row r="139" spans="1:16" s="50" customFormat="1" ht="24">
      <c r="A139" s="46" t="s">
        <v>15</v>
      </c>
      <c r="B139" s="81" t="s">
        <v>97</v>
      </c>
      <c r="C139" s="48" t="s">
        <v>13</v>
      </c>
      <c r="D139" s="49">
        <v>73</v>
      </c>
      <c r="E139" s="185"/>
      <c r="F139" s="182">
        <f>D139*E139</f>
        <v>0</v>
      </c>
      <c r="G139" s="51"/>
      <c r="H139" s="51">
        <f>I107</f>
        <v>63</v>
      </c>
      <c r="I139" s="51">
        <f>H139*1.15</f>
        <v>72.449999999999989</v>
      </c>
      <c r="J139" s="51"/>
      <c r="K139" s="51"/>
      <c r="O139" s="5">
        <f t="shared" si="4"/>
        <v>56</v>
      </c>
      <c r="P139" s="5">
        <f t="shared" si="5"/>
        <v>0</v>
      </c>
    </row>
    <row r="140" spans="1:16" ht="24">
      <c r="A140" s="46" t="s">
        <v>16</v>
      </c>
      <c r="B140" s="81" t="s">
        <v>98</v>
      </c>
      <c r="C140" s="48" t="s">
        <v>13</v>
      </c>
      <c r="D140" s="49">
        <v>30</v>
      </c>
      <c r="E140" s="185"/>
      <c r="F140" s="182">
        <f>D140*E140</f>
        <v>0</v>
      </c>
      <c r="H140" s="51">
        <f>J107</f>
        <v>26</v>
      </c>
      <c r="I140" s="51">
        <f>H140*1.15</f>
        <v>29.9</v>
      </c>
      <c r="O140" s="5">
        <f t="shared" si="4"/>
        <v>55</v>
      </c>
      <c r="P140" s="5">
        <f t="shared" si="5"/>
        <v>0</v>
      </c>
    </row>
    <row r="141" spans="1:16">
      <c r="A141" s="82"/>
      <c r="B141" s="56"/>
      <c r="C141" s="48"/>
      <c r="D141" s="49"/>
      <c r="E141" s="178"/>
      <c r="F141" s="174"/>
      <c r="O141" s="5">
        <f t="shared" si="4"/>
        <v>0</v>
      </c>
      <c r="P141" s="5">
        <f t="shared" si="5"/>
        <v>0</v>
      </c>
    </row>
    <row r="142" spans="1:16" s="50" customFormat="1" ht="48">
      <c r="A142" s="46">
        <f>A138+1</f>
        <v>2</v>
      </c>
      <c r="B142" s="83" t="s">
        <v>100</v>
      </c>
      <c r="E142" s="180"/>
      <c r="F142" s="180"/>
      <c r="G142" s="51"/>
      <c r="H142" s="51"/>
      <c r="I142" s="51"/>
      <c r="J142" s="51"/>
      <c r="K142" s="51"/>
      <c r="O142" s="5">
        <f t="shared" si="4"/>
        <v>152</v>
      </c>
      <c r="P142" s="5">
        <f t="shared" si="5"/>
        <v>0</v>
      </c>
    </row>
    <row r="143" spans="1:16" s="50" customFormat="1" ht="24">
      <c r="A143" s="46"/>
      <c r="B143" s="81" t="s">
        <v>101</v>
      </c>
      <c r="C143" s="48" t="s">
        <v>12</v>
      </c>
      <c r="D143" s="49">
        <v>290</v>
      </c>
      <c r="E143" s="185"/>
      <c r="F143" s="182">
        <f>D143*E143</f>
        <v>0</v>
      </c>
      <c r="G143" s="51"/>
      <c r="H143" s="51"/>
      <c r="I143" s="51"/>
      <c r="J143" s="51"/>
      <c r="K143" s="51"/>
      <c r="O143" s="5">
        <f t="shared" si="4"/>
        <v>45</v>
      </c>
      <c r="P143" s="5">
        <f t="shared" si="5"/>
        <v>0</v>
      </c>
    </row>
    <row r="144" spans="1:16" s="50" customFormat="1">
      <c r="A144" s="46"/>
      <c r="B144" s="81"/>
      <c r="C144" s="48"/>
      <c r="D144" s="49"/>
      <c r="E144" s="178"/>
      <c r="F144" s="179"/>
      <c r="G144" s="51"/>
      <c r="H144" s="51"/>
      <c r="I144" s="51"/>
      <c r="J144" s="51"/>
      <c r="K144" s="51"/>
      <c r="O144" s="5">
        <f t="shared" si="4"/>
        <v>0</v>
      </c>
      <c r="P144" s="5">
        <f t="shared" si="5"/>
        <v>0</v>
      </c>
    </row>
    <row r="145" spans="1:16" s="62" customFormat="1">
      <c r="A145" s="78" t="s">
        <v>3</v>
      </c>
      <c r="B145" s="52"/>
      <c r="C145" s="48"/>
      <c r="D145" s="49"/>
      <c r="E145" s="178"/>
      <c r="F145" s="179"/>
      <c r="G145" s="51"/>
      <c r="H145" s="51"/>
      <c r="I145" s="51"/>
      <c r="J145" s="51"/>
      <c r="K145" s="51"/>
      <c r="O145" s="5">
        <f t="shared" si="4"/>
        <v>0</v>
      </c>
      <c r="P145" s="5">
        <f t="shared" si="5"/>
        <v>0</v>
      </c>
    </row>
    <row r="146" spans="1:16" s="50" customFormat="1">
      <c r="A146" s="79" t="str">
        <f>CONCATENATE("SKUPAJ:  ",B136)</f>
        <v>SKUPAJ:  V. ZIDARSKA DELA</v>
      </c>
      <c r="B146" s="52"/>
      <c r="C146" s="48"/>
      <c r="D146" s="49"/>
      <c r="E146" s="178"/>
      <c r="F146" s="183">
        <f>SUM(F136:F144)</f>
        <v>0</v>
      </c>
      <c r="G146" s="51"/>
      <c r="H146" s="51"/>
      <c r="I146" s="51"/>
      <c r="J146" s="51"/>
      <c r="K146" s="51"/>
      <c r="O146" s="5">
        <f t="shared" si="4"/>
        <v>0</v>
      </c>
      <c r="P146" s="5">
        <f t="shared" si="5"/>
        <v>0</v>
      </c>
    </row>
    <row r="147" spans="1:16" s="62" customFormat="1">
      <c r="A147" s="78" t="s">
        <v>3</v>
      </c>
      <c r="B147" s="52"/>
      <c r="C147" s="48"/>
      <c r="D147" s="49"/>
      <c r="E147" s="178"/>
      <c r="F147" s="179"/>
      <c r="G147" s="51"/>
      <c r="H147" s="51"/>
      <c r="I147" s="51"/>
      <c r="J147" s="51"/>
      <c r="K147" s="51"/>
      <c r="O147" s="5">
        <f t="shared" si="4"/>
        <v>0</v>
      </c>
      <c r="P147" s="5">
        <f t="shared" si="5"/>
        <v>0</v>
      </c>
    </row>
    <row r="148" spans="1:16">
      <c r="A148" s="46"/>
      <c r="B148" s="56"/>
      <c r="C148" s="141"/>
      <c r="D148" s="49"/>
      <c r="E148" s="178"/>
      <c r="F148" s="174"/>
      <c r="O148" s="5">
        <f t="shared" si="4"/>
        <v>0</v>
      </c>
      <c r="P148" s="5">
        <f t="shared" si="5"/>
        <v>0</v>
      </c>
    </row>
    <row r="149" spans="1:16">
      <c r="A149" s="46" t="s">
        <v>9</v>
      </c>
      <c r="B149" s="142" t="s">
        <v>149</v>
      </c>
      <c r="C149" s="141" t="s">
        <v>8</v>
      </c>
      <c r="D149" s="49" t="s">
        <v>9</v>
      </c>
      <c r="E149" s="178"/>
      <c r="F149" s="178"/>
      <c r="O149" s="5">
        <f t="shared" si="4"/>
        <v>19</v>
      </c>
      <c r="P149" s="5">
        <f t="shared" si="5"/>
        <v>0</v>
      </c>
    </row>
    <row r="150" spans="1:16" s="62" customFormat="1">
      <c r="A150" s="143" t="s">
        <v>9</v>
      </c>
      <c r="B150" s="144"/>
      <c r="C150" s="145"/>
      <c r="D150" s="145"/>
      <c r="E150" s="187"/>
      <c r="F150" s="187"/>
      <c r="G150" s="51"/>
      <c r="H150" s="51"/>
      <c r="I150" s="51"/>
      <c r="J150" s="51"/>
      <c r="K150" s="51"/>
      <c r="O150" s="5">
        <f t="shared" si="4"/>
        <v>0</v>
      </c>
      <c r="P150" s="5">
        <f t="shared" si="5"/>
        <v>0</v>
      </c>
    </row>
    <row r="151" spans="1:16" s="50" customFormat="1" ht="60">
      <c r="A151" s="46">
        <v>1</v>
      </c>
      <c r="B151" s="54" t="s">
        <v>175</v>
      </c>
      <c r="C151" s="141" t="s">
        <v>8</v>
      </c>
      <c r="D151" s="49" t="s">
        <v>9</v>
      </c>
      <c r="E151" s="178"/>
      <c r="F151" s="178"/>
      <c r="G151" s="51"/>
      <c r="H151" s="51"/>
      <c r="I151" s="51"/>
      <c r="J151" s="51"/>
      <c r="K151" s="51"/>
      <c r="O151" s="5">
        <f t="shared" si="4"/>
        <v>173</v>
      </c>
      <c r="P151" s="5">
        <f t="shared" si="5"/>
        <v>0</v>
      </c>
    </row>
    <row r="152" spans="1:16" s="50" customFormat="1" ht="36">
      <c r="A152" s="46"/>
      <c r="B152" s="54" t="s">
        <v>52</v>
      </c>
      <c r="C152" s="141"/>
      <c r="D152" s="49"/>
      <c r="E152" s="178"/>
      <c r="F152" s="178"/>
      <c r="G152" s="51"/>
      <c r="H152" s="51"/>
      <c r="I152" s="51"/>
      <c r="J152" s="51"/>
      <c r="K152" s="51"/>
      <c r="O152" s="5">
        <f t="shared" si="4"/>
        <v>106</v>
      </c>
      <c r="P152" s="5">
        <f t="shared" si="5"/>
        <v>0</v>
      </c>
    </row>
    <row r="153" spans="1:16" s="50" customFormat="1">
      <c r="A153" s="46"/>
      <c r="B153" s="54" t="s">
        <v>51</v>
      </c>
      <c r="C153" s="141"/>
      <c r="D153" s="49"/>
      <c r="E153" s="178"/>
      <c r="F153" s="178"/>
      <c r="G153" s="51"/>
      <c r="H153" s="51"/>
      <c r="I153" s="51"/>
      <c r="J153" s="51"/>
      <c r="K153" s="51"/>
      <c r="O153" s="5">
        <f t="shared" si="4"/>
        <v>41</v>
      </c>
      <c r="P153" s="5">
        <f t="shared" si="5"/>
        <v>0</v>
      </c>
    </row>
    <row r="154" spans="1:16" s="50" customFormat="1" ht="24">
      <c r="A154" s="46" t="s">
        <v>15</v>
      </c>
      <c r="B154" s="84" t="s">
        <v>140</v>
      </c>
      <c r="C154" s="141" t="s">
        <v>12</v>
      </c>
      <c r="D154" s="49">
        <f>1.5*1.5</f>
        <v>2.25</v>
      </c>
      <c r="E154" s="185"/>
      <c r="F154" s="182">
        <f>D154*E154</f>
        <v>0</v>
      </c>
      <c r="G154" s="51"/>
      <c r="H154" s="51"/>
      <c r="I154" s="51"/>
      <c r="J154" s="51"/>
      <c r="K154" s="51"/>
      <c r="O154" s="5">
        <f t="shared" si="4"/>
        <v>48</v>
      </c>
      <c r="P154" s="5">
        <f t="shared" si="5"/>
        <v>0</v>
      </c>
    </row>
    <row r="155" spans="1:16" s="50" customFormat="1">
      <c r="A155" s="46" t="s">
        <v>16</v>
      </c>
      <c r="B155" s="84" t="s">
        <v>143</v>
      </c>
      <c r="C155" s="141" t="s">
        <v>12</v>
      </c>
      <c r="D155" s="49">
        <f>1.5*1.5</f>
        <v>2.25</v>
      </c>
      <c r="E155" s="185"/>
      <c r="F155" s="182">
        <f>D155*E155</f>
        <v>0</v>
      </c>
      <c r="G155" s="51"/>
      <c r="H155" s="51"/>
      <c r="I155" s="51"/>
      <c r="J155" s="51"/>
      <c r="K155" s="51"/>
      <c r="O155" s="5">
        <f t="shared" si="4"/>
        <v>38</v>
      </c>
      <c r="P155" s="5">
        <f t="shared" si="5"/>
        <v>0</v>
      </c>
    </row>
    <row r="156" spans="1:16" s="50" customFormat="1" ht="24">
      <c r="A156" s="46" t="s">
        <v>142</v>
      </c>
      <c r="B156" s="84" t="s">
        <v>141</v>
      </c>
      <c r="C156" s="141" t="s">
        <v>12</v>
      </c>
      <c r="D156" s="49">
        <f>0.75^2*3.14-0.4^2*3.14</f>
        <v>1.2638500000000001</v>
      </c>
      <c r="E156" s="185"/>
      <c r="F156" s="182">
        <f>D156*E156</f>
        <v>0</v>
      </c>
      <c r="G156" s="51"/>
      <c r="H156" s="51"/>
      <c r="I156" s="51"/>
      <c r="J156" s="51"/>
      <c r="K156" s="51"/>
      <c r="O156" s="5">
        <f t="shared" si="4"/>
        <v>55</v>
      </c>
      <c r="P156" s="5">
        <f t="shared" si="5"/>
        <v>0</v>
      </c>
    </row>
    <row r="157" spans="1:16">
      <c r="A157" s="46"/>
      <c r="B157" s="56"/>
      <c r="C157" s="141"/>
      <c r="D157" s="49"/>
      <c r="E157" s="178"/>
      <c r="F157" s="174"/>
      <c r="O157" s="5">
        <f t="shared" si="4"/>
        <v>0</v>
      </c>
      <c r="P157" s="5">
        <f t="shared" si="5"/>
        <v>0</v>
      </c>
    </row>
    <row r="158" spans="1:16" ht="48">
      <c r="A158" s="46">
        <f>1+A151</f>
        <v>2</v>
      </c>
      <c r="B158" s="54" t="s">
        <v>176</v>
      </c>
      <c r="C158" s="141"/>
      <c r="D158" s="49"/>
      <c r="E158" s="178"/>
      <c r="F158" s="174"/>
      <c r="O158" s="5">
        <f t="shared" ref="O158:O161" si="6">LEN(B158)</f>
        <v>153</v>
      </c>
      <c r="P158" s="5">
        <f t="shared" ref="P158:P161" si="7">IF(O158&gt;250,"POZOR",)</f>
        <v>0</v>
      </c>
    </row>
    <row r="159" spans="1:16" ht="48">
      <c r="A159" s="46"/>
      <c r="B159" s="54" t="s">
        <v>177</v>
      </c>
      <c r="C159" s="141" t="s">
        <v>12</v>
      </c>
      <c r="D159" s="49">
        <v>27</v>
      </c>
      <c r="E159" s="185"/>
      <c r="F159" s="182">
        <f>D159*E159</f>
        <v>0</v>
      </c>
      <c r="O159" s="5">
        <f t="shared" si="6"/>
        <v>154</v>
      </c>
      <c r="P159" s="5">
        <f t="shared" si="7"/>
        <v>0</v>
      </c>
    </row>
    <row r="160" spans="1:16">
      <c r="A160" s="46"/>
      <c r="B160" s="56"/>
      <c r="C160" s="141"/>
      <c r="D160" s="49"/>
      <c r="E160" s="178"/>
      <c r="F160" s="174"/>
      <c r="O160" s="5">
        <f t="shared" si="6"/>
        <v>0</v>
      </c>
      <c r="P160" s="5">
        <f t="shared" si="7"/>
        <v>0</v>
      </c>
    </row>
    <row r="161" spans="1:16" s="67" customFormat="1" ht="72">
      <c r="A161" s="46">
        <f>1+A158</f>
        <v>3</v>
      </c>
      <c r="B161" s="54" t="s">
        <v>144</v>
      </c>
      <c r="E161" s="188"/>
      <c r="F161" s="188"/>
      <c r="G161" s="51"/>
      <c r="H161" s="51"/>
      <c r="I161" s="51"/>
      <c r="J161" s="51"/>
      <c r="K161" s="51"/>
      <c r="O161" s="5">
        <f t="shared" si="6"/>
        <v>211</v>
      </c>
      <c r="P161" s="5">
        <f t="shared" si="7"/>
        <v>0</v>
      </c>
    </row>
    <row r="162" spans="1:16" s="67" customFormat="1" ht="24">
      <c r="A162" s="46"/>
      <c r="B162" s="86" t="s">
        <v>31</v>
      </c>
      <c r="C162" s="65" t="s">
        <v>11</v>
      </c>
      <c r="D162" s="51">
        <v>3</v>
      </c>
      <c r="E162" s="181"/>
      <c r="F162" s="182">
        <f>D162*E162</f>
        <v>0</v>
      </c>
      <c r="G162" s="51"/>
      <c r="H162" s="51"/>
      <c r="I162" s="51"/>
      <c r="J162" s="51"/>
      <c r="K162" s="51"/>
      <c r="O162" s="5">
        <f t="shared" si="4"/>
        <v>54</v>
      </c>
      <c r="P162" s="5">
        <f t="shared" si="5"/>
        <v>0</v>
      </c>
    </row>
    <row r="163" spans="1:16" s="67" customFormat="1">
      <c r="A163" s="46"/>
      <c r="B163" s="86"/>
      <c r="C163" s="65"/>
      <c r="D163" s="51"/>
      <c r="E163" s="182"/>
      <c r="F163" s="182"/>
      <c r="G163" s="51"/>
      <c r="H163" s="51"/>
      <c r="I163" s="51"/>
      <c r="J163" s="51"/>
      <c r="K163" s="51"/>
      <c r="O163" s="5">
        <f t="shared" si="4"/>
        <v>0</v>
      </c>
      <c r="P163" s="5">
        <f t="shared" si="5"/>
        <v>0</v>
      </c>
    </row>
    <row r="164" spans="1:16" s="62" customFormat="1">
      <c r="A164" s="78" t="s">
        <v>3</v>
      </c>
      <c r="B164" s="146"/>
      <c r="C164" s="141"/>
      <c r="D164" s="49"/>
      <c r="E164" s="178"/>
      <c r="F164" s="178"/>
      <c r="G164" s="51"/>
      <c r="H164" s="51"/>
      <c r="I164" s="51"/>
      <c r="J164" s="51"/>
      <c r="K164" s="51"/>
      <c r="O164" s="5">
        <f t="shared" si="4"/>
        <v>0</v>
      </c>
      <c r="P164" s="5">
        <f t="shared" si="5"/>
        <v>0</v>
      </c>
    </row>
    <row r="165" spans="1:16" s="50" customFormat="1">
      <c r="A165" s="79" t="str">
        <f>CONCATENATE("SKUPAJ:  ",B149)</f>
        <v>SKUPAJ:  VI. BETONERSKA DELA</v>
      </c>
      <c r="B165" s="146"/>
      <c r="C165" s="141"/>
      <c r="D165" s="49"/>
      <c r="E165" s="178"/>
      <c r="F165" s="189">
        <f>SUM(F149:F163)</f>
        <v>0</v>
      </c>
      <c r="G165" s="51"/>
      <c r="H165" s="51"/>
      <c r="I165" s="51"/>
      <c r="J165" s="51"/>
      <c r="K165" s="51"/>
      <c r="O165" s="5">
        <f t="shared" si="4"/>
        <v>0</v>
      </c>
      <c r="P165" s="5">
        <f t="shared" si="5"/>
        <v>0</v>
      </c>
    </row>
    <row r="166" spans="1:16" s="62" customFormat="1">
      <c r="A166" s="78" t="s">
        <v>3</v>
      </c>
      <c r="B166" s="146"/>
      <c r="C166" s="141"/>
      <c r="D166" s="49"/>
      <c r="E166" s="178"/>
      <c r="F166" s="178"/>
      <c r="G166" s="51"/>
      <c r="H166" s="51"/>
      <c r="I166" s="51"/>
      <c r="J166" s="51"/>
      <c r="K166" s="51"/>
      <c r="O166" s="5">
        <f t="shared" si="4"/>
        <v>0</v>
      </c>
      <c r="P166" s="5">
        <f t="shared" si="5"/>
        <v>0</v>
      </c>
    </row>
    <row r="167" spans="1:16">
      <c r="A167" s="46"/>
      <c r="B167" s="56"/>
      <c r="C167" s="141"/>
      <c r="D167" s="49"/>
      <c r="E167" s="178"/>
      <c r="F167" s="174"/>
      <c r="O167" s="5">
        <f t="shared" si="4"/>
        <v>0</v>
      </c>
      <c r="P167" s="5">
        <f t="shared" si="5"/>
        <v>0</v>
      </c>
    </row>
    <row r="168" spans="1:16" s="67" customFormat="1">
      <c r="A168" s="85"/>
      <c r="B168" s="147" t="s">
        <v>48</v>
      </c>
      <c r="C168" s="65" t="s">
        <v>8</v>
      </c>
      <c r="D168" s="68" t="s">
        <v>9</v>
      </c>
      <c r="E168" s="182"/>
      <c r="F168" s="182"/>
      <c r="G168" s="51"/>
      <c r="H168" s="51"/>
      <c r="I168" s="51"/>
      <c r="J168" s="51"/>
      <c r="K168" s="51"/>
      <c r="O168" s="5">
        <f t="shared" si="4"/>
        <v>37</v>
      </c>
      <c r="P168" s="5">
        <f t="shared" si="5"/>
        <v>0</v>
      </c>
    </row>
    <row r="169" spans="1:16" s="75" customFormat="1">
      <c r="A169" s="3"/>
      <c r="B169" s="147"/>
      <c r="C169" s="65"/>
      <c r="D169" s="51"/>
      <c r="E169" s="182"/>
      <c r="F169" s="182"/>
      <c r="G169" s="51"/>
      <c r="H169" s="51"/>
      <c r="I169" s="51"/>
      <c r="J169" s="51"/>
      <c r="K169" s="51"/>
      <c r="O169" s="5">
        <f t="shared" si="4"/>
        <v>0</v>
      </c>
      <c r="P169" s="5">
        <f t="shared" si="5"/>
        <v>0</v>
      </c>
    </row>
    <row r="170" spans="1:16" s="75" customFormat="1" ht="48">
      <c r="A170" s="3">
        <v>1</v>
      </c>
      <c r="B170" s="64" t="s">
        <v>103</v>
      </c>
      <c r="E170" s="190"/>
      <c r="F170" s="190"/>
      <c r="G170" s="51"/>
      <c r="H170" s="51" t="s">
        <v>91</v>
      </c>
      <c r="I170" s="51">
        <v>48</v>
      </c>
      <c r="J170" s="51"/>
      <c r="K170" s="51"/>
      <c r="O170" s="5">
        <f t="shared" si="4"/>
        <v>128</v>
      </c>
      <c r="P170" s="5">
        <f t="shared" si="5"/>
        <v>0</v>
      </c>
    </row>
    <row r="171" spans="1:16" s="75" customFormat="1" ht="36">
      <c r="A171" s="3"/>
      <c r="B171" s="64" t="s">
        <v>44</v>
      </c>
      <c r="C171" s="65" t="s">
        <v>11</v>
      </c>
      <c r="D171" s="51">
        <v>52</v>
      </c>
      <c r="E171" s="181"/>
      <c r="F171" s="182">
        <f>D171*E171</f>
        <v>0</v>
      </c>
      <c r="G171" s="51"/>
      <c r="H171" s="51" t="s">
        <v>106</v>
      </c>
      <c r="I171" s="51">
        <v>0.8</v>
      </c>
      <c r="J171" s="51"/>
      <c r="K171" s="51"/>
      <c r="O171" s="5">
        <f t="shared" si="4"/>
        <v>100</v>
      </c>
      <c r="P171" s="5">
        <f t="shared" si="5"/>
        <v>0</v>
      </c>
    </row>
    <row r="172" spans="1:16" s="67" customFormat="1">
      <c r="A172" s="85"/>
      <c r="B172" s="71"/>
      <c r="C172" s="65"/>
      <c r="D172" s="51"/>
      <c r="E172" s="182"/>
      <c r="F172" s="182"/>
      <c r="G172" s="51"/>
      <c r="H172" s="51" t="s">
        <v>114</v>
      </c>
      <c r="I172" s="51">
        <v>1.3</v>
      </c>
      <c r="J172" s="51"/>
      <c r="K172" s="51"/>
      <c r="O172" s="5">
        <f t="shared" si="4"/>
        <v>0</v>
      </c>
      <c r="P172" s="5">
        <f t="shared" si="5"/>
        <v>0</v>
      </c>
    </row>
    <row r="173" spans="1:16" s="67" customFormat="1" ht="60">
      <c r="A173" s="85">
        <f>1+A170</f>
        <v>2</v>
      </c>
      <c r="B173" s="52" t="s">
        <v>107</v>
      </c>
      <c r="C173" s="48" t="s">
        <v>11</v>
      </c>
      <c r="D173" s="49">
        <v>14</v>
      </c>
      <c r="E173" s="185"/>
      <c r="F173" s="182">
        <f>D173*E173</f>
        <v>0</v>
      </c>
      <c r="G173" s="51"/>
      <c r="H173" s="51" t="s">
        <v>104</v>
      </c>
      <c r="I173" s="51">
        <v>0.5</v>
      </c>
      <c r="J173" s="51"/>
      <c r="K173" s="51"/>
      <c r="O173" s="5">
        <f t="shared" si="4"/>
        <v>159</v>
      </c>
      <c r="P173" s="5">
        <f t="shared" si="5"/>
        <v>0</v>
      </c>
    </row>
    <row r="174" spans="1:16" s="67" customFormat="1">
      <c r="A174" s="85"/>
      <c r="B174" s="71"/>
      <c r="C174" s="65"/>
      <c r="D174" s="51"/>
      <c r="E174" s="182"/>
      <c r="F174" s="182"/>
      <c r="G174" s="51"/>
      <c r="H174" s="51" t="s">
        <v>66</v>
      </c>
      <c r="I174" s="51">
        <f>(I172-I173)*I171*I170*1.15*1.1</f>
        <v>38.860800000000005</v>
      </c>
      <c r="J174" s="51"/>
      <c r="K174" s="51"/>
      <c r="O174" s="5">
        <f t="shared" si="4"/>
        <v>0</v>
      </c>
      <c r="P174" s="5">
        <f t="shared" si="5"/>
        <v>0</v>
      </c>
    </row>
    <row r="175" spans="1:16" s="67" customFormat="1" ht="84">
      <c r="A175" s="85">
        <f>1+A173</f>
        <v>3</v>
      </c>
      <c r="B175" s="52" t="s">
        <v>165</v>
      </c>
      <c r="C175" s="65" t="s">
        <v>13</v>
      </c>
      <c r="D175" s="51">
        <v>30</v>
      </c>
      <c r="E175" s="185"/>
      <c r="F175" s="182">
        <f>D175*E175</f>
        <v>0</v>
      </c>
      <c r="G175" s="150"/>
      <c r="H175" s="150"/>
      <c r="I175" s="150"/>
      <c r="J175" s="150"/>
      <c r="K175" s="150"/>
      <c r="O175" s="5">
        <f t="shared" si="4"/>
        <v>247</v>
      </c>
      <c r="P175" s="5">
        <f t="shared" si="5"/>
        <v>0</v>
      </c>
    </row>
    <row r="176" spans="1:16" s="67" customFormat="1">
      <c r="A176" s="85"/>
      <c r="B176" s="71"/>
      <c r="C176" s="65"/>
      <c r="D176" s="51"/>
      <c r="E176" s="182"/>
      <c r="F176" s="182"/>
      <c r="G176" s="51"/>
      <c r="H176" s="153" t="s">
        <v>160</v>
      </c>
      <c r="I176" s="153" t="s">
        <v>162</v>
      </c>
      <c r="J176" s="153" t="s">
        <v>166</v>
      </c>
      <c r="K176" s="153" t="s">
        <v>167</v>
      </c>
      <c r="L176" s="153" t="s">
        <v>168</v>
      </c>
      <c r="O176" s="5">
        <f t="shared" si="4"/>
        <v>0</v>
      </c>
      <c r="P176" s="5">
        <f t="shared" si="5"/>
        <v>0</v>
      </c>
    </row>
    <row r="177" spans="1:17" s="67" customFormat="1" ht="121.5" customHeight="1">
      <c r="A177" s="85">
        <f>A175+1</f>
        <v>4</v>
      </c>
      <c r="B177" s="52" t="s">
        <v>209</v>
      </c>
      <c r="C177" s="65" t="s">
        <v>13</v>
      </c>
      <c r="D177" s="51">
        <v>110</v>
      </c>
      <c r="E177" s="185"/>
      <c r="F177" s="182">
        <f>D177*E177</f>
        <v>0</v>
      </c>
      <c r="H177" s="153">
        <v>86.5</v>
      </c>
      <c r="I177" s="153">
        <v>6.5</v>
      </c>
      <c r="J177" s="153">
        <v>10</v>
      </c>
      <c r="K177" s="153">
        <v>13.5</v>
      </c>
      <c r="L177" s="154">
        <f>SUM(H177:K177)</f>
        <v>116.5</v>
      </c>
      <c r="O177" s="5"/>
      <c r="P177" s="5"/>
    </row>
    <row r="178" spans="1:17" s="67" customFormat="1">
      <c r="A178" s="85"/>
      <c r="B178" s="71"/>
      <c r="C178" s="65"/>
      <c r="D178" s="51"/>
      <c r="E178" s="182"/>
      <c r="F178" s="182"/>
      <c r="G178" s="51"/>
      <c r="H178" s="51"/>
      <c r="I178" s="51"/>
      <c r="J178" s="51"/>
      <c r="K178" s="51"/>
      <c r="O178" s="5"/>
      <c r="P178" s="5"/>
    </row>
    <row r="179" spans="1:17" s="50" customFormat="1" ht="36">
      <c r="A179" s="85">
        <f>1+A177</f>
        <v>5</v>
      </c>
      <c r="B179" s="151" t="s">
        <v>169</v>
      </c>
      <c r="C179" s="65"/>
      <c r="D179" s="51"/>
      <c r="E179" s="182"/>
      <c r="F179" s="182"/>
      <c r="G179" s="229"/>
      <c r="H179" s="152"/>
      <c r="I179" s="26"/>
      <c r="J179" s="230"/>
      <c r="P179" s="5">
        <f t="shared" ref="P179:P180" si="8">LEN(B179)</f>
        <v>108</v>
      </c>
      <c r="Q179" s="5"/>
    </row>
    <row r="180" spans="1:17" s="50" customFormat="1" ht="60">
      <c r="A180" s="85"/>
      <c r="B180" s="151" t="s">
        <v>161</v>
      </c>
      <c r="C180" s="65" t="s">
        <v>10</v>
      </c>
      <c r="D180" s="51">
        <v>4</v>
      </c>
      <c r="E180" s="185"/>
      <c r="F180" s="182">
        <f>D180*E180</f>
        <v>0</v>
      </c>
      <c r="G180" s="229"/>
      <c r="H180" s="152"/>
      <c r="I180" s="26"/>
      <c r="J180" s="230"/>
      <c r="P180" s="5">
        <f t="shared" si="8"/>
        <v>161</v>
      </c>
      <c r="Q180" s="5"/>
    </row>
    <row r="181" spans="1:17" s="50" customFormat="1">
      <c r="A181" s="85"/>
      <c r="B181" s="151"/>
      <c r="C181" s="65"/>
      <c r="D181" s="51"/>
      <c r="E181" s="182"/>
      <c r="F181" s="182"/>
      <c r="G181" s="229"/>
      <c r="H181" s="152"/>
      <c r="I181" s="26"/>
      <c r="J181" s="230"/>
      <c r="P181" s="5"/>
      <c r="Q181" s="5"/>
    </row>
    <row r="182" spans="1:17" s="50" customFormat="1">
      <c r="A182" s="85"/>
      <c r="B182" s="151"/>
      <c r="C182" s="65"/>
      <c r="D182" s="51"/>
      <c r="E182" s="182"/>
      <c r="F182" s="182"/>
      <c r="G182" s="229"/>
      <c r="H182" s="152"/>
      <c r="I182" s="26"/>
      <c r="J182" s="230"/>
      <c r="P182" s="5"/>
      <c r="Q182" s="5"/>
    </row>
    <row r="183" spans="1:17" s="67" customFormat="1" ht="48">
      <c r="A183" s="3">
        <f>A179+1</f>
        <v>6</v>
      </c>
      <c r="B183" s="53" t="s">
        <v>108</v>
      </c>
      <c r="C183" s="65" t="s">
        <v>12</v>
      </c>
      <c r="D183" s="51">
        <v>49</v>
      </c>
      <c r="E183" s="181"/>
      <c r="F183" s="182">
        <f>D183*E183</f>
        <v>0</v>
      </c>
      <c r="G183" s="51"/>
      <c r="H183" s="51"/>
      <c r="I183" s="51">
        <f>I171*I170*1.15*1.1</f>
        <v>48.576000000000008</v>
      </c>
      <c r="J183" s="51"/>
      <c r="K183" s="51"/>
      <c r="O183" s="5">
        <f t="shared" si="4"/>
        <v>125</v>
      </c>
      <c r="P183" s="5">
        <f t="shared" si="5"/>
        <v>0</v>
      </c>
    </row>
    <row r="184" spans="1:17" s="75" customFormat="1">
      <c r="A184" s="3"/>
      <c r="B184" s="64"/>
      <c r="C184" s="65"/>
      <c r="D184" s="51"/>
      <c r="E184" s="182"/>
      <c r="F184" s="182"/>
      <c r="G184" s="51"/>
      <c r="H184" s="51" t="s">
        <v>105</v>
      </c>
      <c r="I184" s="51" t="s">
        <v>95</v>
      </c>
      <c r="J184" s="51" t="s">
        <v>91</v>
      </c>
      <c r="K184" s="51" t="s">
        <v>66</v>
      </c>
      <c r="O184" s="5">
        <f t="shared" si="4"/>
        <v>0</v>
      </c>
      <c r="P184" s="5">
        <f t="shared" si="5"/>
        <v>0</v>
      </c>
    </row>
    <row r="185" spans="1:17" s="75" customFormat="1" ht="72">
      <c r="A185" s="3">
        <f>A183+1</f>
        <v>7</v>
      </c>
      <c r="B185" s="64" t="s">
        <v>33</v>
      </c>
      <c r="C185" s="65" t="s">
        <v>11</v>
      </c>
      <c r="D185" s="51">
        <v>7.4</v>
      </c>
      <c r="E185" s="181"/>
      <c r="F185" s="182">
        <f>D185*E185</f>
        <v>0</v>
      </c>
      <c r="G185" s="51"/>
      <c r="H185" s="51">
        <f>I171</f>
        <v>0.8</v>
      </c>
      <c r="I185" s="51">
        <v>0.15</v>
      </c>
      <c r="J185" s="51">
        <f>I170</f>
        <v>48</v>
      </c>
      <c r="K185" s="51">
        <f>J185*I185*H185*1.15*1.1</f>
        <v>7.2864000000000004</v>
      </c>
      <c r="O185" s="5">
        <f t="shared" si="4"/>
        <v>200</v>
      </c>
      <c r="P185" s="5">
        <f t="shared" si="5"/>
        <v>0</v>
      </c>
    </row>
    <row r="186" spans="1:17" s="75" customFormat="1">
      <c r="A186" s="3"/>
      <c r="B186" s="64"/>
      <c r="C186" s="65"/>
      <c r="D186" s="51"/>
      <c r="E186" s="182"/>
      <c r="F186" s="182"/>
      <c r="G186" s="51"/>
      <c r="H186" s="51"/>
      <c r="I186" s="51"/>
      <c r="J186" s="51"/>
      <c r="K186" s="51"/>
      <c r="O186" s="5">
        <f t="shared" si="4"/>
        <v>0</v>
      </c>
      <c r="P186" s="5">
        <f t="shared" si="5"/>
        <v>0</v>
      </c>
    </row>
    <row r="187" spans="1:17" s="67" customFormat="1" ht="72">
      <c r="A187" s="3">
        <f>A185+1</f>
        <v>8</v>
      </c>
      <c r="B187" s="53" t="s">
        <v>109</v>
      </c>
      <c r="C187" s="65"/>
      <c r="D187" s="51"/>
      <c r="E187" s="182"/>
      <c r="F187" s="182"/>
      <c r="G187" s="51"/>
      <c r="H187" s="51"/>
      <c r="I187" s="51" t="s">
        <v>91</v>
      </c>
      <c r="J187" s="51" t="s">
        <v>99</v>
      </c>
      <c r="K187" s="51"/>
      <c r="O187" s="5">
        <f t="shared" si="4"/>
        <v>203</v>
      </c>
      <c r="P187" s="5">
        <f t="shared" si="5"/>
        <v>0</v>
      </c>
    </row>
    <row r="188" spans="1:17" s="67" customFormat="1">
      <c r="A188" s="85"/>
      <c r="B188" s="1" t="s">
        <v>208</v>
      </c>
      <c r="C188" s="65" t="s">
        <v>13</v>
      </c>
      <c r="D188" s="51">
        <v>53</v>
      </c>
      <c r="E188" s="181"/>
      <c r="F188" s="182">
        <f>D188*E188</f>
        <v>0</v>
      </c>
      <c r="G188" s="51"/>
      <c r="H188" s="51"/>
      <c r="I188" s="51">
        <f>J185</f>
        <v>48</v>
      </c>
      <c r="J188" s="51">
        <f>I188*1.15</f>
        <v>55.199999999999996</v>
      </c>
      <c r="K188" s="51"/>
      <c r="O188" s="5">
        <f t="shared" si="4"/>
        <v>12</v>
      </c>
      <c r="P188" s="5">
        <f t="shared" si="5"/>
        <v>0</v>
      </c>
    </row>
    <row r="189" spans="1:17" s="67" customFormat="1">
      <c r="A189" s="85"/>
      <c r="B189" s="54"/>
      <c r="C189" s="65"/>
      <c r="D189" s="51"/>
      <c r="E189" s="182"/>
      <c r="F189" s="182"/>
      <c r="G189" s="51"/>
      <c r="H189" s="51"/>
      <c r="I189" s="51"/>
      <c r="J189" s="51"/>
      <c r="K189" s="51"/>
      <c r="O189" s="5">
        <f t="shared" si="4"/>
        <v>0</v>
      </c>
      <c r="P189" s="5">
        <f t="shared" si="5"/>
        <v>0</v>
      </c>
    </row>
    <row r="190" spans="1:17" s="67" customFormat="1" ht="84">
      <c r="A190" s="85">
        <f>A187+1</f>
        <v>9</v>
      </c>
      <c r="B190" s="53" t="s">
        <v>203</v>
      </c>
      <c r="C190" s="65" t="s">
        <v>8</v>
      </c>
      <c r="D190" s="51" t="s">
        <v>9</v>
      </c>
      <c r="E190" s="182"/>
      <c r="F190" s="182" t="s">
        <v>9</v>
      </c>
      <c r="G190" s="51"/>
      <c r="H190" s="51"/>
      <c r="I190" s="51"/>
      <c r="J190" s="51"/>
      <c r="K190" s="51"/>
      <c r="O190" s="5">
        <f t="shared" si="4"/>
        <v>236</v>
      </c>
      <c r="P190" s="5">
        <f t="shared" si="5"/>
        <v>0</v>
      </c>
    </row>
    <row r="191" spans="1:17" s="67" customFormat="1">
      <c r="A191" s="85"/>
      <c r="B191" s="1" t="s">
        <v>163</v>
      </c>
      <c r="C191" s="65" t="s">
        <v>13</v>
      </c>
      <c r="D191" s="51">
        <v>6</v>
      </c>
      <c r="E191" s="181"/>
      <c r="F191" s="182">
        <f>D191*E191</f>
        <v>0</v>
      </c>
      <c r="G191" s="51"/>
      <c r="H191" s="51"/>
      <c r="I191" s="51"/>
      <c r="J191" s="51"/>
      <c r="K191" s="51"/>
      <c r="O191" s="5">
        <f t="shared" si="4"/>
        <v>26</v>
      </c>
      <c r="P191" s="5">
        <f t="shared" si="5"/>
        <v>0</v>
      </c>
    </row>
    <row r="192" spans="1:17" s="67" customFormat="1" ht="24">
      <c r="A192" s="85"/>
      <c r="B192" s="1" t="s">
        <v>202</v>
      </c>
      <c r="C192" s="65" t="s">
        <v>13</v>
      </c>
      <c r="D192" s="51">
        <v>3.5</v>
      </c>
      <c r="E192" s="181"/>
      <c r="F192" s="182">
        <f>D192*E192</f>
        <v>0</v>
      </c>
      <c r="G192" s="51"/>
      <c r="H192" s="51"/>
      <c r="I192" s="51"/>
      <c r="J192" s="51"/>
      <c r="K192" s="51"/>
      <c r="O192" s="5"/>
      <c r="P192" s="5"/>
    </row>
    <row r="193" spans="1:17" s="75" customFormat="1">
      <c r="A193" s="3"/>
      <c r="B193" s="87"/>
      <c r="C193" s="65"/>
      <c r="D193" s="88"/>
      <c r="E193" s="190"/>
      <c r="F193" s="182"/>
      <c r="G193" s="51"/>
      <c r="H193" s="51"/>
      <c r="I193" s="51"/>
      <c r="J193" s="51"/>
      <c r="K193" s="51"/>
      <c r="O193" s="5">
        <f t="shared" si="4"/>
        <v>0</v>
      </c>
      <c r="P193" s="5">
        <f t="shared" si="5"/>
        <v>0</v>
      </c>
    </row>
    <row r="194" spans="1:17" s="67" customFormat="1" ht="60">
      <c r="A194" s="85">
        <f>1+A190</f>
        <v>10</v>
      </c>
      <c r="B194" s="53" t="s">
        <v>110</v>
      </c>
      <c r="C194" s="65"/>
      <c r="D194" s="51"/>
      <c r="E194" s="182"/>
      <c r="F194" s="182"/>
      <c r="G194" s="51"/>
      <c r="H194" s="51"/>
      <c r="I194" s="51"/>
      <c r="J194" s="51"/>
      <c r="K194" s="51"/>
      <c r="O194" s="5">
        <f t="shared" si="4"/>
        <v>165</v>
      </c>
      <c r="P194" s="5">
        <f t="shared" si="5"/>
        <v>0</v>
      </c>
    </row>
    <row r="195" spans="1:17" s="67" customFormat="1">
      <c r="A195" s="85" t="s">
        <v>15</v>
      </c>
      <c r="B195" s="84" t="s">
        <v>32</v>
      </c>
      <c r="C195" s="65" t="s">
        <v>14</v>
      </c>
      <c r="D195" s="51">
        <v>2</v>
      </c>
      <c r="E195" s="181"/>
      <c r="F195" s="182">
        <f>D195*E195</f>
        <v>0</v>
      </c>
      <c r="G195" s="51"/>
      <c r="H195" s="51"/>
      <c r="I195" s="51"/>
      <c r="J195" s="51"/>
      <c r="K195" s="51"/>
      <c r="O195" s="5">
        <f t="shared" si="4"/>
        <v>20</v>
      </c>
      <c r="P195" s="5">
        <f t="shared" si="5"/>
        <v>0</v>
      </c>
    </row>
    <row r="196" spans="1:17" s="67" customFormat="1">
      <c r="A196" s="85" t="s">
        <v>16</v>
      </c>
      <c r="B196" s="84" t="s">
        <v>111</v>
      </c>
      <c r="C196" s="65" t="s">
        <v>14</v>
      </c>
      <c r="D196" s="51">
        <v>2</v>
      </c>
      <c r="E196" s="181"/>
      <c r="F196" s="182">
        <f>D196*E196</f>
        <v>0</v>
      </c>
      <c r="G196" s="51"/>
      <c r="H196" s="51"/>
      <c r="I196" s="51"/>
      <c r="J196" s="51"/>
      <c r="K196" s="51"/>
      <c r="O196" s="5">
        <f t="shared" si="4"/>
        <v>20</v>
      </c>
      <c r="P196" s="5">
        <f t="shared" si="5"/>
        <v>0</v>
      </c>
    </row>
    <row r="197" spans="1:17" s="67" customFormat="1">
      <c r="A197" s="85"/>
      <c r="B197" s="84"/>
      <c r="C197" s="65"/>
      <c r="D197" s="68"/>
      <c r="E197" s="182"/>
      <c r="F197" s="182"/>
      <c r="G197" s="51"/>
      <c r="H197" s="51"/>
      <c r="I197" s="51"/>
      <c r="J197" s="51"/>
      <c r="K197" s="51"/>
      <c r="O197" s="5">
        <f t="shared" si="4"/>
        <v>0</v>
      </c>
      <c r="P197" s="5">
        <f t="shared" si="5"/>
        <v>0</v>
      </c>
    </row>
    <row r="198" spans="1:17" s="75" customFormat="1" ht="48">
      <c r="A198" s="85">
        <f>A194+1</f>
        <v>11</v>
      </c>
      <c r="B198" s="54" t="s">
        <v>164</v>
      </c>
      <c r="E198" s="190"/>
      <c r="F198" s="190"/>
      <c r="H198" s="148"/>
      <c r="I198" s="51"/>
      <c r="J198" s="149"/>
      <c r="P198" s="5">
        <f t="shared" ref="P198:P200" si="9">LEN(B198)</f>
        <v>126</v>
      </c>
      <c r="Q198" s="5"/>
    </row>
    <row r="199" spans="1:17" s="75" customFormat="1" ht="60">
      <c r="A199" s="3"/>
      <c r="B199" s="64" t="s">
        <v>159</v>
      </c>
      <c r="C199" s="65" t="s">
        <v>14</v>
      </c>
      <c r="D199" s="68">
        <v>2</v>
      </c>
      <c r="E199" s="181"/>
      <c r="F199" s="182">
        <f>D199*E199</f>
        <v>0</v>
      </c>
      <c r="J199" s="149"/>
      <c r="P199" s="5">
        <f t="shared" si="9"/>
        <v>183</v>
      </c>
      <c r="Q199" s="5"/>
    </row>
    <row r="200" spans="1:17" s="75" customFormat="1">
      <c r="A200" s="3"/>
      <c r="B200" s="64"/>
      <c r="C200" s="65"/>
      <c r="D200" s="51"/>
      <c r="E200" s="182"/>
      <c r="F200" s="182"/>
      <c r="J200" s="149"/>
      <c r="P200" s="5">
        <f t="shared" si="9"/>
        <v>0</v>
      </c>
      <c r="Q200" s="5"/>
    </row>
    <row r="201" spans="1:17" s="67" customFormat="1" ht="60">
      <c r="A201" s="85">
        <f>1+A198</f>
        <v>12</v>
      </c>
      <c r="B201" s="53" t="s">
        <v>122</v>
      </c>
      <c r="C201" s="65"/>
      <c r="D201" s="51"/>
      <c r="E201" s="182"/>
      <c r="F201" s="182"/>
      <c r="G201" s="51"/>
      <c r="H201" s="51"/>
      <c r="I201" s="51"/>
      <c r="J201" s="51"/>
      <c r="K201" s="51"/>
      <c r="O201" s="5">
        <f t="shared" si="4"/>
        <v>168</v>
      </c>
      <c r="P201" s="5">
        <f t="shared" si="5"/>
        <v>0</v>
      </c>
      <c r="Q201" s="5"/>
    </row>
    <row r="202" spans="1:17" s="75" customFormat="1" ht="24">
      <c r="A202" s="3"/>
      <c r="B202" s="87" t="s">
        <v>121</v>
      </c>
      <c r="C202" s="65" t="s">
        <v>10</v>
      </c>
      <c r="D202" s="51">
        <v>14</v>
      </c>
      <c r="E202" s="181"/>
      <c r="F202" s="182">
        <f>D202*E202</f>
        <v>0</v>
      </c>
      <c r="G202" s="51"/>
      <c r="H202" s="51"/>
      <c r="I202" s="51"/>
      <c r="J202" s="51"/>
      <c r="K202" s="51"/>
      <c r="O202" s="5">
        <f t="shared" si="4"/>
        <v>51</v>
      </c>
      <c r="P202" s="5">
        <f t="shared" si="5"/>
        <v>0</v>
      </c>
      <c r="Q202" s="5"/>
    </row>
    <row r="203" spans="1:17" s="67" customFormat="1">
      <c r="A203" s="85"/>
      <c r="B203" s="53"/>
      <c r="C203" s="65"/>
      <c r="D203" s="51"/>
      <c r="E203" s="182"/>
      <c r="F203" s="182"/>
      <c r="G203" s="51"/>
      <c r="H203" s="51"/>
      <c r="I203" s="51"/>
      <c r="J203" s="51"/>
      <c r="K203" s="51"/>
      <c r="O203" s="5">
        <f t="shared" si="4"/>
        <v>0</v>
      </c>
      <c r="P203" s="5">
        <f t="shared" si="5"/>
        <v>0</v>
      </c>
      <c r="Q203" s="5"/>
    </row>
    <row r="204" spans="1:17" s="67" customFormat="1" ht="60">
      <c r="A204" s="85">
        <f>1+A201</f>
        <v>13</v>
      </c>
      <c r="B204" s="53" t="s">
        <v>53</v>
      </c>
      <c r="C204" s="65" t="s">
        <v>13</v>
      </c>
      <c r="D204" s="51">
        <f>D188</f>
        <v>53</v>
      </c>
      <c r="E204" s="181"/>
      <c r="F204" s="182">
        <f>D204*E204</f>
        <v>0</v>
      </c>
      <c r="G204" s="51"/>
      <c r="H204" s="51"/>
      <c r="I204" s="51"/>
      <c r="J204" s="51"/>
      <c r="K204" s="51"/>
      <c r="O204" s="5">
        <f t="shared" si="4"/>
        <v>177</v>
      </c>
      <c r="P204" s="5">
        <f t="shared" si="5"/>
        <v>0</v>
      </c>
    </row>
    <row r="205" spans="1:17" s="75" customFormat="1">
      <c r="A205" s="3"/>
      <c r="B205" s="64"/>
      <c r="C205" s="65"/>
      <c r="D205" s="51"/>
      <c r="E205" s="182"/>
      <c r="F205" s="182"/>
      <c r="G205" s="51"/>
      <c r="H205" s="51" t="s">
        <v>113</v>
      </c>
      <c r="I205" s="51" t="s">
        <v>91</v>
      </c>
      <c r="J205" s="51" t="s">
        <v>66</v>
      </c>
      <c r="K205" s="51"/>
      <c r="O205" s="5">
        <f t="shared" si="4"/>
        <v>0</v>
      </c>
      <c r="P205" s="5">
        <f t="shared" si="5"/>
        <v>0</v>
      </c>
    </row>
    <row r="206" spans="1:17" s="67" customFormat="1" ht="48">
      <c r="A206" s="85">
        <f>A204+1</f>
        <v>14</v>
      </c>
      <c r="B206" s="53" t="s">
        <v>112</v>
      </c>
      <c r="C206" s="65" t="s">
        <v>11</v>
      </c>
      <c r="D206" s="51">
        <v>21</v>
      </c>
      <c r="E206" s="181"/>
      <c r="F206" s="182">
        <f>D206*E206</f>
        <v>0</v>
      </c>
      <c r="G206" s="51"/>
      <c r="H206" s="51">
        <v>0.34179999999999999</v>
      </c>
      <c r="I206" s="51">
        <f>J185</f>
        <v>48</v>
      </c>
      <c r="J206" s="51">
        <f>I206*H206*1.15*1.1</f>
        <v>20.754095999999997</v>
      </c>
      <c r="K206" s="51"/>
      <c r="O206" s="5">
        <f t="shared" si="4"/>
        <v>123</v>
      </c>
      <c r="P206" s="5">
        <f t="shared" si="5"/>
        <v>0</v>
      </c>
    </row>
    <row r="207" spans="1:17" s="67" customFormat="1">
      <c r="A207" s="85" t="s">
        <v>9</v>
      </c>
      <c r="B207" s="53"/>
      <c r="C207" s="65"/>
      <c r="D207" s="51"/>
      <c r="E207" s="182"/>
      <c r="F207" s="182"/>
      <c r="G207" s="51"/>
      <c r="H207" s="51"/>
      <c r="I207" s="51"/>
      <c r="J207" s="51"/>
      <c r="K207" s="51"/>
      <c r="O207" s="5">
        <f t="shared" si="4"/>
        <v>0</v>
      </c>
      <c r="P207" s="5">
        <f t="shared" si="5"/>
        <v>0</v>
      </c>
    </row>
    <row r="208" spans="1:17" s="67" customFormat="1" ht="48">
      <c r="A208" s="85">
        <f>A206+1</f>
        <v>15</v>
      </c>
      <c r="B208" s="53" t="s">
        <v>2</v>
      </c>
      <c r="C208" s="65" t="s">
        <v>11</v>
      </c>
      <c r="D208" s="51">
        <v>10</v>
      </c>
      <c r="E208" s="181"/>
      <c r="F208" s="182">
        <f>D208*E208</f>
        <v>0</v>
      </c>
      <c r="G208" s="51"/>
      <c r="H208" s="140" t="s">
        <v>127</v>
      </c>
      <c r="I208" s="51" t="s">
        <v>115</v>
      </c>
      <c r="J208" s="51" t="s">
        <v>116</v>
      </c>
      <c r="K208" s="51">
        <f>I206*0.2</f>
        <v>9.6000000000000014</v>
      </c>
      <c r="O208" s="5">
        <f t="shared" si="4"/>
        <v>140</v>
      </c>
      <c r="P208" s="5">
        <f t="shared" si="5"/>
        <v>0</v>
      </c>
    </row>
    <row r="209" spans="1:16" s="67" customFormat="1">
      <c r="A209" s="85"/>
      <c r="B209" s="53"/>
      <c r="C209" s="65"/>
      <c r="D209" s="51"/>
      <c r="E209" s="182"/>
      <c r="F209" s="182"/>
      <c r="G209" s="51"/>
      <c r="H209" s="51"/>
      <c r="I209" s="51"/>
      <c r="J209" s="51"/>
      <c r="K209" s="51"/>
      <c r="O209" s="5">
        <f t="shared" si="4"/>
        <v>0</v>
      </c>
      <c r="P209" s="5">
        <f t="shared" si="5"/>
        <v>0</v>
      </c>
    </row>
    <row r="210" spans="1:16" s="67" customFormat="1" ht="24">
      <c r="A210" s="85">
        <f>A208+1</f>
        <v>16</v>
      </c>
      <c r="B210" s="54" t="s">
        <v>172</v>
      </c>
      <c r="E210" s="182"/>
      <c r="F210" s="188"/>
      <c r="G210" s="51"/>
      <c r="H210" s="51"/>
      <c r="I210" s="51"/>
      <c r="J210" s="51"/>
      <c r="K210" s="51"/>
      <c r="O210" s="5">
        <f t="shared" si="4"/>
        <v>55</v>
      </c>
      <c r="P210" s="5">
        <f t="shared" si="5"/>
        <v>0</v>
      </c>
    </row>
    <row r="211" spans="1:16" s="67" customFormat="1" ht="48">
      <c r="A211" s="85"/>
      <c r="B211" s="54" t="s">
        <v>173</v>
      </c>
      <c r="C211" s="65"/>
      <c r="D211" s="68"/>
      <c r="E211" s="182"/>
      <c r="F211" s="182"/>
      <c r="G211" s="51"/>
      <c r="H211" s="51"/>
      <c r="I211" s="51"/>
      <c r="J211" s="51"/>
      <c r="K211" s="51"/>
      <c r="O211" s="5">
        <f t="shared" si="4"/>
        <v>152</v>
      </c>
      <c r="P211" s="5">
        <f t="shared" si="5"/>
        <v>0</v>
      </c>
    </row>
    <row r="212" spans="1:16" s="67" customFormat="1" ht="24">
      <c r="A212" s="85"/>
      <c r="B212" s="54" t="s">
        <v>174</v>
      </c>
      <c r="C212" s="65" t="s">
        <v>10</v>
      </c>
      <c r="D212" s="68">
        <v>8</v>
      </c>
      <c r="E212" s="181"/>
      <c r="F212" s="182">
        <f>D212*E212</f>
        <v>0</v>
      </c>
      <c r="G212" s="51"/>
      <c r="H212" s="51"/>
      <c r="I212" s="51"/>
      <c r="J212" s="51"/>
      <c r="K212" s="51"/>
      <c r="O212" s="5">
        <f t="shared" si="4"/>
        <v>44</v>
      </c>
      <c r="P212" s="5">
        <f t="shared" si="5"/>
        <v>0</v>
      </c>
    </row>
    <row r="213" spans="1:16" s="67" customFormat="1">
      <c r="A213" s="85" t="s">
        <v>9</v>
      </c>
      <c r="B213" s="53"/>
      <c r="C213" s="65"/>
      <c r="D213" s="51"/>
      <c r="E213" s="182"/>
      <c r="F213" s="182"/>
      <c r="G213" s="51"/>
      <c r="H213" s="51"/>
      <c r="I213" s="51"/>
      <c r="J213" s="51"/>
      <c r="K213" s="51"/>
      <c r="O213" s="5">
        <f t="shared" si="4"/>
        <v>0</v>
      </c>
      <c r="P213" s="5">
        <f t="shared" si="5"/>
        <v>0</v>
      </c>
    </row>
    <row r="214" spans="1:16" s="67" customFormat="1" ht="36">
      <c r="A214" s="85">
        <f>A210+1</f>
        <v>17</v>
      </c>
      <c r="B214" s="54" t="s">
        <v>22</v>
      </c>
      <c r="C214" s="65" t="s">
        <v>19</v>
      </c>
      <c r="D214" s="68">
        <v>5</v>
      </c>
      <c r="E214" s="181"/>
      <c r="F214" s="182">
        <f>D214*E214</f>
        <v>0</v>
      </c>
      <c r="G214" s="51"/>
      <c r="H214" s="51"/>
      <c r="I214" s="51"/>
      <c r="J214" s="51"/>
      <c r="K214" s="51"/>
      <c r="O214" s="5">
        <f t="shared" ref="O214:O215" si="10">LEN(B214)</f>
        <v>87</v>
      </c>
      <c r="P214" s="5">
        <f t="shared" ref="P214:P215" si="11">IF(O214&gt;250,"POZOR",)</f>
        <v>0</v>
      </c>
    </row>
    <row r="215" spans="1:16" s="67" customFormat="1">
      <c r="A215" s="85" t="s">
        <v>9</v>
      </c>
      <c r="B215" s="53"/>
      <c r="C215" s="65"/>
      <c r="D215" s="51"/>
      <c r="E215" s="182"/>
      <c r="F215" s="182"/>
      <c r="G215" s="51"/>
      <c r="H215" s="51"/>
      <c r="I215" s="51"/>
      <c r="J215" s="51"/>
      <c r="K215" s="51"/>
      <c r="O215" s="5">
        <f t="shared" si="10"/>
        <v>0</v>
      </c>
      <c r="P215" s="5">
        <f t="shared" si="11"/>
        <v>0</v>
      </c>
    </row>
    <row r="216" spans="1:16" s="67" customFormat="1">
      <c r="A216" s="85"/>
      <c r="B216" s="84" t="s">
        <v>139</v>
      </c>
      <c r="C216" s="65"/>
      <c r="D216" s="51"/>
      <c r="E216" s="182"/>
      <c r="F216" s="182"/>
      <c r="G216" s="51"/>
      <c r="H216" s="51"/>
      <c r="I216" s="51"/>
      <c r="J216" s="51"/>
      <c r="K216" s="51"/>
      <c r="O216" s="5">
        <f t="shared" si="4"/>
        <v>11</v>
      </c>
      <c r="P216" s="5">
        <f t="shared" si="5"/>
        <v>0</v>
      </c>
    </row>
    <row r="217" spans="1:16" s="67" customFormat="1">
      <c r="A217" s="85"/>
      <c r="B217" s="53"/>
      <c r="C217" s="65"/>
      <c r="D217" s="51"/>
      <c r="E217" s="182"/>
      <c r="F217" s="182"/>
      <c r="G217" s="51"/>
      <c r="H217" s="51"/>
      <c r="I217" s="51"/>
      <c r="J217" s="51"/>
      <c r="K217" s="51"/>
      <c r="O217" s="5">
        <f t="shared" ref="O217:O318" si="12">LEN(B217)</f>
        <v>0</v>
      </c>
      <c r="P217" s="5">
        <f t="shared" ref="P217:P318" si="13">IF(O217&gt;250,"POZOR",)</f>
        <v>0</v>
      </c>
    </row>
    <row r="218" spans="1:16" s="67" customFormat="1" ht="36">
      <c r="A218" s="85">
        <f>A214+1</f>
        <v>18</v>
      </c>
      <c r="B218" s="53" t="s">
        <v>197</v>
      </c>
      <c r="E218" s="188"/>
      <c r="F218" s="188"/>
      <c r="G218" s="51"/>
      <c r="H218" s="51"/>
      <c r="I218" s="51"/>
      <c r="J218" s="51"/>
      <c r="K218" s="51"/>
      <c r="O218" s="5">
        <f t="shared" si="12"/>
        <v>117</v>
      </c>
      <c r="P218" s="5">
        <f>IF(O218&gt;250,"POZOR",)</f>
        <v>0</v>
      </c>
    </row>
    <row r="219" spans="1:16" s="67" customFormat="1" ht="48">
      <c r="A219" s="85"/>
      <c r="B219" s="53" t="s">
        <v>152</v>
      </c>
      <c r="C219" s="65" t="s">
        <v>10</v>
      </c>
      <c r="D219" s="51">
        <v>1</v>
      </c>
      <c r="E219" s="181"/>
      <c r="F219" s="182">
        <f>D219*E219</f>
        <v>0</v>
      </c>
      <c r="G219" s="51"/>
      <c r="H219" s="51"/>
      <c r="I219" s="51"/>
      <c r="J219" s="51"/>
      <c r="K219" s="51"/>
      <c r="O219" s="5">
        <f t="shared" ref="O219" si="14">LEN(B219)</f>
        <v>124</v>
      </c>
      <c r="P219" s="5">
        <f t="shared" ref="P219" si="15">IF(O219&gt;250,"POZOR",)</f>
        <v>0</v>
      </c>
    </row>
    <row r="220" spans="1:16" s="67" customFormat="1">
      <c r="A220" s="85"/>
      <c r="B220" s="53"/>
      <c r="C220" s="65"/>
      <c r="D220" s="51"/>
      <c r="E220" s="182"/>
      <c r="F220" s="182"/>
      <c r="G220" s="51"/>
      <c r="H220" s="51"/>
      <c r="I220" s="51"/>
      <c r="J220" s="51"/>
      <c r="K220" s="51"/>
      <c r="O220" s="5"/>
      <c r="P220" s="5"/>
    </row>
    <row r="221" spans="1:16" s="67" customFormat="1" ht="72">
      <c r="A221" s="85">
        <f>A218+1</f>
        <v>19</v>
      </c>
      <c r="B221" s="53" t="s">
        <v>204</v>
      </c>
      <c r="C221" s="65" t="s">
        <v>10</v>
      </c>
      <c r="D221" s="51">
        <v>1</v>
      </c>
      <c r="E221" s="181"/>
      <c r="F221" s="182">
        <f>D221*E221</f>
        <v>0</v>
      </c>
      <c r="G221" s="51"/>
      <c r="H221" s="51"/>
      <c r="I221" s="51"/>
      <c r="J221" s="51"/>
      <c r="K221" s="51"/>
      <c r="O221" s="5"/>
      <c r="P221" s="5"/>
    </row>
    <row r="222" spans="1:16" s="67" customFormat="1">
      <c r="A222" s="85"/>
      <c r="B222" s="53"/>
      <c r="C222" s="65"/>
      <c r="D222" s="51"/>
      <c r="E222" s="182"/>
      <c r="F222" s="182"/>
      <c r="G222" s="51"/>
      <c r="H222" s="51"/>
      <c r="I222" s="51"/>
      <c r="J222" s="51"/>
      <c r="K222" s="51"/>
      <c r="O222" s="5"/>
      <c r="P222" s="5"/>
    </row>
    <row r="223" spans="1:16" s="67" customFormat="1" ht="48">
      <c r="A223" s="85">
        <f>A221+1</f>
        <v>20</v>
      </c>
      <c r="B223" s="53" t="s">
        <v>198</v>
      </c>
      <c r="C223" s="65" t="s">
        <v>10</v>
      </c>
      <c r="D223" s="51">
        <v>2</v>
      </c>
      <c r="E223" s="181"/>
      <c r="F223" s="182">
        <f>D223*E223</f>
        <v>0</v>
      </c>
      <c r="G223" s="51"/>
      <c r="H223" s="51"/>
      <c r="I223" s="51"/>
      <c r="J223" s="51"/>
      <c r="K223" s="51"/>
      <c r="O223" s="5"/>
      <c r="P223" s="5"/>
    </row>
    <row r="224" spans="1:16" s="67" customFormat="1">
      <c r="A224" s="85"/>
      <c r="B224" s="53"/>
      <c r="C224" s="65"/>
      <c r="D224" s="51"/>
      <c r="E224" s="182"/>
      <c r="F224" s="182"/>
      <c r="G224" s="51"/>
      <c r="H224" s="51"/>
      <c r="I224" s="51"/>
      <c r="J224" s="51"/>
      <c r="K224" s="51"/>
      <c r="O224" s="5"/>
      <c r="P224" s="5"/>
    </row>
    <row r="225" spans="1:16" s="67" customFormat="1">
      <c r="A225" s="85"/>
      <c r="B225" s="84" t="s">
        <v>150</v>
      </c>
      <c r="C225" s="65"/>
      <c r="D225" s="89"/>
      <c r="E225" s="188"/>
      <c r="F225" s="182"/>
      <c r="G225" s="51"/>
      <c r="H225" s="51"/>
      <c r="I225" s="51"/>
      <c r="J225" s="51"/>
      <c r="K225" s="51"/>
      <c r="O225" s="5">
        <f t="shared" ref="O225:O243" si="16">LEN(B225)</f>
        <v>35</v>
      </c>
      <c r="P225" s="5">
        <f t="shared" ref="P225:P243" si="17">IF(O225&gt;250,"POZOR",)</f>
        <v>0</v>
      </c>
    </row>
    <row r="226" spans="1:16" s="75" customFormat="1">
      <c r="A226" s="3"/>
      <c r="B226" s="54"/>
      <c r="C226" s="65"/>
      <c r="D226" s="89"/>
      <c r="E226" s="182"/>
      <c r="F226" s="182"/>
      <c r="G226" s="51"/>
      <c r="H226" s="51"/>
      <c r="I226" s="51"/>
      <c r="J226" s="51"/>
      <c r="K226" s="51"/>
      <c r="O226" s="5">
        <f t="shared" si="16"/>
        <v>0</v>
      </c>
      <c r="P226" s="5">
        <f t="shared" si="17"/>
        <v>0</v>
      </c>
    </row>
    <row r="227" spans="1:16" s="75" customFormat="1" ht="52.5" customHeight="1">
      <c r="A227" s="85">
        <f>A223+1</f>
        <v>21</v>
      </c>
      <c r="B227" s="90" t="s">
        <v>137</v>
      </c>
      <c r="C227" s="65" t="s">
        <v>10</v>
      </c>
      <c r="D227" s="68">
        <v>1</v>
      </c>
      <c r="E227" s="181"/>
      <c r="F227" s="182">
        <f>D227*E227</f>
        <v>0</v>
      </c>
      <c r="G227" s="51"/>
      <c r="H227" s="51"/>
      <c r="I227" s="51"/>
      <c r="J227" s="51"/>
      <c r="K227" s="51"/>
      <c r="O227" s="5">
        <f t="shared" si="16"/>
        <v>154</v>
      </c>
      <c r="P227" s="5">
        <f t="shared" si="17"/>
        <v>0</v>
      </c>
    </row>
    <row r="228" spans="1:16" s="75" customFormat="1">
      <c r="A228" s="3"/>
      <c r="B228" s="90"/>
      <c r="C228" s="65"/>
      <c r="D228" s="68"/>
      <c r="E228" s="182"/>
      <c r="F228" s="182"/>
      <c r="G228" s="51"/>
      <c r="H228" s="51"/>
      <c r="I228" s="51"/>
      <c r="J228" s="51"/>
      <c r="K228" s="51"/>
      <c r="O228" s="5">
        <f t="shared" si="16"/>
        <v>0</v>
      </c>
      <c r="P228" s="5">
        <f t="shared" si="17"/>
        <v>0</v>
      </c>
    </row>
    <row r="229" spans="1:16" s="75" customFormat="1" ht="60">
      <c r="A229" s="85">
        <f>A227+1</f>
        <v>22</v>
      </c>
      <c r="B229" s="90" t="s">
        <v>123</v>
      </c>
      <c r="C229" s="65" t="s">
        <v>12</v>
      </c>
      <c r="D229" s="68">
        <v>120</v>
      </c>
      <c r="E229" s="181"/>
      <c r="F229" s="182">
        <f>D229*E229</f>
        <v>0</v>
      </c>
      <c r="G229" s="51"/>
      <c r="H229" s="51">
        <v>3</v>
      </c>
      <c r="I229" s="51">
        <v>2.5</v>
      </c>
      <c r="J229" s="51">
        <f>((H229^2*3.14)*2+2*H229*3.14*I229)*1.15</f>
        <v>119.163</v>
      </c>
      <c r="K229" s="51"/>
      <c r="O229" s="5">
        <f t="shared" si="16"/>
        <v>174</v>
      </c>
      <c r="P229" s="5">
        <f t="shared" si="17"/>
        <v>0</v>
      </c>
    </row>
    <row r="230" spans="1:16" s="75" customFormat="1">
      <c r="A230" s="3" t="s">
        <v>9</v>
      </c>
      <c r="B230" s="90"/>
      <c r="C230" s="65"/>
      <c r="D230" s="68"/>
      <c r="E230" s="182"/>
      <c r="F230" s="182"/>
      <c r="G230" s="51"/>
      <c r="H230" s="51"/>
      <c r="I230" s="51"/>
      <c r="J230" s="51"/>
      <c r="K230" s="51"/>
      <c r="O230" s="5">
        <f t="shared" si="16"/>
        <v>0</v>
      </c>
      <c r="P230" s="5">
        <f t="shared" si="17"/>
        <v>0</v>
      </c>
    </row>
    <row r="231" spans="1:16" s="75" customFormat="1" ht="60">
      <c r="A231" s="3">
        <f>A229+1</f>
        <v>23</v>
      </c>
      <c r="B231" s="1" t="s">
        <v>124</v>
      </c>
      <c r="E231" s="190"/>
      <c r="F231" s="190"/>
      <c r="G231" s="51"/>
      <c r="H231" s="51" t="s">
        <v>126</v>
      </c>
      <c r="I231" s="51" t="s">
        <v>65</v>
      </c>
      <c r="J231" s="51"/>
      <c r="K231" s="51"/>
      <c r="O231" s="5">
        <f t="shared" si="16"/>
        <v>159</v>
      </c>
      <c r="P231" s="5">
        <f t="shared" si="17"/>
        <v>0</v>
      </c>
    </row>
    <row r="232" spans="1:16" s="75" customFormat="1" ht="48">
      <c r="A232" s="3"/>
      <c r="B232" s="1" t="s">
        <v>125</v>
      </c>
      <c r="C232" s="65" t="s">
        <v>11</v>
      </c>
      <c r="D232" s="68">
        <v>54</v>
      </c>
      <c r="E232" s="181"/>
      <c r="F232" s="182">
        <f>D232*E232</f>
        <v>0</v>
      </c>
      <c r="G232" s="51"/>
      <c r="H232" s="51">
        <v>3</v>
      </c>
      <c r="I232" s="51">
        <v>2.5</v>
      </c>
      <c r="J232" s="51">
        <f>2*(H232)*3.14*I232*1.15</f>
        <v>54.164999999999999</v>
      </c>
      <c r="K232" s="51"/>
      <c r="O232" s="5">
        <f t="shared" si="16"/>
        <v>154</v>
      </c>
      <c r="P232" s="5">
        <f t="shared" si="17"/>
        <v>0</v>
      </c>
    </row>
    <row r="233" spans="1:16" s="75" customFormat="1">
      <c r="A233" s="3"/>
      <c r="B233" s="90"/>
      <c r="C233" s="65"/>
      <c r="D233" s="68"/>
      <c r="E233" s="182"/>
      <c r="F233" s="182"/>
      <c r="G233" s="51"/>
      <c r="H233" s="51"/>
      <c r="I233" s="51"/>
      <c r="J233" s="51"/>
      <c r="K233" s="51"/>
      <c r="O233" s="5">
        <f t="shared" si="16"/>
        <v>0</v>
      </c>
      <c r="P233" s="5">
        <f t="shared" si="17"/>
        <v>0</v>
      </c>
    </row>
    <row r="234" spans="1:16" s="75" customFormat="1" ht="48">
      <c r="A234" s="3">
        <f>A231+1</f>
        <v>24</v>
      </c>
      <c r="B234" s="90" t="s">
        <v>129</v>
      </c>
      <c r="C234" s="65" t="s">
        <v>12</v>
      </c>
      <c r="D234" s="68">
        <v>5</v>
      </c>
      <c r="E234" s="181"/>
      <c r="F234" s="182">
        <f>D234*E234</f>
        <v>0</v>
      </c>
      <c r="G234" s="51"/>
      <c r="H234" s="51"/>
      <c r="I234" s="51"/>
      <c r="J234" s="51"/>
      <c r="K234" s="51"/>
      <c r="O234" s="5">
        <f t="shared" si="16"/>
        <v>153</v>
      </c>
      <c r="P234" s="5">
        <f t="shared" si="17"/>
        <v>0</v>
      </c>
    </row>
    <row r="235" spans="1:16" s="75" customFormat="1">
      <c r="A235" s="3"/>
      <c r="B235" s="90"/>
      <c r="C235" s="65"/>
      <c r="D235" s="68"/>
      <c r="E235" s="182"/>
      <c r="F235" s="182"/>
      <c r="G235" s="51"/>
      <c r="H235" s="51"/>
      <c r="I235" s="51"/>
      <c r="J235" s="51"/>
      <c r="K235" s="51"/>
      <c r="O235" s="5">
        <f t="shared" si="16"/>
        <v>0</v>
      </c>
      <c r="P235" s="5">
        <f t="shared" si="17"/>
        <v>0</v>
      </c>
    </row>
    <row r="236" spans="1:16" s="75" customFormat="1" ht="36">
      <c r="A236" s="3">
        <f>A234+1</f>
        <v>25</v>
      </c>
      <c r="B236" s="90" t="s">
        <v>130</v>
      </c>
      <c r="E236" s="190"/>
      <c r="F236" s="190"/>
      <c r="G236" s="51"/>
      <c r="H236" s="51"/>
      <c r="I236" s="51"/>
      <c r="J236" s="51"/>
      <c r="K236" s="51"/>
      <c r="O236" s="5">
        <f t="shared" si="16"/>
        <v>83</v>
      </c>
      <c r="P236" s="5">
        <f t="shared" si="17"/>
        <v>0</v>
      </c>
    </row>
    <row r="237" spans="1:16" s="75" customFormat="1" ht="48">
      <c r="A237" s="3"/>
      <c r="B237" s="90" t="s">
        <v>134</v>
      </c>
      <c r="C237" s="65" t="s">
        <v>13</v>
      </c>
      <c r="D237" s="68">
        <v>3</v>
      </c>
      <c r="E237" s="181"/>
      <c r="F237" s="182">
        <f>D237*E237</f>
        <v>0</v>
      </c>
      <c r="G237" s="51"/>
      <c r="H237" s="51"/>
      <c r="I237" s="51"/>
      <c r="J237" s="51"/>
      <c r="K237" s="51"/>
      <c r="O237" s="5">
        <f t="shared" si="16"/>
        <v>129</v>
      </c>
      <c r="P237" s="5">
        <f t="shared" si="17"/>
        <v>0</v>
      </c>
    </row>
    <row r="238" spans="1:16" s="75" customFormat="1">
      <c r="A238" s="3"/>
      <c r="B238" s="90"/>
      <c r="C238" s="65"/>
      <c r="D238" s="68"/>
      <c r="E238" s="182"/>
      <c r="F238" s="182"/>
      <c r="G238" s="51"/>
      <c r="H238" s="51"/>
      <c r="I238" s="51"/>
      <c r="J238" s="51"/>
      <c r="K238" s="51"/>
      <c r="O238" s="5">
        <f t="shared" si="16"/>
        <v>0</v>
      </c>
      <c r="P238" s="5">
        <f t="shared" si="17"/>
        <v>0</v>
      </c>
    </row>
    <row r="239" spans="1:16" s="75" customFormat="1" ht="36">
      <c r="A239" s="3">
        <f>A236+1</f>
        <v>26</v>
      </c>
      <c r="B239" s="90" t="s">
        <v>131</v>
      </c>
      <c r="E239" s="190"/>
      <c r="F239" s="190"/>
      <c r="G239" s="51"/>
      <c r="H239" s="51"/>
      <c r="I239" s="51"/>
      <c r="J239" s="51"/>
      <c r="K239" s="51"/>
      <c r="O239" s="5">
        <f t="shared" si="16"/>
        <v>122</v>
      </c>
      <c r="P239" s="5">
        <f t="shared" si="17"/>
        <v>0</v>
      </c>
    </row>
    <row r="240" spans="1:16" s="75" customFormat="1" ht="36">
      <c r="A240" s="3"/>
      <c r="B240" s="90" t="s">
        <v>132</v>
      </c>
      <c r="C240" s="65" t="s">
        <v>13</v>
      </c>
      <c r="D240" s="68">
        <v>1</v>
      </c>
      <c r="E240" s="181"/>
      <c r="F240" s="182">
        <f>D240*E240</f>
        <v>0</v>
      </c>
      <c r="G240" s="51"/>
      <c r="H240" s="51"/>
      <c r="I240" s="51"/>
      <c r="J240" s="51"/>
      <c r="K240" s="51"/>
      <c r="O240" s="5">
        <f t="shared" si="16"/>
        <v>103</v>
      </c>
      <c r="P240" s="5">
        <f t="shared" si="17"/>
        <v>0</v>
      </c>
    </row>
    <row r="241" spans="1:16" s="75" customFormat="1">
      <c r="A241" s="3"/>
      <c r="B241" s="90"/>
      <c r="C241" s="65"/>
      <c r="D241" s="68"/>
      <c r="E241" s="182"/>
      <c r="F241" s="182"/>
      <c r="G241" s="51"/>
      <c r="H241" s="51"/>
      <c r="I241" s="51"/>
      <c r="J241" s="51"/>
      <c r="K241" s="51"/>
      <c r="O241" s="5">
        <f t="shared" si="16"/>
        <v>0</v>
      </c>
      <c r="P241" s="5">
        <f t="shared" si="17"/>
        <v>0</v>
      </c>
    </row>
    <row r="242" spans="1:16" s="75" customFormat="1" ht="60">
      <c r="A242" s="3">
        <f>A239+1</f>
        <v>27</v>
      </c>
      <c r="B242" s="90" t="s">
        <v>133</v>
      </c>
      <c r="C242" s="65" t="s">
        <v>14</v>
      </c>
      <c r="D242" s="68">
        <v>1</v>
      </c>
      <c r="E242" s="181"/>
      <c r="F242" s="182">
        <f>D242*E242</f>
        <v>0</v>
      </c>
      <c r="G242" s="51"/>
      <c r="H242" s="51"/>
      <c r="I242" s="51"/>
      <c r="J242" s="51"/>
      <c r="K242" s="51"/>
      <c r="O242" s="5">
        <f t="shared" si="16"/>
        <v>163</v>
      </c>
      <c r="P242" s="5">
        <f t="shared" si="17"/>
        <v>0</v>
      </c>
    </row>
    <row r="243" spans="1:16" s="75" customFormat="1">
      <c r="A243" s="3"/>
      <c r="B243" s="90"/>
      <c r="C243" s="65"/>
      <c r="D243" s="68"/>
      <c r="E243" s="182"/>
      <c r="F243" s="182"/>
      <c r="G243" s="51"/>
      <c r="H243" s="51"/>
      <c r="I243" s="51"/>
      <c r="J243" s="51"/>
      <c r="K243" s="51"/>
      <c r="O243" s="5">
        <f t="shared" si="16"/>
        <v>0</v>
      </c>
      <c r="P243" s="5">
        <f t="shared" si="17"/>
        <v>0</v>
      </c>
    </row>
    <row r="244" spans="1:16" s="75" customFormat="1" ht="36">
      <c r="A244" s="3">
        <f>A242+1</f>
        <v>28</v>
      </c>
      <c r="B244" s="90" t="s">
        <v>35</v>
      </c>
      <c r="C244" s="65" t="s">
        <v>14</v>
      </c>
      <c r="D244" s="68">
        <v>1</v>
      </c>
      <c r="E244" s="181"/>
      <c r="F244" s="182">
        <f>D244*E244</f>
        <v>0</v>
      </c>
      <c r="G244" s="51"/>
      <c r="H244" s="51"/>
      <c r="I244" s="51"/>
      <c r="J244" s="51"/>
      <c r="K244" s="51"/>
      <c r="O244" s="5">
        <f t="shared" si="12"/>
        <v>106</v>
      </c>
      <c r="P244" s="5">
        <f t="shared" si="13"/>
        <v>0</v>
      </c>
    </row>
    <row r="245" spans="1:16" s="75" customFormat="1">
      <c r="A245" s="3"/>
      <c r="B245" s="90"/>
      <c r="C245" s="65"/>
      <c r="D245" s="68"/>
      <c r="E245" s="182"/>
      <c r="F245" s="182"/>
      <c r="G245" s="51"/>
      <c r="H245" s="51"/>
      <c r="I245" s="51"/>
      <c r="J245" s="51"/>
      <c r="K245" s="51"/>
      <c r="O245" s="5">
        <f t="shared" si="12"/>
        <v>0</v>
      </c>
      <c r="P245" s="5">
        <f t="shared" si="13"/>
        <v>0</v>
      </c>
    </row>
    <row r="246" spans="1:16" s="75" customFormat="1" ht="48">
      <c r="A246" s="3">
        <f>A244+1</f>
        <v>29</v>
      </c>
      <c r="B246" s="90" t="s">
        <v>135</v>
      </c>
      <c r="C246" s="65" t="s">
        <v>10</v>
      </c>
      <c r="D246" s="68">
        <v>1</v>
      </c>
      <c r="E246" s="181"/>
      <c r="F246" s="182">
        <f>D246*E246</f>
        <v>0</v>
      </c>
      <c r="G246" s="51"/>
      <c r="H246" s="51"/>
      <c r="I246" s="51"/>
      <c r="J246" s="51"/>
      <c r="K246" s="51"/>
      <c r="O246" s="5">
        <f t="shared" si="12"/>
        <v>130</v>
      </c>
      <c r="P246" s="5">
        <f t="shared" si="13"/>
        <v>0</v>
      </c>
    </row>
    <row r="247" spans="1:16" s="67" customFormat="1">
      <c r="A247" s="85"/>
      <c r="B247" s="1"/>
      <c r="C247" s="65"/>
      <c r="D247" s="68"/>
      <c r="E247" s="182"/>
      <c r="F247" s="182"/>
      <c r="G247" s="51"/>
      <c r="H247" s="51"/>
      <c r="I247" s="51"/>
      <c r="J247" s="51"/>
      <c r="K247" s="51"/>
      <c r="O247" s="5">
        <f t="shared" si="12"/>
        <v>0</v>
      </c>
      <c r="P247" s="5">
        <f t="shared" si="13"/>
        <v>0</v>
      </c>
    </row>
    <row r="248" spans="1:16" s="75" customFormat="1" ht="60">
      <c r="A248" s="3">
        <f>A246+1</f>
        <v>30</v>
      </c>
      <c r="B248" s="90" t="s">
        <v>153</v>
      </c>
      <c r="E248" s="190"/>
      <c r="F248" s="190"/>
      <c r="G248" s="51"/>
      <c r="H248" s="51"/>
      <c r="I248" s="51"/>
      <c r="J248" s="51"/>
      <c r="K248" s="51"/>
      <c r="O248" s="5">
        <f t="shared" si="12"/>
        <v>180</v>
      </c>
      <c r="P248" s="5">
        <f t="shared" si="13"/>
        <v>0</v>
      </c>
    </row>
    <row r="249" spans="1:16" s="75" customFormat="1" ht="39.75" customHeight="1">
      <c r="A249" s="3"/>
      <c r="B249" s="90" t="s">
        <v>154</v>
      </c>
      <c r="C249" s="65" t="s">
        <v>25</v>
      </c>
      <c r="D249" s="68">
        <v>8</v>
      </c>
      <c r="E249" s="181"/>
      <c r="F249" s="182">
        <f>D249*E249</f>
        <v>0</v>
      </c>
      <c r="G249" s="51"/>
      <c r="H249" s="51"/>
      <c r="I249" s="51"/>
      <c r="J249" s="51"/>
      <c r="K249" s="51"/>
      <c r="O249" s="5">
        <f t="shared" ref="O249:O253" si="18">LEN(B249)</f>
        <v>115</v>
      </c>
      <c r="P249" s="5">
        <f t="shared" ref="P249:P253" si="19">IF(O249&gt;250,"POZOR",)</f>
        <v>0</v>
      </c>
    </row>
    <row r="250" spans="1:16" s="75" customFormat="1">
      <c r="A250" s="3"/>
      <c r="B250" s="90"/>
      <c r="C250" s="65"/>
      <c r="D250" s="68"/>
      <c r="E250" s="182"/>
      <c r="F250" s="182"/>
      <c r="G250" s="51"/>
      <c r="H250" s="51"/>
      <c r="I250" s="51"/>
      <c r="J250" s="51"/>
      <c r="K250" s="51"/>
      <c r="O250" s="5">
        <f t="shared" si="18"/>
        <v>0</v>
      </c>
      <c r="P250" s="5">
        <f t="shared" si="19"/>
        <v>0</v>
      </c>
    </row>
    <row r="251" spans="1:16" s="75" customFormat="1" ht="48">
      <c r="A251" s="3">
        <f>A248+1</f>
        <v>31</v>
      </c>
      <c r="B251" s="90" t="s">
        <v>36</v>
      </c>
      <c r="C251" s="65" t="s">
        <v>14</v>
      </c>
      <c r="D251" s="68">
        <v>1</v>
      </c>
      <c r="E251" s="181"/>
      <c r="F251" s="182">
        <f>D251*E251</f>
        <v>0</v>
      </c>
      <c r="G251" s="51"/>
      <c r="H251" s="51"/>
      <c r="I251" s="51"/>
      <c r="J251" s="51"/>
      <c r="K251" s="51"/>
      <c r="O251" s="5">
        <f t="shared" si="18"/>
        <v>145</v>
      </c>
      <c r="P251" s="5">
        <f t="shared" si="19"/>
        <v>0</v>
      </c>
    </row>
    <row r="252" spans="1:16" s="75" customFormat="1">
      <c r="A252" s="3"/>
      <c r="B252" s="90"/>
      <c r="C252" s="65"/>
      <c r="D252" s="68"/>
      <c r="E252" s="182"/>
      <c r="F252" s="182"/>
      <c r="G252" s="51"/>
      <c r="H252" s="51"/>
      <c r="I252" s="51"/>
      <c r="J252" s="51"/>
      <c r="K252" s="51"/>
      <c r="O252" s="5">
        <f t="shared" si="18"/>
        <v>0</v>
      </c>
      <c r="P252" s="5">
        <f t="shared" si="19"/>
        <v>0</v>
      </c>
    </row>
    <row r="253" spans="1:16" s="75" customFormat="1" ht="72">
      <c r="A253" s="3">
        <f>A251+1</f>
        <v>32</v>
      </c>
      <c r="B253" s="90" t="s">
        <v>37</v>
      </c>
      <c r="C253" s="65" t="s">
        <v>14</v>
      </c>
      <c r="D253" s="68">
        <v>1</v>
      </c>
      <c r="E253" s="181"/>
      <c r="F253" s="182">
        <f>D253*E253</f>
        <v>0</v>
      </c>
      <c r="G253" s="51"/>
      <c r="H253" s="51"/>
      <c r="I253" s="51"/>
      <c r="J253" s="51"/>
      <c r="K253" s="51"/>
      <c r="O253" s="5">
        <f t="shared" si="18"/>
        <v>191</v>
      </c>
      <c r="P253" s="5">
        <f t="shared" si="19"/>
        <v>0</v>
      </c>
    </row>
    <row r="254" spans="1:16" s="75" customFormat="1">
      <c r="A254" s="3" t="s">
        <v>9</v>
      </c>
      <c r="B254" s="90"/>
      <c r="C254" s="65"/>
      <c r="D254" s="68"/>
      <c r="E254" s="182"/>
      <c r="F254" s="182"/>
      <c r="G254" s="51"/>
      <c r="H254" s="51"/>
      <c r="I254" s="51"/>
      <c r="J254" s="51"/>
      <c r="K254" s="51"/>
      <c r="O254" s="5">
        <f t="shared" si="12"/>
        <v>0</v>
      </c>
      <c r="P254" s="5">
        <f t="shared" si="13"/>
        <v>0</v>
      </c>
    </row>
    <row r="255" spans="1:16" s="75" customFormat="1" ht="60">
      <c r="A255" s="3">
        <f>A253+1</f>
        <v>33</v>
      </c>
      <c r="B255" s="90" t="s">
        <v>45</v>
      </c>
      <c r="E255" s="190"/>
      <c r="F255" s="190"/>
      <c r="G255" s="51"/>
      <c r="H255" s="51"/>
      <c r="I255" s="51"/>
      <c r="J255" s="51"/>
      <c r="K255" s="51"/>
      <c r="O255" s="5">
        <f t="shared" si="12"/>
        <v>189</v>
      </c>
      <c r="P255" s="5">
        <f t="shared" si="13"/>
        <v>0</v>
      </c>
    </row>
    <row r="256" spans="1:16" s="75" customFormat="1" ht="24">
      <c r="A256" s="3"/>
      <c r="B256" s="90" t="s">
        <v>136</v>
      </c>
      <c r="C256" s="65" t="s">
        <v>11</v>
      </c>
      <c r="D256" s="68">
        <v>3</v>
      </c>
      <c r="E256" s="181"/>
      <c r="F256" s="182">
        <f>D256*E256</f>
        <v>0</v>
      </c>
      <c r="G256" s="51"/>
      <c r="H256" s="51"/>
      <c r="I256" s="51"/>
      <c r="J256" s="51"/>
      <c r="K256" s="51"/>
      <c r="O256" s="5">
        <f t="shared" si="12"/>
        <v>80</v>
      </c>
      <c r="P256" s="5">
        <f t="shared" si="13"/>
        <v>0</v>
      </c>
    </row>
    <row r="257" spans="1:16" s="75" customFormat="1">
      <c r="A257" s="3" t="s">
        <v>9</v>
      </c>
      <c r="B257" s="90"/>
      <c r="C257" s="65"/>
      <c r="D257" s="68"/>
      <c r="E257" s="182"/>
      <c r="F257" s="182"/>
      <c r="G257" s="51"/>
      <c r="H257" s="51"/>
      <c r="I257" s="51"/>
      <c r="J257" s="51"/>
      <c r="K257" s="51"/>
      <c r="O257" s="5">
        <f t="shared" si="12"/>
        <v>0</v>
      </c>
      <c r="P257" s="5">
        <f t="shared" si="13"/>
        <v>0</v>
      </c>
    </row>
    <row r="258" spans="1:16" s="75" customFormat="1" ht="24">
      <c r="A258" s="3">
        <f>A255+1</f>
        <v>34</v>
      </c>
      <c r="B258" s="90" t="s">
        <v>138</v>
      </c>
      <c r="C258" s="65" t="s">
        <v>10</v>
      </c>
      <c r="D258" s="68">
        <v>1</v>
      </c>
      <c r="E258" s="181"/>
      <c r="F258" s="182">
        <f>D258*E258</f>
        <v>0</v>
      </c>
      <c r="G258" s="51"/>
      <c r="H258" s="51"/>
      <c r="I258" s="51"/>
      <c r="J258" s="51"/>
      <c r="K258" s="51"/>
      <c r="O258" s="5">
        <f t="shared" si="12"/>
        <v>65</v>
      </c>
      <c r="P258" s="5">
        <f t="shared" si="13"/>
        <v>0</v>
      </c>
    </row>
    <row r="259" spans="1:16" s="75" customFormat="1">
      <c r="A259" s="3"/>
      <c r="B259" s="90"/>
      <c r="C259" s="65"/>
      <c r="D259" s="68"/>
      <c r="E259" s="190"/>
      <c r="F259" s="182"/>
      <c r="G259" s="51"/>
      <c r="H259" s="51"/>
      <c r="I259" s="51"/>
      <c r="J259" s="51"/>
      <c r="K259" s="51"/>
      <c r="O259" s="5">
        <f t="shared" si="12"/>
        <v>0</v>
      </c>
      <c r="P259" s="5">
        <f t="shared" si="13"/>
        <v>0</v>
      </c>
    </row>
    <row r="260" spans="1:16" s="75" customFormat="1">
      <c r="A260" s="91" t="s">
        <v>3</v>
      </c>
      <c r="B260" s="64"/>
      <c r="C260" s="65"/>
      <c r="D260" s="68"/>
      <c r="E260" s="182"/>
      <c r="F260" s="182"/>
      <c r="G260" s="51"/>
      <c r="H260" s="51"/>
      <c r="I260" s="51"/>
      <c r="J260" s="51"/>
      <c r="K260" s="51"/>
      <c r="O260" s="5">
        <f t="shared" si="12"/>
        <v>0</v>
      </c>
      <c r="P260" s="5">
        <f t="shared" si="13"/>
        <v>0</v>
      </c>
    </row>
    <row r="261" spans="1:16" s="67" customFormat="1">
      <c r="A261" s="79" t="str">
        <f>CONCATENATE("SKUPAJ:  ",B168)</f>
        <v>SKUPAJ:  VII. KANALIZACIJA (meteorna, fekalna)</v>
      </c>
      <c r="B261" s="53"/>
      <c r="C261" s="65"/>
      <c r="D261" s="68"/>
      <c r="E261" s="182"/>
      <c r="F261" s="191">
        <f>SUM(F168:F259)</f>
        <v>0</v>
      </c>
      <c r="G261" s="51"/>
      <c r="H261" s="51"/>
      <c r="I261" s="51"/>
      <c r="J261" s="51"/>
      <c r="K261" s="51"/>
      <c r="O261" s="5">
        <f t="shared" si="12"/>
        <v>0</v>
      </c>
      <c r="P261" s="5">
        <f t="shared" si="13"/>
        <v>0</v>
      </c>
    </row>
    <row r="262" spans="1:16" s="75" customFormat="1">
      <c r="A262" s="91" t="s">
        <v>3</v>
      </c>
      <c r="B262" s="64"/>
      <c r="C262" s="65"/>
      <c r="D262" s="68"/>
      <c r="E262" s="182"/>
      <c r="F262" s="182"/>
      <c r="G262" s="51"/>
      <c r="H262" s="51"/>
      <c r="I262" s="51"/>
      <c r="J262" s="51"/>
      <c r="K262" s="51"/>
      <c r="O262" s="5">
        <f t="shared" si="12"/>
        <v>0</v>
      </c>
      <c r="P262" s="5">
        <f t="shared" si="13"/>
        <v>0</v>
      </c>
    </row>
    <row r="263" spans="1:16" s="75" customFormat="1">
      <c r="A263" s="162"/>
      <c r="B263" s="64"/>
      <c r="C263" s="65"/>
      <c r="D263" s="68"/>
      <c r="E263" s="182"/>
      <c r="F263" s="182"/>
      <c r="G263" s="51"/>
      <c r="H263" s="51"/>
      <c r="I263" s="51" t="s">
        <v>69</v>
      </c>
      <c r="J263" s="51" t="s">
        <v>65</v>
      </c>
      <c r="K263" s="51" t="s">
        <v>66</v>
      </c>
      <c r="O263" s="5">
        <f t="shared" si="12"/>
        <v>0</v>
      </c>
      <c r="P263" s="5">
        <f t="shared" si="13"/>
        <v>0</v>
      </c>
    </row>
    <row r="264" spans="1:16" s="50" customFormat="1">
      <c r="A264" s="163" t="s">
        <v>9</v>
      </c>
      <c r="B264" s="70" t="s">
        <v>180</v>
      </c>
      <c r="C264" s="48" t="s">
        <v>8</v>
      </c>
      <c r="D264" s="49" t="s">
        <v>9</v>
      </c>
      <c r="E264" s="178"/>
      <c r="F264" s="179"/>
      <c r="G264" s="51"/>
      <c r="H264" s="51" t="s">
        <v>78</v>
      </c>
      <c r="I264" s="51">
        <v>25</v>
      </c>
      <c r="J264" s="51">
        <v>0.4</v>
      </c>
      <c r="K264" s="51">
        <f>J264*I264</f>
        <v>10</v>
      </c>
      <c r="O264" s="5">
        <f t="shared" ref="O264:O293" si="20">LEN(B264)</f>
        <v>21</v>
      </c>
      <c r="P264" s="5">
        <f t="shared" ref="P264:P293" si="21">IF(O264&gt;250,"POZOR",)</f>
        <v>0</v>
      </c>
    </row>
    <row r="265" spans="1:16" s="57" customFormat="1">
      <c r="A265" s="163" t="s">
        <v>9</v>
      </c>
      <c r="B265" s="60"/>
      <c r="C265" s="61"/>
      <c r="D265" s="61"/>
      <c r="E265" s="184"/>
      <c r="F265" s="184"/>
      <c r="G265" s="51"/>
      <c r="O265" s="5">
        <f t="shared" si="20"/>
        <v>0</v>
      </c>
      <c r="P265" s="5">
        <f t="shared" si="21"/>
        <v>0</v>
      </c>
    </row>
    <row r="266" spans="1:16" s="57" customFormat="1" ht="48">
      <c r="A266" s="163">
        <v>1</v>
      </c>
      <c r="B266" s="155" t="s">
        <v>184</v>
      </c>
      <c r="E266" s="192"/>
      <c r="F266" s="192"/>
      <c r="G266" s="51"/>
      <c r="H266" s="51" t="s">
        <v>170</v>
      </c>
      <c r="I266" s="51">
        <v>74</v>
      </c>
      <c r="J266" s="51">
        <v>0.4</v>
      </c>
      <c r="K266" s="51">
        <f>J266*I266</f>
        <v>29.6</v>
      </c>
      <c r="O266" s="5">
        <f t="shared" si="20"/>
        <v>134</v>
      </c>
      <c r="P266" s="5">
        <f t="shared" si="21"/>
        <v>0</v>
      </c>
    </row>
    <row r="267" spans="1:16" s="57" customFormat="1" ht="48">
      <c r="A267" s="163"/>
      <c r="B267" s="52" t="s">
        <v>185</v>
      </c>
      <c r="C267" s="156" t="s">
        <v>14</v>
      </c>
      <c r="D267" s="157">
        <v>3</v>
      </c>
      <c r="E267" s="181"/>
      <c r="F267" s="193">
        <f>D267*E267</f>
        <v>0</v>
      </c>
      <c r="G267" s="51"/>
      <c r="H267" s="51" t="s">
        <v>77</v>
      </c>
      <c r="I267" s="51">
        <f>30*1</f>
        <v>30</v>
      </c>
      <c r="J267" s="51">
        <v>0.4</v>
      </c>
      <c r="K267" s="51">
        <f>J267*I267</f>
        <v>12</v>
      </c>
      <c r="O267" s="5">
        <f t="shared" si="20"/>
        <v>138</v>
      </c>
      <c r="P267" s="5">
        <f t="shared" si="21"/>
        <v>0</v>
      </c>
    </row>
    <row r="268" spans="1:16" s="57" customFormat="1">
      <c r="A268" s="163"/>
      <c r="B268" s="52"/>
      <c r="C268" s="61"/>
      <c r="D268" s="49"/>
      <c r="E268" s="182"/>
      <c r="F268" s="184"/>
      <c r="G268" s="51"/>
      <c r="H268" s="51"/>
      <c r="I268" s="51"/>
      <c r="J268" s="51"/>
      <c r="K268" s="51"/>
      <c r="O268" s="5"/>
      <c r="P268" s="5"/>
    </row>
    <row r="269" spans="1:16" s="57" customFormat="1" ht="36">
      <c r="A269" s="163">
        <f>A266+1</f>
        <v>2</v>
      </c>
      <c r="B269" s="155" t="s">
        <v>181</v>
      </c>
      <c r="C269" s="156" t="s">
        <v>14</v>
      </c>
      <c r="D269" s="157">
        <v>3</v>
      </c>
      <c r="E269" s="181"/>
      <c r="F269" s="193">
        <f>D269*E269</f>
        <v>0</v>
      </c>
      <c r="G269" s="51"/>
      <c r="H269" s="51" t="s">
        <v>81</v>
      </c>
      <c r="I269" s="51">
        <f>SUM(I264:I267)*1.15*1.1</f>
        <v>163.185</v>
      </c>
      <c r="J269" s="51"/>
      <c r="K269" s="51"/>
      <c r="O269" s="5">
        <f t="shared" si="20"/>
        <v>108</v>
      </c>
      <c r="P269" s="5">
        <f t="shared" si="21"/>
        <v>0</v>
      </c>
    </row>
    <row r="270" spans="1:16" s="57" customFormat="1">
      <c r="A270" s="163"/>
      <c r="B270" s="52"/>
      <c r="C270" s="61"/>
      <c r="D270" s="49"/>
      <c r="E270" s="182"/>
      <c r="F270" s="184"/>
      <c r="G270" s="51"/>
      <c r="H270" s="51" t="s">
        <v>82</v>
      </c>
      <c r="I270" s="51"/>
      <c r="J270" s="51"/>
      <c r="K270" s="51">
        <f>SUM(K264:K267)*1.15*1.1</f>
        <v>65.274000000000001</v>
      </c>
      <c r="O270" s="5">
        <f t="shared" si="20"/>
        <v>0</v>
      </c>
      <c r="P270" s="5">
        <f t="shared" si="21"/>
        <v>0</v>
      </c>
    </row>
    <row r="271" spans="1:16" s="50" customFormat="1" ht="36">
      <c r="A271" s="163">
        <f>A269+1</f>
        <v>3</v>
      </c>
      <c r="B271" s="155" t="s">
        <v>212</v>
      </c>
      <c r="C271" s="156"/>
      <c r="D271" s="157"/>
      <c r="E271" s="182"/>
      <c r="F271" s="193"/>
      <c r="G271" s="51"/>
      <c r="H271" s="51"/>
      <c r="I271" s="51"/>
      <c r="J271" s="51" t="s">
        <v>171</v>
      </c>
      <c r="K271" s="51">
        <f>K270-D267</f>
        <v>62.274000000000001</v>
      </c>
      <c r="O271" s="5">
        <f t="shared" si="20"/>
        <v>113</v>
      </c>
      <c r="P271" s="5">
        <f t="shared" si="21"/>
        <v>0</v>
      </c>
    </row>
    <row r="272" spans="1:16" s="50" customFormat="1" ht="24">
      <c r="A272" s="163" t="s">
        <v>15</v>
      </c>
      <c r="B272" s="158" t="s">
        <v>213</v>
      </c>
      <c r="C272" s="159" t="s">
        <v>14</v>
      </c>
      <c r="D272" s="160">
        <v>1</v>
      </c>
      <c r="E272" s="181"/>
      <c r="F272" s="193">
        <f>D272*E272</f>
        <v>0</v>
      </c>
      <c r="G272" s="51"/>
      <c r="H272" s="51"/>
      <c r="I272" s="51"/>
      <c r="J272" s="51"/>
      <c r="K272" s="51"/>
      <c r="O272" s="5">
        <f t="shared" si="20"/>
        <v>60</v>
      </c>
      <c r="P272" s="5">
        <f t="shared" si="21"/>
        <v>0</v>
      </c>
    </row>
    <row r="273" spans="1:16" s="50" customFormat="1" ht="24">
      <c r="A273" s="163" t="s">
        <v>16</v>
      </c>
      <c r="B273" s="158" t="s">
        <v>214</v>
      </c>
      <c r="C273" s="159" t="s">
        <v>14</v>
      </c>
      <c r="D273" s="160">
        <v>1</v>
      </c>
      <c r="E273" s="181"/>
      <c r="F273" s="193">
        <f>D273*E273</f>
        <v>0</v>
      </c>
      <c r="G273" s="51"/>
      <c r="H273" s="51"/>
      <c r="I273" s="51"/>
      <c r="J273" s="51"/>
      <c r="K273" s="51"/>
      <c r="O273" s="5"/>
      <c r="P273" s="5"/>
    </row>
    <row r="274" spans="1:16" s="50" customFormat="1" ht="24">
      <c r="A274" s="163" t="s">
        <v>142</v>
      </c>
      <c r="B274" s="158" t="s">
        <v>211</v>
      </c>
      <c r="C274" s="159" t="s">
        <v>14</v>
      </c>
      <c r="D274" s="160">
        <v>1</v>
      </c>
      <c r="E274" s="181"/>
      <c r="F274" s="193">
        <f>D274*E274</f>
        <v>0</v>
      </c>
      <c r="G274" s="51"/>
      <c r="H274" s="51"/>
      <c r="I274" s="51"/>
      <c r="J274" s="51"/>
      <c r="K274" s="51"/>
      <c r="O274" s="5">
        <f t="shared" si="20"/>
        <v>61</v>
      </c>
      <c r="P274" s="5">
        <f t="shared" si="21"/>
        <v>0</v>
      </c>
    </row>
    <row r="275" spans="1:16" s="50" customFormat="1">
      <c r="A275" s="163"/>
      <c r="B275" s="158"/>
      <c r="C275" s="159"/>
      <c r="D275" s="160"/>
      <c r="E275" s="182"/>
      <c r="F275" s="193"/>
      <c r="G275" s="51"/>
      <c r="H275" s="51"/>
      <c r="I275" s="51"/>
      <c r="J275" s="51"/>
      <c r="K275" s="51"/>
      <c r="O275" s="5"/>
      <c r="P275" s="5"/>
    </row>
    <row r="276" spans="1:16" ht="24">
      <c r="A276" s="163">
        <f>1+A271</f>
        <v>4</v>
      </c>
      <c r="B276" s="155" t="s">
        <v>186</v>
      </c>
      <c r="C276" s="159"/>
      <c r="D276" s="160"/>
      <c r="E276" s="182"/>
      <c r="F276" s="193"/>
      <c r="O276" s="5">
        <f>LEN(B277)</f>
        <v>132</v>
      </c>
      <c r="P276" s="5">
        <f t="shared" si="21"/>
        <v>0</v>
      </c>
    </row>
    <row r="277" spans="1:16" ht="48">
      <c r="A277" s="163"/>
      <c r="B277" s="158" t="s">
        <v>187</v>
      </c>
      <c r="C277" s="159" t="s">
        <v>14</v>
      </c>
      <c r="D277" s="160">
        <v>1</v>
      </c>
      <c r="E277" s="181"/>
      <c r="F277" s="193">
        <f>D277*E277</f>
        <v>0</v>
      </c>
      <c r="O277" s="5" t="e">
        <f>LEN(#REF!)</f>
        <v>#REF!</v>
      </c>
      <c r="P277" s="5" t="e">
        <f t="shared" si="21"/>
        <v>#REF!</v>
      </c>
    </row>
    <row r="278" spans="1:16">
      <c r="A278" s="163"/>
      <c r="B278" s="161"/>
      <c r="C278" s="159"/>
      <c r="D278" s="160"/>
      <c r="E278" s="182"/>
      <c r="F278" s="193"/>
      <c r="O278" s="5"/>
      <c r="P278" s="5"/>
    </row>
    <row r="279" spans="1:16" ht="60">
      <c r="A279" s="163">
        <f>1+A276</f>
        <v>5</v>
      </c>
      <c r="B279" s="155" t="s">
        <v>191</v>
      </c>
      <c r="C279" s="41"/>
      <c r="D279" s="41"/>
      <c r="E279" s="228"/>
      <c r="F279" s="228"/>
      <c r="O279" s="5"/>
      <c r="P279" s="5"/>
    </row>
    <row r="280" spans="1:16">
      <c r="A280" s="163"/>
      <c r="B280" s="161" t="s">
        <v>188</v>
      </c>
      <c r="C280" s="156" t="s">
        <v>13</v>
      </c>
      <c r="D280" s="157">
        <v>30</v>
      </c>
      <c r="E280" s="185"/>
      <c r="F280" s="193">
        <f>D280*E280</f>
        <v>0</v>
      </c>
      <c r="O280" s="5"/>
      <c r="P280" s="5"/>
    </row>
    <row r="281" spans="1:16">
      <c r="A281" s="163"/>
      <c r="B281" s="161"/>
      <c r="C281" s="156"/>
      <c r="D281" s="157"/>
      <c r="E281" s="178"/>
      <c r="F281" s="193"/>
      <c r="O281" s="5"/>
      <c r="P281" s="5"/>
    </row>
    <row r="282" spans="1:16" ht="60">
      <c r="A282" s="163">
        <f>1+A279</f>
        <v>6</v>
      </c>
      <c r="B282" s="155" t="s">
        <v>192</v>
      </c>
      <c r="C282" s="156"/>
      <c r="D282" s="157"/>
      <c r="E282" s="178"/>
      <c r="F282" s="193"/>
      <c r="O282" s="5"/>
      <c r="P282" s="5"/>
    </row>
    <row r="283" spans="1:16">
      <c r="A283" s="163"/>
      <c r="B283" s="161" t="s">
        <v>195</v>
      </c>
      <c r="C283" s="156" t="s">
        <v>12</v>
      </c>
      <c r="D283" s="157">
        <v>1</v>
      </c>
      <c r="E283" s="185"/>
      <c r="F283" s="193">
        <f>D283*E283</f>
        <v>0</v>
      </c>
      <c r="O283" s="5"/>
      <c r="P283" s="5"/>
    </row>
    <row r="284" spans="1:16">
      <c r="A284" s="163"/>
      <c r="B284" s="161"/>
      <c r="C284" s="156"/>
      <c r="D284" s="157"/>
      <c r="E284" s="178"/>
      <c r="F284" s="193"/>
      <c r="O284" s="5"/>
      <c r="P284" s="5"/>
    </row>
    <row r="285" spans="1:16" ht="60">
      <c r="A285" s="163">
        <f>1+A282</f>
        <v>7</v>
      </c>
      <c r="B285" s="155" t="s">
        <v>193</v>
      </c>
      <c r="C285" s="156"/>
      <c r="D285" s="157"/>
      <c r="E285" s="178"/>
      <c r="F285" s="193"/>
      <c r="O285" s="5"/>
      <c r="P285" s="5"/>
    </row>
    <row r="286" spans="1:16" ht="24">
      <c r="A286" s="163"/>
      <c r="B286" s="161" t="s">
        <v>189</v>
      </c>
      <c r="C286" s="156" t="s">
        <v>13</v>
      </c>
      <c r="D286" s="157">
        <v>20</v>
      </c>
      <c r="E286" s="185"/>
      <c r="F286" s="193">
        <f>D286*E286</f>
        <v>0</v>
      </c>
      <c r="O286" s="5"/>
      <c r="P286" s="5"/>
    </row>
    <row r="287" spans="1:16">
      <c r="A287" s="163"/>
      <c r="B287" s="161"/>
      <c r="C287" s="156"/>
      <c r="D287" s="157"/>
      <c r="E287" s="178"/>
      <c r="F287" s="193"/>
      <c r="O287" s="5"/>
      <c r="P287" s="5"/>
    </row>
    <row r="288" spans="1:16" ht="60">
      <c r="A288" s="163">
        <f>1+A285</f>
        <v>8</v>
      </c>
      <c r="B288" s="155" t="s">
        <v>194</v>
      </c>
      <c r="C288" s="156"/>
      <c r="D288" s="157"/>
      <c r="E288" s="190"/>
      <c r="F288" s="193"/>
      <c r="O288" s="5"/>
      <c r="P288" s="5"/>
    </row>
    <row r="289" spans="1:16">
      <c r="A289" s="163"/>
      <c r="B289" s="161" t="s">
        <v>190</v>
      </c>
      <c r="C289" s="156" t="s">
        <v>12</v>
      </c>
      <c r="D289" s="157">
        <v>1</v>
      </c>
      <c r="E289" s="185"/>
      <c r="F289" s="193">
        <f>D289*E289</f>
        <v>0</v>
      </c>
      <c r="O289" s="5"/>
      <c r="P289" s="5"/>
    </row>
    <row r="290" spans="1:16">
      <c r="A290" s="163"/>
      <c r="B290" s="161"/>
      <c r="C290" s="159"/>
      <c r="D290" s="160"/>
      <c r="E290" s="178"/>
      <c r="F290" s="193"/>
      <c r="O290" s="5"/>
      <c r="P290" s="5"/>
    </row>
    <row r="291" spans="1:16" s="57" customFormat="1">
      <c r="A291" s="55" t="s">
        <v>20</v>
      </c>
      <c r="B291" s="52"/>
      <c r="C291" s="48"/>
      <c r="D291" s="49"/>
      <c r="E291" s="178"/>
      <c r="F291" s="179"/>
      <c r="G291" s="51"/>
      <c r="H291" s="51"/>
      <c r="I291" s="51"/>
      <c r="J291" s="51"/>
      <c r="K291" s="51"/>
      <c r="O291" s="5">
        <f t="shared" si="20"/>
        <v>0</v>
      </c>
      <c r="P291" s="5">
        <f t="shared" si="21"/>
        <v>0</v>
      </c>
    </row>
    <row r="292" spans="1:16" s="50" customFormat="1">
      <c r="A292" s="79" t="str">
        <f>CONCATENATE("SKUPAJ:  ",B264)</f>
        <v>SKUPAJ:  VIII. PROMETNA OPREMA</v>
      </c>
      <c r="B292" s="52"/>
      <c r="C292" s="48"/>
      <c r="D292" s="49"/>
      <c r="E292" s="178"/>
      <c r="F292" s="183">
        <f>SUM(F264:F291)</f>
        <v>0</v>
      </c>
      <c r="G292" s="51"/>
      <c r="H292" s="51"/>
      <c r="I292" s="51"/>
      <c r="J292" s="51"/>
      <c r="K292" s="51"/>
      <c r="O292" s="5">
        <f t="shared" si="20"/>
        <v>0</v>
      </c>
      <c r="P292" s="5">
        <f t="shared" si="21"/>
        <v>0</v>
      </c>
    </row>
    <row r="293" spans="1:16" s="57" customFormat="1">
      <c r="A293" s="55" t="s">
        <v>20</v>
      </c>
      <c r="B293" s="52"/>
      <c r="C293" s="48"/>
      <c r="D293" s="49"/>
      <c r="E293" s="178"/>
      <c r="F293" s="179"/>
      <c r="G293" s="51"/>
      <c r="H293" s="51"/>
      <c r="I293" s="51"/>
      <c r="J293" s="51"/>
      <c r="K293" s="51"/>
      <c r="O293" s="5">
        <f t="shared" si="20"/>
        <v>0</v>
      </c>
      <c r="P293" s="5">
        <f t="shared" si="21"/>
        <v>0</v>
      </c>
    </row>
    <row r="294" spans="1:16" s="57" customFormat="1">
      <c r="A294" s="162"/>
      <c r="B294" s="52"/>
      <c r="C294" s="48"/>
      <c r="D294" s="49"/>
      <c r="E294" s="178"/>
      <c r="F294" s="179"/>
      <c r="G294" s="51"/>
      <c r="H294" s="51"/>
      <c r="I294" s="51"/>
      <c r="J294" s="51"/>
      <c r="K294" s="51"/>
      <c r="O294" s="5"/>
      <c r="P294" s="5"/>
    </row>
    <row r="295" spans="1:16" s="50" customFormat="1">
      <c r="A295" s="163" t="s">
        <v>9</v>
      </c>
      <c r="B295" s="70" t="s">
        <v>178</v>
      </c>
      <c r="C295" s="48" t="s">
        <v>8</v>
      </c>
      <c r="D295" s="49" t="s">
        <v>9</v>
      </c>
      <c r="E295" s="178"/>
      <c r="F295" s="179"/>
      <c r="G295" s="51"/>
      <c r="H295" s="51" t="s">
        <v>78</v>
      </c>
      <c r="I295" s="51">
        <v>25</v>
      </c>
      <c r="J295" s="51">
        <v>0.4</v>
      </c>
      <c r="K295" s="51">
        <f>J295*I295</f>
        <v>10</v>
      </c>
      <c r="O295" s="5">
        <f t="shared" si="12"/>
        <v>16</v>
      </c>
      <c r="P295" s="5">
        <f t="shared" si="13"/>
        <v>0</v>
      </c>
    </row>
    <row r="296" spans="1:16" s="57" customFormat="1">
      <c r="A296" s="163" t="s">
        <v>9</v>
      </c>
      <c r="B296" s="60"/>
      <c r="C296" s="61"/>
      <c r="D296" s="61"/>
      <c r="E296" s="184"/>
      <c r="F296" s="184"/>
      <c r="G296" s="51"/>
      <c r="O296" s="5">
        <f t="shared" si="12"/>
        <v>0</v>
      </c>
      <c r="P296" s="5">
        <f t="shared" si="13"/>
        <v>0</v>
      </c>
    </row>
    <row r="297" spans="1:16" s="57" customFormat="1" ht="60">
      <c r="A297" s="163">
        <v>1</v>
      </c>
      <c r="B297" s="52" t="s">
        <v>79</v>
      </c>
      <c r="C297" s="48" t="s">
        <v>11</v>
      </c>
      <c r="D297" s="49">
        <f>J97</f>
        <v>37.719999999999992</v>
      </c>
      <c r="E297" s="185"/>
      <c r="F297" s="182">
        <f>D297*E297</f>
        <v>0</v>
      </c>
      <c r="G297" s="51"/>
      <c r="H297" s="51" t="s">
        <v>170</v>
      </c>
      <c r="I297" s="51">
        <v>74</v>
      </c>
      <c r="J297" s="51">
        <v>0.4</v>
      </c>
      <c r="K297" s="51">
        <f>J297*I297</f>
        <v>29.6</v>
      </c>
      <c r="O297" s="5">
        <f t="shared" si="12"/>
        <v>168</v>
      </c>
      <c r="P297" s="5">
        <f t="shared" si="13"/>
        <v>0</v>
      </c>
    </row>
    <row r="298" spans="1:16" s="57" customFormat="1">
      <c r="A298" s="163"/>
      <c r="B298" s="52"/>
      <c r="C298" s="61"/>
      <c r="D298" s="49"/>
      <c r="E298" s="184"/>
      <c r="F298" s="184"/>
      <c r="G298" s="51"/>
      <c r="H298" s="51" t="s">
        <v>77</v>
      </c>
      <c r="I298" s="51">
        <f>30*1</f>
        <v>30</v>
      </c>
      <c r="J298" s="51">
        <v>0.4</v>
      </c>
      <c r="K298" s="51">
        <f>J298*I298</f>
        <v>12</v>
      </c>
      <c r="O298" s="5">
        <f t="shared" si="12"/>
        <v>0</v>
      </c>
      <c r="P298" s="5">
        <f t="shared" si="13"/>
        <v>0</v>
      </c>
    </row>
    <row r="299" spans="1:16" s="57" customFormat="1" ht="48">
      <c r="A299" s="163">
        <f>A297+1</f>
        <v>2</v>
      </c>
      <c r="B299" s="52" t="s">
        <v>80</v>
      </c>
      <c r="C299" s="48" t="s">
        <v>11</v>
      </c>
      <c r="D299" s="49">
        <v>28</v>
      </c>
      <c r="E299" s="185"/>
      <c r="F299" s="182">
        <f>D299*E299</f>
        <v>0</v>
      </c>
      <c r="G299" s="51"/>
      <c r="H299" s="51" t="s">
        <v>81</v>
      </c>
      <c r="I299" s="51">
        <f>SUM(I295:I298)*1.15*1.1</f>
        <v>163.185</v>
      </c>
      <c r="J299" s="51"/>
      <c r="K299" s="51"/>
      <c r="O299" s="5">
        <f t="shared" si="12"/>
        <v>142</v>
      </c>
      <c r="P299" s="5">
        <f t="shared" si="13"/>
        <v>0</v>
      </c>
    </row>
    <row r="300" spans="1:16" s="57" customFormat="1">
      <c r="A300" s="163"/>
      <c r="B300" s="52"/>
      <c r="C300" s="61"/>
      <c r="D300" s="49"/>
      <c r="E300" s="184"/>
      <c r="F300" s="184"/>
      <c r="G300" s="51"/>
      <c r="H300" s="51" t="s">
        <v>82</v>
      </c>
      <c r="I300" s="51"/>
      <c r="J300" s="51"/>
      <c r="K300" s="51">
        <f>SUM(K295:K298)*1.15*1.1</f>
        <v>65.274000000000001</v>
      </c>
      <c r="O300" s="5">
        <f t="shared" si="12"/>
        <v>0</v>
      </c>
      <c r="P300" s="5">
        <f t="shared" si="13"/>
        <v>0</v>
      </c>
    </row>
    <row r="301" spans="1:16" s="50" customFormat="1" ht="48">
      <c r="A301" s="163">
        <f>A299+1</f>
        <v>3</v>
      </c>
      <c r="B301" s="52" t="s">
        <v>76</v>
      </c>
      <c r="C301" s="48" t="s">
        <v>12</v>
      </c>
      <c r="D301" s="49">
        <v>163</v>
      </c>
      <c r="E301" s="185"/>
      <c r="F301" s="182">
        <f>D301*E301</f>
        <v>0</v>
      </c>
      <c r="G301" s="51"/>
      <c r="H301" s="51"/>
      <c r="I301" s="51"/>
      <c r="J301" s="51" t="s">
        <v>171</v>
      </c>
      <c r="K301" s="51">
        <f>K300-D297</f>
        <v>27.554000000000009</v>
      </c>
      <c r="O301" s="5">
        <f t="shared" si="12"/>
        <v>137</v>
      </c>
      <c r="P301" s="5">
        <f t="shared" si="13"/>
        <v>0</v>
      </c>
    </row>
    <row r="302" spans="1:16" s="50" customFormat="1">
      <c r="A302" s="163"/>
      <c r="B302" s="52"/>
      <c r="C302" s="48"/>
      <c r="D302" s="49"/>
      <c r="E302" s="178"/>
      <c r="F302" s="179"/>
      <c r="G302" s="51"/>
      <c r="H302" s="51"/>
      <c r="I302" s="51"/>
      <c r="J302" s="51"/>
      <c r="K302" s="51"/>
      <c r="O302" s="5">
        <f t="shared" si="12"/>
        <v>0</v>
      </c>
      <c r="P302" s="5">
        <f t="shared" si="13"/>
        <v>0</v>
      </c>
    </row>
    <row r="303" spans="1:16" ht="36">
      <c r="A303" s="163">
        <f>1+A318</f>
        <v>4</v>
      </c>
      <c r="B303" s="1" t="s">
        <v>155</v>
      </c>
      <c r="C303" s="41"/>
      <c r="D303" s="41"/>
      <c r="E303" s="228"/>
      <c r="F303" s="228"/>
      <c r="O303" s="5">
        <f t="shared" si="12"/>
        <v>97</v>
      </c>
      <c r="P303" s="5">
        <f t="shared" si="13"/>
        <v>0</v>
      </c>
    </row>
    <row r="304" spans="1:16" ht="60">
      <c r="A304" s="163"/>
      <c r="B304" s="1" t="s">
        <v>156</v>
      </c>
      <c r="C304" s="41"/>
      <c r="D304" s="41"/>
      <c r="E304" s="228"/>
      <c r="F304" s="228"/>
      <c r="O304" s="5">
        <f t="shared" ref="O304" si="22">LEN(B304)</f>
        <v>163</v>
      </c>
      <c r="P304" s="5">
        <f t="shared" ref="P304" si="23">IF(O304&gt;250,"POZOR",)</f>
        <v>0</v>
      </c>
    </row>
    <row r="305" spans="1:256">
      <c r="A305" s="163" t="s">
        <v>15</v>
      </c>
      <c r="B305" s="1" t="s">
        <v>147</v>
      </c>
      <c r="C305" s="2" t="s">
        <v>10</v>
      </c>
      <c r="D305" s="68">
        <v>17</v>
      </c>
      <c r="E305" s="181"/>
      <c r="F305" s="174">
        <f>D305*E305</f>
        <v>0</v>
      </c>
      <c r="O305" s="5">
        <f t="shared" si="12"/>
        <v>31</v>
      </c>
      <c r="P305" s="5">
        <f t="shared" si="13"/>
        <v>0</v>
      </c>
    </row>
    <row r="306" spans="1:256">
      <c r="A306" s="163" t="s">
        <v>16</v>
      </c>
      <c r="B306" s="1" t="s">
        <v>148</v>
      </c>
      <c r="C306" s="2" t="s">
        <v>10</v>
      </c>
      <c r="D306" s="68">
        <v>4</v>
      </c>
      <c r="E306" s="181"/>
      <c r="F306" s="174">
        <f>D306*E306</f>
        <v>0</v>
      </c>
      <c r="O306" s="5">
        <f t="shared" si="12"/>
        <v>36</v>
      </c>
      <c r="P306" s="5">
        <f t="shared" si="13"/>
        <v>0</v>
      </c>
    </row>
    <row r="307" spans="1:256">
      <c r="A307" s="163"/>
      <c r="B307" s="1"/>
      <c r="C307" s="2"/>
      <c r="D307" s="68"/>
      <c r="E307" s="182"/>
      <c r="F307" s="174"/>
      <c r="O307" s="5">
        <f t="shared" si="12"/>
        <v>0</v>
      </c>
      <c r="P307" s="5">
        <f t="shared" si="13"/>
        <v>0</v>
      </c>
    </row>
    <row r="308" spans="1:256" s="57" customFormat="1">
      <c r="A308" s="55" t="s">
        <v>20</v>
      </c>
      <c r="B308" s="52"/>
      <c r="C308" s="48"/>
      <c r="D308" s="49"/>
      <c r="E308" s="178"/>
      <c r="F308" s="179"/>
      <c r="G308" s="51"/>
      <c r="H308" s="51"/>
      <c r="I308" s="51"/>
      <c r="J308" s="51"/>
      <c r="K308" s="51"/>
      <c r="O308" s="5">
        <f t="shared" si="12"/>
        <v>0</v>
      </c>
      <c r="P308" s="5">
        <f t="shared" si="13"/>
        <v>0</v>
      </c>
    </row>
    <row r="309" spans="1:256" s="50" customFormat="1">
      <c r="A309" s="79" t="str">
        <f>CONCATENATE("SKUPAJ:  ",B295)</f>
        <v>SKUPAJ:  IX. HORTIKULTURA</v>
      </c>
      <c r="B309" s="52"/>
      <c r="C309" s="48"/>
      <c r="D309" s="49"/>
      <c r="E309" s="178"/>
      <c r="F309" s="183">
        <f>SUM(F295:F308)</f>
        <v>0</v>
      </c>
      <c r="G309" s="51"/>
      <c r="H309" s="51"/>
      <c r="I309" s="51"/>
      <c r="J309" s="51"/>
      <c r="K309" s="51"/>
      <c r="O309" s="5">
        <f t="shared" si="12"/>
        <v>0</v>
      </c>
      <c r="P309" s="5">
        <f t="shared" si="13"/>
        <v>0</v>
      </c>
    </row>
    <row r="310" spans="1:256" s="57" customFormat="1">
      <c r="A310" s="55" t="s">
        <v>20</v>
      </c>
      <c r="B310" s="52"/>
      <c r="C310" s="48"/>
      <c r="D310" s="49"/>
      <c r="E310" s="178"/>
      <c r="F310" s="179"/>
      <c r="G310" s="51"/>
      <c r="H310" s="51"/>
      <c r="I310" s="51"/>
      <c r="J310" s="51"/>
      <c r="K310" s="51"/>
      <c r="O310" s="5">
        <f t="shared" si="12"/>
        <v>0</v>
      </c>
      <c r="P310" s="5">
        <f t="shared" si="13"/>
        <v>0</v>
      </c>
    </row>
    <row r="311" spans="1:256" s="57" customFormat="1">
      <c r="A311" s="162"/>
      <c r="B311" s="52"/>
      <c r="C311" s="48"/>
      <c r="D311" s="49"/>
      <c r="E311" s="178"/>
      <c r="F311" s="179"/>
      <c r="G311" s="51"/>
      <c r="H311" s="51"/>
      <c r="I311" s="51"/>
      <c r="J311" s="51"/>
      <c r="K311" s="51"/>
      <c r="O311" s="5">
        <f t="shared" si="12"/>
        <v>0</v>
      </c>
      <c r="P311" s="5">
        <f t="shared" si="13"/>
        <v>0</v>
      </c>
    </row>
    <row r="312" spans="1:256" s="57" customFormat="1">
      <c r="A312" s="163"/>
      <c r="B312" s="92" t="s">
        <v>179</v>
      </c>
      <c r="C312" s="48"/>
      <c r="D312" s="49"/>
      <c r="E312" s="178"/>
      <c r="F312" s="179"/>
      <c r="G312" s="51"/>
      <c r="H312" s="51"/>
      <c r="I312" s="51"/>
      <c r="J312" s="51"/>
      <c r="K312" s="51"/>
      <c r="O312" s="5">
        <f t="shared" si="12"/>
        <v>17</v>
      </c>
      <c r="P312" s="5">
        <f t="shared" si="13"/>
        <v>0</v>
      </c>
    </row>
    <row r="313" spans="1:256" s="57" customFormat="1">
      <c r="A313" s="163"/>
      <c r="B313" s="56"/>
      <c r="C313" s="48"/>
      <c r="D313" s="49"/>
      <c r="E313" s="178"/>
      <c r="F313" s="179"/>
      <c r="G313" s="51"/>
      <c r="H313" s="51"/>
      <c r="I313" s="51"/>
      <c r="J313" s="51"/>
      <c r="K313" s="51"/>
      <c r="O313" s="5">
        <f t="shared" si="12"/>
        <v>0</v>
      </c>
      <c r="P313" s="5">
        <f t="shared" si="13"/>
        <v>0</v>
      </c>
    </row>
    <row r="314" spans="1:256" s="67" customFormat="1" ht="66.75" customHeight="1">
      <c r="A314" s="163">
        <v>1</v>
      </c>
      <c r="B314" s="1" t="s">
        <v>34</v>
      </c>
      <c r="C314" s="65" t="s">
        <v>14</v>
      </c>
      <c r="D314" s="68">
        <v>3</v>
      </c>
      <c r="E314" s="181"/>
      <c r="F314" s="182">
        <f>D314*E314</f>
        <v>0</v>
      </c>
      <c r="G314" s="51"/>
      <c r="H314" s="51"/>
      <c r="I314" s="51"/>
      <c r="J314" s="51"/>
      <c r="K314" s="51"/>
      <c r="O314" s="5">
        <f t="shared" si="12"/>
        <v>208</v>
      </c>
      <c r="P314" s="5">
        <f t="shared" si="13"/>
        <v>0</v>
      </c>
    </row>
    <row r="315" spans="1:256" s="67" customFormat="1">
      <c r="A315" s="163"/>
      <c r="B315" s="1"/>
      <c r="C315" s="65"/>
      <c r="D315" s="68"/>
      <c r="E315" s="178"/>
      <c r="F315" s="182"/>
      <c r="G315" s="51"/>
      <c r="H315" s="51"/>
      <c r="I315" s="51"/>
      <c r="J315" s="51"/>
      <c r="K315" s="51"/>
      <c r="O315" s="5">
        <f t="shared" si="12"/>
        <v>0</v>
      </c>
      <c r="P315" s="5">
        <f t="shared" si="13"/>
        <v>0</v>
      </c>
    </row>
    <row r="316" spans="1:256" s="67" customFormat="1" ht="53.25" customHeight="1">
      <c r="A316" s="163">
        <f>1+A314</f>
        <v>2</v>
      </c>
      <c r="B316" s="1" t="s">
        <v>146</v>
      </c>
      <c r="C316" s="65" t="s">
        <v>10</v>
      </c>
      <c r="D316" s="68">
        <v>4</v>
      </c>
      <c r="E316" s="181"/>
      <c r="F316" s="182">
        <f>D316*E316</f>
        <v>0</v>
      </c>
      <c r="G316" s="51"/>
      <c r="H316" s="51"/>
      <c r="I316" s="51"/>
      <c r="J316" s="51"/>
      <c r="K316" s="51"/>
      <c r="O316" s="5">
        <f t="shared" si="12"/>
        <v>160</v>
      </c>
      <c r="P316" s="5">
        <f t="shared" si="13"/>
        <v>0</v>
      </c>
    </row>
    <row r="317" spans="1:256" s="67" customFormat="1">
      <c r="A317" s="163"/>
      <c r="B317" s="1"/>
      <c r="C317" s="65"/>
      <c r="D317" s="68"/>
      <c r="E317" s="190"/>
      <c r="F317" s="182"/>
      <c r="G317" s="51"/>
      <c r="H317" s="51"/>
      <c r="I317" s="51"/>
      <c r="J317" s="51"/>
      <c r="K317" s="51"/>
      <c r="O317" s="5">
        <f t="shared" si="12"/>
        <v>0</v>
      </c>
      <c r="P317" s="5">
        <f t="shared" si="13"/>
        <v>0</v>
      </c>
    </row>
    <row r="318" spans="1:256" s="75" customFormat="1" ht="48">
      <c r="A318" s="163">
        <f>1+A316</f>
        <v>3</v>
      </c>
      <c r="B318" s="1" t="s">
        <v>157</v>
      </c>
      <c r="E318" s="190"/>
      <c r="F318" s="190"/>
      <c r="G318" s="51"/>
      <c r="H318" s="51"/>
      <c r="I318" s="51"/>
      <c r="J318" s="51"/>
      <c r="K318" s="51"/>
      <c r="O318" s="5">
        <f t="shared" si="12"/>
        <v>162</v>
      </c>
      <c r="P318" s="5">
        <f t="shared" si="13"/>
        <v>0</v>
      </c>
    </row>
    <row r="319" spans="1:256" s="75" customFormat="1" ht="36">
      <c r="A319" s="163"/>
      <c r="B319" s="47" t="s">
        <v>158</v>
      </c>
      <c r="E319" s="190"/>
      <c r="F319" s="190"/>
      <c r="G319" s="51"/>
      <c r="H319" s="51"/>
      <c r="I319" s="51"/>
      <c r="J319" s="51"/>
      <c r="K319" s="51"/>
      <c r="O319" s="5">
        <f t="shared" ref="O319:O332" si="24">LEN(B319)</f>
        <v>106</v>
      </c>
      <c r="P319" s="5">
        <f t="shared" ref="P319:P332" si="25">IF(O319&gt;250,"POZOR",)</f>
        <v>0</v>
      </c>
    </row>
    <row r="320" spans="1:256" s="75" customFormat="1">
      <c r="A320" s="163"/>
      <c r="B320" s="1" t="s">
        <v>145</v>
      </c>
      <c r="C320" s="75" t="s">
        <v>10</v>
      </c>
      <c r="D320" s="68">
        <v>4</v>
      </c>
      <c r="E320" s="181"/>
      <c r="F320" s="182">
        <f>D320*E320</f>
        <v>0</v>
      </c>
      <c r="G320" s="51"/>
      <c r="H320" s="51"/>
      <c r="I320" s="51"/>
      <c r="J320" s="51"/>
      <c r="K320" s="51"/>
      <c r="L320" s="1"/>
      <c r="M320" s="1"/>
      <c r="N320" s="1"/>
      <c r="O320" s="5">
        <f t="shared" si="24"/>
        <v>33</v>
      </c>
      <c r="P320" s="5">
        <f t="shared" si="25"/>
        <v>0</v>
      </c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1"/>
      <c r="DQ320" s="1"/>
      <c r="DR320" s="1"/>
      <c r="DS320" s="1"/>
      <c r="DT320" s="1"/>
      <c r="DU320" s="1"/>
      <c r="DV320" s="1"/>
      <c r="DW320" s="1"/>
      <c r="DX320" s="1"/>
      <c r="DY320" s="1"/>
      <c r="DZ320" s="1"/>
      <c r="EA320" s="1"/>
      <c r="EB320" s="1"/>
      <c r="EC320" s="1"/>
      <c r="ED320" s="1"/>
      <c r="EE320" s="1"/>
      <c r="EF320" s="1"/>
      <c r="EG320" s="1"/>
      <c r="EH320" s="1"/>
      <c r="EI320" s="1"/>
      <c r="EJ320" s="1"/>
      <c r="EK320" s="1"/>
      <c r="EL320" s="1"/>
      <c r="EM320" s="1"/>
      <c r="EN320" s="1"/>
      <c r="EO320" s="1"/>
      <c r="EP320" s="1"/>
      <c r="EQ320" s="1"/>
      <c r="ER320" s="1"/>
      <c r="ES320" s="1"/>
      <c r="ET320" s="1"/>
      <c r="EU320" s="1"/>
      <c r="EV320" s="1"/>
      <c r="EW320" s="1"/>
      <c r="EX320" s="1"/>
      <c r="EY320" s="1"/>
      <c r="EZ320" s="1"/>
      <c r="FA320" s="1"/>
      <c r="FB320" s="1"/>
      <c r="FC320" s="1"/>
      <c r="FD320" s="1"/>
      <c r="FE320" s="1"/>
      <c r="FF320" s="1"/>
      <c r="FG320" s="1"/>
      <c r="FH320" s="1"/>
      <c r="FI320" s="1"/>
      <c r="FJ320" s="1"/>
      <c r="FK320" s="1"/>
      <c r="FL320" s="1"/>
      <c r="FM320" s="1"/>
      <c r="FN320" s="1"/>
      <c r="FO320" s="1"/>
      <c r="FP320" s="1"/>
      <c r="FQ320" s="1"/>
      <c r="FR320" s="1"/>
      <c r="FS320" s="1"/>
      <c r="FT320" s="1"/>
      <c r="FU320" s="1"/>
      <c r="FV320" s="1"/>
      <c r="FW320" s="1"/>
      <c r="FX320" s="1"/>
      <c r="FY320" s="1"/>
      <c r="FZ320" s="1"/>
      <c r="GA320" s="1"/>
      <c r="GB320" s="1"/>
      <c r="GC320" s="1"/>
      <c r="GD320" s="1"/>
      <c r="GE320" s="1"/>
      <c r="GF320" s="1"/>
      <c r="GG320" s="1"/>
      <c r="GH320" s="1"/>
      <c r="GI320" s="1"/>
      <c r="GJ320" s="1"/>
      <c r="GK320" s="1"/>
      <c r="GL320" s="1"/>
      <c r="GM320" s="1"/>
      <c r="GN320" s="1"/>
      <c r="GO320" s="1"/>
      <c r="GP320" s="1"/>
      <c r="GQ320" s="1"/>
      <c r="GR320" s="1"/>
      <c r="GS320" s="1"/>
      <c r="GT320" s="1"/>
      <c r="GU320" s="1"/>
      <c r="GV320" s="1"/>
      <c r="GW320" s="1"/>
      <c r="GX320" s="1"/>
      <c r="GY320" s="1"/>
      <c r="GZ320" s="1"/>
      <c r="HA320" s="1"/>
      <c r="HB320" s="1"/>
      <c r="HC320" s="1"/>
      <c r="HD320" s="1"/>
      <c r="HE320" s="1"/>
      <c r="HF320" s="1"/>
      <c r="HG320" s="1"/>
      <c r="HH320" s="1"/>
      <c r="HI320" s="1"/>
      <c r="HJ320" s="1"/>
      <c r="HK320" s="1"/>
      <c r="HL320" s="1"/>
      <c r="HM320" s="1"/>
      <c r="HN320" s="1"/>
      <c r="HO320" s="1"/>
      <c r="HP320" s="1"/>
      <c r="HQ320" s="1"/>
      <c r="HR320" s="1"/>
      <c r="HS320" s="1"/>
      <c r="HT320" s="1"/>
      <c r="HU320" s="1"/>
      <c r="HV320" s="1"/>
      <c r="HW320" s="1"/>
      <c r="HX320" s="1"/>
      <c r="HY320" s="1"/>
      <c r="HZ320" s="1"/>
      <c r="IA320" s="1"/>
      <c r="IB320" s="1"/>
      <c r="IC320" s="1"/>
      <c r="ID320" s="1"/>
      <c r="IE320" s="1"/>
      <c r="IF320" s="1"/>
      <c r="IG320" s="1"/>
      <c r="IH320" s="1"/>
      <c r="II320" s="1"/>
      <c r="IJ320" s="1"/>
      <c r="IK320" s="1"/>
      <c r="IL320" s="1"/>
      <c r="IM320" s="1"/>
      <c r="IN320" s="1"/>
      <c r="IO320" s="1"/>
      <c r="IP320" s="1"/>
      <c r="IQ320" s="1"/>
      <c r="IR320" s="1"/>
      <c r="IS320" s="1"/>
      <c r="IT320" s="1"/>
      <c r="IU320" s="1"/>
      <c r="IV320" s="1"/>
    </row>
    <row r="321" spans="1:16">
      <c r="A321" s="163"/>
      <c r="B321" s="1"/>
      <c r="C321" s="1"/>
      <c r="D321" s="68"/>
      <c r="E321" s="182"/>
      <c r="F321" s="174"/>
      <c r="O321" s="5">
        <f t="shared" si="24"/>
        <v>0</v>
      </c>
      <c r="P321" s="5">
        <f t="shared" si="25"/>
        <v>0</v>
      </c>
    </row>
    <row r="322" spans="1:16" ht="75.75" customHeight="1">
      <c r="A322" s="163">
        <f>1+A318</f>
        <v>4</v>
      </c>
      <c r="B322" s="1" t="s">
        <v>182</v>
      </c>
      <c r="C322" s="41"/>
      <c r="D322" s="41"/>
      <c r="E322" s="228"/>
      <c r="F322" s="228"/>
      <c r="O322" s="5">
        <f t="shared" si="24"/>
        <v>236</v>
      </c>
      <c r="P322" s="5">
        <f t="shared" si="25"/>
        <v>0</v>
      </c>
    </row>
    <row r="323" spans="1:16" ht="24">
      <c r="A323" s="163"/>
      <c r="B323" s="1" t="s">
        <v>183</v>
      </c>
      <c r="C323" s="2" t="s">
        <v>10</v>
      </c>
      <c r="D323" s="68">
        <v>8</v>
      </c>
      <c r="E323" s="181"/>
      <c r="F323" s="174">
        <f>D323*E323</f>
        <v>0</v>
      </c>
      <c r="O323" s="5">
        <f t="shared" si="24"/>
        <v>44</v>
      </c>
      <c r="P323" s="5">
        <f t="shared" si="25"/>
        <v>0</v>
      </c>
    </row>
    <row r="324" spans="1:16">
      <c r="A324" s="163"/>
      <c r="B324" s="1"/>
      <c r="C324" s="41"/>
      <c r="D324" s="41"/>
      <c r="E324" s="228"/>
      <c r="F324" s="228"/>
      <c r="O324" s="5">
        <f t="shared" si="24"/>
        <v>0</v>
      </c>
      <c r="P324" s="5">
        <f t="shared" si="25"/>
        <v>0</v>
      </c>
    </row>
    <row r="325" spans="1:16" s="75" customFormat="1">
      <c r="A325" s="91" t="s">
        <v>3</v>
      </c>
      <c r="B325" s="64"/>
      <c r="C325" s="65"/>
      <c r="D325" s="68"/>
      <c r="E325" s="182"/>
      <c r="F325" s="182"/>
      <c r="G325" s="51"/>
      <c r="H325" s="51"/>
      <c r="I325" s="51"/>
      <c r="J325" s="51"/>
      <c r="K325" s="51"/>
      <c r="O325" s="5">
        <f t="shared" si="24"/>
        <v>0</v>
      </c>
      <c r="P325" s="5">
        <f t="shared" si="25"/>
        <v>0</v>
      </c>
    </row>
    <row r="326" spans="1:16" s="67" customFormat="1">
      <c r="A326" s="93" t="str">
        <f>CONCATENATE("SKUPAJ:  ",B312)</f>
        <v>SKUPAJ:  X. ZUNANJA OPREMA</v>
      </c>
      <c r="B326" s="53"/>
      <c r="C326" s="65"/>
      <c r="D326" s="68"/>
      <c r="E326" s="182"/>
      <c r="F326" s="191">
        <f>SUM(F312:F324)</f>
        <v>0</v>
      </c>
      <c r="G326" s="51"/>
      <c r="H326" s="51"/>
      <c r="I326" s="51"/>
      <c r="J326" s="51"/>
      <c r="K326" s="51"/>
      <c r="O326" s="5">
        <f t="shared" si="24"/>
        <v>0</v>
      </c>
      <c r="P326" s="5">
        <f t="shared" si="25"/>
        <v>0</v>
      </c>
    </row>
    <row r="327" spans="1:16" s="75" customFormat="1">
      <c r="A327" s="91" t="s">
        <v>3</v>
      </c>
      <c r="B327" s="64"/>
      <c r="C327" s="65"/>
      <c r="D327" s="68"/>
      <c r="E327" s="182"/>
      <c r="F327" s="182"/>
      <c r="G327" s="51"/>
      <c r="H327" s="51"/>
      <c r="I327" s="51"/>
      <c r="J327" s="51"/>
      <c r="K327" s="51"/>
      <c r="O327" s="5">
        <f t="shared" si="24"/>
        <v>0</v>
      </c>
      <c r="P327" s="5">
        <f t="shared" si="25"/>
        <v>0</v>
      </c>
    </row>
    <row r="328" spans="1:16" s="21" customFormat="1">
      <c r="A328" s="32"/>
      <c r="B328" s="31"/>
      <c r="C328" s="34"/>
      <c r="D328" s="35"/>
      <c r="E328" s="175"/>
      <c r="F328" s="175"/>
      <c r="G328" s="51"/>
      <c r="H328" s="51"/>
      <c r="I328" s="51"/>
      <c r="J328" s="51"/>
      <c r="K328" s="51"/>
      <c r="O328" s="5">
        <f t="shared" si="24"/>
        <v>0</v>
      </c>
      <c r="P328" s="5">
        <f t="shared" si="25"/>
        <v>0</v>
      </c>
    </row>
    <row r="329" spans="1:16" s="57" customFormat="1">
      <c r="A329" s="55"/>
      <c r="B329" s="52"/>
      <c r="C329" s="48"/>
      <c r="D329" s="49"/>
      <c r="E329" s="178"/>
      <c r="F329" s="179"/>
      <c r="G329" s="51"/>
      <c r="H329" s="51"/>
      <c r="I329" s="51"/>
      <c r="J329" s="51"/>
      <c r="K329" s="51"/>
      <c r="O329" s="5">
        <f t="shared" si="24"/>
        <v>0</v>
      </c>
      <c r="P329" s="5">
        <f t="shared" si="25"/>
        <v>0</v>
      </c>
    </row>
    <row r="330" spans="1:16" s="57" customFormat="1">
      <c r="A330" s="55"/>
      <c r="B330" s="52"/>
      <c r="C330" s="48"/>
      <c r="D330" s="49"/>
      <c r="E330" s="178"/>
      <c r="F330" s="179"/>
      <c r="G330" s="51"/>
      <c r="H330" s="51"/>
      <c r="I330" s="51"/>
      <c r="J330" s="51"/>
      <c r="K330" s="51"/>
      <c r="O330" s="5">
        <f t="shared" si="24"/>
        <v>0</v>
      </c>
      <c r="P330" s="5">
        <f t="shared" si="25"/>
        <v>0</v>
      </c>
    </row>
    <row r="331" spans="1:16" s="50" customFormat="1">
      <c r="A331" s="46"/>
      <c r="B331" s="52"/>
      <c r="C331" s="48"/>
      <c r="D331" s="49"/>
      <c r="E331" s="178"/>
      <c r="F331" s="179"/>
      <c r="G331" s="51"/>
      <c r="H331" s="51"/>
      <c r="I331" s="51"/>
      <c r="J331" s="51"/>
      <c r="K331" s="51"/>
      <c r="O331" s="5">
        <f t="shared" si="24"/>
        <v>0</v>
      </c>
      <c r="P331" s="5">
        <f t="shared" si="25"/>
        <v>0</v>
      </c>
    </row>
    <row r="332" spans="1:16" s="50" customFormat="1">
      <c r="A332" s="46" t="s">
        <v>9</v>
      </c>
      <c r="B332" s="52" t="s">
        <v>8</v>
      </c>
      <c r="C332" s="48" t="s">
        <v>8</v>
      </c>
      <c r="D332" s="49" t="s">
        <v>9</v>
      </c>
      <c r="E332" s="178"/>
      <c r="F332" s="179"/>
      <c r="G332" s="51"/>
      <c r="H332" s="51"/>
      <c r="I332" s="51"/>
      <c r="J332" s="51"/>
      <c r="K332" s="51"/>
      <c r="O332" s="5">
        <f t="shared" si="24"/>
        <v>1</v>
      </c>
      <c r="P332" s="5">
        <f t="shared" si="25"/>
        <v>0</v>
      </c>
    </row>
    <row r="333" spans="1:16" s="57" customFormat="1" ht="15.75">
      <c r="A333" s="59" t="s">
        <v>9</v>
      </c>
      <c r="B333" s="94" t="s">
        <v>49</v>
      </c>
      <c r="D333" s="61"/>
      <c r="E333" s="184"/>
      <c r="F333" s="184"/>
      <c r="G333" s="51"/>
      <c r="I333" s="51"/>
      <c r="J333" s="51"/>
      <c r="K333" s="51"/>
      <c r="O333" s="5">
        <f t="shared" ref="O333:O356" si="26">LEN(B333)</f>
        <v>33</v>
      </c>
      <c r="P333" s="5">
        <f t="shared" ref="P333:P355" si="27">IF(O333&gt;250,"POZOR",)</f>
        <v>0</v>
      </c>
    </row>
    <row r="334" spans="1:16" s="50" customFormat="1">
      <c r="A334" s="46" t="s">
        <v>9</v>
      </c>
      <c r="B334" s="70"/>
      <c r="C334" s="48" t="s">
        <v>8</v>
      </c>
      <c r="D334" s="49" t="s">
        <v>9</v>
      </c>
      <c r="E334" s="178"/>
      <c r="F334" s="179"/>
      <c r="G334" s="51"/>
      <c r="I334" s="51"/>
      <c r="J334" s="51"/>
      <c r="K334" s="51"/>
      <c r="O334" s="5">
        <f t="shared" si="26"/>
        <v>0</v>
      </c>
      <c r="P334" s="5">
        <f t="shared" si="27"/>
        <v>0</v>
      </c>
    </row>
    <row r="335" spans="1:16" s="57" customFormat="1">
      <c r="A335" s="59" t="s">
        <v>9</v>
      </c>
      <c r="B335" s="60"/>
      <c r="C335" s="61"/>
      <c r="D335" s="61"/>
      <c r="E335" s="184"/>
      <c r="F335" s="184"/>
      <c r="G335" s="51"/>
      <c r="I335" s="51"/>
      <c r="J335" s="51"/>
      <c r="K335" s="51"/>
      <c r="O335" s="5">
        <f t="shared" si="26"/>
        <v>0</v>
      </c>
      <c r="P335" s="5">
        <f t="shared" si="27"/>
        <v>0</v>
      </c>
    </row>
    <row r="336" spans="1:16" s="57" customFormat="1" ht="13.5" thickBot="1">
      <c r="A336" s="59"/>
      <c r="B336" s="60"/>
      <c r="C336" s="61"/>
      <c r="D336" s="61"/>
      <c r="E336" s="184"/>
      <c r="F336" s="184"/>
      <c r="G336" s="51"/>
      <c r="H336" s="51"/>
      <c r="I336" s="51"/>
      <c r="J336" s="51"/>
      <c r="K336" s="51"/>
      <c r="O336" s="5">
        <f t="shared" si="26"/>
        <v>0</v>
      </c>
      <c r="P336" s="5">
        <f t="shared" si="27"/>
        <v>0</v>
      </c>
    </row>
    <row r="337" spans="1:16" s="50" customFormat="1">
      <c r="A337" s="46" t="s">
        <v>9</v>
      </c>
      <c r="B337" s="95" t="str">
        <f>B65</f>
        <v>I. SPLOŠNO</v>
      </c>
      <c r="C337" s="96" t="s">
        <v>8</v>
      </c>
      <c r="D337" s="97" t="s">
        <v>9</v>
      </c>
      <c r="E337" s="194"/>
      <c r="F337" s="195">
        <f>F82</f>
        <v>0</v>
      </c>
      <c r="G337" s="51"/>
      <c r="H337" s="51"/>
      <c r="I337" s="51"/>
      <c r="J337" s="51"/>
      <c r="K337" s="51"/>
      <c r="O337" s="5">
        <f t="shared" si="26"/>
        <v>10</v>
      </c>
      <c r="P337" s="5">
        <f t="shared" si="27"/>
        <v>0</v>
      </c>
    </row>
    <row r="338" spans="1:16" s="50" customFormat="1">
      <c r="A338" s="46" t="s">
        <v>9</v>
      </c>
      <c r="B338" s="98" t="str">
        <f>B85</f>
        <v>II. GEODETSKA DELA</v>
      </c>
      <c r="C338" s="99" t="s">
        <v>8</v>
      </c>
      <c r="D338" s="100" t="s">
        <v>9</v>
      </c>
      <c r="E338" s="196"/>
      <c r="F338" s="197">
        <f>F92</f>
        <v>0</v>
      </c>
      <c r="G338" s="51"/>
      <c r="H338" s="51"/>
      <c r="I338" s="51"/>
      <c r="J338" s="51"/>
      <c r="K338" s="51"/>
      <c r="O338" s="5">
        <f t="shared" si="26"/>
        <v>18</v>
      </c>
      <c r="P338" s="5">
        <f t="shared" si="27"/>
        <v>0</v>
      </c>
    </row>
    <row r="339" spans="1:16" s="50" customFormat="1">
      <c r="A339" s="46"/>
      <c r="B339" s="98" t="str">
        <f>B95</f>
        <v>III. ZEMELJSKA   DELA</v>
      </c>
      <c r="C339" s="99"/>
      <c r="D339" s="100"/>
      <c r="E339" s="196"/>
      <c r="F339" s="197">
        <f>F121</f>
        <v>0</v>
      </c>
      <c r="G339" s="51"/>
      <c r="H339" s="51"/>
      <c r="I339" s="51"/>
      <c r="J339" s="51"/>
      <c r="K339" s="51"/>
      <c r="O339" s="5">
        <f t="shared" si="26"/>
        <v>21</v>
      </c>
      <c r="P339" s="5">
        <f t="shared" si="27"/>
        <v>0</v>
      </c>
    </row>
    <row r="340" spans="1:16" s="50" customFormat="1">
      <c r="A340" s="46"/>
      <c r="B340" s="98" t="str">
        <f>B124</f>
        <v>IV. ZGORNJI USTROJ</v>
      </c>
      <c r="C340" s="99"/>
      <c r="D340" s="100"/>
      <c r="E340" s="196"/>
      <c r="F340" s="197">
        <f>F133</f>
        <v>0</v>
      </c>
      <c r="G340" s="51"/>
      <c r="H340" s="51"/>
      <c r="I340" s="51"/>
      <c r="J340" s="51"/>
      <c r="K340" s="51"/>
      <c r="O340" s="5">
        <f t="shared" si="26"/>
        <v>18</v>
      </c>
      <c r="P340" s="5">
        <f t="shared" si="27"/>
        <v>0</v>
      </c>
    </row>
    <row r="341" spans="1:16" s="50" customFormat="1">
      <c r="A341" s="46"/>
      <c r="B341" s="98" t="str">
        <f>B136</f>
        <v>V. ZIDARSKA DELA</v>
      </c>
      <c r="C341" s="99"/>
      <c r="D341" s="100"/>
      <c r="E341" s="196"/>
      <c r="F341" s="197">
        <f>F146</f>
        <v>0</v>
      </c>
      <c r="G341" s="51"/>
      <c r="H341" s="51"/>
      <c r="I341" s="51"/>
      <c r="J341" s="51"/>
      <c r="K341" s="51"/>
      <c r="O341" s="5">
        <f t="shared" si="26"/>
        <v>16</v>
      </c>
      <c r="P341" s="5">
        <f t="shared" si="27"/>
        <v>0</v>
      </c>
    </row>
    <row r="342" spans="1:16" s="50" customFormat="1">
      <c r="A342" s="46"/>
      <c r="B342" s="98" t="str">
        <f>B149</f>
        <v>VI. BETONERSKA DELA</v>
      </c>
      <c r="C342" s="99"/>
      <c r="D342" s="100"/>
      <c r="E342" s="196"/>
      <c r="F342" s="197">
        <f>F165</f>
        <v>0</v>
      </c>
      <c r="G342" s="51"/>
      <c r="H342" s="51"/>
      <c r="I342" s="51"/>
      <c r="J342" s="51"/>
      <c r="K342" s="51"/>
      <c r="O342" s="5">
        <f t="shared" si="26"/>
        <v>19</v>
      </c>
      <c r="P342" s="5">
        <f t="shared" si="27"/>
        <v>0</v>
      </c>
    </row>
    <row r="343" spans="1:16" s="50" customFormat="1">
      <c r="A343" s="46"/>
      <c r="B343" s="98" t="str">
        <f>B168</f>
        <v>VII. KANALIZACIJA (meteorna, fekalna)</v>
      </c>
      <c r="C343" s="99"/>
      <c r="D343" s="100"/>
      <c r="E343" s="196"/>
      <c r="F343" s="197">
        <f>F261</f>
        <v>0</v>
      </c>
      <c r="G343" s="51"/>
      <c r="H343" s="51"/>
      <c r="I343" s="51"/>
      <c r="J343" s="51"/>
      <c r="K343" s="51"/>
      <c r="O343" s="5">
        <f t="shared" si="26"/>
        <v>37</v>
      </c>
      <c r="P343" s="5">
        <f t="shared" si="27"/>
        <v>0</v>
      </c>
    </row>
    <row r="344" spans="1:16" s="50" customFormat="1">
      <c r="A344" s="46"/>
      <c r="B344" s="98" t="str">
        <f>B264</f>
        <v>VIII. PROMETNA OPREMA</v>
      </c>
      <c r="C344" s="99"/>
      <c r="D344" s="100"/>
      <c r="E344" s="196"/>
      <c r="F344" s="197">
        <f>F292</f>
        <v>0</v>
      </c>
      <c r="G344" s="51"/>
      <c r="H344" s="51"/>
      <c r="I344" s="51"/>
      <c r="J344" s="51"/>
      <c r="K344" s="51"/>
      <c r="O344" s="5"/>
      <c r="P344" s="5"/>
    </row>
    <row r="345" spans="1:16" s="50" customFormat="1">
      <c r="A345" s="46"/>
      <c r="B345" s="98" t="str">
        <f>B295</f>
        <v>IX. HORTIKULTURA</v>
      </c>
      <c r="C345" s="99"/>
      <c r="D345" s="100"/>
      <c r="E345" s="196"/>
      <c r="F345" s="197">
        <f>F309</f>
        <v>0</v>
      </c>
      <c r="G345" s="51"/>
      <c r="H345" s="51" t="s">
        <v>196</v>
      </c>
      <c r="I345" s="51"/>
      <c r="J345" s="51"/>
      <c r="K345" s="51"/>
      <c r="O345" s="5">
        <f t="shared" si="26"/>
        <v>16</v>
      </c>
      <c r="P345" s="5">
        <f t="shared" si="27"/>
        <v>0</v>
      </c>
    </row>
    <row r="346" spans="1:16" s="50" customFormat="1" ht="13.5" thickBot="1">
      <c r="A346" s="46"/>
      <c r="B346" s="101" t="str">
        <f>B312</f>
        <v>X. ZUNANJA OPREMA</v>
      </c>
      <c r="C346" s="99"/>
      <c r="D346" s="100"/>
      <c r="E346" s="196"/>
      <c r="F346" s="197">
        <f>F326</f>
        <v>0</v>
      </c>
      <c r="G346" s="51"/>
      <c r="H346" s="51">
        <f>SUM(F5:F332)</f>
        <v>0</v>
      </c>
      <c r="I346" s="51"/>
      <c r="J346" s="51"/>
      <c r="K346" s="51"/>
      <c r="O346" s="5">
        <f t="shared" si="26"/>
        <v>17</v>
      </c>
      <c r="P346" s="5">
        <f t="shared" si="27"/>
        <v>0</v>
      </c>
    </row>
    <row r="347" spans="1:16" s="50" customFormat="1" ht="13.5" thickBot="1">
      <c r="A347" s="46" t="s">
        <v>9</v>
      </c>
      <c r="B347" s="102" t="s">
        <v>17</v>
      </c>
      <c r="C347" s="103" t="s">
        <v>8</v>
      </c>
      <c r="D347" s="104" t="s">
        <v>9</v>
      </c>
      <c r="E347" s="198"/>
      <c r="F347" s="199">
        <f>SUM(F337:F346)</f>
        <v>0</v>
      </c>
      <c r="G347" s="51"/>
      <c r="H347" s="51">
        <f>H346/2</f>
        <v>0</v>
      </c>
      <c r="I347" s="51"/>
      <c r="J347" s="51"/>
      <c r="K347" s="51"/>
      <c r="O347" s="5">
        <f t="shared" si="26"/>
        <v>13</v>
      </c>
      <c r="P347" s="5">
        <f t="shared" si="27"/>
        <v>0</v>
      </c>
    </row>
    <row r="348" spans="1:16" s="50" customFormat="1">
      <c r="A348" s="46"/>
      <c r="B348" s="105"/>
      <c r="C348" s="106"/>
      <c r="D348" s="107"/>
      <c r="E348" s="200"/>
      <c r="F348" s="201"/>
      <c r="G348" s="51"/>
      <c r="H348" s="51"/>
      <c r="I348" s="51"/>
      <c r="J348" s="51"/>
      <c r="K348" s="51"/>
      <c r="O348" s="5">
        <f t="shared" si="26"/>
        <v>0</v>
      </c>
      <c r="P348" s="5">
        <f t="shared" si="27"/>
        <v>0</v>
      </c>
    </row>
    <row r="349" spans="1:16" s="57" customFormat="1">
      <c r="A349" s="59" t="s">
        <v>9</v>
      </c>
      <c r="B349" s="108"/>
      <c r="C349" s="61"/>
      <c r="D349" s="61"/>
      <c r="E349" s="202"/>
      <c r="F349" s="203"/>
      <c r="G349" s="51"/>
      <c r="H349" s="51"/>
      <c r="I349" s="51"/>
      <c r="J349" s="51"/>
      <c r="K349" s="51"/>
      <c r="O349" s="5">
        <f t="shared" si="26"/>
        <v>0</v>
      </c>
      <c r="P349" s="5">
        <f t="shared" si="27"/>
        <v>0</v>
      </c>
    </row>
    <row r="350" spans="1:16" s="50" customFormat="1" ht="13.5" thickBot="1">
      <c r="A350" s="46" t="s">
        <v>9</v>
      </c>
      <c r="B350" s="109" t="s">
        <v>151</v>
      </c>
      <c r="C350" s="110" t="s">
        <v>8</v>
      </c>
      <c r="D350" s="111" t="s">
        <v>9</v>
      </c>
      <c r="E350" s="204"/>
      <c r="F350" s="205">
        <f>0.22*F347</f>
        <v>0</v>
      </c>
      <c r="G350" s="51"/>
      <c r="H350" s="51"/>
      <c r="I350" s="51"/>
      <c r="J350" s="51"/>
      <c r="K350" s="51"/>
      <c r="O350" s="5">
        <f t="shared" si="26"/>
        <v>8</v>
      </c>
      <c r="P350" s="5">
        <f t="shared" si="27"/>
        <v>0</v>
      </c>
    </row>
    <row r="351" spans="1:16" s="50" customFormat="1" ht="13.5" thickBot="1">
      <c r="A351" s="46" t="s">
        <v>9</v>
      </c>
      <c r="B351" s="112" t="s">
        <v>17</v>
      </c>
      <c r="C351" s="103" t="s">
        <v>8</v>
      </c>
      <c r="D351" s="104"/>
      <c r="E351" s="198"/>
      <c r="F351" s="206">
        <f>SUM(F347:F350)</f>
        <v>0</v>
      </c>
      <c r="G351" s="51"/>
      <c r="H351" s="51"/>
      <c r="I351" s="51"/>
      <c r="J351" s="51"/>
      <c r="K351" s="51"/>
      <c r="O351" s="5">
        <f t="shared" si="26"/>
        <v>13</v>
      </c>
      <c r="P351" s="5">
        <f t="shared" si="27"/>
        <v>0</v>
      </c>
    </row>
    <row r="352" spans="1:16" s="57" customFormat="1">
      <c r="A352" s="59" t="s">
        <v>9</v>
      </c>
      <c r="B352" s="60"/>
      <c r="C352" s="61"/>
      <c r="D352" s="61"/>
      <c r="E352" s="184"/>
      <c r="F352" s="184"/>
      <c r="G352" s="51"/>
      <c r="H352" s="51"/>
      <c r="I352" s="51"/>
      <c r="J352" s="51"/>
      <c r="K352" s="51"/>
      <c r="O352" s="5">
        <f t="shared" si="26"/>
        <v>0</v>
      </c>
      <c r="P352" s="5">
        <f t="shared" si="27"/>
        <v>0</v>
      </c>
    </row>
    <row r="353" spans="1:16" s="50" customFormat="1">
      <c r="A353" s="46" t="s">
        <v>9</v>
      </c>
      <c r="B353" s="52" t="s">
        <v>8</v>
      </c>
      <c r="C353" s="48" t="s">
        <v>8</v>
      </c>
      <c r="D353" s="49" t="s">
        <v>9</v>
      </c>
      <c r="E353" s="178"/>
      <c r="F353" s="179"/>
      <c r="G353" s="51"/>
      <c r="H353" s="51"/>
      <c r="I353" s="51"/>
      <c r="J353" s="51"/>
      <c r="K353" s="51"/>
      <c r="O353" s="5">
        <f t="shared" si="26"/>
        <v>1</v>
      </c>
      <c r="P353" s="5">
        <f t="shared" si="27"/>
        <v>0</v>
      </c>
    </row>
    <row r="354" spans="1:16" s="57" customFormat="1">
      <c r="A354" s="59"/>
      <c r="B354" s="60"/>
      <c r="C354" s="61"/>
      <c r="D354" s="61"/>
      <c r="E354" s="184"/>
      <c r="F354" s="184"/>
      <c r="G354" s="51"/>
      <c r="H354" s="51"/>
      <c r="I354" s="51"/>
      <c r="J354" s="51"/>
      <c r="K354" s="51"/>
      <c r="O354" s="5">
        <f t="shared" si="26"/>
        <v>0</v>
      </c>
      <c r="P354" s="5">
        <f t="shared" si="27"/>
        <v>0</v>
      </c>
    </row>
    <row r="355" spans="1:16" s="50" customFormat="1">
      <c r="A355" s="46"/>
      <c r="B355" s="52"/>
      <c r="C355" s="48"/>
      <c r="D355" s="49"/>
      <c r="E355" s="178"/>
      <c r="F355" s="179"/>
      <c r="G355" s="51"/>
      <c r="H355" s="51"/>
      <c r="I355" s="51"/>
      <c r="J355" s="51"/>
      <c r="K355" s="51"/>
      <c r="O355" s="5">
        <f t="shared" si="26"/>
        <v>0</v>
      </c>
      <c r="P355" s="5">
        <f t="shared" si="27"/>
        <v>0</v>
      </c>
    </row>
    <row r="356" spans="1:16" s="116" customFormat="1">
      <c r="A356" s="113" t="s">
        <v>9</v>
      </c>
      <c r="B356" s="114"/>
      <c r="C356" s="115"/>
      <c r="D356" s="115"/>
      <c r="E356" s="207"/>
      <c r="F356" s="207"/>
      <c r="G356" s="51"/>
      <c r="H356" s="51"/>
      <c r="I356" s="51"/>
      <c r="J356" s="51"/>
      <c r="K356" s="51"/>
      <c r="O356" s="5">
        <f t="shared" si="26"/>
        <v>0</v>
      </c>
      <c r="P356" s="5">
        <f t="shared" ref="P356:P363" si="28">IF(O356&gt;250,"POZOR",)</f>
        <v>0</v>
      </c>
    </row>
    <row r="357" spans="1:16" s="116" customFormat="1">
      <c r="A357" s="113" t="s">
        <v>9</v>
      </c>
      <c r="B357" s="114"/>
      <c r="C357" s="115"/>
      <c r="D357" s="115"/>
      <c r="E357" s="207"/>
      <c r="F357" s="207"/>
      <c r="G357" s="51"/>
      <c r="H357" s="51"/>
      <c r="I357" s="51"/>
      <c r="J357" s="51"/>
      <c r="K357" s="51"/>
      <c r="O357" s="5">
        <f t="shared" ref="O357:O363" si="29">LEN(B357)</f>
        <v>0</v>
      </c>
      <c r="P357" s="5">
        <f t="shared" si="28"/>
        <v>0</v>
      </c>
    </row>
    <row r="358" spans="1:16" s="121" customFormat="1">
      <c r="A358" s="117" t="s">
        <v>9</v>
      </c>
      <c r="B358" s="118"/>
      <c r="C358" s="119" t="s">
        <v>8</v>
      </c>
      <c r="D358" s="120" t="s">
        <v>9</v>
      </c>
      <c r="E358" s="208"/>
      <c r="F358" s="209"/>
      <c r="G358" s="51"/>
      <c r="H358" s="51"/>
      <c r="I358" s="51"/>
      <c r="J358" s="51"/>
      <c r="K358" s="51"/>
      <c r="O358" s="5">
        <f t="shared" si="29"/>
        <v>0</v>
      </c>
      <c r="P358" s="5">
        <f t="shared" si="28"/>
        <v>0</v>
      </c>
    </row>
    <row r="359" spans="1:16" s="124" customFormat="1">
      <c r="A359" s="122" t="s">
        <v>9</v>
      </c>
      <c r="B359" s="123"/>
      <c r="D359" s="125"/>
      <c r="E359" s="210"/>
      <c r="F359" s="210"/>
      <c r="G359" s="51"/>
      <c r="H359" s="51"/>
      <c r="I359" s="51"/>
      <c r="J359" s="51"/>
      <c r="K359" s="51"/>
      <c r="O359" s="5">
        <f t="shared" si="29"/>
        <v>0</v>
      </c>
      <c r="P359" s="5">
        <f t="shared" si="28"/>
        <v>0</v>
      </c>
    </row>
    <row r="360" spans="1:16" s="124" customFormat="1">
      <c r="A360" s="122"/>
      <c r="B360" s="126"/>
      <c r="C360" s="125"/>
      <c r="D360" s="125"/>
      <c r="E360" s="210"/>
      <c r="F360" s="210"/>
      <c r="G360" s="51"/>
      <c r="H360" s="51"/>
      <c r="I360" s="51"/>
      <c r="J360" s="51"/>
      <c r="K360" s="51"/>
      <c r="O360" s="5">
        <f t="shared" si="29"/>
        <v>0</v>
      </c>
      <c r="P360" s="5">
        <f t="shared" si="28"/>
        <v>0</v>
      </c>
    </row>
    <row r="361" spans="1:16" s="131" customFormat="1">
      <c r="A361" s="127" t="s">
        <v>9</v>
      </c>
      <c r="B361" s="128"/>
      <c r="C361" s="129"/>
      <c r="D361" s="130"/>
      <c r="E361" s="211"/>
      <c r="F361" s="211"/>
      <c r="G361" s="51"/>
      <c r="H361" s="51"/>
      <c r="I361" s="51"/>
      <c r="J361" s="51"/>
      <c r="K361" s="51"/>
      <c r="O361" s="5">
        <f t="shared" si="29"/>
        <v>0</v>
      </c>
      <c r="P361" s="5">
        <f t="shared" si="28"/>
        <v>0</v>
      </c>
    </row>
    <row r="362" spans="1:16" s="131" customFormat="1">
      <c r="A362" s="127"/>
      <c r="B362" s="128"/>
      <c r="C362" s="129"/>
      <c r="D362" s="130"/>
      <c r="E362" s="211"/>
      <c r="F362" s="211"/>
      <c r="G362" s="51"/>
      <c r="H362" s="51"/>
      <c r="I362" s="51"/>
      <c r="J362" s="51"/>
      <c r="K362" s="51"/>
      <c r="O362" s="5">
        <f t="shared" si="29"/>
        <v>0</v>
      </c>
      <c r="P362" s="5">
        <f t="shared" si="28"/>
        <v>0</v>
      </c>
    </row>
    <row r="363" spans="1:16" s="131" customFormat="1">
      <c r="A363" s="127"/>
      <c r="B363" s="128"/>
      <c r="C363" s="129"/>
      <c r="D363" s="130"/>
      <c r="E363" s="211"/>
      <c r="F363" s="212"/>
      <c r="G363" s="51"/>
      <c r="H363" s="51"/>
      <c r="I363" s="51"/>
      <c r="J363" s="51"/>
      <c r="K363" s="51"/>
      <c r="O363" s="5">
        <f t="shared" si="29"/>
        <v>0</v>
      </c>
      <c r="P363" s="5">
        <f t="shared" si="28"/>
        <v>0</v>
      </c>
    </row>
    <row r="364" spans="1:16" s="131" customFormat="1">
      <c r="A364" s="127"/>
      <c r="B364" s="128"/>
      <c r="C364" s="129"/>
      <c r="D364" s="130"/>
      <c r="E364" s="211"/>
      <c r="F364" s="212"/>
      <c r="G364" s="51"/>
      <c r="H364" s="51"/>
      <c r="I364" s="51"/>
      <c r="J364" s="51"/>
      <c r="K364" s="51"/>
    </row>
    <row r="365" spans="1:16" s="131" customFormat="1">
      <c r="A365" s="127" t="s">
        <v>9</v>
      </c>
      <c r="B365" s="132"/>
      <c r="C365" s="129"/>
      <c r="D365" s="130"/>
      <c r="E365" s="211"/>
      <c r="F365" s="211"/>
      <c r="G365" s="51"/>
      <c r="H365" s="51"/>
      <c r="I365" s="51"/>
      <c r="J365" s="51"/>
      <c r="K365" s="51"/>
    </row>
    <row r="366" spans="1:16" s="131" customFormat="1">
      <c r="A366" s="127"/>
      <c r="B366" s="132"/>
      <c r="C366" s="129"/>
      <c r="D366" s="130"/>
      <c r="E366" s="211"/>
      <c r="F366" s="211"/>
      <c r="G366" s="51"/>
      <c r="H366" s="51"/>
      <c r="I366" s="51"/>
      <c r="J366" s="51"/>
      <c r="K366" s="51"/>
    </row>
    <row r="367" spans="1:16" s="124" customFormat="1">
      <c r="A367" s="122" t="s">
        <v>9</v>
      </c>
      <c r="B367" s="126"/>
      <c r="C367" s="125"/>
      <c r="D367" s="125"/>
      <c r="E367" s="210"/>
      <c r="F367" s="210"/>
      <c r="G367" s="51"/>
      <c r="H367" s="51"/>
      <c r="I367" s="51"/>
      <c r="J367" s="51"/>
      <c r="K367" s="51"/>
    </row>
    <row r="368" spans="1:16" s="131" customFormat="1">
      <c r="A368" s="127" t="s">
        <v>9</v>
      </c>
      <c r="B368" s="133"/>
      <c r="C368" s="129"/>
      <c r="D368" s="130"/>
      <c r="E368" s="211"/>
      <c r="F368" s="213"/>
      <c r="G368" s="51"/>
      <c r="H368" s="51"/>
      <c r="I368" s="51"/>
      <c r="J368" s="51"/>
      <c r="K368" s="51"/>
    </row>
    <row r="369" spans="1:11" s="131" customFormat="1">
      <c r="A369" s="127" t="s">
        <v>9</v>
      </c>
      <c r="B369" s="133"/>
      <c r="C369" s="129"/>
      <c r="D369" s="130"/>
      <c r="E369" s="211"/>
      <c r="F369" s="213"/>
      <c r="G369" s="51"/>
      <c r="H369" s="51"/>
      <c r="I369" s="51"/>
      <c r="J369" s="51"/>
      <c r="K369" s="51"/>
    </row>
    <row r="370" spans="1:11" s="124" customFormat="1">
      <c r="A370" s="122" t="s">
        <v>9</v>
      </c>
      <c r="B370" s="126"/>
      <c r="C370" s="125"/>
      <c r="D370" s="125"/>
      <c r="E370" s="210"/>
      <c r="F370" s="210"/>
      <c r="G370" s="51"/>
      <c r="H370" s="51"/>
      <c r="I370" s="51"/>
      <c r="J370" s="51"/>
      <c r="K370" s="51"/>
    </row>
    <row r="371" spans="1:11" s="121" customFormat="1">
      <c r="A371" s="117" t="s">
        <v>9</v>
      </c>
      <c r="B371" s="134"/>
      <c r="C371" s="119"/>
      <c r="D371" s="120"/>
      <c r="E371" s="208"/>
      <c r="F371" s="209"/>
      <c r="G371" s="51"/>
      <c r="H371" s="51"/>
      <c r="I371" s="51"/>
      <c r="J371" s="51"/>
      <c r="K371" s="51"/>
    </row>
    <row r="372" spans="1:11" s="116" customFormat="1">
      <c r="A372" s="113"/>
      <c r="B372" s="114"/>
      <c r="C372" s="115"/>
      <c r="D372" s="115"/>
      <c r="E372" s="207"/>
      <c r="F372" s="207"/>
      <c r="G372" s="51"/>
      <c r="H372" s="51"/>
      <c r="I372" s="51"/>
      <c r="J372" s="51"/>
      <c r="K372" s="51"/>
    </row>
    <row r="373" spans="1:11" s="121" customFormat="1">
      <c r="A373" s="117"/>
      <c r="B373" s="134"/>
      <c r="C373" s="119"/>
      <c r="D373" s="120"/>
      <c r="E373" s="208"/>
      <c r="F373" s="209"/>
      <c r="G373" s="51"/>
      <c r="H373" s="51"/>
      <c r="I373" s="51"/>
      <c r="J373" s="51"/>
      <c r="K373" s="51"/>
    </row>
    <row r="374" spans="1:11" s="116" customFormat="1">
      <c r="A374" s="113"/>
      <c r="B374" s="114"/>
      <c r="C374" s="115"/>
      <c r="D374" s="115"/>
      <c r="E374" s="207"/>
      <c r="F374" s="207"/>
      <c r="G374" s="51"/>
      <c r="H374" s="51"/>
      <c r="I374" s="51"/>
      <c r="J374" s="51"/>
      <c r="K374" s="51"/>
    </row>
    <row r="375" spans="1:11" s="121" customFormat="1">
      <c r="A375" s="117"/>
      <c r="B375" s="134"/>
      <c r="C375" s="119"/>
      <c r="D375" s="120"/>
      <c r="E375" s="208"/>
      <c r="F375" s="209"/>
      <c r="G375" s="51"/>
      <c r="H375" s="51"/>
      <c r="I375" s="51"/>
      <c r="J375" s="51"/>
      <c r="K375" s="51"/>
    </row>
    <row r="376" spans="1:11" s="116" customFormat="1">
      <c r="A376" s="113"/>
      <c r="B376" s="114"/>
      <c r="C376" s="115"/>
      <c r="D376" s="115"/>
      <c r="E376" s="207"/>
      <c r="F376" s="207"/>
      <c r="G376" s="51"/>
      <c r="H376" s="51"/>
      <c r="I376" s="51"/>
      <c r="J376" s="51"/>
      <c r="K376" s="51"/>
    </row>
    <row r="377" spans="1:11" s="121" customFormat="1">
      <c r="A377" s="117"/>
      <c r="B377" s="134"/>
      <c r="C377" s="119"/>
      <c r="D377" s="120"/>
      <c r="E377" s="208"/>
      <c r="F377" s="209"/>
      <c r="G377" s="51"/>
      <c r="H377" s="51"/>
      <c r="I377" s="51"/>
      <c r="J377" s="51"/>
      <c r="K377" s="51"/>
    </row>
    <row r="378" spans="1:11" s="116" customFormat="1">
      <c r="A378" s="113"/>
      <c r="B378" s="114"/>
      <c r="C378" s="115"/>
      <c r="D378" s="115"/>
      <c r="E378" s="207"/>
      <c r="F378" s="207"/>
      <c r="G378" s="51"/>
      <c r="H378" s="51"/>
      <c r="I378" s="51"/>
      <c r="J378" s="51"/>
      <c r="K378" s="51"/>
    </row>
    <row r="379" spans="1:11" s="121" customFormat="1">
      <c r="A379" s="117"/>
      <c r="B379" s="134"/>
      <c r="C379" s="119"/>
      <c r="D379" s="120"/>
      <c r="E379" s="208"/>
      <c r="F379" s="209"/>
      <c r="G379" s="51"/>
      <c r="H379" s="51"/>
      <c r="I379" s="51"/>
      <c r="J379" s="51"/>
      <c r="K379" s="51"/>
    </row>
    <row r="380" spans="1:11" s="116" customFormat="1">
      <c r="A380" s="113"/>
      <c r="B380" s="114"/>
      <c r="C380" s="115"/>
      <c r="D380" s="115"/>
      <c r="E380" s="207"/>
      <c r="F380" s="207"/>
      <c r="G380" s="51"/>
      <c r="H380" s="51"/>
      <c r="I380" s="51"/>
      <c r="J380" s="51"/>
      <c r="K380" s="51"/>
    </row>
    <row r="381" spans="1:11" s="121" customFormat="1">
      <c r="A381" s="117"/>
      <c r="B381" s="134"/>
      <c r="C381" s="119"/>
      <c r="D381" s="120"/>
      <c r="E381" s="208"/>
      <c r="F381" s="209"/>
      <c r="G381" s="51"/>
      <c r="H381" s="51"/>
      <c r="I381" s="51"/>
      <c r="J381" s="51"/>
      <c r="K381" s="51"/>
    </row>
    <row r="382" spans="1:11" s="116" customFormat="1">
      <c r="A382" s="113"/>
      <c r="B382" s="114"/>
      <c r="C382" s="115"/>
      <c r="D382" s="115"/>
      <c r="E382" s="207"/>
      <c r="F382" s="207"/>
      <c r="G382" s="51"/>
      <c r="H382" s="51"/>
      <c r="I382" s="51"/>
      <c r="J382" s="51"/>
      <c r="K382" s="51"/>
    </row>
    <row r="383" spans="1:11" s="121" customFormat="1">
      <c r="A383" s="117"/>
      <c r="B383" s="134"/>
      <c r="C383" s="119"/>
      <c r="D383" s="120"/>
      <c r="E383" s="208"/>
      <c r="F383" s="209"/>
      <c r="G383" s="51"/>
      <c r="H383" s="51"/>
      <c r="I383" s="51"/>
      <c r="J383" s="51"/>
      <c r="K383" s="51"/>
    </row>
    <row r="384" spans="1:11" s="116" customFormat="1">
      <c r="A384" s="113"/>
      <c r="B384" s="114"/>
      <c r="C384" s="115"/>
      <c r="D384" s="115"/>
      <c r="E384" s="207"/>
      <c r="F384" s="207"/>
      <c r="G384" s="51"/>
      <c r="H384" s="51"/>
      <c r="I384" s="51"/>
      <c r="J384" s="51"/>
      <c r="K384" s="51"/>
    </row>
    <row r="385" spans="1:11" s="121" customFormat="1">
      <c r="A385" s="117"/>
      <c r="B385" s="134"/>
      <c r="C385" s="119"/>
      <c r="D385" s="120"/>
      <c r="E385" s="208"/>
      <c r="F385" s="209"/>
      <c r="G385" s="51"/>
      <c r="H385" s="51"/>
      <c r="I385" s="51"/>
      <c r="J385" s="51"/>
      <c r="K385" s="51"/>
    </row>
    <row r="386" spans="1:11" s="116" customFormat="1">
      <c r="A386" s="113"/>
      <c r="B386" s="114"/>
      <c r="C386" s="115"/>
      <c r="D386" s="115"/>
      <c r="E386" s="207"/>
      <c r="F386" s="207"/>
      <c r="G386" s="51"/>
      <c r="H386" s="51"/>
      <c r="I386" s="51"/>
      <c r="J386" s="51"/>
      <c r="K386" s="51"/>
    </row>
    <row r="387" spans="1:11" s="121" customFormat="1">
      <c r="A387" s="117"/>
      <c r="B387" s="134"/>
      <c r="C387" s="119"/>
      <c r="D387" s="120"/>
      <c r="E387" s="208"/>
      <c r="F387" s="209"/>
      <c r="G387" s="51"/>
      <c r="H387" s="51"/>
      <c r="I387" s="51"/>
      <c r="J387" s="51"/>
      <c r="K387" s="51"/>
    </row>
    <row r="388" spans="1:11" s="116" customFormat="1">
      <c r="A388" s="113"/>
      <c r="B388" s="114"/>
      <c r="C388" s="115"/>
      <c r="D388" s="115"/>
      <c r="E388" s="207"/>
      <c r="F388" s="207"/>
      <c r="G388" s="51"/>
      <c r="H388" s="51"/>
      <c r="I388" s="51"/>
      <c r="J388" s="51"/>
      <c r="K388" s="51"/>
    </row>
    <row r="389" spans="1:11" s="121" customFormat="1">
      <c r="A389" s="117"/>
      <c r="B389" s="134"/>
      <c r="C389" s="119"/>
      <c r="D389" s="120"/>
      <c r="E389" s="208"/>
      <c r="F389" s="209"/>
      <c r="G389" s="51"/>
      <c r="H389" s="51"/>
      <c r="I389" s="51"/>
      <c r="J389" s="51"/>
      <c r="K389" s="51"/>
    </row>
    <row r="390" spans="1:11" s="116" customFormat="1">
      <c r="A390" s="113"/>
      <c r="B390" s="114"/>
      <c r="C390" s="115"/>
      <c r="D390" s="115"/>
      <c r="E390" s="207"/>
      <c r="F390" s="207"/>
      <c r="G390" s="51"/>
      <c r="H390" s="51"/>
      <c r="I390" s="51"/>
      <c r="J390" s="51"/>
      <c r="K390" s="51"/>
    </row>
    <row r="391" spans="1:11" s="121" customFormat="1">
      <c r="A391" s="117"/>
      <c r="B391" s="134"/>
      <c r="C391" s="119"/>
      <c r="D391" s="120"/>
      <c r="E391" s="208"/>
      <c r="F391" s="209"/>
      <c r="G391" s="51"/>
      <c r="H391" s="51"/>
      <c r="I391" s="51"/>
      <c r="J391" s="51"/>
      <c r="K391" s="51"/>
    </row>
    <row r="392" spans="1:11" s="116" customFormat="1">
      <c r="A392" s="113"/>
      <c r="B392" s="114"/>
      <c r="C392" s="115"/>
      <c r="D392" s="115"/>
      <c r="E392" s="207"/>
      <c r="F392" s="207"/>
      <c r="G392" s="51"/>
      <c r="H392" s="51"/>
      <c r="I392" s="51"/>
      <c r="J392" s="51"/>
      <c r="K392" s="51"/>
    </row>
    <row r="393" spans="1:11" s="121" customFormat="1">
      <c r="A393" s="117"/>
      <c r="B393" s="134"/>
      <c r="C393" s="119"/>
      <c r="D393" s="120"/>
      <c r="E393" s="208"/>
      <c r="F393" s="209"/>
      <c r="G393" s="51"/>
      <c r="H393" s="51"/>
      <c r="I393" s="51"/>
      <c r="J393" s="51"/>
      <c r="K393" s="51"/>
    </row>
    <row r="394" spans="1:11" s="116" customFormat="1">
      <c r="A394" s="113"/>
      <c r="B394" s="114"/>
      <c r="C394" s="115"/>
      <c r="D394" s="115"/>
      <c r="E394" s="207"/>
      <c r="F394" s="207"/>
      <c r="G394" s="51"/>
      <c r="H394" s="51"/>
      <c r="I394" s="51"/>
      <c r="J394" s="51"/>
      <c r="K394" s="51"/>
    </row>
    <row r="395" spans="1:11" s="121" customFormat="1">
      <c r="A395" s="117"/>
      <c r="B395" s="134"/>
      <c r="C395" s="119"/>
      <c r="D395" s="120"/>
      <c r="E395" s="208"/>
      <c r="F395" s="209"/>
      <c r="G395" s="51"/>
      <c r="H395" s="51"/>
      <c r="I395" s="51"/>
      <c r="J395" s="51"/>
      <c r="K395" s="51"/>
    </row>
    <row r="396" spans="1:11" s="116" customFormat="1">
      <c r="A396" s="113"/>
      <c r="B396" s="114"/>
      <c r="C396" s="115"/>
      <c r="D396" s="115"/>
      <c r="E396" s="207"/>
      <c r="F396" s="207"/>
      <c r="G396" s="51"/>
      <c r="H396" s="51"/>
      <c r="I396" s="51"/>
      <c r="J396" s="51"/>
      <c r="K396" s="51"/>
    </row>
    <row r="397" spans="1:11" s="121" customFormat="1">
      <c r="A397" s="117"/>
      <c r="B397" s="134"/>
      <c r="C397" s="119"/>
      <c r="D397" s="120"/>
      <c r="E397" s="208"/>
      <c r="F397" s="209"/>
      <c r="G397" s="51"/>
      <c r="H397" s="51"/>
      <c r="I397" s="51"/>
      <c r="J397" s="51"/>
      <c r="K397" s="51"/>
    </row>
    <row r="398" spans="1:11" s="116" customFormat="1">
      <c r="A398" s="113"/>
      <c r="B398" s="114"/>
      <c r="C398" s="115"/>
      <c r="D398" s="115"/>
      <c r="E398" s="207"/>
      <c r="F398" s="207"/>
      <c r="G398" s="51"/>
      <c r="H398" s="51"/>
      <c r="I398" s="51"/>
      <c r="J398" s="51"/>
      <c r="K398" s="51"/>
    </row>
    <row r="399" spans="1:11" s="121" customFormat="1">
      <c r="A399" s="117"/>
      <c r="B399" s="134"/>
      <c r="C399" s="119"/>
      <c r="D399" s="120"/>
      <c r="E399" s="208"/>
      <c r="F399" s="209"/>
      <c r="G399" s="51"/>
      <c r="H399" s="51"/>
      <c r="I399" s="51"/>
      <c r="J399" s="51"/>
      <c r="K399" s="51"/>
    </row>
    <row r="400" spans="1:11" s="116" customFormat="1">
      <c r="A400" s="113"/>
      <c r="B400" s="114"/>
      <c r="C400" s="115"/>
      <c r="D400" s="115"/>
      <c r="E400" s="207"/>
      <c r="F400" s="207"/>
      <c r="G400" s="51"/>
      <c r="H400" s="51"/>
      <c r="I400" s="51"/>
      <c r="J400" s="51"/>
      <c r="K400" s="51"/>
    </row>
    <row r="401" spans="1:11" s="121" customFormat="1">
      <c r="A401" s="117"/>
      <c r="B401" s="134"/>
      <c r="C401" s="119"/>
      <c r="D401" s="120"/>
      <c r="E401" s="208"/>
      <c r="F401" s="209"/>
      <c r="G401" s="51"/>
      <c r="H401" s="51"/>
      <c r="I401" s="51"/>
      <c r="J401" s="51"/>
      <c r="K401" s="51"/>
    </row>
    <row r="402" spans="1:11" s="116" customFormat="1">
      <c r="A402" s="113"/>
      <c r="B402" s="114"/>
      <c r="C402" s="115"/>
      <c r="D402" s="115"/>
      <c r="E402" s="207"/>
      <c r="F402" s="207"/>
      <c r="G402" s="51"/>
      <c r="H402" s="51"/>
      <c r="I402" s="51"/>
      <c r="J402" s="51"/>
      <c r="K402" s="51"/>
    </row>
    <row r="403" spans="1:11" s="121" customFormat="1">
      <c r="A403" s="117"/>
      <c r="B403" s="134"/>
      <c r="C403" s="119"/>
      <c r="D403" s="120"/>
      <c r="E403" s="208"/>
      <c r="F403" s="209"/>
      <c r="G403" s="51"/>
      <c r="H403" s="51"/>
      <c r="I403" s="51"/>
      <c r="J403" s="51"/>
      <c r="K403" s="51"/>
    </row>
    <row r="404" spans="1:11" s="116" customFormat="1">
      <c r="A404" s="113"/>
      <c r="B404" s="114"/>
      <c r="C404" s="115"/>
      <c r="D404" s="115"/>
      <c r="E404" s="207"/>
      <c r="F404" s="207"/>
      <c r="G404" s="51"/>
      <c r="H404" s="51"/>
      <c r="I404" s="51"/>
      <c r="J404" s="51"/>
      <c r="K404" s="51"/>
    </row>
    <row r="405" spans="1:11" s="121" customFormat="1">
      <c r="A405" s="117"/>
      <c r="B405" s="134"/>
      <c r="C405" s="119"/>
      <c r="D405" s="120"/>
      <c r="E405" s="208"/>
      <c r="F405" s="209"/>
      <c r="G405" s="51"/>
      <c r="H405" s="51"/>
      <c r="I405" s="51"/>
      <c r="J405" s="51"/>
      <c r="K405" s="51"/>
    </row>
    <row r="406" spans="1:11" s="116" customFormat="1">
      <c r="A406" s="113"/>
      <c r="B406" s="114"/>
      <c r="C406" s="115"/>
      <c r="D406" s="115"/>
      <c r="E406" s="207"/>
      <c r="F406" s="207"/>
      <c r="G406" s="51"/>
      <c r="H406" s="51"/>
      <c r="I406" s="51"/>
      <c r="J406" s="51"/>
      <c r="K406" s="51"/>
    </row>
    <row r="407" spans="1:11" s="121" customFormat="1">
      <c r="A407" s="117"/>
      <c r="B407" s="134"/>
      <c r="C407" s="119"/>
      <c r="D407" s="120"/>
      <c r="E407" s="208"/>
      <c r="F407" s="209"/>
      <c r="G407" s="51"/>
      <c r="H407" s="51"/>
      <c r="I407" s="51"/>
      <c r="J407" s="51"/>
      <c r="K407" s="51"/>
    </row>
    <row r="408" spans="1:11" s="116" customFormat="1">
      <c r="A408" s="113"/>
      <c r="B408" s="114"/>
      <c r="C408" s="115"/>
      <c r="D408" s="115"/>
      <c r="E408" s="207"/>
      <c r="F408" s="207"/>
      <c r="G408" s="51"/>
      <c r="H408" s="51"/>
      <c r="I408" s="51"/>
      <c r="J408" s="51"/>
      <c r="K408" s="51"/>
    </row>
    <row r="409" spans="1:11" s="121" customFormat="1">
      <c r="A409" s="117"/>
      <c r="B409" s="134"/>
      <c r="C409" s="119"/>
      <c r="D409" s="120"/>
      <c r="E409" s="208"/>
      <c r="F409" s="209"/>
      <c r="G409" s="51"/>
      <c r="H409" s="51"/>
      <c r="I409" s="51"/>
      <c r="J409" s="51"/>
      <c r="K409" s="51"/>
    </row>
    <row r="410" spans="1:11" s="116" customFormat="1">
      <c r="A410" s="113"/>
      <c r="B410" s="114"/>
      <c r="C410" s="115"/>
      <c r="D410" s="115"/>
      <c r="E410" s="207"/>
      <c r="F410" s="207"/>
      <c r="G410" s="51"/>
      <c r="H410" s="51"/>
      <c r="I410" s="51"/>
      <c r="J410" s="51"/>
      <c r="K410" s="51"/>
    </row>
    <row r="411" spans="1:11" s="121" customFormat="1">
      <c r="A411" s="117"/>
      <c r="B411" s="134"/>
      <c r="C411" s="119"/>
      <c r="D411" s="120"/>
      <c r="E411" s="208"/>
      <c r="F411" s="209"/>
      <c r="G411" s="51"/>
      <c r="H411" s="51"/>
      <c r="I411" s="51"/>
      <c r="J411" s="51"/>
      <c r="K411" s="51"/>
    </row>
    <row r="412" spans="1:11" s="116" customFormat="1">
      <c r="A412" s="113"/>
      <c r="B412" s="114"/>
      <c r="C412" s="115"/>
      <c r="D412" s="115"/>
      <c r="E412" s="207"/>
      <c r="F412" s="207"/>
      <c r="G412" s="51"/>
      <c r="H412" s="51"/>
      <c r="I412" s="51"/>
      <c r="J412" s="51"/>
      <c r="K412" s="51"/>
    </row>
    <row r="413" spans="1:11" s="121" customFormat="1">
      <c r="A413" s="117"/>
      <c r="B413" s="134"/>
      <c r="C413" s="119"/>
      <c r="D413" s="120"/>
      <c r="E413" s="208"/>
      <c r="F413" s="209"/>
      <c r="G413" s="51"/>
      <c r="H413" s="51"/>
      <c r="I413" s="51"/>
      <c r="J413" s="51"/>
      <c r="K413" s="51"/>
    </row>
    <row r="414" spans="1:11" s="116" customFormat="1">
      <c r="A414" s="113"/>
      <c r="B414" s="114"/>
      <c r="C414" s="115"/>
      <c r="D414" s="115"/>
      <c r="E414" s="207"/>
      <c r="F414" s="207"/>
      <c r="G414" s="51"/>
      <c r="H414" s="51"/>
      <c r="I414" s="51"/>
      <c r="J414" s="51"/>
      <c r="K414" s="51"/>
    </row>
    <row r="415" spans="1:11" s="121" customFormat="1">
      <c r="A415" s="117"/>
      <c r="B415" s="134"/>
      <c r="C415" s="119"/>
      <c r="D415" s="120"/>
      <c r="E415" s="208"/>
      <c r="F415" s="209"/>
      <c r="G415" s="51"/>
      <c r="H415" s="51"/>
      <c r="I415" s="51"/>
      <c r="J415" s="51"/>
      <c r="K415" s="51"/>
    </row>
    <row r="416" spans="1:11" s="116" customFormat="1">
      <c r="A416" s="113"/>
      <c r="B416" s="114"/>
      <c r="C416" s="115"/>
      <c r="D416" s="115"/>
      <c r="E416" s="207"/>
      <c r="F416" s="207"/>
      <c r="G416" s="51"/>
      <c r="H416" s="51"/>
      <c r="I416" s="51"/>
      <c r="J416" s="51"/>
      <c r="K416" s="51"/>
    </row>
    <row r="417" spans="1:11" s="121" customFormat="1">
      <c r="A417" s="117"/>
      <c r="B417" s="134"/>
      <c r="C417" s="119"/>
      <c r="D417" s="120"/>
      <c r="E417" s="208"/>
      <c r="F417" s="209"/>
      <c r="G417" s="51"/>
      <c r="H417" s="51"/>
      <c r="I417" s="51"/>
      <c r="J417" s="51"/>
      <c r="K417" s="51"/>
    </row>
    <row r="418" spans="1:11" s="116" customFormat="1">
      <c r="A418" s="113"/>
      <c r="B418" s="114"/>
      <c r="C418" s="115"/>
      <c r="D418" s="115"/>
      <c r="E418" s="207"/>
      <c r="F418" s="207"/>
      <c r="G418" s="51"/>
      <c r="H418" s="51"/>
      <c r="I418" s="51"/>
      <c r="J418" s="51"/>
      <c r="K418" s="51"/>
    </row>
    <row r="419" spans="1:11" s="121" customFormat="1">
      <c r="A419" s="117"/>
      <c r="B419" s="134"/>
      <c r="C419" s="119"/>
      <c r="D419" s="120"/>
      <c r="E419" s="208"/>
      <c r="F419" s="209"/>
      <c r="G419" s="51"/>
      <c r="H419" s="51"/>
      <c r="I419" s="51"/>
      <c r="J419" s="51"/>
      <c r="K419" s="51"/>
    </row>
    <row r="420" spans="1:11" s="116" customFormat="1">
      <c r="A420" s="113"/>
      <c r="B420" s="114"/>
      <c r="C420" s="115"/>
      <c r="D420" s="115"/>
      <c r="E420" s="207"/>
      <c r="F420" s="207"/>
      <c r="G420" s="51"/>
      <c r="H420" s="51"/>
      <c r="I420" s="51"/>
      <c r="J420" s="51"/>
      <c r="K420" s="51"/>
    </row>
    <row r="421" spans="1:11" s="121" customFormat="1">
      <c r="A421" s="117"/>
      <c r="B421" s="134"/>
      <c r="C421" s="119"/>
      <c r="D421" s="120"/>
      <c r="E421" s="208"/>
      <c r="F421" s="209"/>
      <c r="G421" s="51"/>
      <c r="H421" s="51"/>
      <c r="I421" s="51"/>
      <c r="J421" s="51"/>
      <c r="K421" s="51"/>
    </row>
    <row r="422" spans="1:11" s="116" customFormat="1">
      <c r="A422" s="113"/>
      <c r="B422" s="114"/>
      <c r="C422" s="115"/>
      <c r="D422" s="115"/>
      <c r="E422" s="207"/>
      <c r="F422" s="207"/>
      <c r="G422" s="51"/>
      <c r="H422" s="51"/>
      <c r="I422" s="51"/>
      <c r="J422" s="51"/>
      <c r="K422" s="51"/>
    </row>
    <row r="423" spans="1:11" s="121" customFormat="1">
      <c r="A423" s="117"/>
      <c r="B423" s="134"/>
      <c r="C423" s="119"/>
      <c r="D423" s="120"/>
      <c r="E423" s="208"/>
      <c r="F423" s="209"/>
      <c r="G423" s="51"/>
      <c r="H423" s="51"/>
      <c r="I423" s="51"/>
      <c r="J423" s="51"/>
      <c r="K423" s="51"/>
    </row>
    <row r="424" spans="1:11" s="116" customFormat="1">
      <c r="A424" s="113"/>
      <c r="B424" s="114"/>
      <c r="C424" s="115"/>
      <c r="D424" s="115"/>
      <c r="E424" s="207"/>
      <c r="F424" s="207"/>
      <c r="G424" s="51"/>
      <c r="H424" s="51"/>
      <c r="I424" s="51"/>
      <c r="J424" s="51"/>
      <c r="K424" s="51"/>
    </row>
    <row r="425" spans="1:11" s="121" customFormat="1">
      <c r="A425" s="117"/>
      <c r="B425" s="134"/>
      <c r="C425" s="119"/>
      <c r="D425" s="120"/>
      <c r="E425" s="208"/>
      <c r="F425" s="209"/>
      <c r="G425" s="51"/>
      <c r="H425" s="51"/>
      <c r="I425" s="51"/>
      <c r="J425" s="51"/>
      <c r="K425" s="51"/>
    </row>
    <row r="426" spans="1:11" s="116" customFormat="1">
      <c r="A426" s="113"/>
      <c r="B426" s="114"/>
      <c r="C426" s="115"/>
      <c r="D426" s="115"/>
      <c r="E426" s="207"/>
      <c r="F426" s="207"/>
      <c r="G426" s="51"/>
      <c r="H426" s="51"/>
      <c r="I426" s="51"/>
      <c r="J426" s="51"/>
      <c r="K426" s="51"/>
    </row>
    <row r="427" spans="1:11" s="121" customFormat="1">
      <c r="A427" s="117"/>
      <c r="B427" s="134"/>
      <c r="C427" s="119"/>
      <c r="D427" s="120"/>
      <c r="E427" s="208"/>
      <c r="F427" s="209"/>
      <c r="G427" s="51"/>
      <c r="H427" s="51"/>
      <c r="I427" s="51"/>
      <c r="J427" s="51"/>
      <c r="K427" s="51"/>
    </row>
    <row r="428" spans="1:11" s="116" customFormat="1">
      <c r="A428" s="113"/>
      <c r="B428" s="114"/>
      <c r="C428" s="115"/>
      <c r="D428" s="115"/>
      <c r="E428" s="207"/>
      <c r="F428" s="207"/>
      <c r="G428" s="51"/>
      <c r="H428" s="51"/>
      <c r="I428" s="51"/>
      <c r="J428" s="51"/>
      <c r="K428" s="51"/>
    </row>
    <row r="429" spans="1:11" s="121" customFormat="1">
      <c r="A429" s="117"/>
      <c r="B429" s="134"/>
      <c r="C429" s="119"/>
      <c r="D429" s="120"/>
      <c r="E429" s="208"/>
      <c r="F429" s="209"/>
      <c r="G429" s="51"/>
      <c r="H429" s="51"/>
      <c r="I429" s="51"/>
      <c r="J429" s="51"/>
      <c r="K429" s="51"/>
    </row>
    <row r="430" spans="1:11" s="116" customFormat="1">
      <c r="A430" s="113"/>
      <c r="B430" s="114"/>
      <c r="C430" s="115"/>
      <c r="D430" s="115"/>
      <c r="E430" s="207"/>
      <c r="F430" s="207"/>
      <c r="G430" s="51"/>
      <c r="H430" s="51"/>
      <c r="I430" s="51"/>
      <c r="J430" s="51"/>
      <c r="K430" s="51"/>
    </row>
    <row r="431" spans="1:11" s="121" customFormat="1">
      <c r="A431" s="117"/>
      <c r="B431" s="134"/>
      <c r="C431" s="119"/>
      <c r="D431" s="120"/>
      <c r="E431" s="208"/>
      <c r="F431" s="209"/>
      <c r="G431" s="51"/>
      <c r="H431" s="51"/>
      <c r="I431" s="51"/>
      <c r="J431" s="51"/>
      <c r="K431" s="51"/>
    </row>
    <row r="432" spans="1:11" s="116" customFormat="1">
      <c r="A432" s="113"/>
      <c r="B432" s="114"/>
      <c r="C432" s="115"/>
      <c r="D432" s="115"/>
      <c r="E432" s="207"/>
      <c r="F432" s="207"/>
      <c r="G432" s="51"/>
      <c r="H432" s="51"/>
      <c r="I432" s="51"/>
      <c r="J432" s="51"/>
      <c r="K432" s="51"/>
    </row>
    <row r="433" spans="1:11" s="121" customFormat="1">
      <c r="A433" s="117"/>
      <c r="B433" s="134"/>
      <c r="C433" s="119"/>
      <c r="D433" s="120"/>
      <c r="E433" s="208"/>
      <c r="F433" s="209"/>
      <c r="G433" s="51"/>
      <c r="H433" s="51"/>
      <c r="I433" s="51"/>
      <c r="J433" s="51"/>
      <c r="K433" s="51"/>
    </row>
    <row r="434" spans="1:11" s="116" customFormat="1">
      <c r="A434" s="113"/>
      <c r="B434" s="114"/>
      <c r="C434" s="115"/>
      <c r="D434" s="115"/>
      <c r="E434" s="207"/>
      <c r="F434" s="207"/>
      <c r="G434" s="51"/>
      <c r="H434" s="51"/>
      <c r="I434" s="51"/>
      <c r="J434" s="51"/>
      <c r="K434" s="51"/>
    </row>
    <row r="435" spans="1:11" s="121" customFormat="1">
      <c r="A435" s="117"/>
      <c r="B435" s="134"/>
      <c r="C435" s="119"/>
      <c r="D435" s="120"/>
      <c r="E435" s="208"/>
      <c r="F435" s="209"/>
      <c r="G435" s="51"/>
      <c r="H435" s="51"/>
      <c r="I435" s="51"/>
      <c r="J435" s="51"/>
      <c r="K435" s="51"/>
    </row>
    <row r="436" spans="1:11" s="116" customFormat="1">
      <c r="A436" s="113"/>
      <c r="B436" s="114"/>
      <c r="C436" s="115"/>
      <c r="D436" s="115"/>
      <c r="E436" s="207"/>
      <c r="F436" s="207"/>
      <c r="G436" s="51"/>
      <c r="H436" s="51"/>
      <c r="I436" s="51"/>
      <c r="J436" s="51"/>
      <c r="K436" s="51"/>
    </row>
    <row r="437" spans="1:11" s="121" customFormat="1">
      <c r="A437" s="117"/>
      <c r="B437" s="134"/>
      <c r="C437" s="119"/>
      <c r="D437" s="120"/>
      <c r="E437" s="208"/>
      <c r="F437" s="209"/>
      <c r="G437" s="51"/>
      <c r="H437" s="51"/>
      <c r="I437" s="51"/>
      <c r="J437" s="51"/>
      <c r="K437" s="51"/>
    </row>
    <row r="438" spans="1:11" s="116" customFormat="1">
      <c r="A438" s="113"/>
      <c r="B438" s="114"/>
      <c r="C438" s="115"/>
      <c r="D438" s="115"/>
      <c r="E438" s="207"/>
      <c r="F438" s="207"/>
      <c r="G438" s="51"/>
      <c r="H438" s="51"/>
      <c r="I438" s="51"/>
      <c r="J438" s="51"/>
      <c r="K438" s="51"/>
    </row>
    <row r="439" spans="1:11" s="121" customFormat="1">
      <c r="A439" s="117"/>
      <c r="B439" s="134"/>
      <c r="C439" s="119"/>
      <c r="D439" s="120"/>
      <c r="E439" s="208"/>
      <c r="F439" s="209"/>
      <c r="G439" s="51"/>
      <c r="H439" s="51"/>
      <c r="I439" s="51"/>
      <c r="J439" s="51"/>
      <c r="K439" s="51"/>
    </row>
    <row r="440" spans="1:11" s="116" customFormat="1">
      <c r="A440" s="113"/>
      <c r="B440" s="114"/>
      <c r="C440" s="115"/>
      <c r="D440" s="115"/>
      <c r="E440" s="207"/>
      <c r="F440" s="207"/>
      <c r="G440" s="51"/>
      <c r="H440" s="51"/>
      <c r="I440" s="51"/>
      <c r="J440" s="51"/>
      <c r="K440" s="51"/>
    </row>
    <row r="441" spans="1:11" s="121" customFormat="1">
      <c r="A441" s="117"/>
      <c r="B441" s="134"/>
      <c r="C441" s="119"/>
      <c r="D441" s="120"/>
      <c r="E441" s="208"/>
      <c r="F441" s="209"/>
      <c r="G441" s="51"/>
      <c r="H441" s="51"/>
      <c r="I441" s="51"/>
      <c r="J441" s="51"/>
      <c r="K441" s="51"/>
    </row>
    <row r="442" spans="1:11" s="116" customFormat="1">
      <c r="A442" s="113"/>
      <c r="B442" s="114"/>
      <c r="C442" s="115"/>
      <c r="D442" s="115"/>
      <c r="E442" s="207"/>
      <c r="F442" s="207"/>
      <c r="G442" s="51"/>
      <c r="H442" s="51"/>
      <c r="I442" s="51"/>
      <c r="J442" s="51"/>
      <c r="K442" s="51"/>
    </row>
    <row r="443" spans="1:11" s="121" customFormat="1">
      <c r="A443" s="117"/>
      <c r="B443" s="134"/>
      <c r="C443" s="119"/>
      <c r="D443" s="120"/>
      <c r="E443" s="208"/>
      <c r="F443" s="209"/>
      <c r="G443" s="51"/>
      <c r="H443" s="51"/>
      <c r="I443" s="51"/>
      <c r="J443" s="51"/>
      <c r="K443" s="51"/>
    </row>
    <row r="444" spans="1:11" s="116" customFormat="1">
      <c r="A444" s="113"/>
      <c r="B444" s="114"/>
      <c r="C444" s="115"/>
      <c r="D444" s="115"/>
      <c r="E444" s="207"/>
      <c r="F444" s="207"/>
      <c r="G444" s="51"/>
      <c r="H444" s="51"/>
      <c r="I444" s="51"/>
      <c r="J444" s="51"/>
      <c r="K444" s="51"/>
    </row>
    <row r="445" spans="1:11" s="121" customFormat="1">
      <c r="A445" s="117"/>
      <c r="B445" s="134"/>
      <c r="C445" s="119"/>
      <c r="D445" s="120"/>
      <c r="E445" s="208"/>
      <c r="F445" s="209"/>
      <c r="G445" s="51"/>
      <c r="H445" s="51"/>
      <c r="I445" s="51"/>
      <c r="J445" s="51"/>
      <c r="K445" s="51"/>
    </row>
    <row r="446" spans="1:11" s="116" customFormat="1">
      <c r="A446" s="113"/>
      <c r="B446" s="114"/>
      <c r="C446" s="115"/>
      <c r="D446" s="115"/>
      <c r="E446" s="207"/>
      <c r="F446" s="207"/>
      <c r="G446" s="51"/>
      <c r="H446" s="51"/>
      <c r="I446" s="51"/>
      <c r="J446" s="51"/>
      <c r="K446" s="51"/>
    </row>
    <row r="447" spans="1:11" s="121" customFormat="1">
      <c r="A447" s="117"/>
      <c r="B447" s="134"/>
      <c r="C447" s="119"/>
      <c r="D447" s="120"/>
      <c r="E447" s="208"/>
      <c r="F447" s="209"/>
      <c r="G447" s="51"/>
      <c r="H447" s="51"/>
      <c r="I447" s="51"/>
      <c r="J447" s="51"/>
      <c r="K447" s="51"/>
    </row>
    <row r="448" spans="1:11" s="116" customFormat="1">
      <c r="A448" s="113"/>
      <c r="B448" s="114"/>
      <c r="C448" s="115"/>
      <c r="D448" s="115"/>
      <c r="E448" s="207"/>
      <c r="F448" s="207"/>
      <c r="G448" s="51"/>
      <c r="H448" s="51"/>
      <c r="I448" s="51"/>
      <c r="J448" s="51"/>
      <c r="K448" s="51"/>
    </row>
    <row r="449" spans="1:11" s="121" customFormat="1">
      <c r="A449" s="117"/>
      <c r="B449" s="134"/>
      <c r="C449" s="119"/>
      <c r="D449" s="120"/>
      <c r="E449" s="208"/>
      <c r="F449" s="209"/>
      <c r="G449" s="51"/>
      <c r="H449" s="51"/>
      <c r="I449" s="51"/>
      <c r="J449" s="51"/>
      <c r="K449" s="51"/>
    </row>
    <row r="450" spans="1:11" s="116" customFormat="1">
      <c r="A450" s="113"/>
      <c r="B450" s="114"/>
      <c r="C450" s="115"/>
      <c r="D450" s="115"/>
      <c r="E450" s="207"/>
      <c r="F450" s="207"/>
      <c r="G450" s="51"/>
      <c r="H450" s="51"/>
      <c r="I450" s="51"/>
      <c r="J450" s="51"/>
      <c r="K450" s="51"/>
    </row>
    <row r="451" spans="1:11" s="121" customFormat="1">
      <c r="A451" s="117"/>
      <c r="B451" s="134"/>
      <c r="C451" s="119"/>
      <c r="D451" s="120"/>
      <c r="E451" s="208"/>
      <c r="F451" s="209"/>
      <c r="G451" s="51"/>
      <c r="H451" s="51"/>
      <c r="I451" s="51"/>
      <c r="J451" s="51"/>
      <c r="K451" s="51"/>
    </row>
    <row r="452" spans="1:11" s="116" customFormat="1">
      <c r="A452" s="113"/>
      <c r="B452" s="114"/>
      <c r="C452" s="115"/>
      <c r="D452" s="115"/>
      <c r="E452" s="207"/>
      <c r="F452" s="207"/>
      <c r="G452" s="51"/>
      <c r="H452" s="51"/>
      <c r="I452" s="51"/>
      <c r="J452" s="51"/>
      <c r="K452" s="51"/>
    </row>
    <row r="453" spans="1:11" s="121" customFormat="1">
      <c r="A453" s="117"/>
      <c r="B453" s="134"/>
      <c r="C453" s="119"/>
      <c r="D453" s="120"/>
      <c r="E453" s="208"/>
      <c r="F453" s="209"/>
      <c r="G453" s="51"/>
      <c r="H453" s="51"/>
      <c r="I453" s="51"/>
      <c r="J453" s="51"/>
      <c r="K453" s="51"/>
    </row>
    <row r="454" spans="1:11" s="116" customFormat="1">
      <c r="A454" s="113"/>
      <c r="B454" s="114"/>
      <c r="C454" s="115"/>
      <c r="D454" s="115"/>
      <c r="E454" s="207"/>
      <c r="F454" s="207"/>
      <c r="G454" s="51"/>
      <c r="H454" s="51"/>
      <c r="I454" s="51"/>
      <c r="J454" s="51"/>
      <c r="K454" s="51"/>
    </row>
    <row r="455" spans="1:11" s="121" customFormat="1">
      <c r="A455" s="117"/>
      <c r="B455" s="134"/>
      <c r="C455" s="119"/>
      <c r="D455" s="120"/>
      <c r="E455" s="208"/>
      <c r="F455" s="209"/>
      <c r="G455" s="51"/>
      <c r="H455" s="51"/>
      <c r="I455" s="51"/>
      <c r="J455" s="51"/>
      <c r="K455" s="51"/>
    </row>
    <row r="456" spans="1:11" s="116" customFormat="1">
      <c r="A456" s="113"/>
      <c r="B456" s="114"/>
      <c r="C456" s="115"/>
      <c r="D456" s="115"/>
      <c r="E456" s="207"/>
      <c r="F456" s="207"/>
      <c r="G456" s="51"/>
      <c r="H456" s="51"/>
      <c r="I456" s="51"/>
      <c r="J456" s="51"/>
      <c r="K456" s="51"/>
    </row>
    <row r="457" spans="1:11" s="121" customFormat="1">
      <c r="A457" s="117"/>
      <c r="B457" s="134"/>
      <c r="C457" s="119"/>
      <c r="D457" s="120"/>
      <c r="E457" s="208"/>
      <c r="F457" s="209"/>
      <c r="G457" s="51"/>
      <c r="H457" s="51"/>
      <c r="I457" s="51"/>
      <c r="J457" s="51"/>
      <c r="K457" s="51"/>
    </row>
    <row r="458" spans="1:11" s="116" customFormat="1">
      <c r="A458" s="113"/>
      <c r="B458" s="114"/>
      <c r="C458" s="115"/>
      <c r="D458" s="115"/>
      <c r="E458" s="207"/>
      <c r="F458" s="207"/>
      <c r="G458" s="51"/>
      <c r="H458" s="51"/>
      <c r="I458" s="51"/>
      <c r="J458" s="51"/>
      <c r="K458" s="51"/>
    </row>
    <row r="459" spans="1:11" s="121" customFormat="1">
      <c r="A459" s="117"/>
      <c r="B459" s="134"/>
      <c r="C459" s="119"/>
      <c r="D459" s="120"/>
      <c r="E459" s="208"/>
      <c r="F459" s="209"/>
      <c r="G459" s="51"/>
      <c r="H459" s="51"/>
      <c r="I459" s="51"/>
      <c r="J459" s="51"/>
      <c r="K459" s="51"/>
    </row>
    <row r="460" spans="1:11" s="116" customFormat="1">
      <c r="A460" s="113"/>
      <c r="B460" s="114"/>
      <c r="C460" s="115"/>
      <c r="D460" s="115"/>
      <c r="E460" s="207"/>
      <c r="F460" s="207"/>
      <c r="G460" s="51"/>
      <c r="H460" s="51"/>
      <c r="I460" s="51"/>
      <c r="J460" s="51"/>
      <c r="K460" s="51"/>
    </row>
    <row r="461" spans="1:11" s="121" customFormat="1">
      <c r="A461" s="117"/>
      <c r="B461" s="134"/>
      <c r="C461" s="119"/>
      <c r="D461" s="120"/>
      <c r="E461" s="208"/>
      <c r="F461" s="209"/>
      <c r="G461" s="51"/>
      <c r="H461" s="51"/>
      <c r="I461" s="51"/>
      <c r="J461" s="51"/>
      <c r="K461" s="51"/>
    </row>
    <row r="462" spans="1:11" s="116" customFormat="1">
      <c r="A462" s="113"/>
      <c r="B462" s="114"/>
      <c r="C462" s="115"/>
      <c r="D462" s="115"/>
      <c r="E462" s="207"/>
      <c r="F462" s="207"/>
      <c r="G462" s="51"/>
      <c r="H462" s="51"/>
      <c r="I462" s="51"/>
      <c r="J462" s="51"/>
      <c r="K462" s="51"/>
    </row>
    <row r="463" spans="1:11" s="121" customFormat="1">
      <c r="A463" s="117"/>
      <c r="B463" s="134"/>
      <c r="C463" s="119"/>
      <c r="D463" s="120"/>
      <c r="E463" s="208"/>
      <c r="F463" s="209"/>
      <c r="G463" s="51"/>
      <c r="H463" s="51"/>
      <c r="I463" s="51"/>
      <c r="J463" s="51"/>
      <c r="K463" s="51"/>
    </row>
    <row r="464" spans="1:11" s="116" customFormat="1">
      <c r="A464" s="113"/>
      <c r="B464" s="114"/>
      <c r="C464" s="115"/>
      <c r="D464" s="115"/>
      <c r="E464" s="207"/>
      <c r="F464" s="207"/>
      <c r="G464" s="51"/>
      <c r="H464" s="51"/>
      <c r="I464" s="51"/>
      <c r="J464" s="51"/>
      <c r="K464" s="51"/>
    </row>
    <row r="465" spans="1:11" s="121" customFormat="1">
      <c r="A465" s="117"/>
      <c r="B465" s="134"/>
      <c r="C465" s="119"/>
      <c r="D465" s="120"/>
      <c r="E465" s="208"/>
      <c r="F465" s="209"/>
      <c r="G465" s="51"/>
      <c r="H465" s="51"/>
      <c r="I465" s="51"/>
      <c r="J465" s="51"/>
      <c r="K465" s="51"/>
    </row>
    <row r="466" spans="1:11" s="116" customFormat="1">
      <c r="A466" s="113"/>
      <c r="B466" s="114"/>
      <c r="C466" s="115"/>
      <c r="D466" s="115"/>
      <c r="E466" s="207"/>
      <c r="F466" s="207"/>
      <c r="G466" s="51"/>
      <c r="H466" s="51"/>
      <c r="I466" s="51"/>
      <c r="J466" s="51"/>
      <c r="K466" s="51"/>
    </row>
    <row r="467" spans="1:11" s="121" customFormat="1">
      <c r="A467" s="117"/>
      <c r="B467" s="134"/>
      <c r="C467" s="119"/>
      <c r="D467" s="120"/>
      <c r="E467" s="208"/>
      <c r="F467" s="209"/>
      <c r="G467" s="51"/>
      <c r="H467" s="51"/>
      <c r="I467" s="51"/>
      <c r="J467" s="51"/>
      <c r="K467" s="51"/>
    </row>
    <row r="468" spans="1:11" s="116" customFormat="1">
      <c r="A468" s="113"/>
      <c r="B468" s="114"/>
      <c r="C468" s="115"/>
      <c r="D468" s="115"/>
      <c r="E468" s="207"/>
      <c r="F468" s="207"/>
      <c r="G468" s="51"/>
      <c r="H468" s="51"/>
      <c r="I468" s="51"/>
      <c r="J468" s="51"/>
      <c r="K468" s="51"/>
    </row>
    <row r="469" spans="1:11" s="121" customFormat="1">
      <c r="A469" s="117"/>
      <c r="B469" s="134"/>
      <c r="C469" s="119"/>
      <c r="D469" s="120"/>
      <c r="E469" s="208"/>
      <c r="F469" s="209"/>
      <c r="G469" s="51"/>
      <c r="H469" s="51"/>
      <c r="I469" s="51"/>
      <c r="J469" s="51"/>
      <c r="K469" s="51"/>
    </row>
    <row r="470" spans="1:11" s="116" customFormat="1">
      <c r="A470" s="113"/>
      <c r="B470" s="114"/>
      <c r="C470" s="115"/>
      <c r="D470" s="115"/>
      <c r="E470" s="207"/>
      <c r="F470" s="207"/>
      <c r="G470" s="51"/>
      <c r="H470" s="51"/>
      <c r="I470" s="51"/>
      <c r="J470" s="51"/>
      <c r="K470" s="51"/>
    </row>
    <row r="471" spans="1:11" s="121" customFormat="1">
      <c r="A471" s="117"/>
      <c r="B471" s="134"/>
      <c r="C471" s="119"/>
      <c r="D471" s="120"/>
      <c r="E471" s="208"/>
      <c r="F471" s="209"/>
      <c r="G471" s="51"/>
      <c r="H471" s="51"/>
      <c r="I471" s="51"/>
      <c r="J471" s="51"/>
      <c r="K471" s="51"/>
    </row>
    <row r="472" spans="1:11" s="116" customFormat="1">
      <c r="A472" s="113"/>
      <c r="B472" s="114"/>
      <c r="C472" s="115"/>
      <c r="D472" s="115"/>
      <c r="E472" s="207"/>
      <c r="F472" s="207"/>
      <c r="G472" s="51"/>
      <c r="H472" s="51"/>
      <c r="I472" s="51"/>
      <c r="J472" s="51"/>
      <c r="K472" s="51"/>
    </row>
    <row r="473" spans="1:11" s="121" customFormat="1">
      <c r="A473" s="117"/>
      <c r="B473" s="134"/>
      <c r="C473" s="119"/>
      <c r="D473" s="120"/>
      <c r="E473" s="208"/>
      <c r="F473" s="209"/>
      <c r="G473" s="51"/>
      <c r="H473" s="51"/>
      <c r="I473" s="51"/>
      <c r="J473" s="51"/>
      <c r="K473" s="51"/>
    </row>
    <row r="474" spans="1:11" s="116" customFormat="1">
      <c r="A474" s="113"/>
      <c r="B474" s="114"/>
      <c r="C474" s="115"/>
      <c r="D474" s="115"/>
      <c r="E474" s="207"/>
      <c r="F474" s="207"/>
      <c r="G474" s="51"/>
      <c r="H474" s="51"/>
      <c r="I474" s="51"/>
      <c r="J474" s="51"/>
      <c r="K474" s="51"/>
    </row>
    <row r="475" spans="1:11" s="121" customFormat="1">
      <c r="A475" s="117"/>
      <c r="B475" s="134"/>
      <c r="C475" s="119"/>
      <c r="D475" s="120"/>
      <c r="E475" s="208"/>
      <c r="F475" s="209"/>
      <c r="G475" s="51"/>
      <c r="H475" s="51"/>
      <c r="I475" s="51"/>
      <c r="J475" s="51"/>
      <c r="K475" s="51"/>
    </row>
    <row r="476" spans="1:11" s="116" customFormat="1">
      <c r="A476" s="113"/>
      <c r="B476" s="114"/>
      <c r="C476" s="115"/>
      <c r="D476" s="115"/>
      <c r="E476" s="207"/>
      <c r="F476" s="207"/>
      <c r="G476" s="51"/>
      <c r="H476" s="51"/>
      <c r="I476" s="51"/>
      <c r="J476" s="51"/>
      <c r="K476" s="51"/>
    </row>
    <row r="477" spans="1:11" s="121" customFormat="1">
      <c r="A477" s="117"/>
      <c r="B477" s="134"/>
      <c r="C477" s="119"/>
      <c r="D477" s="120"/>
      <c r="E477" s="208"/>
      <c r="F477" s="209"/>
      <c r="G477" s="51"/>
      <c r="H477" s="51"/>
      <c r="I477" s="51"/>
      <c r="J477" s="51"/>
      <c r="K477" s="51"/>
    </row>
    <row r="478" spans="1:11" s="116" customFormat="1">
      <c r="A478" s="113"/>
      <c r="B478" s="114"/>
      <c r="C478" s="115"/>
      <c r="D478" s="115"/>
      <c r="E478" s="207"/>
      <c r="F478" s="207"/>
      <c r="G478" s="51"/>
      <c r="H478" s="51"/>
      <c r="I478" s="51"/>
      <c r="J478" s="51"/>
      <c r="K478" s="51"/>
    </row>
    <row r="479" spans="1:11" s="121" customFormat="1">
      <c r="A479" s="117"/>
      <c r="B479" s="134"/>
      <c r="C479" s="119"/>
      <c r="D479" s="120"/>
      <c r="E479" s="208"/>
      <c r="F479" s="209"/>
      <c r="G479" s="51"/>
      <c r="H479" s="51"/>
      <c r="I479" s="51"/>
      <c r="J479" s="51"/>
      <c r="K479" s="51"/>
    </row>
    <row r="480" spans="1:11" s="116" customFormat="1">
      <c r="A480" s="113"/>
      <c r="B480" s="114"/>
      <c r="C480" s="115"/>
      <c r="D480" s="115"/>
      <c r="E480" s="207"/>
      <c r="F480" s="207"/>
      <c r="G480" s="51"/>
      <c r="H480" s="51"/>
      <c r="I480" s="51"/>
      <c r="J480" s="51"/>
      <c r="K480" s="51"/>
    </row>
    <row r="481" spans="1:11" s="121" customFormat="1">
      <c r="A481" s="117"/>
      <c r="B481" s="134"/>
      <c r="C481" s="119"/>
      <c r="D481" s="120"/>
      <c r="E481" s="208"/>
      <c r="F481" s="209"/>
      <c r="G481" s="51"/>
      <c r="H481" s="51"/>
      <c r="I481" s="51"/>
      <c r="J481" s="51"/>
      <c r="K481" s="51"/>
    </row>
    <row r="482" spans="1:11" s="116" customFormat="1">
      <c r="A482" s="113"/>
      <c r="B482" s="114"/>
      <c r="C482" s="115"/>
      <c r="D482" s="115"/>
      <c r="E482" s="207"/>
      <c r="F482" s="207"/>
      <c r="G482" s="51"/>
      <c r="H482" s="51"/>
      <c r="I482" s="51"/>
      <c r="J482" s="51"/>
      <c r="K482" s="51"/>
    </row>
    <row r="483" spans="1:11" s="121" customFormat="1">
      <c r="A483" s="117"/>
      <c r="B483" s="134"/>
      <c r="C483" s="119"/>
      <c r="D483" s="120"/>
      <c r="E483" s="208"/>
      <c r="F483" s="209"/>
      <c r="G483" s="51"/>
      <c r="H483" s="51"/>
      <c r="I483" s="51"/>
      <c r="J483" s="51"/>
      <c r="K483" s="51"/>
    </row>
    <row r="484" spans="1:11" s="116" customFormat="1">
      <c r="A484" s="113"/>
      <c r="B484" s="114"/>
      <c r="C484" s="115"/>
      <c r="D484" s="115"/>
      <c r="E484" s="207"/>
      <c r="F484" s="207"/>
      <c r="G484" s="51"/>
      <c r="H484" s="51"/>
      <c r="I484" s="51"/>
      <c r="J484" s="51"/>
      <c r="K484" s="51"/>
    </row>
    <row r="485" spans="1:11" s="121" customFormat="1">
      <c r="A485" s="117"/>
      <c r="B485" s="134"/>
      <c r="C485" s="119"/>
      <c r="D485" s="120"/>
      <c r="E485" s="208"/>
      <c r="F485" s="209"/>
      <c r="G485" s="51"/>
      <c r="H485" s="51"/>
      <c r="I485" s="51"/>
      <c r="J485" s="51"/>
      <c r="K485" s="51"/>
    </row>
    <row r="486" spans="1:11" s="116" customFormat="1">
      <c r="A486" s="113"/>
      <c r="B486" s="114"/>
      <c r="C486" s="115"/>
      <c r="D486" s="115"/>
      <c r="E486" s="207"/>
      <c r="F486" s="207"/>
      <c r="G486" s="51"/>
      <c r="H486" s="51"/>
      <c r="I486" s="51"/>
      <c r="J486" s="51"/>
      <c r="K486" s="51"/>
    </row>
    <row r="487" spans="1:11" s="121" customFormat="1">
      <c r="A487" s="117"/>
      <c r="B487" s="134"/>
      <c r="C487" s="119"/>
      <c r="D487" s="120"/>
      <c r="E487" s="208"/>
      <c r="F487" s="209"/>
      <c r="G487" s="51"/>
      <c r="H487" s="51"/>
      <c r="I487" s="51"/>
      <c r="J487" s="51"/>
      <c r="K487" s="51"/>
    </row>
    <row r="488" spans="1:11" s="116" customFormat="1">
      <c r="A488" s="113"/>
      <c r="B488" s="114"/>
      <c r="C488" s="115"/>
      <c r="D488" s="115"/>
      <c r="E488" s="207"/>
      <c r="F488" s="207"/>
      <c r="G488" s="51"/>
      <c r="H488" s="51"/>
      <c r="I488" s="51"/>
      <c r="J488" s="51"/>
      <c r="K488" s="51"/>
    </row>
    <row r="489" spans="1:11" s="121" customFormat="1">
      <c r="A489" s="117"/>
      <c r="B489" s="134"/>
      <c r="C489" s="119"/>
      <c r="D489" s="120"/>
      <c r="E489" s="208"/>
      <c r="F489" s="209"/>
      <c r="G489" s="51"/>
      <c r="H489" s="51"/>
      <c r="I489" s="51"/>
      <c r="J489" s="51"/>
      <c r="K489" s="51"/>
    </row>
    <row r="490" spans="1:11" s="116" customFormat="1">
      <c r="A490" s="113"/>
      <c r="B490" s="114"/>
      <c r="C490" s="115"/>
      <c r="D490" s="115"/>
      <c r="E490" s="207"/>
      <c r="F490" s="207"/>
      <c r="G490" s="51"/>
      <c r="H490" s="51"/>
      <c r="I490" s="51"/>
      <c r="J490" s="51"/>
      <c r="K490" s="51"/>
    </row>
    <row r="491" spans="1:11" s="121" customFormat="1">
      <c r="A491" s="117"/>
      <c r="B491" s="134"/>
      <c r="C491" s="119"/>
      <c r="D491" s="120"/>
      <c r="E491" s="208"/>
      <c r="F491" s="209"/>
      <c r="G491" s="51"/>
      <c r="H491" s="51"/>
      <c r="I491" s="51"/>
      <c r="J491" s="51"/>
      <c r="K491" s="51"/>
    </row>
    <row r="492" spans="1:11" s="116" customFormat="1">
      <c r="A492" s="113"/>
      <c r="B492" s="114"/>
      <c r="C492" s="115"/>
      <c r="D492" s="115"/>
      <c r="E492" s="207"/>
      <c r="F492" s="207"/>
      <c r="G492" s="51"/>
      <c r="H492" s="51"/>
      <c r="I492" s="51"/>
      <c r="J492" s="51"/>
      <c r="K492" s="51"/>
    </row>
    <row r="493" spans="1:11" s="121" customFormat="1">
      <c r="A493" s="117"/>
      <c r="B493" s="134"/>
      <c r="C493" s="119"/>
      <c r="D493" s="120"/>
      <c r="E493" s="208"/>
      <c r="F493" s="209"/>
      <c r="G493" s="51"/>
      <c r="H493" s="51"/>
      <c r="I493" s="51"/>
      <c r="J493" s="51"/>
      <c r="K493" s="51"/>
    </row>
    <row r="494" spans="1:11" s="116" customFormat="1">
      <c r="A494" s="113"/>
      <c r="B494" s="114"/>
      <c r="C494" s="115"/>
      <c r="D494" s="115"/>
      <c r="E494" s="207"/>
      <c r="F494" s="207"/>
      <c r="G494" s="51"/>
      <c r="H494" s="51"/>
      <c r="I494" s="51"/>
      <c r="J494" s="51"/>
      <c r="K494" s="51"/>
    </row>
    <row r="495" spans="1:11" s="121" customFormat="1">
      <c r="A495" s="117"/>
      <c r="B495" s="134"/>
      <c r="C495" s="119"/>
      <c r="D495" s="120"/>
      <c r="E495" s="208"/>
      <c r="F495" s="209"/>
      <c r="G495" s="51"/>
      <c r="H495" s="51"/>
      <c r="I495" s="51"/>
      <c r="J495" s="51"/>
      <c r="K495" s="51"/>
    </row>
    <row r="496" spans="1:11" s="116" customFormat="1">
      <c r="A496" s="113"/>
      <c r="B496" s="114"/>
      <c r="C496" s="115"/>
      <c r="D496" s="115"/>
      <c r="E496" s="207"/>
      <c r="F496" s="207"/>
      <c r="G496" s="51"/>
      <c r="H496" s="51"/>
      <c r="I496" s="51"/>
      <c r="J496" s="51"/>
      <c r="K496" s="51"/>
    </row>
    <row r="497" spans="1:11" s="121" customFormat="1">
      <c r="A497" s="117"/>
      <c r="B497" s="134"/>
      <c r="C497" s="119"/>
      <c r="D497" s="120"/>
      <c r="E497" s="208"/>
      <c r="F497" s="209"/>
      <c r="G497" s="51"/>
      <c r="H497" s="51"/>
      <c r="I497" s="51"/>
      <c r="J497" s="51"/>
      <c r="K497" s="51"/>
    </row>
    <row r="498" spans="1:11" s="116" customFormat="1">
      <c r="A498" s="113"/>
      <c r="B498" s="114"/>
      <c r="C498" s="115"/>
      <c r="D498" s="115"/>
      <c r="E498" s="207"/>
      <c r="F498" s="207"/>
      <c r="G498" s="51"/>
      <c r="H498" s="51"/>
      <c r="I498" s="51"/>
      <c r="J498" s="51"/>
      <c r="K498" s="51"/>
    </row>
    <row r="499" spans="1:11" s="121" customFormat="1">
      <c r="A499" s="117"/>
      <c r="B499" s="134"/>
      <c r="C499" s="119"/>
      <c r="D499" s="120"/>
      <c r="E499" s="208"/>
      <c r="F499" s="209"/>
      <c r="G499" s="51"/>
      <c r="H499" s="51"/>
      <c r="I499" s="51"/>
      <c r="J499" s="51"/>
      <c r="K499" s="51"/>
    </row>
    <row r="500" spans="1:11" s="116" customFormat="1">
      <c r="A500" s="113"/>
      <c r="B500" s="114"/>
      <c r="C500" s="115"/>
      <c r="D500" s="115"/>
      <c r="E500" s="207"/>
      <c r="F500" s="207"/>
      <c r="G500" s="51"/>
      <c r="H500" s="51"/>
      <c r="I500" s="51"/>
      <c r="J500" s="51"/>
      <c r="K500" s="51"/>
    </row>
    <row r="501" spans="1:11" s="121" customFormat="1">
      <c r="A501" s="117"/>
      <c r="B501" s="134"/>
      <c r="C501" s="119"/>
      <c r="D501" s="120"/>
      <c r="E501" s="208"/>
      <c r="F501" s="209"/>
      <c r="G501" s="51"/>
      <c r="H501" s="51"/>
      <c r="I501" s="51"/>
      <c r="J501" s="51"/>
      <c r="K501" s="51"/>
    </row>
    <row r="502" spans="1:11" s="116" customFormat="1">
      <c r="A502" s="113"/>
      <c r="B502" s="114"/>
      <c r="C502" s="115"/>
      <c r="D502" s="115"/>
      <c r="E502" s="207"/>
      <c r="F502" s="207"/>
      <c r="G502" s="51"/>
      <c r="H502" s="51"/>
      <c r="I502" s="51"/>
      <c r="J502" s="51"/>
      <c r="K502" s="51"/>
    </row>
    <row r="503" spans="1:11" s="121" customFormat="1">
      <c r="A503" s="117"/>
      <c r="B503" s="134"/>
      <c r="C503" s="119"/>
      <c r="D503" s="120"/>
      <c r="E503" s="208"/>
      <c r="F503" s="209"/>
      <c r="G503" s="51"/>
      <c r="H503" s="51"/>
      <c r="I503" s="51"/>
      <c r="J503" s="51"/>
      <c r="K503" s="51"/>
    </row>
    <row r="504" spans="1:11" s="116" customFormat="1">
      <c r="A504" s="113"/>
      <c r="B504" s="114"/>
      <c r="C504" s="115"/>
      <c r="D504" s="115"/>
      <c r="E504" s="207"/>
      <c r="F504" s="207"/>
      <c r="G504" s="51"/>
      <c r="H504" s="51"/>
      <c r="I504" s="51"/>
      <c r="J504" s="51"/>
      <c r="K504" s="51"/>
    </row>
    <row r="505" spans="1:11" s="121" customFormat="1">
      <c r="A505" s="117"/>
      <c r="B505" s="134"/>
      <c r="C505" s="119"/>
      <c r="D505" s="120"/>
      <c r="E505" s="208"/>
      <c r="F505" s="209"/>
      <c r="G505" s="51"/>
      <c r="H505" s="51"/>
      <c r="I505" s="51"/>
      <c r="J505" s="51"/>
      <c r="K505" s="51"/>
    </row>
    <row r="506" spans="1:11" s="116" customFormat="1">
      <c r="A506" s="113"/>
      <c r="B506" s="114"/>
      <c r="C506" s="115"/>
      <c r="D506" s="115"/>
      <c r="E506" s="207"/>
      <c r="F506" s="207"/>
      <c r="G506" s="51"/>
      <c r="H506" s="51"/>
      <c r="I506" s="51"/>
      <c r="J506" s="51"/>
      <c r="K506" s="51"/>
    </row>
    <row r="507" spans="1:11" s="121" customFormat="1">
      <c r="A507" s="117"/>
      <c r="B507" s="134"/>
      <c r="C507" s="119"/>
      <c r="D507" s="120"/>
      <c r="E507" s="208"/>
      <c r="F507" s="209"/>
      <c r="G507" s="51"/>
      <c r="H507" s="51"/>
      <c r="I507" s="51"/>
      <c r="J507" s="51"/>
      <c r="K507" s="51"/>
    </row>
    <row r="508" spans="1:11" s="116" customFormat="1">
      <c r="A508" s="113"/>
      <c r="B508" s="114"/>
      <c r="C508" s="115"/>
      <c r="D508" s="115"/>
      <c r="E508" s="207"/>
      <c r="F508" s="207"/>
      <c r="G508" s="51"/>
      <c r="H508" s="51"/>
      <c r="I508" s="51"/>
      <c r="J508" s="51"/>
      <c r="K508" s="51"/>
    </row>
    <row r="509" spans="1:11" s="121" customFormat="1">
      <c r="A509" s="117"/>
      <c r="B509" s="134"/>
      <c r="C509" s="119"/>
      <c r="D509" s="120"/>
      <c r="E509" s="208"/>
      <c r="F509" s="209"/>
      <c r="G509" s="51"/>
      <c r="H509" s="51"/>
      <c r="I509" s="51"/>
      <c r="J509" s="51"/>
      <c r="K509" s="51"/>
    </row>
    <row r="510" spans="1:11" s="116" customFormat="1">
      <c r="A510" s="113"/>
      <c r="B510" s="114"/>
      <c r="C510" s="115"/>
      <c r="D510" s="115"/>
      <c r="E510" s="207"/>
      <c r="F510" s="207"/>
      <c r="G510" s="51"/>
      <c r="H510" s="51"/>
      <c r="I510" s="51"/>
      <c r="J510" s="51"/>
      <c r="K510" s="51"/>
    </row>
    <row r="511" spans="1:11" s="121" customFormat="1">
      <c r="A511" s="117"/>
      <c r="B511" s="134"/>
      <c r="C511" s="119"/>
      <c r="D511" s="120"/>
      <c r="E511" s="208"/>
      <c r="F511" s="209"/>
      <c r="G511" s="51"/>
      <c r="H511" s="51"/>
      <c r="I511" s="51"/>
      <c r="J511" s="51"/>
      <c r="K511" s="51"/>
    </row>
    <row r="512" spans="1:11" s="116" customFormat="1">
      <c r="A512" s="113"/>
      <c r="B512" s="114"/>
      <c r="C512" s="115"/>
      <c r="D512" s="115"/>
      <c r="E512" s="207"/>
      <c r="F512" s="207"/>
      <c r="G512" s="51"/>
      <c r="H512" s="51"/>
      <c r="I512" s="51"/>
      <c r="J512" s="51"/>
      <c r="K512" s="51"/>
    </row>
    <row r="513" spans="1:11" s="121" customFormat="1">
      <c r="A513" s="117"/>
      <c r="B513" s="134"/>
      <c r="C513" s="119"/>
      <c r="D513" s="120"/>
      <c r="E513" s="208"/>
      <c r="F513" s="209"/>
      <c r="G513" s="51"/>
      <c r="H513" s="51"/>
      <c r="I513" s="51"/>
      <c r="J513" s="51"/>
      <c r="K513" s="51"/>
    </row>
    <row r="514" spans="1:11" s="116" customFormat="1">
      <c r="A514" s="113"/>
      <c r="B514" s="114"/>
      <c r="C514" s="115"/>
      <c r="D514" s="115"/>
      <c r="E514" s="207"/>
      <c r="F514" s="207"/>
      <c r="G514" s="51"/>
      <c r="H514" s="51"/>
      <c r="I514" s="51"/>
      <c r="J514" s="51"/>
      <c r="K514" s="51"/>
    </row>
    <row r="515" spans="1:11" s="121" customFormat="1">
      <c r="A515" s="117"/>
      <c r="B515" s="134"/>
      <c r="C515" s="119"/>
      <c r="D515" s="120"/>
      <c r="E515" s="208"/>
      <c r="F515" s="209"/>
      <c r="G515" s="51"/>
      <c r="H515" s="51"/>
      <c r="I515" s="51"/>
      <c r="J515" s="51"/>
      <c r="K515" s="51"/>
    </row>
    <row r="516" spans="1:11" s="116" customFormat="1">
      <c r="A516" s="113"/>
      <c r="B516" s="114"/>
      <c r="C516" s="115"/>
      <c r="D516" s="115"/>
      <c r="E516" s="207"/>
      <c r="F516" s="207"/>
      <c r="G516" s="51"/>
      <c r="H516" s="51"/>
      <c r="I516" s="51"/>
      <c r="J516" s="51"/>
      <c r="K516" s="51"/>
    </row>
    <row r="517" spans="1:11" s="121" customFormat="1">
      <c r="A517" s="117"/>
      <c r="B517" s="134"/>
      <c r="C517" s="119"/>
      <c r="D517" s="120"/>
      <c r="E517" s="208"/>
      <c r="F517" s="209"/>
      <c r="G517" s="51"/>
      <c r="H517" s="51"/>
      <c r="I517" s="51"/>
      <c r="J517" s="51"/>
      <c r="K517" s="51"/>
    </row>
    <row r="518" spans="1:11" s="116" customFormat="1">
      <c r="A518" s="113"/>
      <c r="B518" s="114"/>
      <c r="C518" s="115"/>
      <c r="D518" s="115"/>
      <c r="E518" s="207"/>
      <c r="F518" s="207"/>
      <c r="G518" s="51"/>
      <c r="H518" s="51"/>
      <c r="I518" s="51"/>
      <c r="J518" s="51"/>
      <c r="K518" s="51"/>
    </row>
    <row r="519" spans="1:11" s="121" customFormat="1">
      <c r="A519" s="117"/>
      <c r="B519" s="134"/>
      <c r="C519" s="119"/>
      <c r="D519" s="120"/>
      <c r="E519" s="208"/>
      <c r="F519" s="209"/>
      <c r="G519" s="51"/>
      <c r="H519" s="51"/>
      <c r="I519" s="51"/>
      <c r="J519" s="51"/>
      <c r="K519" s="51"/>
    </row>
    <row r="520" spans="1:11" s="116" customFormat="1">
      <c r="A520" s="113"/>
      <c r="B520" s="114"/>
      <c r="C520" s="115"/>
      <c r="D520" s="115"/>
      <c r="E520" s="207"/>
      <c r="F520" s="207"/>
      <c r="G520" s="51"/>
      <c r="H520" s="51"/>
      <c r="I520" s="51"/>
      <c r="J520" s="51"/>
      <c r="K520" s="51"/>
    </row>
    <row r="521" spans="1:11" s="121" customFormat="1">
      <c r="A521" s="117"/>
      <c r="B521" s="134"/>
      <c r="C521" s="119"/>
      <c r="D521" s="120"/>
      <c r="E521" s="208"/>
      <c r="F521" s="209"/>
      <c r="G521" s="51"/>
      <c r="H521" s="51"/>
      <c r="I521" s="51"/>
      <c r="J521" s="51"/>
      <c r="K521" s="51"/>
    </row>
    <row r="522" spans="1:11" s="116" customFormat="1">
      <c r="A522" s="113"/>
      <c r="B522" s="114"/>
      <c r="C522" s="115"/>
      <c r="D522" s="115"/>
      <c r="E522" s="207"/>
      <c r="F522" s="207"/>
      <c r="G522" s="51"/>
      <c r="H522" s="51"/>
      <c r="I522" s="51"/>
      <c r="J522" s="51"/>
      <c r="K522" s="51"/>
    </row>
    <row r="523" spans="1:11" s="121" customFormat="1">
      <c r="A523" s="117"/>
      <c r="B523" s="134"/>
      <c r="C523" s="119"/>
      <c r="D523" s="120"/>
      <c r="E523" s="208"/>
      <c r="F523" s="209"/>
      <c r="G523" s="51"/>
      <c r="H523" s="51"/>
      <c r="I523" s="51"/>
      <c r="J523" s="51"/>
      <c r="K523" s="51"/>
    </row>
    <row r="524" spans="1:11" s="116" customFormat="1">
      <c r="A524" s="113"/>
      <c r="B524" s="114"/>
      <c r="C524" s="115"/>
      <c r="D524" s="115"/>
      <c r="E524" s="207"/>
      <c r="F524" s="207"/>
      <c r="G524" s="51"/>
      <c r="H524" s="51"/>
      <c r="I524" s="51"/>
      <c r="J524" s="51"/>
      <c r="K524" s="51"/>
    </row>
    <row r="525" spans="1:11" s="121" customFormat="1">
      <c r="A525" s="117"/>
      <c r="B525" s="134"/>
      <c r="C525" s="119"/>
      <c r="D525" s="120"/>
      <c r="E525" s="208"/>
      <c r="F525" s="209"/>
      <c r="G525" s="51"/>
      <c r="H525" s="51"/>
      <c r="I525" s="51"/>
      <c r="J525" s="51"/>
      <c r="K525" s="51"/>
    </row>
    <row r="526" spans="1:11" s="116" customFormat="1">
      <c r="A526" s="113"/>
      <c r="B526" s="114"/>
      <c r="C526" s="115"/>
      <c r="D526" s="115"/>
      <c r="E526" s="207"/>
      <c r="F526" s="207"/>
      <c r="G526" s="51"/>
      <c r="H526" s="51"/>
      <c r="I526" s="51"/>
      <c r="J526" s="51"/>
      <c r="K526" s="51"/>
    </row>
    <row r="527" spans="1:11" s="121" customFormat="1">
      <c r="A527" s="117"/>
      <c r="B527" s="134"/>
      <c r="C527" s="119"/>
      <c r="D527" s="120"/>
      <c r="E527" s="208"/>
      <c r="F527" s="209"/>
      <c r="G527" s="51"/>
      <c r="H527" s="51"/>
      <c r="I527" s="51"/>
      <c r="J527" s="51"/>
      <c r="K527" s="51"/>
    </row>
    <row r="528" spans="1:11" s="116" customFormat="1">
      <c r="A528" s="113"/>
      <c r="B528" s="114"/>
      <c r="C528" s="115"/>
      <c r="D528" s="115"/>
      <c r="E528" s="207"/>
      <c r="F528" s="207"/>
      <c r="G528" s="51"/>
      <c r="H528" s="51"/>
      <c r="I528" s="51"/>
      <c r="J528" s="51"/>
      <c r="K528" s="51"/>
    </row>
    <row r="529" spans="1:11" s="121" customFormat="1">
      <c r="A529" s="117"/>
      <c r="B529" s="134"/>
      <c r="C529" s="119"/>
      <c r="D529" s="120"/>
      <c r="E529" s="208"/>
      <c r="F529" s="209"/>
      <c r="G529" s="51"/>
      <c r="H529" s="51"/>
      <c r="I529" s="51"/>
      <c r="J529" s="51"/>
      <c r="K529" s="51"/>
    </row>
    <row r="530" spans="1:11" s="116" customFormat="1">
      <c r="A530" s="113"/>
      <c r="B530" s="114"/>
      <c r="C530" s="115"/>
      <c r="D530" s="115"/>
      <c r="E530" s="207"/>
      <c r="F530" s="207"/>
      <c r="G530" s="51"/>
      <c r="H530" s="51"/>
      <c r="I530" s="51"/>
      <c r="J530" s="51"/>
      <c r="K530" s="51"/>
    </row>
    <row r="531" spans="1:11" s="121" customFormat="1">
      <c r="A531" s="117"/>
      <c r="B531" s="134"/>
      <c r="C531" s="119"/>
      <c r="D531" s="120"/>
      <c r="E531" s="208"/>
      <c r="F531" s="209"/>
      <c r="G531" s="51"/>
      <c r="H531" s="51"/>
      <c r="I531" s="51"/>
      <c r="J531" s="51"/>
      <c r="K531" s="51"/>
    </row>
    <row r="532" spans="1:11" s="116" customFormat="1">
      <c r="A532" s="113"/>
      <c r="B532" s="114"/>
      <c r="C532" s="115"/>
      <c r="D532" s="115"/>
      <c r="E532" s="207"/>
      <c r="F532" s="207"/>
      <c r="G532" s="51"/>
      <c r="H532" s="51"/>
      <c r="I532" s="51"/>
      <c r="J532" s="51"/>
      <c r="K532" s="51"/>
    </row>
    <row r="533" spans="1:11" s="121" customFormat="1">
      <c r="A533" s="117"/>
      <c r="B533" s="134"/>
      <c r="C533" s="119"/>
      <c r="D533" s="120"/>
      <c r="E533" s="208"/>
      <c r="F533" s="209"/>
      <c r="G533" s="51"/>
      <c r="H533" s="51"/>
      <c r="I533" s="51"/>
      <c r="J533" s="51"/>
      <c r="K533" s="51"/>
    </row>
    <row r="534" spans="1:11" s="116" customFormat="1">
      <c r="A534" s="113"/>
      <c r="B534" s="114"/>
      <c r="C534" s="115"/>
      <c r="D534" s="115"/>
      <c r="E534" s="207"/>
      <c r="F534" s="207"/>
      <c r="G534" s="51"/>
      <c r="H534" s="51"/>
      <c r="I534" s="51"/>
      <c r="J534" s="51"/>
      <c r="K534" s="51"/>
    </row>
    <row r="535" spans="1:11" s="121" customFormat="1">
      <c r="A535" s="117"/>
      <c r="B535" s="134"/>
      <c r="C535" s="119"/>
      <c r="D535" s="120"/>
      <c r="E535" s="208"/>
      <c r="F535" s="209"/>
      <c r="G535" s="51"/>
      <c r="H535" s="51"/>
      <c r="I535" s="51"/>
      <c r="J535" s="51"/>
      <c r="K535" s="51"/>
    </row>
    <row r="536" spans="1:11" s="116" customFormat="1">
      <c r="A536" s="113"/>
      <c r="B536" s="114"/>
      <c r="C536" s="115"/>
      <c r="D536" s="115"/>
      <c r="E536" s="207"/>
      <c r="F536" s="207"/>
      <c r="G536" s="51"/>
      <c r="H536" s="51"/>
      <c r="I536" s="51"/>
      <c r="J536" s="51"/>
      <c r="K536" s="51"/>
    </row>
    <row r="537" spans="1:11" s="121" customFormat="1">
      <c r="A537" s="135"/>
      <c r="B537" s="136"/>
      <c r="C537" s="137"/>
      <c r="D537" s="138"/>
      <c r="E537" s="214"/>
      <c r="F537" s="215"/>
      <c r="G537" s="51"/>
      <c r="H537" s="51"/>
      <c r="I537" s="51"/>
      <c r="J537" s="51"/>
      <c r="K537" s="51"/>
    </row>
    <row r="538" spans="1:11" s="121" customFormat="1">
      <c r="A538" s="139"/>
      <c r="B538" s="136"/>
      <c r="C538" s="137"/>
      <c r="D538" s="138"/>
      <c r="E538" s="214"/>
      <c r="F538" s="209"/>
      <c r="G538" s="51"/>
      <c r="H538" s="51"/>
      <c r="I538" s="51"/>
      <c r="J538" s="51"/>
      <c r="K538" s="51"/>
    </row>
    <row r="539" spans="1:11" s="121" customFormat="1">
      <c r="A539" s="139"/>
      <c r="B539" s="136"/>
      <c r="C539" s="137"/>
      <c r="D539" s="138"/>
      <c r="E539" s="216"/>
      <c r="F539" s="217"/>
      <c r="G539" s="51"/>
      <c r="H539" s="51"/>
      <c r="I539" s="51"/>
      <c r="J539" s="51"/>
      <c r="K539" s="51"/>
    </row>
    <row r="540" spans="1:11" s="121" customFormat="1">
      <c r="A540" s="139"/>
      <c r="B540" s="136"/>
      <c r="C540" s="137"/>
      <c r="D540" s="138"/>
      <c r="E540" s="216"/>
      <c r="F540" s="217"/>
      <c r="G540" s="51"/>
      <c r="H540" s="51"/>
      <c r="I540" s="51"/>
      <c r="J540" s="51"/>
      <c r="K540" s="51"/>
    </row>
    <row r="541" spans="1:11" s="121" customFormat="1">
      <c r="A541" s="139"/>
      <c r="B541" s="136"/>
      <c r="C541" s="137"/>
      <c r="D541" s="138"/>
      <c r="E541" s="216"/>
      <c r="F541" s="217"/>
      <c r="G541" s="51"/>
      <c r="H541" s="51"/>
      <c r="I541" s="51"/>
      <c r="J541" s="51"/>
      <c r="K541" s="51"/>
    </row>
    <row r="542" spans="1:11" s="121" customFormat="1">
      <c r="A542" s="139"/>
      <c r="B542" s="136"/>
      <c r="C542" s="137"/>
      <c r="D542" s="138"/>
      <c r="E542" s="216"/>
      <c r="F542" s="217"/>
      <c r="G542" s="51"/>
      <c r="H542" s="51"/>
      <c r="I542" s="51"/>
      <c r="J542" s="51"/>
      <c r="K542" s="51"/>
    </row>
    <row r="543" spans="1:11" s="121" customFormat="1">
      <c r="A543" s="139"/>
      <c r="B543" s="136"/>
      <c r="C543" s="137"/>
      <c r="D543" s="138"/>
      <c r="E543" s="216"/>
      <c r="F543" s="217"/>
      <c r="G543" s="51"/>
      <c r="H543" s="51"/>
      <c r="I543" s="51"/>
      <c r="J543" s="51"/>
      <c r="K543" s="51"/>
    </row>
    <row r="544" spans="1:11" s="121" customFormat="1">
      <c r="A544" s="139"/>
      <c r="B544" s="136"/>
      <c r="C544" s="137"/>
      <c r="D544" s="138"/>
      <c r="E544" s="216"/>
      <c r="F544" s="217"/>
      <c r="G544" s="51"/>
      <c r="H544" s="51"/>
      <c r="I544" s="51"/>
      <c r="J544" s="51"/>
      <c r="K544" s="51"/>
    </row>
    <row r="545" spans="1:11" s="121" customFormat="1">
      <c r="A545" s="139"/>
      <c r="B545" s="136"/>
      <c r="C545" s="137"/>
      <c r="D545" s="138"/>
      <c r="E545" s="216"/>
      <c r="F545" s="217"/>
      <c r="G545" s="51"/>
      <c r="H545" s="51"/>
      <c r="I545" s="51"/>
      <c r="J545" s="51"/>
      <c r="K545" s="51"/>
    </row>
    <row r="546" spans="1:11" s="121" customFormat="1">
      <c r="A546" s="139"/>
      <c r="B546" s="136"/>
      <c r="C546" s="137"/>
      <c r="D546" s="138"/>
      <c r="E546" s="216"/>
      <c r="F546" s="217"/>
      <c r="G546" s="51"/>
      <c r="H546" s="51"/>
      <c r="I546" s="51"/>
      <c r="J546" s="51"/>
      <c r="K546" s="51"/>
    </row>
    <row r="547" spans="1:11" s="121" customFormat="1">
      <c r="A547" s="139"/>
      <c r="B547" s="136"/>
      <c r="C547" s="137"/>
      <c r="D547" s="138"/>
      <c r="E547" s="216"/>
      <c r="F547" s="217"/>
      <c r="G547" s="51"/>
      <c r="H547" s="51"/>
      <c r="I547" s="51"/>
      <c r="J547" s="51"/>
      <c r="K547" s="51"/>
    </row>
    <row r="548" spans="1:11" s="121" customFormat="1">
      <c r="A548" s="139"/>
      <c r="B548" s="136"/>
      <c r="C548" s="137"/>
      <c r="D548" s="138"/>
      <c r="E548" s="216"/>
      <c r="F548" s="217"/>
      <c r="G548" s="51"/>
      <c r="H548" s="51"/>
      <c r="I548" s="51"/>
      <c r="J548" s="51"/>
      <c r="K548" s="51"/>
    </row>
    <row r="549" spans="1:11" s="121" customFormat="1">
      <c r="A549" s="139"/>
      <c r="B549" s="136"/>
      <c r="C549" s="137"/>
      <c r="D549" s="138"/>
      <c r="E549" s="216"/>
      <c r="F549" s="217"/>
      <c r="G549" s="51"/>
      <c r="H549" s="51"/>
      <c r="I549" s="51"/>
      <c r="J549" s="51"/>
      <c r="K549" s="51"/>
    </row>
    <row r="550" spans="1:11" s="121" customFormat="1">
      <c r="A550" s="139"/>
      <c r="B550" s="136"/>
      <c r="C550" s="137"/>
      <c r="D550" s="138"/>
      <c r="E550" s="216"/>
      <c r="F550" s="217"/>
      <c r="G550" s="51"/>
      <c r="H550" s="51"/>
      <c r="I550" s="51"/>
      <c r="J550" s="51"/>
      <c r="K550" s="51"/>
    </row>
    <row r="551" spans="1:11" s="121" customFormat="1">
      <c r="A551" s="139"/>
      <c r="B551" s="136"/>
      <c r="C551" s="137"/>
      <c r="D551" s="138"/>
      <c r="E551" s="216"/>
      <c r="F551" s="217"/>
      <c r="G551" s="51"/>
      <c r="H551" s="51"/>
      <c r="I551" s="51"/>
      <c r="J551" s="51"/>
      <c r="K551" s="51"/>
    </row>
    <row r="552" spans="1:11" s="121" customFormat="1">
      <c r="A552" s="139"/>
      <c r="B552" s="136"/>
      <c r="C552" s="137"/>
      <c r="D552" s="138"/>
      <c r="E552" s="216"/>
      <c r="F552" s="217"/>
      <c r="G552" s="51"/>
      <c r="H552" s="51"/>
      <c r="I552" s="51"/>
      <c r="J552" s="51"/>
      <c r="K552" s="51"/>
    </row>
    <row r="553" spans="1:11" s="121" customFormat="1">
      <c r="A553" s="139"/>
      <c r="B553" s="136"/>
      <c r="C553" s="137"/>
      <c r="D553" s="138"/>
      <c r="E553" s="216"/>
      <c r="F553" s="217"/>
      <c r="G553" s="51"/>
      <c r="H553" s="51"/>
      <c r="I553" s="51"/>
      <c r="J553" s="51"/>
      <c r="K553" s="51"/>
    </row>
    <row r="554" spans="1:11" s="121" customFormat="1">
      <c r="A554" s="139"/>
      <c r="B554" s="136"/>
      <c r="C554" s="137"/>
      <c r="D554" s="138"/>
      <c r="E554" s="216"/>
      <c r="F554" s="217"/>
      <c r="G554" s="51"/>
      <c r="H554" s="51"/>
      <c r="I554" s="51"/>
      <c r="J554" s="51"/>
      <c r="K554" s="51"/>
    </row>
    <row r="555" spans="1:11" s="121" customFormat="1">
      <c r="A555" s="139"/>
      <c r="B555" s="136"/>
      <c r="C555" s="137"/>
      <c r="D555" s="138"/>
      <c r="E555" s="216"/>
      <c r="F555" s="217"/>
      <c r="G555" s="51"/>
      <c r="H555" s="51"/>
      <c r="I555" s="51"/>
      <c r="J555" s="51"/>
      <c r="K555" s="51"/>
    </row>
    <row r="556" spans="1:11" s="121" customFormat="1">
      <c r="A556" s="139"/>
      <c r="B556" s="136"/>
      <c r="C556" s="137"/>
      <c r="D556" s="138"/>
      <c r="E556" s="216"/>
      <c r="F556" s="217"/>
      <c r="G556" s="51"/>
      <c r="H556" s="51"/>
      <c r="I556" s="51"/>
      <c r="J556" s="51"/>
      <c r="K556" s="51"/>
    </row>
    <row r="557" spans="1:11" s="121" customFormat="1">
      <c r="A557" s="139"/>
      <c r="B557" s="136"/>
      <c r="C557" s="137"/>
      <c r="D557" s="138"/>
      <c r="E557" s="216"/>
      <c r="F557" s="217"/>
      <c r="G557" s="51"/>
      <c r="H557" s="51"/>
      <c r="I557" s="51"/>
      <c r="J557" s="51"/>
      <c r="K557" s="51"/>
    </row>
    <row r="558" spans="1:11" s="121" customFormat="1">
      <c r="A558" s="139"/>
      <c r="B558" s="136"/>
      <c r="C558" s="137"/>
      <c r="D558" s="138"/>
      <c r="E558" s="216"/>
      <c r="F558" s="217"/>
      <c r="G558" s="51"/>
      <c r="H558" s="51"/>
      <c r="I558" s="51"/>
      <c r="J558" s="51"/>
      <c r="K558" s="51"/>
    </row>
    <row r="559" spans="1:11" s="121" customFormat="1">
      <c r="A559" s="139"/>
      <c r="B559" s="136"/>
      <c r="C559" s="137"/>
      <c r="D559" s="138"/>
      <c r="E559" s="216"/>
      <c r="F559" s="217"/>
      <c r="G559" s="51"/>
      <c r="H559" s="51"/>
      <c r="I559" s="51"/>
      <c r="J559" s="51"/>
      <c r="K559" s="51"/>
    </row>
    <row r="560" spans="1:11" s="121" customFormat="1">
      <c r="A560" s="139"/>
      <c r="B560" s="136"/>
      <c r="C560" s="137"/>
      <c r="D560" s="138"/>
      <c r="E560" s="216"/>
      <c r="F560" s="217"/>
      <c r="G560" s="51"/>
      <c r="H560" s="51"/>
      <c r="I560" s="51"/>
      <c r="J560" s="51"/>
      <c r="K560" s="51"/>
    </row>
    <row r="561" spans="1:11" s="121" customFormat="1">
      <c r="A561" s="139"/>
      <c r="B561" s="136"/>
      <c r="C561" s="137"/>
      <c r="D561" s="138"/>
      <c r="E561" s="216"/>
      <c r="F561" s="217"/>
      <c r="G561" s="51"/>
      <c r="H561" s="51"/>
      <c r="I561" s="51"/>
      <c r="J561" s="51"/>
      <c r="K561" s="51"/>
    </row>
    <row r="562" spans="1:11" s="121" customFormat="1">
      <c r="A562" s="139"/>
      <c r="B562" s="136"/>
      <c r="C562" s="137"/>
      <c r="D562" s="138"/>
      <c r="E562" s="216"/>
      <c r="F562" s="217"/>
      <c r="G562" s="51"/>
      <c r="H562" s="51"/>
      <c r="I562" s="51"/>
      <c r="J562" s="51"/>
      <c r="K562" s="51"/>
    </row>
    <row r="563" spans="1:11" s="121" customFormat="1">
      <c r="A563" s="139"/>
      <c r="B563" s="136"/>
      <c r="C563" s="137"/>
      <c r="D563" s="138"/>
      <c r="E563" s="216"/>
      <c r="F563" s="217"/>
      <c r="G563" s="51"/>
      <c r="H563" s="51"/>
      <c r="I563" s="51"/>
      <c r="J563" s="51"/>
      <c r="K563" s="51"/>
    </row>
    <row r="564" spans="1:11" s="121" customFormat="1">
      <c r="A564" s="139"/>
      <c r="B564" s="136"/>
      <c r="C564" s="137"/>
      <c r="D564" s="138"/>
      <c r="E564" s="216"/>
      <c r="F564" s="217"/>
      <c r="G564" s="51"/>
      <c r="H564" s="51"/>
      <c r="I564" s="51"/>
      <c r="J564" s="51"/>
      <c r="K564" s="51"/>
    </row>
    <row r="565" spans="1:11" s="121" customFormat="1">
      <c r="A565" s="139"/>
      <c r="B565" s="136"/>
      <c r="C565" s="137"/>
      <c r="D565" s="138"/>
      <c r="E565" s="216"/>
      <c r="F565" s="217"/>
      <c r="G565" s="51"/>
      <c r="H565" s="51"/>
      <c r="I565" s="51"/>
      <c r="J565" s="51"/>
      <c r="K565" s="51"/>
    </row>
    <row r="566" spans="1:11" s="121" customFormat="1">
      <c r="A566" s="139"/>
      <c r="B566" s="136"/>
      <c r="C566" s="137"/>
      <c r="D566" s="138"/>
      <c r="E566" s="216"/>
      <c r="F566" s="217"/>
      <c r="G566" s="51"/>
      <c r="H566" s="51"/>
      <c r="I566" s="51"/>
      <c r="J566" s="51"/>
      <c r="K566" s="51"/>
    </row>
    <row r="567" spans="1:11" s="121" customFormat="1">
      <c r="A567" s="139"/>
      <c r="B567" s="136"/>
      <c r="C567" s="137"/>
      <c r="D567" s="138"/>
      <c r="E567" s="216"/>
      <c r="F567" s="217"/>
      <c r="G567" s="51"/>
      <c r="H567" s="51"/>
      <c r="I567" s="51"/>
      <c r="J567" s="51"/>
      <c r="K567" s="51"/>
    </row>
    <row r="568" spans="1:11" s="121" customFormat="1">
      <c r="A568" s="139"/>
      <c r="B568" s="136"/>
      <c r="C568" s="137"/>
      <c r="D568" s="138"/>
      <c r="E568" s="216"/>
      <c r="F568" s="217"/>
      <c r="G568" s="51"/>
      <c r="H568" s="51"/>
      <c r="I568" s="51"/>
      <c r="J568" s="51"/>
      <c r="K568" s="51"/>
    </row>
    <row r="569" spans="1:11" s="121" customFormat="1">
      <c r="A569" s="139"/>
      <c r="B569" s="136"/>
      <c r="C569" s="137"/>
      <c r="D569" s="138"/>
      <c r="E569" s="216"/>
      <c r="F569" s="217"/>
      <c r="G569" s="51"/>
      <c r="H569" s="51"/>
      <c r="I569" s="51"/>
      <c r="J569" s="51"/>
      <c r="K569" s="51"/>
    </row>
    <row r="570" spans="1:11" s="121" customFormat="1">
      <c r="A570" s="139"/>
      <c r="B570" s="136"/>
      <c r="C570" s="137"/>
      <c r="D570" s="138"/>
      <c r="E570" s="216"/>
      <c r="F570" s="217"/>
      <c r="G570" s="51"/>
      <c r="H570" s="51"/>
      <c r="I570" s="51"/>
      <c r="J570" s="51"/>
      <c r="K570" s="51"/>
    </row>
    <row r="571" spans="1:11" s="121" customFormat="1">
      <c r="A571" s="139"/>
      <c r="B571" s="136"/>
      <c r="C571" s="137"/>
      <c r="D571" s="138"/>
      <c r="E571" s="216"/>
      <c r="F571" s="217"/>
      <c r="G571" s="51"/>
      <c r="H571" s="51"/>
      <c r="I571" s="51"/>
      <c r="J571" s="51"/>
      <c r="K571" s="51"/>
    </row>
    <row r="572" spans="1:11" s="121" customFormat="1">
      <c r="A572" s="139"/>
      <c r="B572" s="136"/>
      <c r="C572" s="137"/>
      <c r="D572" s="138"/>
      <c r="E572" s="216"/>
      <c r="F572" s="217"/>
      <c r="G572" s="51"/>
      <c r="H572" s="51"/>
      <c r="I572" s="51"/>
      <c r="J572" s="51"/>
      <c r="K572" s="51"/>
    </row>
    <row r="573" spans="1:11" s="121" customFormat="1">
      <c r="A573" s="139"/>
      <c r="B573" s="136"/>
      <c r="C573" s="137"/>
      <c r="D573" s="138"/>
      <c r="E573" s="216"/>
      <c r="F573" s="217"/>
      <c r="G573" s="51"/>
      <c r="H573" s="51"/>
      <c r="I573" s="51"/>
      <c r="J573" s="51"/>
      <c r="K573" s="51"/>
    </row>
    <row r="574" spans="1:11" s="121" customFormat="1">
      <c r="A574" s="139"/>
      <c r="B574" s="136"/>
      <c r="C574" s="137"/>
      <c r="D574" s="138"/>
      <c r="E574" s="216"/>
      <c r="F574" s="217"/>
      <c r="G574" s="51"/>
      <c r="H574" s="51"/>
      <c r="I574" s="51"/>
      <c r="J574" s="51"/>
      <c r="K574" s="51"/>
    </row>
    <row r="575" spans="1:11" s="121" customFormat="1">
      <c r="A575" s="139"/>
      <c r="B575" s="136"/>
      <c r="C575" s="137"/>
      <c r="D575" s="138"/>
      <c r="E575" s="216"/>
      <c r="F575" s="217"/>
      <c r="G575" s="51"/>
      <c r="H575" s="51"/>
      <c r="I575" s="51"/>
      <c r="J575" s="51"/>
      <c r="K575" s="51"/>
    </row>
    <row r="576" spans="1:11" s="121" customFormat="1">
      <c r="A576" s="139"/>
      <c r="B576" s="136"/>
      <c r="C576" s="137"/>
      <c r="D576" s="138"/>
      <c r="E576" s="216"/>
      <c r="F576" s="217"/>
      <c r="G576" s="51"/>
      <c r="H576" s="51"/>
      <c r="I576" s="51"/>
      <c r="J576" s="51"/>
      <c r="K576" s="51"/>
    </row>
    <row r="577" spans="1:11" s="121" customFormat="1">
      <c r="A577" s="139"/>
      <c r="B577" s="136"/>
      <c r="C577" s="137"/>
      <c r="D577" s="138"/>
      <c r="E577" s="216"/>
      <c r="F577" s="217"/>
      <c r="G577" s="51"/>
      <c r="H577" s="51"/>
      <c r="I577" s="51"/>
      <c r="J577" s="51"/>
      <c r="K577" s="51"/>
    </row>
    <row r="578" spans="1:11" s="121" customFormat="1">
      <c r="A578" s="139"/>
      <c r="B578" s="136"/>
      <c r="C578" s="137"/>
      <c r="D578" s="138"/>
      <c r="E578" s="216"/>
      <c r="F578" s="217"/>
      <c r="G578" s="51"/>
      <c r="H578" s="51"/>
      <c r="I578" s="51"/>
      <c r="J578" s="51"/>
      <c r="K578" s="51"/>
    </row>
    <row r="579" spans="1:11" s="121" customFormat="1">
      <c r="A579" s="139"/>
      <c r="B579" s="136"/>
      <c r="C579" s="137"/>
      <c r="D579" s="138"/>
      <c r="E579" s="216"/>
      <c r="F579" s="217"/>
      <c r="G579" s="51"/>
      <c r="H579" s="51"/>
      <c r="I579" s="51"/>
      <c r="J579" s="51"/>
      <c r="K579" s="51"/>
    </row>
    <row r="580" spans="1:11" s="121" customFormat="1">
      <c r="A580" s="139"/>
      <c r="B580" s="136"/>
      <c r="C580" s="137"/>
      <c r="D580" s="138"/>
      <c r="E580" s="216"/>
      <c r="F580" s="217"/>
      <c r="G580" s="51"/>
      <c r="H580" s="51"/>
      <c r="I580" s="51"/>
      <c r="J580" s="51"/>
      <c r="K580" s="51"/>
    </row>
    <row r="581" spans="1:11" s="121" customFormat="1">
      <c r="A581" s="139"/>
      <c r="B581" s="136"/>
      <c r="C581" s="137"/>
      <c r="D581" s="138"/>
      <c r="E581" s="216"/>
      <c r="F581" s="217"/>
      <c r="G581" s="51"/>
      <c r="H581" s="51"/>
      <c r="I581" s="51"/>
      <c r="J581" s="51"/>
      <c r="K581" s="51"/>
    </row>
    <row r="582" spans="1:11" s="121" customFormat="1">
      <c r="A582" s="139"/>
      <c r="B582" s="136"/>
      <c r="C582" s="137"/>
      <c r="D582" s="138"/>
      <c r="E582" s="216"/>
      <c r="F582" s="217"/>
      <c r="G582" s="51"/>
      <c r="H582" s="51"/>
      <c r="I582" s="51"/>
      <c r="J582" s="51"/>
      <c r="K582" s="51"/>
    </row>
    <row r="583" spans="1:11" s="121" customFormat="1">
      <c r="A583" s="139"/>
      <c r="B583" s="136"/>
      <c r="C583" s="137"/>
      <c r="D583" s="138"/>
      <c r="E583" s="216"/>
      <c r="F583" s="217"/>
      <c r="G583" s="51"/>
      <c r="H583" s="51"/>
      <c r="I583" s="51"/>
      <c r="J583" s="51"/>
      <c r="K583" s="51"/>
    </row>
    <row r="584" spans="1:11" s="121" customFormat="1">
      <c r="A584" s="139"/>
      <c r="B584" s="136"/>
      <c r="C584" s="137"/>
      <c r="D584" s="138"/>
      <c r="E584" s="216"/>
      <c r="F584" s="217"/>
      <c r="G584" s="51"/>
      <c r="H584" s="51"/>
      <c r="I584" s="51"/>
      <c r="J584" s="51"/>
      <c r="K584" s="51"/>
    </row>
    <row r="585" spans="1:11" s="121" customFormat="1">
      <c r="A585" s="139"/>
      <c r="B585" s="136"/>
      <c r="C585" s="137"/>
      <c r="D585" s="138"/>
      <c r="E585" s="216"/>
      <c r="F585" s="217"/>
      <c r="G585" s="51"/>
      <c r="H585" s="51"/>
      <c r="I585" s="51"/>
      <c r="J585" s="51"/>
      <c r="K585" s="51"/>
    </row>
    <row r="586" spans="1:11" s="121" customFormat="1">
      <c r="A586" s="139"/>
      <c r="B586" s="136"/>
      <c r="C586" s="137"/>
      <c r="D586" s="138"/>
      <c r="E586" s="216"/>
      <c r="F586" s="217"/>
      <c r="G586" s="51"/>
      <c r="H586" s="51"/>
      <c r="I586" s="51"/>
      <c r="J586" s="51"/>
      <c r="K586" s="51"/>
    </row>
    <row r="587" spans="1:11" s="121" customFormat="1">
      <c r="A587" s="139"/>
      <c r="B587" s="136"/>
      <c r="C587" s="137"/>
      <c r="D587" s="138"/>
      <c r="E587" s="216"/>
      <c r="F587" s="217"/>
      <c r="G587" s="51"/>
      <c r="H587" s="51"/>
      <c r="I587" s="51"/>
      <c r="J587" s="51"/>
      <c r="K587" s="51"/>
    </row>
    <row r="588" spans="1:11" s="121" customFormat="1">
      <c r="A588" s="139"/>
      <c r="B588" s="136"/>
      <c r="C588" s="137"/>
      <c r="D588" s="138"/>
      <c r="E588" s="216"/>
      <c r="F588" s="217"/>
      <c r="G588" s="51"/>
      <c r="H588" s="51"/>
      <c r="I588" s="51"/>
      <c r="J588" s="51"/>
      <c r="K588" s="51"/>
    </row>
    <row r="589" spans="1:11" s="121" customFormat="1">
      <c r="A589" s="139"/>
      <c r="B589" s="136"/>
      <c r="C589" s="137"/>
      <c r="D589" s="138"/>
      <c r="E589" s="216"/>
      <c r="F589" s="217"/>
      <c r="G589" s="51"/>
      <c r="H589" s="51"/>
      <c r="I589" s="51"/>
      <c r="J589" s="51"/>
      <c r="K589" s="51"/>
    </row>
    <row r="590" spans="1:11" s="121" customFormat="1">
      <c r="A590" s="139"/>
      <c r="B590" s="136"/>
      <c r="C590" s="137"/>
      <c r="D590" s="138"/>
      <c r="E590" s="216"/>
      <c r="F590" s="217"/>
      <c r="G590" s="51"/>
      <c r="H590" s="51"/>
      <c r="I590" s="51"/>
      <c r="J590" s="51"/>
      <c r="K590" s="51"/>
    </row>
    <row r="591" spans="1:11" s="121" customFormat="1">
      <c r="A591" s="139"/>
      <c r="B591" s="136"/>
      <c r="C591" s="137"/>
      <c r="D591" s="138"/>
      <c r="E591" s="216"/>
      <c r="F591" s="217"/>
      <c r="G591" s="51"/>
      <c r="H591" s="51"/>
      <c r="I591" s="51"/>
      <c r="J591" s="51"/>
      <c r="K591" s="51"/>
    </row>
    <row r="592" spans="1:11" s="121" customFormat="1">
      <c r="A592" s="139"/>
      <c r="B592" s="136"/>
      <c r="C592" s="137"/>
      <c r="D592" s="138"/>
      <c r="E592" s="216"/>
      <c r="F592" s="217"/>
      <c r="G592" s="51"/>
      <c r="H592" s="51"/>
      <c r="I592" s="51"/>
      <c r="J592" s="51"/>
      <c r="K592" s="51"/>
    </row>
    <row r="593" spans="1:11" s="121" customFormat="1">
      <c r="A593" s="139"/>
      <c r="B593" s="136"/>
      <c r="C593" s="137"/>
      <c r="D593" s="138"/>
      <c r="E593" s="216"/>
      <c r="F593" s="217"/>
      <c r="G593" s="51"/>
      <c r="H593" s="51"/>
      <c r="I593" s="51"/>
      <c r="J593" s="51"/>
      <c r="K593" s="51"/>
    </row>
    <row r="594" spans="1:11" s="121" customFormat="1">
      <c r="A594" s="139"/>
      <c r="B594" s="136"/>
      <c r="C594" s="137"/>
      <c r="D594" s="138"/>
      <c r="E594" s="216"/>
      <c r="F594" s="217"/>
      <c r="G594" s="51"/>
      <c r="H594" s="51"/>
      <c r="I594" s="51"/>
      <c r="J594" s="51"/>
      <c r="K594" s="51"/>
    </row>
    <row r="595" spans="1:11" s="121" customFormat="1">
      <c r="A595" s="139"/>
      <c r="B595" s="136"/>
      <c r="C595" s="137"/>
      <c r="D595" s="138"/>
      <c r="E595" s="216"/>
      <c r="F595" s="217"/>
      <c r="G595" s="51"/>
      <c r="H595" s="51"/>
      <c r="I595" s="51"/>
      <c r="J595" s="51"/>
      <c r="K595" s="51"/>
    </row>
    <row r="596" spans="1:11" s="121" customFormat="1">
      <c r="A596" s="139"/>
      <c r="B596" s="136"/>
      <c r="C596" s="137"/>
      <c r="D596" s="138"/>
      <c r="E596" s="216"/>
      <c r="F596" s="217"/>
      <c r="G596" s="51"/>
      <c r="H596" s="51"/>
      <c r="I596" s="51"/>
      <c r="J596" s="51"/>
      <c r="K596" s="51"/>
    </row>
    <row r="597" spans="1:11" s="121" customFormat="1">
      <c r="A597" s="139"/>
      <c r="B597" s="136"/>
      <c r="C597" s="137"/>
      <c r="D597" s="138"/>
      <c r="E597" s="216"/>
      <c r="F597" s="217"/>
      <c r="G597" s="51"/>
      <c r="H597" s="51"/>
      <c r="I597" s="51"/>
      <c r="J597" s="51"/>
      <c r="K597" s="51"/>
    </row>
    <row r="598" spans="1:11" s="121" customFormat="1">
      <c r="A598" s="139"/>
      <c r="B598" s="136"/>
      <c r="C598" s="137"/>
      <c r="D598" s="138"/>
      <c r="E598" s="216"/>
      <c r="F598" s="217"/>
      <c r="G598" s="51"/>
      <c r="H598" s="51"/>
      <c r="I598" s="51"/>
      <c r="J598" s="51"/>
      <c r="K598" s="51"/>
    </row>
    <row r="599" spans="1:11" s="121" customFormat="1">
      <c r="A599" s="139"/>
      <c r="B599" s="136"/>
      <c r="C599" s="137"/>
      <c r="D599" s="138"/>
      <c r="E599" s="216"/>
      <c r="F599" s="217"/>
      <c r="G599" s="51"/>
      <c r="H599" s="51"/>
      <c r="I599" s="51"/>
      <c r="J599" s="51"/>
      <c r="K599" s="51"/>
    </row>
    <row r="600" spans="1:11" s="121" customFormat="1">
      <c r="A600" s="139"/>
      <c r="B600" s="136"/>
      <c r="C600" s="137"/>
      <c r="D600" s="138"/>
      <c r="E600" s="216"/>
      <c r="F600" s="217"/>
      <c r="G600" s="51"/>
      <c r="H600" s="51"/>
      <c r="I600" s="51"/>
      <c r="J600" s="51"/>
      <c r="K600" s="51"/>
    </row>
    <row r="601" spans="1:11" s="121" customFormat="1">
      <c r="A601" s="139"/>
      <c r="B601" s="136"/>
      <c r="C601" s="137"/>
      <c r="D601" s="138"/>
      <c r="E601" s="216"/>
      <c r="F601" s="217"/>
      <c r="G601" s="51"/>
      <c r="H601" s="51"/>
      <c r="I601" s="51"/>
      <c r="J601" s="51"/>
      <c r="K601" s="51"/>
    </row>
    <row r="602" spans="1:11" s="121" customFormat="1">
      <c r="A602" s="139"/>
      <c r="B602" s="136"/>
      <c r="C602" s="137"/>
      <c r="D602" s="138"/>
      <c r="E602" s="216"/>
      <c r="F602" s="217"/>
      <c r="G602" s="51"/>
      <c r="H602" s="51"/>
      <c r="I602" s="51"/>
      <c r="J602" s="51"/>
      <c r="K602" s="51"/>
    </row>
    <row r="603" spans="1:11" s="121" customFormat="1">
      <c r="A603" s="139"/>
      <c r="B603" s="136"/>
      <c r="C603" s="137"/>
      <c r="D603" s="138"/>
      <c r="E603" s="216"/>
      <c r="F603" s="217"/>
      <c r="G603" s="51"/>
      <c r="H603" s="51"/>
      <c r="I603" s="51"/>
      <c r="J603" s="51"/>
      <c r="K603" s="51"/>
    </row>
    <row r="604" spans="1:11" s="121" customFormat="1">
      <c r="A604" s="139"/>
      <c r="B604" s="136"/>
      <c r="C604" s="137"/>
      <c r="D604" s="138"/>
      <c r="E604" s="216"/>
      <c r="F604" s="217"/>
      <c r="G604" s="51"/>
      <c r="H604" s="51"/>
      <c r="I604" s="51"/>
      <c r="J604" s="51"/>
      <c r="K604" s="51"/>
    </row>
    <row r="605" spans="1:11" s="121" customFormat="1">
      <c r="A605" s="139"/>
      <c r="B605" s="136"/>
      <c r="C605" s="137"/>
      <c r="D605" s="138"/>
      <c r="E605" s="216"/>
      <c r="F605" s="217"/>
      <c r="G605" s="51"/>
      <c r="H605" s="51"/>
      <c r="I605" s="51"/>
      <c r="J605" s="51"/>
      <c r="K605" s="51"/>
    </row>
    <row r="606" spans="1:11" s="121" customFormat="1">
      <c r="A606" s="139"/>
      <c r="B606" s="136"/>
      <c r="C606" s="137"/>
      <c r="D606" s="138"/>
      <c r="E606" s="216"/>
      <c r="F606" s="217"/>
      <c r="G606" s="51"/>
      <c r="H606" s="51"/>
      <c r="I606" s="51"/>
      <c r="J606" s="51"/>
      <c r="K606" s="51"/>
    </row>
    <row r="607" spans="1:11" s="121" customFormat="1">
      <c r="A607" s="139"/>
      <c r="B607" s="136"/>
      <c r="C607" s="137"/>
      <c r="D607" s="138"/>
      <c r="E607" s="216"/>
      <c r="F607" s="217"/>
      <c r="G607" s="51"/>
      <c r="H607" s="51"/>
      <c r="I607" s="51"/>
      <c r="J607" s="51"/>
      <c r="K607" s="51"/>
    </row>
    <row r="608" spans="1:11" s="121" customFormat="1">
      <c r="A608" s="139"/>
      <c r="B608" s="136"/>
      <c r="C608" s="137"/>
      <c r="D608" s="138"/>
      <c r="E608" s="216"/>
      <c r="F608" s="217"/>
      <c r="G608" s="51"/>
      <c r="H608" s="51"/>
      <c r="I608" s="51"/>
      <c r="J608" s="51"/>
      <c r="K608" s="51"/>
    </row>
    <row r="609" spans="1:11" s="121" customFormat="1">
      <c r="A609" s="139"/>
      <c r="B609" s="136"/>
      <c r="C609" s="137"/>
      <c r="D609" s="138"/>
      <c r="E609" s="216"/>
      <c r="F609" s="217"/>
      <c r="G609" s="51"/>
      <c r="H609" s="51"/>
      <c r="I609" s="51"/>
      <c r="J609" s="51"/>
      <c r="K609" s="51"/>
    </row>
    <row r="610" spans="1:11" s="121" customFormat="1">
      <c r="A610" s="139"/>
      <c r="B610" s="136"/>
      <c r="C610" s="137"/>
      <c r="D610" s="138"/>
      <c r="E610" s="216"/>
      <c r="F610" s="217"/>
      <c r="G610" s="51"/>
      <c r="H610" s="51"/>
      <c r="I610" s="51"/>
      <c r="J610" s="51"/>
      <c r="K610" s="51"/>
    </row>
    <row r="611" spans="1:11" s="121" customFormat="1">
      <c r="A611" s="139"/>
      <c r="B611" s="136"/>
      <c r="C611" s="137"/>
      <c r="D611" s="138"/>
      <c r="E611" s="216"/>
      <c r="F611" s="217"/>
      <c r="G611" s="51"/>
      <c r="H611" s="51"/>
      <c r="I611" s="51"/>
      <c r="J611" s="51"/>
      <c r="K611" s="51"/>
    </row>
    <row r="612" spans="1:11" s="121" customFormat="1">
      <c r="A612" s="139"/>
      <c r="B612" s="136"/>
      <c r="C612" s="137"/>
      <c r="D612" s="138"/>
      <c r="E612" s="216"/>
      <c r="F612" s="217"/>
      <c r="G612" s="51"/>
      <c r="H612" s="51"/>
      <c r="I612" s="51"/>
      <c r="J612" s="51"/>
      <c r="K612" s="51"/>
    </row>
    <row r="613" spans="1:11" s="121" customFormat="1">
      <c r="A613" s="139"/>
      <c r="B613" s="136"/>
      <c r="C613" s="137"/>
      <c r="D613" s="138"/>
      <c r="E613" s="216"/>
      <c r="F613" s="217"/>
      <c r="G613" s="51"/>
      <c r="H613" s="51"/>
      <c r="I613" s="51"/>
      <c r="J613" s="51"/>
      <c r="K613" s="51"/>
    </row>
    <row r="614" spans="1:11" s="121" customFormat="1">
      <c r="A614" s="139"/>
      <c r="B614" s="136"/>
      <c r="C614" s="137"/>
      <c r="D614" s="138"/>
      <c r="E614" s="216"/>
      <c r="F614" s="217"/>
      <c r="G614" s="51"/>
      <c r="H614" s="51"/>
      <c r="I614" s="51"/>
      <c r="J614" s="51"/>
      <c r="K614" s="51"/>
    </row>
    <row r="615" spans="1:11" s="121" customFormat="1">
      <c r="A615" s="139"/>
      <c r="B615" s="136"/>
      <c r="C615" s="137"/>
      <c r="D615" s="138"/>
      <c r="E615" s="216"/>
      <c r="F615" s="217"/>
      <c r="G615" s="51"/>
      <c r="H615" s="51"/>
      <c r="I615" s="51"/>
      <c r="J615" s="51"/>
      <c r="K615" s="51"/>
    </row>
    <row r="616" spans="1:11" s="121" customFormat="1">
      <c r="A616" s="139"/>
      <c r="B616" s="136"/>
      <c r="C616" s="137"/>
      <c r="D616" s="138"/>
      <c r="E616" s="216"/>
      <c r="F616" s="217"/>
      <c r="G616" s="51"/>
      <c r="H616" s="51"/>
      <c r="I616" s="51"/>
      <c r="J616" s="51"/>
      <c r="K616" s="51"/>
    </row>
    <row r="617" spans="1:11" s="121" customFormat="1">
      <c r="A617" s="139"/>
      <c r="B617" s="136"/>
      <c r="C617" s="137"/>
      <c r="D617" s="138"/>
      <c r="E617" s="216"/>
      <c r="F617" s="217"/>
      <c r="G617" s="51"/>
      <c r="H617" s="51"/>
      <c r="I617" s="51"/>
      <c r="J617" s="51"/>
      <c r="K617" s="51"/>
    </row>
    <row r="618" spans="1:11" s="121" customFormat="1">
      <c r="A618" s="139"/>
      <c r="B618" s="136"/>
      <c r="C618" s="137"/>
      <c r="D618" s="138"/>
      <c r="E618" s="216"/>
      <c r="F618" s="217"/>
      <c r="G618" s="51"/>
      <c r="H618" s="51"/>
      <c r="I618" s="51"/>
      <c r="J618" s="51"/>
      <c r="K618" s="51"/>
    </row>
    <row r="619" spans="1:11" s="121" customFormat="1">
      <c r="A619" s="139"/>
      <c r="B619" s="136"/>
      <c r="C619" s="137"/>
      <c r="D619" s="138"/>
      <c r="E619" s="216"/>
      <c r="F619" s="217"/>
      <c r="G619" s="51"/>
      <c r="H619" s="51"/>
      <c r="I619" s="51"/>
      <c r="J619" s="51"/>
      <c r="K619" s="51"/>
    </row>
    <row r="620" spans="1:11" s="121" customFormat="1">
      <c r="A620" s="139"/>
      <c r="B620" s="136"/>
      <c r="C620" s="137"/>
      <c r="D620" s="138"/>
      <c r="E620" s="216"/>
      <c r="F620" s="217"/>
      <c r="G620" s="51"/>
      <c r="H620" s="51"/>
      <c r="I620" s="51"/>
      <c r="J620" s="51"/>
      <c r="K620" s="51"/>
    </row>
    <row r="621" spans="1:11" s="121" customFormat="1">
      <c r="A621" s="139"/>
      <c r="B621" s="136"/>
      <c r="C621" s="137"/>
      <c r="D621" s="138"/>
      <c r="E621" s="216"/>
      <c r="F621" s="217"/>
      <c r="G621" s="51"/>
      <c r="H621" s="51"/>
      <c r="I621" s="51"/>
      <c r="J621" s="51"/>
      <c r="K621" s="51"/>
    </row>
    <row r="622" spans="1:11" s="121" customFormat="1">
      <c r="A622" s="139"/>
      <c r="B622" s="136"/>
      <c r="C622" s="137"/>
      <c r="D622" s="138"/>
      <c r="E622" s="216"/>
      <c r="F622" s="217"/>
      <c r="G622" s="51"/>
      <c r="H622" s="51"/>
      <c r="I622" s="51"/>
      <c r="J622" s="51"/>
      <c r="K622" s="51"/>
    </row>
    <row r="623" spans="1:11" s="121" customFormat="1">
      <c r="A623" s="139"/>
      <c r="B623" s="136"/>
      <c r="C623" s="137"/>
      <c r="D623" s="138"/>
      <c r="E623" s="216"/>
      <c r="F623" s="217"/>
      <c r="G623" s="51"/>
      <c r="H623" s="51"/>
      <c r="I623" s="51"/>
      <c r="J623" s="51"/>
      <c r="K623" s="51"/>
    </row>
    <row r="624" spans="1:11" s="121" customFormat="1">
      <c r="A624" s="139"/>
      <c r="B624" s="136"/>
      <c r="C624" s="137"/>
      <c r="D624" s="138"/>
      <c r="E624" s="216"/>
      <c r="F624" s="217"/>
      <c r="G624" s="51"/>
      <c r="H624" s="51"/>
      <c r="I624" s="51"/>
      <c r="J624" s="51"/>
      <c r="K624" s="51"/>
    </row>
    <row r="625" spans="1:11" s="121" customFormat="1">
      <c r="A625" s="139"/>
      <c r="B625" s="136"/>
      <c r="C625" s="137"/>
      <c r="D625" s="138"/>
      <c r="E625" s="216"/>
      <c r="F625" s="217"/>
      <c r="G625" s="51"/>
      <c r="H625" s="51"/>
      <c r="I625" s="51"/>
      <c r="J625" s="51"/>
      <c r="K625" s="51"/>
    </row>
    <row r="626" spans="1:11" s="121" customFormat="1">
      <c r="A626" s="139"/>
      <c r="B626" s="136"/>
      <c r="C626" s="137"/>
      <c r="D626" s="138"/>
      <c r="E626" s="216"/>
      <c r="F626" s="217"/>
      <c r="G626" s="51"/>
      <c r="H626" s="51"/>
      <c r="I626" s="51"/>
      <c r="J626" s="51"/>
      <c r="K626" s="51"/>
    </row>
    <row r="627" spans="1:11" s="121" customFormat="1">
      <c r="A627" s="139"/>
      <c r="B627" s="136"/>
      <c r="C627" s="137"/>
      <c r="D627" s="138"/>
      <c r="E627" s="216"/>
      <c r="F627" s="217"/>
      <c r="G627" s="51"/>
      <c r="H627" s="51"/>
      <c r="I627" s="51"/>
      <c r="J627" s="51"/>
      <c r="K627" s="51"/>
    </row>
    <row r="628" spans="1:11" s="121" customFormat="1">
      <c r="A628" s="139"/>
      <c r="B628" s="136"/>
      <c r="C628" s="137"/>
      <c r="D628" s="138"/>
      <c r="E628" s="216"/>
      <c r="F628" s="217"/>
      <c r="G628" s="51"/>
      <c r="H628" s="51"/>
      <c r="I628" s="51"/>
      <c r="J628" s="51"/>
      <c r="K628" s="51"/>
    </row>
    <row r="629" spans="1:11" s="121" customFormat="1">
      <c r="A629" s="139"/>
      <c r="B629" s="136"/>
      <c r="C629" s="137"/>
      <c r="D629" s="138"/>
      <c r="E629" s="216"/>
      <c r="F629" s="217"/>
      <c r="G629" s="51"/>
      <c r="H629" s="51"/>
      <c r="I629" s="51"/>
      <c r="J629" s="51"/>
      <c r="K629" s="51"/>
    </row>
    <row r="630" spans="1:11" s="121" customFormat="1">
      <c r="A630" s="139"/>
      <c r="B630" s="136"/>
      <c r="C630" s="137"/>
      <c r="D630" s="138"/>
      <c r="E630" s="216"/>
      <c r="F630" s="217"/>
      <c r="G630" s="51"/>
      <c r="H630" s="51"/>
      <c r="I630" s="51"/>
      <c r="J630" s="51"/>
      <c r="K630" s="51"/>
    </row>
    <row r="631" spans="1:11" s="121" customFormat="1">
      <c r="A631" s="139"/>
      <c r="B631" s="136"/>
      <c r="C631" s="137"/>
      <c r="D631" s="138"/>
      <c r="E631" s="216"/>
      <c r="F631" s="217"/>
      <c r="G631" s="51"/>
      <c r="H631" s="51"/>
      <c r="I631" s="51"/>
      <c r="J631" s="51"/>
      <c r="K631" s="51"/>
    </row>
    <row r="632" spans="1:11" s="121" customFormat="1">
      <c r="A632" s="139"/>
      <c r="B632" s="136"/>
      <c r="C632" s="137"/>
      <c r="D632" s="138"/>
      <c r="E632" s="216"/>
      <c r="F632" s="217"/>
      <c r="G632" s="51"/>
      <c r="H632" s="51"/>
      <c r="I632" s="51"/>
      <c r="J632" s="51"/>
      <c r="K632" s="51"/>
    </row>
    <row r="633" spans="1:11" s="121" customFormat="1">
      <c r="A633" s="139"/>
      <c r="B633" s="136"/>
      <c r="C633" s="137"/>
      <c r="D633" s="138"/>
      <c r="E633" s="216"/>
      <c r="F633" s="217"/>
      <c r="G633" s="51"/>
      <c r="H633" s="51"/>
      <c r="I633" s="51"/>
      <c r="J633" s="51"/>
      <c r="K633" s="51"/>
    </row>
    <row r="634" spans="1:11" s="121" customFormat="1">
      <c r="A634" s="139"/>
      <c r="B634" s="136"/>
      <c r="C634" s="137"/>
      <c r="D634" s="138"/>
      <c r="E634" s="216"/>
      <c r="F634" s="217"/>
      <c r="G634" s="51"/>
      <c r="H634" s="51"/>
      <c r="I634" s="51"/>
      <c r="J634" s="51"/>
      <c r="K634" s="51"/>
    </row>
    <row r="635" spans="1:11" s="121" customFormat="1">
      <c r="A635" s="139"/>
      <c r="B635" s="136"/>
      <c r="C635" s="137"/>
      <c r="D635" s="138"/>
      <c r="E635" s="216"/>
      <c r="F635" s="217"/>
      <c r="G635" s="51"/>
      <c r="H635" s="51"/>
      <c r="I635" s="51"/>
      <c r="J635" s="51"/>
      <c r="K635" s="51"/>
    </row>
    <row r="636" spans="1:11" s="121" customFormat="1">
      <c r="A636" s="139"/>
      <c r="B636" s="136"/>
      <c r="C636" s="137"/>
      <c r="D636" s="138"/>
      <c r="E636" s="216"/>
      <c r="F636" s="217"/>
      <c r="G636" s="51"/>
      <c r="H636" s="51"/>
      <c r="I636" s="51"/>
      <c r="J636" s="51"/>
      <c r="K636" s="51"/>
    </row>
    <row r="637" spans="1:11" s="121" customFormat="1">
      <c r="A637" s="139"/>
      <c r="B637" s="136"/>
      <c r="C637" s="137"/>
      <c r="D637" s="138"/>
      <c r="E637" s="216"/>
      <c r="F637" s="217"/>
      <c r="G637" s="51"/>
      <c r="H637" s="51"/>
      <c r="I637" s="51"/>
      <c r="J637" s="51"/>
      <c r="K637" s="51"/>
    </row>
    <row r="638" spans="1:11" s="121" customFormat="1">
      <c r="A638" s="139"/>
      <c r="B638" s="136"/>
      <c r="C638" s="137"/>
      <c r="D638" s="138"/>
      <c r="E638" s="216"/>
      <c r="F638" s="217"/>
      <c r="G638" s="51"/>
      <c r="H638" s="51"/>
      <c r="I638" s="51"/>
      <c r="J638" s="51"/>
      <c r="K638" s="51"/>
    </row>
    <row r="639" spans="1:11" s="121" customFormat="1">
      <c r="A639" s="139"/>
      <c r="B639" s="136"/>
      <c r="C639" s="137"/>
      <c r="D639" s="138"/>
      <c r="E639" s="216"/>
      <c r="F639" s="217"/>
      <c r="G639" s="51"/>
      <c r="H639" s="51"/>
      <c r="I639" s="51"/>
      <c r="J639" s="51"/>
      <c r="K639" s="51"/>
    </row>
    <row r="640" spans="1:11" s="121" customFormat="1">
      <c r="A640" s="139"/>
      <c r="B640" s="136"/>
      <c r="C640" s="137"/>
      <c r="D640" s="138"/>
      <c r="E640" s="216"/>
      <c r="F640" s="217"/>
      <c r="G640" s="51"/>
      <c r="H640" s="51"/>
      <c r="I640" s="51"/>
      <c r="J640" s="51"/>
      <c r="K640" s="51"/>
    </row>
    <row r="641" spans="1:11" s="121" customFormat="1">
      <c r="A641" s="139"/>
      <c r="B641" s="136"/>
      <c r="C641" s="137"/>
      <c r="D641" s="138"/>
      <c r="E641" s="216"/>
      <c r="F641" s="217"/>
      <c r="G641" s="51"/>
      <c r="H641" s="51"/>
      <c r="I641" s="51"/>
      <c r="J641" s="51"/>
      <c r="K641" s="51"/>
    </row>
    <row r="642" spans="1:11" s="121" customFormat="1">
      <c r="A642" s="139"/>
      <c r="B642" s="136"/>
      <c r="C642" s="137"/>
      <c r="D642" s="138"/>
      <c r="E642" s="216"/>
      <c r="F642" s="217"/>
      <c r="G642" s="51"/>
      <c r="H642" s="51"/>
      <c r="I642" s="51"/>
      <c r="J642" s="51"/>
      <c r="K642" s="51"/>
    </row>
    <row r="643" spans="1:11" s="121" customFormat="1">
      <c r="A643" s="139"/>
      <c r="B643" s="136"/>
      <c r="C643" s="137"/>
      <c r="D643" s="138"/>
      <c r="E643" s="216"/>
      <c r="F643" s="217"/>
      <c r="G643" s="51"/>
      <c r="H643" s="51"/>
      <c r="I643" s="51"/>
      <c r="J643" s="51"/>
      <c r="K643" s="51"/>
    </row>
    <row r="644" spans="1:11" s="121" customFormat="1">
      <c r="A644" s="139"/>
      <c r="B644" s="136"/>
      <c r="C644" s="137"/>
      <c r="D644" s="138"/>
      <c r="E644" s="216"/>
      <c r="F644" s="217"/>
      <c r="G644" s="51"/>
      <c r="H644" s="51"/>
      <c r="I644" s="51"/>
      <c r="J644" s="51"/>
      <c r="K644" s="51"/>
    </row>
    <row r="645" spans="1:11" s="121" customFormat="1">
      <c r="A645" s="139"/>
      <c r="B645" s="136"/>
      <c r="C645" s="137"/>
      <c r="D645" s="138"/>
      <c r="E645" s="216"/>
      <c r="F645" s="217"/>
      <c r="G645" s="51"/>
      <c r="H645" s="51"/>
      <c r="I645" s="51"/>
      <c r="J645" s="51"/>
      <c r="K645" s="51"/>
    </row>
    <row r="646" spans="1:11" s="121" customFormat="1">
      <c r="A646" s="139"/>
      <c r="B646" s="136"/>
      <c r="C646" s="137"/>
      <c r="D646" s="138"/>
      <c r="E646" s="216"/>
      <c r="F646" s="217"/>
      <c r="G646" s="51"/>
      <c r="H646" s="51"/>
      <c r="I646" s="51"/>
      <c r="J646" s="51"/>
      <c r="K646" s="51"/>
    </row>
    <row r="647" spans="1:11" s="121" customFormat="1">
      <c r="A647" s="139"/>
      <c r="B647" s="136"/>
      <c r="C647" s="137"/>
      <c r="D647" s="138"/>
      <c r="E647" s="216"/>
      <c r="F647" s="217"/>
      <c r="G647" s="51"/>
      <c r="H647" s="51"/>
      <c r="I647" s="51"/>
      <c r="J647" s="51"/>
      <c r="K647" s="51"/>
    </row>
    <row r="648" spans="1:11" s="121" customFormat="1">
      <c r="A648" s="139"/>
      <c r="B648" s="136"/>
      <c r="C648" s="137"/>
      <c r="D648" s="138"/>
      <c r="E648" s="216"/>
      <c r="F648" s="217"/>
      <c r="G648" s="51"/>
      <c r="H648" s="51"/>
      <c r="I648" s="51"/>
      <c r="J648" s="51"/>
      <c r="K648" s="51"/>
    </row>
    <row r="649" spans="1:11" s="121" customFormat="1">
      <c r="A649" s="139"/>
      <c r="B649" s="136"/>
      <c r="C649" s="137"/>
      <c r="D649" s="138"/>
      <c r="E649" s="216"/>
      <c r="F649" s="217"/>
      <c r="G649" s="51"/>
      <c r="H649" s="51"/>
      <c r="I649" s="51"/>
      <c r="J649" s="51"/>
      <c r="K649" s="51"/>
    </row>
    <row r="650" spans="1:11" s="121" customFormat="1">
      <c r="A650" s="139"/>
      <c r="B650" s="136"/>
      <c r="C650" s="137"/>
      <c r="D650" s="138"/>
      <c r="E650" s="216"/>
      <c r="F650" s="217"/>
      <c r="G650" s="51"/>
      <c r="H650" s="51"/>
      <c r="I650" s="51"/>
      <c r="J650" s="51"/>
      <c r="K650" s="51"/>
    </row>
    <row r="651" spans="1:11" s="121" customFormat="1">
      <c r="A651" s="139"/>
      <c r="B651" s="136"/>
      <c r="C651" s="137"/>
      <c r="D651" s="138"/>
      <c r="E651" s="216"/>
      <c r="F651" s="217"/>
      <c r="G651" s="51"/>
      <c r="H651" s="51"/>
      <c r="I651" s="51"/>
      <c r="J651" s="51"/>
      <c r="K651" s="51"/>
    </row>
    <row r="652" spans="1:11" s="121" customFormat="1">
      <c r="A652" s="139"/>
      <c r="B652" s="136"/>
      <c r="C652" s="137"/>
      <c r="D652" s="138"/>
      <c r="E652" s="216"/>
      <c r="F652" s="217"/>
      <c r="G652" s="51"/>
      <c r="H652" s="51"/>
      <c r="I652" s="51"/>
      <c r="J652" s="51"/>
      <c r="K652" s="51"/>
    </row>
    <row r="653" spans="1:11" s="121" customFormat="1">
      <c r="A653" s="139"/>
      <c r="B653" s="136"/>
      <c r="C653" s="137"/>
      <c r="D653" s="138"/>
      <c r="E653" s="216"/>
      <c r="F653" s="217"/>
      <c r="G653" s="51"/>
      <c r="H653" s="51"/>
      <c r="I653" s="51"/>
      <c r="J653" s="51"/>
      <c r="K653" s="51"/>
    </row>
    <row r="654" spans="1:11" s="121" customFormat="1">
      <c r="A654" s="139"/>
      <c r="B654" s="136"/>
      <c r="C654" s="137"/>
      <c r="D654" s="138"/>
      <c r="E654" s="216"/>
      <c r="F654" s="217"/>
      <c r="G654" s="51"/>
      <c r="H654" s="51"/>
      <c r="I654" s="51"/>
      <c r="J654" s="51"/>
      <c r="K654" s="51"/>
    </row>
    <row r="655" spans="1:11" s="121" customFormat="1">
      <c r="A655" s="139"/>
      <c r="B655" s="136"/>
      <c r="C655" s="137"/>
      <c r="D655" s="138"/>
      <c r="E655" s="216"/>
      <c r="F655" s="217"/>
      <c r="G655" s="51"/>
      <c r="H655" s="51"/>
      <c r="I655" s="51"/>
      <c r="J655" s="51"/>
      <c r="K655" s="51"/>
    </row>
    <row r="656" spans="1:11" s="121" customFormat="1">
      <c r="A656" s="139"/>
      <c r="B656" s="136"/>
      <c r="C656" s="137"/>
      <c r="D656" s="138"/>
      <c r="E656" s="216"/>
      <c r="F656" s="217"/>
      <c r="G656" s="51"/>
      <c r="H656" s="51"/>
      <c r="I656" s="51"/>
      <c r="J656" s="51"/>
      <c r="K656" s="51"/>
    </row>
    <row r="657" spans="1:11" s="121" customFormat="1">
      <c r="A657" s="139"/>
      <c r="B657" s="136"/>
      <c r="C657" s="137"/>
      <c r="D657" s="138"/>
      <c r="E657" s="216"/>
      <c r="F657" s="217"/>
      <c r="G657" s="51"/>
      <c r="H657" s="51"/>
      <c r="I657" s="51"/>
      <c r="J657" s="51"/>
      <c r="K657" s="51"/>
    </row>
    <row r="658" spans="1:11" s="121" customFormat="1">
      <c r="A658" s="139"/>
      <c r="B658" s="136"/>
      <c r="C658" s="137"/>
      <c r="D658" s="138"/>
      <c r="E658" s="216"/>
      <c r="F658" s="217"/>
      <c r="G658" s="51"/>
      <c r="H658" s="51"/>
      <c r="I658" s="51"/>
      <c r="J658" s="51"/>
      <c r="K658" s="51"/>
    </row>
    <row r="659" spans="1:11" s="121" customFormat="1">
      <c r="A659" s="139"/>
      <c r="B659" s="136"/>
      <c r="C659" s="137"/>
      <c r="D659" s="138"/>
      <c r="E659" s="216"/>
      <c r="F659" s="217"/>
      <c r="G659" s="51"/>
      <c r="H659" s="51"/>
      <c r="I659" s="51"/>
      <c r="J659" s="51"/>
      <c r="K659" s="51"/>
    </row>
    <row r="660" spans="1:11" s="121" customFormat="1">
      <c r="A660" s="139"/>
      <c r="B660" s="136"/>
      <c r="C660" s="137"/>
      <c r="D660" s="138"/>
      <c r="E660" s="216"/>
      <c r="F660" s="217"/>
      <c r="G660" s="51"/>
      <c r="H660" s="51"/>
      <c r="I660" s="51"/>
      <c r="J660" s="51"/>
      <c r="K660" s="51"/>
    </row>
    <row r="661" spans="1:11" s="121" customFormat="1">
      <c r="A661" s="139"/>
      <c r="B661" s="136"/>
      <c r="C661" s="137"/>
      <c r="D661" s="138"/>
      <c r="E661" s="216"/>
      <c r="F661" s="217"/>
      <c r="G661" s="51"/>
      <c r="H661" s="51"/>
      <c r="I661" s="51"/>
      <c r="J661" s="51"/>
      <c r="K661" s="51"/>
    </row>
    <row r="662" spans="1:11" s="121" customFormat="1">
      <c r="A662" s="139"/>
      <c r="B662" s="136"/>
      <c r="C662" s="137"/>
      <c r="D662" s="138"/>
      <c r="E662" s="216"/>
      <c r="F662" s="217"/>
      <c r="G662" s="51"/>
      <c r="H662" s="51"/>
      <c r="I662" s="51"/>
      <c r="J662" s="51"/>
      <c r="K662" s="51"/>
    </row>
    <row r="663" spans="1:11" s="121" customFormat="1">
      <c r="A663" s="139"/>
      <c r="B663" s="136"/>
      <c r="C663" s="137"/>
      <c r="D663" s="138"/>
      <c r="E663" s="216"/>
      <c r="F663" s="217"/>
      <c r="G663" s="51"/>
      <c r="H663" s="51"/>
      <c r="I663" s="51"/>
      <c r="J663" s="51"/>
      <c r="K663" s="51"/>
    </row>
    <row r="664" spans="1:11" s="121" customFormat="1">
      <c r="A664" s="139"/>
      <c r="B664" s="136"/>
      <c r="C664" s="137"/>
      <c r="D664" s="138"/>
      <c r="E664" s="216"/>
      <c r="F664" s="217"/>
      <c r="G664" s="51"/>
      <c r="H664" s="51"/>
      <c r="I664" s="51"/>
      <c r="J664" s="51"/>
      <c r="K664" s="51"/>
    </row>
  </sheetData>
  <sheetProtection password="8960" sheet="1" objects="1" scenarios="1" selectLockedCells="1"/>
  <phoneticPr fontId="3" type="noConversion"/>
  <pageMargins left="0.98425196850393704" right="0.59055118110236227" top="0" bottom="0.98425196850393704" header="1.0236220472440944" footer="0.39370078740157483"/>
  <pageSetup paperSize="9" orientation="portrait" r:id="rId1"/>
  <headerFooter alignWithMargins="0">
    <oddFooter>&amp;L&amp;"Arial CE,Običajno"&amp;13      _____________________________________________________________
&amp;9       Objekt: Vila Urška - v1&amp;R&amp;"Arial CE,Običajno"&amp;8  &amp;"Arial CE,Krepko"&amp;20 3/2&amp;"Arial CE,Običajno"&amp;8
&amp;"Arial,Navadno"&amp;9list št:     zu/&amp;P</oddFooter>
  </headerFooter>
  <rowBreaks count="13" manualBreakCount="13">
    <brk id="56" max="5" man="1"/>
    <brk id="83" max="5" man="1"/>
    <brk id="111" max="5" man="1"/>
    <brk id="134" max="16383" man="1"/>
    <brk id="166" max="5" man="1"/>
    <brk id="188" max="5" man="1"/>
    <brk id="240" max="5" man="1"/>
    <brk id="262" max="5" man="1"/>
    <brk id="293" max="5" man="1"/>
    <brk id="310" max="5" man="1"/>
    <brk id="327" max="16383" man="1"/>
    <brk id="378" max="16383" man="1"/>
    <brk id="40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Vila Urška</vt:lpstr>
      <vt:lpstr>'Vila Urška'!Področje_tiskanja</vt:lpstr>
      <vt:lpstr>'Vila Urška'!Tiskanje_naslovov</vt:lpstr>
    </vt:vector>
  </TitlesOfParts>
  <Company>savaprojekt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vinko</dc:creator>
  <cp:lastModifiedBy>Peter Požun</cp:lastModifiedBy>
  <cp:lastPrinted>2014-03-21T10:25:43Z</cp:lastPrinted>
  <dcterms:created xsi:type="dcterms:W3CDTF">2000-06-09T14:07:04Z</dcterms:created>
  <dcterms:modified xsi:type="dcterms:W3CDTF">2014-03-25T12:24:21Z</dcterms:modified>
</cp:coreProperties>
</file>