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Tomaž - zadeve\BOBROVA 1,3,5,7\BOBROVA 7\STREHA\"/>
    </mc:Choice>
  </mc:AlternateContent>
  <workbookProtection workbookAlgorithmName="SHA-512" workbookHashValue="+zWUVL17rE5lKbJCY0jQiKTNC+Z3yCMbnYJGotMFwXd5uLivRXMcpdqdM0onIu3tkk1fFbolUp5AfiZH+1r45Q==" workbookSaltValue="F+P4vM+DdnoV5mMcNFJCNg==" workbookSpinCount="100000" lockStructure="1"/>
  <bookViews>
    <workbookView xWindow="0" yWindow="0" windowWidth="28830" windowHeight="12405"/>
  </bookViews>
  <sheets>
    <sheet name="Popis del - Bobrova 3" sheetId="1" r:id="rId1"/>
    <sheet name="List1" sheetId="2" r:id="rId2"/>
  </sheets>
  <externalReferences>
    <externalReference r:id="rId3"/>
    <externalReference r:id="rId4"/>
  </externalReferences>
  <definedNames>
    <definedName name="_xlnm.Print_Area" localSheetId="0">'Popis del - Bobrova 3'!$A$1:$G$367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8" i="1" l="1"/>
  <c r="G119" i="1"/>
  <c r="G120" i="1" l="1"/>
  <c r="G188" i="1" l="1"/>
  <c r="G148" i="1"/>
  <c r="G144" i="1" l="1"/>
  <c r="G203" i="1"/>
  <c r="G186" i="1"/>
  <c r="G184" i="1"/>
  <c r="G182" i="1"/>
  <c r="G180" i="1"/>
  <c r="G201" i="1"/>
  <c r="G247" i="1"/>
  <c r="G264" i="1"/>
  <c r="G316" i="1"/>
  <c r="G258" i="1"/>
  <c r="G82" i="1" l="1"/>
  <c r="G320" i="1" l="1"/>
  <c r="G318" i="1"/>
  <c r="G314" i="1"/>
  <c r="G312" i="1"/>
  <c r="G310" i="1"/>
  <c r="G302" i="1"/>
  <c r="G300" i="1"/>
  <c r="G298" i="1"/>
  <c r="G303" i="1" s="1"/>
  <c r="G286" i="1"/>
  <c r="G284" i="1"/>
  <c r="G321" i="1" l="1"/>
  <c r="G351" i="1"/>
  <c r="G349" i="1"/>
  <c r="G223" i="1"/>
  <c r="G218" i="1"/>
  <c r="G150" i="1" l="1"/>
  <c r="G146" i="1"/>
  <c r="G142" i="1"/>
  <c r="C347" i="1" l="1"/>
  <c r="B347" i="1"/>
  <c r="C345" i="1"/>
  <c r="B345" i="1"/>
  <c r="C343" i="1"/>
  <c r="B343" i="1"/>
  <c r="C341" i="1"/>
  <c r="B341" i="1"/>
  <c r="C339" i="1"/>
  <c r="B339" i="1"/>
  <c r="C337" i="1"/>
  <c r="B337" i="1"/>
  <c r="C335" i="1"/>
  <c r="B335" i="1"/>
  <c r="C333" i="1"/>
  <c r="B333" i="1"/>
  <c r="C331" i="1"/>
  <c r="B331" i="1"/>
  <c r="G288" i="1"/>
  <c r="G287" i="1"/>
  <c r="G285" i="1"/>
  <c r="G290" i="1" s="1"/>
  <c r="G272" i="1"/>
  <c r="G271" i="1"/>
  <c r="I270" i="1"/>
  <c r="M270" i="1" s="1"/>
  <c r="G270" i="1" s="1"/>
  <c r="G269" i="1"/>
  <c r="M268" i="1"/>
  <c r="E268" i="1" s="1"/>
  <c r="G268" i="1" s="1"/>
  <c r="G267" i="1"/>
  <c r="G265" i="1"/>
  <c r="G261" i="1"/>
  <c r="M260" i="1"/>
  <c r="G260" i="1" s="1"/>
  <c r="G256" i="1"/>
  <c r="G259" i="1"/>
  <c r="M258" i="1"/>
  <c r="G257" i="1"/>
  <c r="G253" i="1"/>
  <c r="G251" i="1"/>
  <c r="G250" i="1"/>
  <c r="G248" i="1"/>
  <c r="G244" i="1"/>
  <c r="M243" i="1"/>
  <c r="G243" i="1" s="1"/>
  <c r="G242" i="1"/>
  <c r="G240" i="1"/>
  <c r="G238" i="1"/>
  <c r="G236" i="1"/>
  <c r="L235" i="1"/>
  <c r="J235" i="1"/>
  <c r="J237" i="1" s="1"/>
  <c r="J254" i="1" s="1"/>
  <c r="J266" i="1" s="1"/>
  <c r="I235" i="1"/>
  <c r="G234" i="1"/>
  <c r="M233" i="1"/>
  <c r="G233" i="1" s="1"/>
  <c r="E221" i="1"/>
  <c r="G221" i="1" s="1"/>
  <c r="G222" i="1"/>
  <c r="G220" i="1"/>
  <c r="G219" i="1"/>
  <c r="M205" i="1"/>
  <c r="E205" i="1" s="1"/>
  <c r="G205" i="1" s="1"/>
  <c r="G207" i="1" s="1"/>
  <c r="G202" i="1"/>
  <c r="G200" i="1"/>
  <c r="G179" i="1"/>
  <c r="M178" i="1"/>
  <c r="E178" i="1" s="1"/>
  <c r="G178" i="1" s="1"/>
  <c r="G177" i="1"/>
  <c r="G176" i="1"/>
  <c r="G175" i="1"/>
  <c r="G173" i="1"/>
  <c r="G172" i="1"/>
  <c r="G171" i="1"/>
  <c r="E170" i="1"/>
  <c r="G170" i="1" s="1"/>
  <c r="G169" i="1"/>
  <c r="G168" i="1"/>
  <c r="G167" i="1"/>
  <c r="G166" i="1"/>
  <c r="G165" i="1"/>
  <c r="G164" i="1"/>
  <c r="G163" i="1"/>
  <c r="G162" i="1"/>
  <c r="G161" i="1"/>
  <c r="G159" i="1"/>
  <c r="G158" i="1"/>
  <c r="G157" i="1"/>
  <c r="G156" i="1"/>
  <c r="G155" i="1"/>
  <c r="G154" i="1"/>
  <c r="G153" i="1"/>
  <c r="G151" i="1"/>
  <c r="J140" i="1"/>
  <c r="M140" i="1" s="1"/>
  <c r="G140" i="1"/>
  <c r="G139" i="1"/>
  <c r="G138" i="1"/>
  <c r="G137" i="1"/>
  <c r="G135" i="1"/>
  <c r="M134" i="1"/>
  <c r="E134" i="1" s="1"/>
  <c r="G133" i="1"/>
  <c r="G132" i="1"/>
  <c r="G131" i="1"/>
  <c r="G129" i="1"/>
  <c r="E128" i="1"/>
  <c r="E130" i="1" s="1"/>
  <c r="G130" i="1" s="1"/>
  <c r="G127" i="1"/>
  <c r="G126" i="1"/>
  <c r="G125" i="1"/>
  <c r="G124" i="1"/>
  <c r="G123" i="1"/>
  <c r="E122" i="1"/>
  <c r="G122" i="1" s="1"/>
  <c r="G121" i="1"/>
  <c r="G117" i="1"/>
  <c r="M98" i="1"/>
  <c r="E98" i="1" s="1"/>
  <c r="G98" i="1" s="1"/>
  <c r="G97" i="1"/>
  <c r="M96" i="1"/>
  <c r="E96" i="1" s="1"/>
  <c r="G96" i="1" s="1"/>
  <c r="G95" i="1"/>
  <c r="G94" i="1"/>
  <c r="G93" i="1"/>
  <c r="G92" i="1"/>
  <c r="G91" i="1"/>
  <c r="M89" i="1"/>
  <c r="G89" i="1"/>
  <c r="M87" i="1"/>
  <c r="G87" i="1"/>
  <c r="M85" i="1"/>
  <c r="G85" i="1"/>
  <c r="M84" i="1"/>
  <c r="G84" i="1" s="1"/>
  <c r="G83" i="1"/>
  <c r="G81" i="1"/>
  <c r="G69" i="1"/>
  <c r="G68" i="1"/>
  <c r="G66" i="1"/>
  <c r="E65" i="1"/>
  <c r="G65" i="1" s="1"/>
  <c r="G64" i="1"/>
  <c r="G63" i="1"/>
  <c r="G62" i="1"/>
  <c r="E61" i="1"/>
  <c r="G61" i="1" s="1"/>
  <c r="G60" i="1"/>
  <c r="G59" i="1"/>
  <c r="G58" i="1"/>
  <c r="G57" i="1"/>
  <c r="G56" i="1"/>
  <c r="G55" i="1"/>
  <c r="G54" i="1"/>
  <c r="G53" i="1"/>
  <c r="G52" i="1"/>
  <c r="G51" i="1"/>
  <c r="G50" i="1"/>
  <c r="G49" i="1"/>
  <c r="G48" i="1"/>
  <c r="G47" i="1"/>
  <c r="G46" i="1"/>
  <c r="E45" i="1"/>
  <c r="G45" i="1" s="1"/>
  <c r="G44" i="1"/>
  <c r="M43" i="1"/>
  <c r="K43" i="1"/>
  <c r="G43" i="1"/>
  <c r="G42" i="1"/>
  <c r="K41" i="1"/>
  <c r="K42" i="1" s="1"/>
  <c r="M42" i="1" s="1"/>
  <c r="J41" i="1"/>
  <c r="G86" i="1"/>
  <c r="M40" i="1"/>
  <c r="M30" i="1"/>
  <c r="M29" i="1"/>
  <c r="G29" i="1"/>
  <c r="G28" i="1"/>
  <c r="G27" i="1"/>
  <c r="G26" i="1"/>
  <c r="G24" i="1"/>
  <c r="G23" i="1"/>
  <c r="G22" i="1"/>
  <c r="G21" i="1"/>
  <c r="G20" i="1"/>
  <c r="G18" i="1"/>
  <c r="G17" i="1"/>
  <c r="G16" i="1"/>
  <c r="G15" i="1"/>
  <c r="M41" i="1" l="1"/>
  <c r="G347" i="1"/>
  <c r="G31" i="1"/>
  <c r="G331" i="1" s="1"/>
  <c r="G341" i="1"/>
  <c r="M235" i="1"/>
  <c r="E239" i="1" s="1"/>
  <c r="G239" i="1" s="1"/>
  <c r="G80" i="1"/>
  <c r="E136" i="1"/>
  <c r="G136" i="1" s="1"/>
  <c r="G134" i="1"/>
  <c r="R41" i="1"/>
  <c r="G235" i="1"/>
  <c r="G128" i="1"/>
  <c r="J138" i="1"/>
  <c r="M138" i="1" s="1"/>
  <c r="G41" i="1"/>
  <c r="G71" i="1" s="1"/>
  <c r="E174" i="1"/>
  <c r="G174" i="1" s="1"/>
  <c r="G190" i="1" s="1"/>
  <c r="I237" i="1"/>
  <c r="G67" i="1"/>
  <c r="G339" i="1" l="1"/>
  <c r="E245" i="1"/>
  <c r="E249" i="1" s="1"/>
  <c r="G249" i="1" s="1"/>
  <c r="E241" i="1"/>
  <c r="G241" i="1" s="1"/>
  <c r="G333" i="1"/>
  <c r="E90" i="1"/>
  <c r="G88" i="1"/>
  <c r="M237" i="1"/>
  <c r="G237" i="1" s="1"/>
  <c r="I254" i="1"/>
  <c r="G245" i="1" l="1"/>
  <c r="E252" i="1"/>
  <c r="G252" i="1" s="1"/>
  <c r="I266" i="1"/>
  <c r="M266" i="1" s="1"/>
  <c r="M254" i="1"/>
  <c r="E254" i="1" s="1"/>
  <c r="G90" i="1"/>
  <c r="E116" i="1"/>
  <c r="G101" i="1" l="1"/>
  <c r="G335" i="1" s="1"/>
  <c r="G116" i="1"/>
  <c r="G152" i="1" s="1"/>
  <c r="G254" i="1"/>
  <c r="G262" i="1"/>
  <c r="G274" i="1" s="1"/>
  <c r="G337" i="1" l="1"/>
  <c r="G345" i="1"/>
  <c r="G217" i="1" l="1"/>
  <c r="G225" i="1" s="1"/>
  <c r="G343" i="1" l="1"/>
  <c r="G357" i="1" s="1"/>
  <c r="G361" i="1" l="1"/>
  <c r="G363" i="1" s="1"/>
  <c r="G365" i="1" s="1"/>
</calcChain>
</file>

<file path=xl/sharedStrings.xml><?xml version="1.0" encoding="utf-8"?>
<sst xmlns="http://schemas.openxmlformats.org/spreadsheetml/2006/main" count="384" uniqueCount="174">
  <si>
    <t xml:space="preserve">Popis del  </t>
  </si>
  <si>
    <t xml:space="preserve"> - za en objekt</t>
  </si>
  <si>
    <t>Opis del :</t>
  </si>
  <si>
    <t xml:space="preserve">sanacija strehe </t>
  </si>
  <si>
    <t xml:space="preserve">Objekt: </t>
  </si>
  <si>
    <t>Bobrova ulica, Ljubljana</t>
  </si>
  <si>
    <t>Opomba:</t>
  </si>
  <si>
    <t>izpolnjevati je moč le celice, ki so potemnjene. Premik se izvede z tipko TAB ali klikom na izbrano celico.
Po dokončanju lahko natisneš vse liste.</t>
  </si>
  <si>
    <t>A.</t>
  </si>
  <si>
    <t>Pripravljalna in zaključna dela</t>
  </si>
  <si>
    <t>št.post</t>
  </si>
  <si>
    <t>opis postavke</t>
  </si>
  <si>
    <t>enota</t>
  </si>
  <si>
    <t>količina</t>
  </si>
  <si>
    <t>cena/enot</t>
  </si>
  <si>
    <t xml:space="preserve">skupaj </t>
  </si>
  <si>
    <t>a =</t>
  </si>
  <si>
    <t xml:space="preserve">b = </t>
  </si>
  <si>
    <t xml:space="preserve">c = </t>
  </si>
  <si>
    <t>kom =</t>
  </si>
  <si>
    <t>Sum:</t>
  </si>
  <si>
    <t>Pripravljalna dela zajemajo sledeče postavke:</t>
  </si>
  <si>
    <t>kpl</t>
  </si>
  <si>
    <t>- zaščita pločnika oz. ceste pred pričetkom del;</t>
  </si>
  <si>
    <t>- gradbiščna ograja, kot fizična zaščita gradbišča;</t>
  </si>
  <si>
    <t>- postavitev opozorilnih in obvestilnih tabel določenih za posamezno vrsto del;</t>
  </si>
  <si>
    <t>- postavitev začasne gradbiščne elektro omarice;</t>
  </si>
  <si>
    <t>- zavarovanje dostopov;</t>
  </si>
  <si>
    <t xml:space="preserve">- postavitev zabojnika za skladiščenje orodja in materiala </t>
  </si>
  <si>
    <t>- postavitev začasnih sanitarij za čas del</t>
  </si>
  <si>
    <t>- vse eventuelni manipulativni stroški.</t>
  </si>
  <si>
    <t>Opomba: Cena na enoto je fiksna in se zaradi eventuellnih dodatnih del ne spreminja</t>
  </si>
  <si>
    <t>m2</t>
  </si>
  <si>
    <t>skupaj:</t>
  </si>
  <si>
    <t>B.</t>
  </si>
  <si>
    <t xml:space="preserve">Rušitvena dela </t>
  </si>
  <si>
    <t>Odstranitev alu barvane pločevine s strehe v naklonu 6° kompletno z vertikalnim transportom na trajno deponijo.</t>
  </si>
  <si>
    <t>streha / tloris</t>
  </si>
  <si>
    <t>svetlobnik</t>
  </si>
  <si>
    <t>Odstranitev alu barvane pločevine s strehe v naklonu 60° kompletno z vertikalnim transportom na trajno deponijo.</t>
  </si>
  <si>
    <t>Odstranitev alu barvane pločevine s strehe in stranic frčad kompletno z vertikalnim transportom na trajno deponijo.</t>
  </si>
  <si>
    <t>Odstranitev čelnih obrob frčad iz alu barvane pločevine kompletno z vertikalnim transportom na trajno deponijo.</t>
  </si>
  <si>
    <t>m1</t>
  </si>
  <si>
    <t>Pazljiva odstranitev starih dimniških in stenskih obrob svetlobnika kompletno z vertikalnim transportom na trajno deponijo.</t>
  </si>
  <si>
    <t>Odstranitev starih strešnih oken kompletno z vertikalnim transportom na trajno deponijo.</t>
  </si>
  <si>
    <t>kos</t>
  </si>
  <si>
    <t>Odstranitev linijskih snegolovov kompletno z vertikalnim transportom na trajno deponijo.</t>
  </si>
  <si>
    <t>Odstranitev alu barvane pločevine r.š. 132 cm s koritnic kompletno z vertikalnim transportom na trajno deponijo.</t>
  </si>
  <si>
    <t>Odstranitev alu barvane pločevine kapne obrobe r.š. 60 cm, kompletno z vertikalnim transportom na trajno deponijo.</t>
  </si>
  <si>
    <t>odstranitev obstoječe strelovodne napeljave, kompletno z vertikalnim transportom na trajno deponijo</t>
  </si>
  <si>
    <t>Odstranitev obstoječe toplotne izolacije s stene škatle protipožarnih strešnih oken vključno z vertikalnim transportom na trajno deponijo.</t>
  </si>
  <si>
    <t xml:space="preserve">Čiščenje gradbišča med in po končanih delih ter nakladanje in odvoz smeti na trajno deponijo. (ocena) </t>
  </si>
  <si>
    <t>Odstranitev alu barvane pločevine s parapetov kompletno z vertikalnim transportom na trajno deponijo.</t>
  </si>
  <si>
    <t>C.</t>
  </si>
  <si>
    <t>Tesarska dela</t>
  </si>
  <si>
    <t>odstranitev dela lesenega opaža na položnem in strmem delu strehe iz razloga kontrole načina izvedbe, vgradnje toplotne izolacije ter vgradnje strešnih oken</t>
  </si>
  <si>
    <t>priprava ležišča za vgradnjo toplotne izolacije na spodnji strani in ob straneh strešnega okna, okvir predvidene dimenzije 150x200 cm, iz smrekovega lesa, vključno z vsem pritrdilnim materialom</t>
  </si>
  <si>
    <t>kom</t>
  </si>
  <si>
    <t>Dobava in polaganje toplotne izolacije iz kamene volne debeline 20 -30 cm okoli strešnega okna in na mesto ob kapni legi.</t>
  </si>
  <si>
    <t>Izdelava prezračevalnega grebena na položnem delu strehe. Upoštevati obstoječe stanje in prilagoditev novemu stanju. Izvedba po detajlu. Višina dvignjenega dela 150 mm.</t>
  </si>
  <si>
    <t>Izdelava prezračevalnega slemena na položnem delu strehe. Upoštevati obstoječe stanje in prilagoditev novemu stanju. Izvedba po detajlu. Višina dvignjenega dela 150 mm.</t>
  </si>
  <si>
    <t>Izdelava prezračevalnega slemena ob svetlobniku, na položnem delu strehe. Upoštevati obstoječe stanje in prilagoditev novemu stanju. Izvedba po detajlu. Višina dvignjenega dela 150 mm.</t>
  </si>
  <si>
    <t xml:space="preserve">Izdelava grbin za vertikalnimi preboji strehe (za dimniki in ventilacijami), iz kosmatega opaža, na položnem delu strehe (zaradi odprave zastajanja vode). Upoštevati prilagoditev novemu stanju. 
(predvideno na lokaciji 12 prebojev) </t>
  </si>
  <si>
    <t>Splošno o tesarskih delih:</t>
  </si>
  <si>
    <t>Vsi leseni deli morajo biti zaščiteni z antiglivičnim premazom</t>
  </si>
  <si>
    <t>Vsi morebitno vidni leseni deli morajo biti izdelani kot skoblane površine</t>
  </si>
  <si>
    <t>Splošno o kleparskih delih:</t>
  </si>
  <si>
    <t>D.</t>
  </si>
  <si>
    <t>Kleparska dela - streha v naklonu 6°</t>
  </si>
  <si>
    <t>Dodatek za poševne geometrije strehe (grebeni in žlote)</t>
  </si>
  <si>
    <t>Izdelava obloge škatle strešnih protipožarnih oken z alu barvano pločevino debeline 0,70 mm višine cca. 60 cm z vso potrebno leseno podkonstrukcijo, toplotno izolacijo in zaključki. V barvnem tonu kot streha. Upoštevati tudi ločilni sloj pod pločevino.</t>
  </si>
  <si>
    <t>perforirana pločevina (prezračevalna mrežica), r.š. 150 mm, na mestu prehoda iz položnega v strmi del</t>
  </si>
  <si>
    <t>perforirana pločevina (prezračevalna mrežica), r.š. 250 mm, na mestu ob prezračevanem slemenu na grebenu</t>
  </si>
  <si>
    <t>Pokrov prezračevanega slemena na grebenu, r.š, 670 mm, vključno z podložno pločevino, r.š. 300 mm. 
Pokrov se vgrajuje z 20 mm prekritjem in je zataklnjen za podložno pločevino. Vse skupaj poravnano v linijo. Upoštevati tudi ločilni sloj pod pločevino.</t>
  </si>
  <si>
    <t>Pokrov slemena odzračevanja na/ob svetlobnem jašku, r.š, 550 mm, vključno z podložno pločevino, r.š. 250 mm. 
Pokrov se vgrajuje z 20 mm prekritjem in je zataklnjen za podložno pločevino. Vse skupaj poravnano v linijo. Upoštevati tudi ločilni sloj pod pločevino.</t>
  </si>
  <si>
    <t>E.</t>
  </si>
  <si>
    <t>Kleparska dela - streha v naklonu 60° in streha frčad</t>
  </si>
  <si>
    <t>Dobava in pokrivanje strehe v naklonu 60° z alu barvano pločevino debeline 0,70 mm. Pokrivanje v pasovih širine 50 cm. Upoštevati tudi dodatek za pokrivanje slemena in grebenov. V barvnem tonu po izboru naročnika. Upoštevati tudi ločilni sloj pod pločevino.</t>
  </si>
  <si>
    <t>Dobava in pokrivanje stranic frčad z alu barvano pločevino debeline 0,70 mm. Pokrivanje v pasovih širine 50 cm. Upoštevati tudi dodatek za pokrivanje slemena in grebenov. V barvnem tonu po izboru naročnika. Upoštevati tudi ločilni sloj pod pločevino.</t>
  </si>
  <si>
    <t>Izdelava in montaža čelne obrobe frčad iz alu barvane pločevine debeline 0,70 mm, razvite širine 50 cm. V barvnem tonu kot streha. Upoštevati tudi ločilni sloj pod pločevino.</t>
  </si>
  <si>
    <t>Dobava in montaža novih strešnih oken dimenzij 78/140 cm vključno z vertikalnim transportom na mesto vgradnje.
Velux, standardne izvedbe, plastificirana bela okna, z prezračevalno loputo in dvoslojno termopan zasteklitvijo, zvočna izolativnost min 36 db in izolacijski set BDX. 
Okna opremljena z zunanjim mrežastim senčilom.</t>
  </si>
  <si>
    <t xml:space="preserve">Popravilo notranjih špalet strešnih oken. Upoštevati odstranitev obstoječih špalet, vgradnja in zaključek vgrajenih folij / parne zapore, vgradnjo toplotne izolacije ter ponovna vgradnja vodoodpornih gips plošč. Vse skupaj bandažirano, glajeno in slikopleskarsko finalizirano - pleskano 2x. </t>
  </si>
  <si>
    <t>Dobava in pokrivanje sten parapetov z alu barvano pločevino debeline 0,70 mm. Pokrivanje v pasovih širine 50 cm. V barvnem tonu po izboru naročnika.</t>
  </si>
  <si>
    <t>Dobava in vgradnja zaključkov na mestu stavbnega pohištva - ob prehodih na balkon iz alu barvane pločevine, debeline 0,70 mm, vključno z vertikalnim transportom na mesto vgradnje in pritrdilnim materialom. Pločevina r.š. do 50 cm</t>
  </si>
  <si>
    <t>F.</t>
  </si>
  <si>
    <t>Svetlobnik</t>
  </si>
  <si>
    <t>G.</t>
  </si>
  <si>
    <t>Koritnica / žleb</t>
  </si>
  <si>
    <t>Izdelava podlage v naklonu, na mestu koritnice / žlebu, širine 22 cm iz XPS . Naklon v minimalnem padcu 1,5 %. 
Dobava in vgradnja naklonske plošče XPS na pripravljeno površino, širine 25 cm, predvideni padec 1,25 %. Predvidena je debelina 1 cm - 10 cm. Pritrditev plošč izvesti z lepljenjem na podlago.</t>
  </si>
  <si>
    <t>Izdelava in montaža vtočnikov iz alu barvane pločevine debeline 0,70 mm dimenzij 12/12 cm.</t>
  </si>
  <si>
    <t>H.</t>
  </si>
  <si>
    <t>Balkoni</t>
  </si>
  <si>
    <t xml:space="preserve">odstranitev obstoječega profila za keramiko na robu balkona. Upoštevati vertikalen transport in odvoz na trajno deponijo. </t>
  </si>
  <si>
    <t>odstranitev obstoječega zaključnega sloja (keramike), estriha, morebitne toplotne izolacije in hidroizolacije, do AB podlage, v skupni predvideni debelini do 12 cm. Brušenje do betonske podlage. Upoštevati orodje /sesanje prahu, vse vertikalne transporte in odvoz odpadnega materiala na trajno deponijo</t>
  </si>
  <si>
    <t>odstranitev obstoječega tankoslojnega fasadnega ometa na čelu balkona. Brušenje do betonske podlage. Upoštevati orodje /sesanje prahu, vse vertikalne transporte in odvoz odpadnega materiala na trajno deponijo</t>
  </si>
  <si>
    <t xml:space="preserve">Dobava in vgradna dvokomponentne visoko prilagodljive fleksibilne mase s temperaturno obstojnostjo do -20"C na osnovi cementnega veziva (kot npr. MAPEl Mapelastic, PCI, Koster NB elastik sivi, …) za vodotesnost pod zaključnimi oblogami iz keramičnih ploščic in kamna. Izvedba na predhodno pripravljeno podlago, ki mora biti čista, čvrsta in razmaščena.
V primeru betonskih podlag potrebna predhodna odstranitev vseh slabo sprijetih in krušljivih delcev do zdrave osnove brez ostankov prahu in ostalih nečistoč, ki bi lahko preprečevale kakovosten oprijem.
Nanos na očiščeno in dozorelo podlago s kovinsko gladilko v dveh slojih, s tem, da se v prvi še sveži nanos vgradi mrežica iz alkalno odpornih steklenih vlaken (ustrezati mora zahtevam standarda ETAG 004) z okenci velikosti 4.0 x 4.5 mm. Preklopi med posameznimi pasovi mrežice širine vsaj 5 cm.
Na mestih dilatacijskih reg, stikov med vodoravnimi in navpičnimi površinami ter odtokov vgraditi gumirane poliesterske tesnilne trakove, kotne elemente in manšete.
</t>
  </si>
  <si>
    <t>dobava in vgradnja robnih elastičnih trakov (npr. mapeband, …)  pri obodnih stenah in vgrajenem stavbnem pohištvu, pred polaganjem keramike.
Upoštevati lepljenje stika na toplotno izolacijo</t>
  </si>
  <si>
    <t>dobava in vgradnja toplotne izolacije XPS na talno površino balkona, na izveden tankoslojni hidroizolativen premaz, debeline 5 cm</t>
  </si>
  <si>
    <t>dobava in vgradnja cementnega estriha v povprečni debelini 6 cm. Upoštevati je potrebno vgradnjo mikroarmature ter robnega traku, debeline 5 mm ter zaščita prostega robu</t>
  </si>
  <si>
    <t>dobava in vgradnja tankoslojne tesnilne mase (npr. Mapei, PCI, Koster NB elastik sivi, …) preko vgrajenega estriha. Izdelati dvoslojni sloj z vtopljeno armirno mrežico.</t>
  </si>
  <si>
    <t xml:space="preserve">dobava in vgradnja odkapnega perforiranega profila, r.š. 12 cm, na odprtem robu balkona, iz inox pločevine, debeline 1 mm. Pločevino vgraditi na način, da zagotavlja odkapni previs 3 cm. Vgradnja pred izvedbo armiranega sloja tankoslojne tesnilne mase. </t>
  </si>
  <si>
    <t>dobava in vgradnja tankoslojne tesnilne mase (npr. Mapei, PCI, Koster NB elastik sivi, …) na rob / čelo balkona, z izdelavo spoja horiontalne mase preko vgrajene podlage iz plošč XPS. Izdelati dvoslojni sloj z vtopljeno armirno mrežico.</t>
  </si>
  <si>
    <t xml:space="preserve">kitanje stikov s trajnoelastičnim kitom na mestu stika talne površine in obodnih sten ali pvc stavbnega pohištva stanovanja (na tem mestu vgradnja tesnilnih trakov ni možna). </t>
  </si>
  <si>
    <t xml:space="preserve">izdelava tankoslojne fasade na čelu balkona, na pripravljeno in utrjeno podlago, v barvi kot obstoječi del fasade. </t>
  </si>
  <si>
    <t>kitanje stikov s trajnoelastičnim kitom v barvi fugirne mase na mestu stika tal in nizko stenske obrobe, nad nizko stensko oblogo ter na mestu stika keramike in pvc okvirja balkonskih vrat.</t>
  </si>
  <si>
    <t>čiščenje površin balkonov ter okolice dela po končanem delu ter vzpostavitev prvotnega stanja</t>
  </si>
  <si>
    <t>pri upoštevanju odvoza na trajno deponijo morajo biti vključevani vsi stroški plačila taks oziroma upoštevan prihranek iz naslova prodaje uporabnih surovin</t>
  </si>
  <si>
    <t>I.</t>
  </si>
  <si>
    <t>Ostala dela</t>
  </si>
  <si>
    <t>dobava in vgradnja strelovoda, alu žica, premera 10 mm, vključno z vsem pritrdilnim materialom na posamezne dele strehe in vertikalnih elementov</t>
  </si>
  <si>
    <t>pomožna elektroinstalacijska dela, ki so vezana na izklope in vklope posameznih vej omrežja ali porabnikov električne energije</t>
  </si>
  <si>
    <t xml:space="preserve">REKAPITULACIJA </t>
  </si>
  <si>
    <t>popust:</t>
  </si>
  <si>
    <t>v €</t>
  </si>
  <si>
    <t>skupaj za DDV:</t>
  </si>
  <si>
    <t>DDV 9,5:</t>
  </si>
  <si>
    <t>vse skupaj:</t>
  </si>
  <si>
    <t>Izdelava obloge ventilacij in dimnikov nad streho z alu barvano pločevino debeline 0,70 mm, r.š. do 50 cm, z vso potrebno leseno podkonstrukcijo, toplotno izolacijo, zaključki in kapami. V barvnem tonu kot streha. Upoštevati tudi ločilni sloj pod pločevino.
Upoštevati podaljševanje obstoječih ventilacijskih cevi na stranski rob ter izdelava zaščite iz alu mreže
- dim 1,76 x 0,60 x 1,0                         kom 4
- dim 0,86 x 0,86 x 1,0                         kom 2
- dim 1,48 x 3,50 x 1,0                         kom 1
- dim 1,16 x 0,65 x 1,0                         kom 2
- dim 0,45 x 0,76 x 1,0                         kom 4
- dim 0,60 x 0,95 x 1,0                         kom 2
- dim 0,55 x 0,45 x 1,0                         kom 2</t>
  </si>
  <si>
    <t>Dobava in polaganje paropropustne folije ali podobno po celotni površini ostrešja z vsemi elementi in zaključki.
Specialna folija iz poliolefina (TPO) z varjeni spojim preklopi in preboji, r &lt; 0,4 m, pod letvami tesnilni trakovi, npr. SARNAFIL TU 222, Tyvek</t>
  </si>
  <si>
    <t>Letvanje obstoječega dela položnega dela strehe in frčad, z morali 8x8 cm, na obstoječi podlagi / po rastru lesenega ostrešja - špirovcev, vključno z podlaganjem distančnega traku, letvanje mora biti prilagojeno sistemu prezračevanja.</t>
  </si>
  <si>
    <t xml:space="preserve">Demontaža in ponovna montaža dimniških kap vključno z predelavo in barvanjem v barvnem tonu po izboru naročnika. </t>
  </si>
  <si>
    <t>Dobava in montaža izpustov ventilacij z PVC cevmi in koleni premera 110 mm, na rob dimniških kap. Ob odpiranju dimniških kap vgraditi dodatno toplotno izolacijo iz kamene volne okoli cevi.</t>
  </si>
  <si>
    <t>Dobava in vgradnja linijskega žlebu iz Alu barvane pločevine v barvnem tonu po izboru naročnika, razvite širine 33cm, na mestu loma strehe po celotnem obodu, vključno z končnimi in vogalnimi zaključki ter vsem potrošnim materialom. Upoštevati dobavo in montažo nosilcev žleba, vključno z vsem pritrdilnim materialom.</t>
  </si>
  <si>
    <t>Izdelava in montaža zgornjih pokrivnih kap strešnih oken iz alu barvane pločevine v barvnem tonu po izboru naročnika, z vsem pritrdilnim materialom. Upoštevati ločilni sloj pod pločevino.</t>
  </si>
  <si>
    <t>Dobava in vgradnja krmiljene prezračevalne rešetke na mestu zajema / odvoda zraka iz hodnika, skupaj z zaščitno rešetko pred vremenskim vplivom in vstopom živali/mrčesa. Rešetka dimenzije 30x40 cm, z horizontalnimi lamelami, tipski element.  Upoštevati oblikovanje kanala na mestu izvedenega obstoječega preboja.
Rešetka se vgradi v steno svetlobnika. Krmiljenje loput mora biti vodeno preko temperaturnega senzorja ter usklajeno z delovanjem odvodnega ventilatorja, omogočati mora sezonske nastavitve.  Pri montaži upoštevati ves montažni in pritrdilni material ter krmilno enoto. Priklop na sistem skupne rabe zajema sledeče:</t>
  </si>
  <si>
    <t>pri upoštevanju odvoza na trajno deponijo morajo biti vključevani vsi stroški plačila taks oziroma upoštevan prihranek iz naslova prodaje uporabnih surovin!</t>
  </si>
  <si>
    <t>Demontaža obstoječe kritine svetlobnika (lexan) vključno z odvozom na trajno deponijo, ter pregledom obstoječih ležišč in podkonstrukcije.</t>
  </si>
  <si>
    <t>Obdelava in tesnenje koritnice na stikih pločevin iz tekoče membrane na čisto in pripravljeno površino.</t>
  </si>
  <si>
    <t xml:space="preserve"> - pred pričetkom del je zaradi koriščenja elektrike in vode potrebno popisati začetno stanje števca za elektriko in vodo, po končanih delih pa izvesti obračun po dejanski porabi</t>
  </si>
  <si>
    <t>Izdelava montažnega ležečega žlebu (koritnica) iz barvane alu pločevine debeline 0,70 mm, r.š. do 1,00 m, v enem kosu, v delu kapne obrobe nagnjena proti koritnici, padec 3%. Upoštevati tudi ločilni sloj pod pločevino, ter pripravo podlage iz lesa na mestu kapne obrobe. Izdela se koritnica in pokrivna maska parapeta v enem kosu.</t>
  </si>
  <si>
    <t>Dimniške naprave</t>
  </si>
  <si>
    <t>demontaža dimniških odvodnikov nad nivojem dimniških kap in in ponovna montaža po izvedenih delih</t>
  </si>
  <si>
    <t>J.</t>
  </si>
  <si>
    <t>K.</t>
  </si>
  <si>
    <t>Nadstreški atrijev</t>
  </si>
  <si>
    <t>Demontaža in ponovna montaža žlebu na nadstreških.</t>
  </si>
  <si>
    <t>Izdelava in montaža zaključne zidne obrobe r.š. do 250 mm iz Alu barvane pločevine, debeline 0,70mm.</t>
  </si>
  <si>
    <r>
      <t xml:space="preserve">postavitev začasnega dostopa na površino strehe ter ostalih ukrepov za zagotovitev varovanja delavcev, opreme, posameznih delov objekta in uporabnikov objekta, s pomočjo </t>
    </r>
    <r>
      <rPr>
        <b/>
        <sz val="11"/>
        <rFont val="Arial"/>
        <family val="2"/>
        <charset val="238"/>
      </rPr>
      <t>cevnega</t>
    </r>
    <r>
      <rPr>
        <sz val="11"/>
        <rFont val="Arial"/>
        <family val="2"/>
        <charset val="238"/>
      </rPr>
      <t xml:space="preserve"> fasadnega odra okoli objekta. Upoštevati dobavo in postavitev fasadnega odra, ocenjene višine 8,00 m, skupne dolžine 115,0 m. Širina odra min. 80 cm, ograja na zunanji strani, v predelu stranskih frčad, ograja tudi na notranji strani. Oder mora vsaj na enem mestu omogočati dostop do višine strehe v naklonu 6° (upoštevati je potrebno pripravo podlage, postavitev odra z lestvami in varovali, lovilni oder na mestu dostopa v objekt,  pritrditvijo in varovanjem ter potrebno zaščito objekta. Upšoštevati, da so na Z strani objekta atriji z nadstrešnicami in pregradami. Upoštevati, da je oder potreben v celotnem obdobju trajanja sanacijskih del. Upoštevati demontažo po zaključku del). </t>
    </r>
  </si>
  <si>
    <t>Odstranitev starih obrob strešnih oken, le nad okni, kompletno z vertikalnim transportom na začasno deponijo z ponovno montažo. Pri ponovni montaži upoštevati tudi ločilni sloj pod pločevino.</t>
  </si>
  <si>
    <t>Dobava in pribijanje novega kosmatega opaža iz večslojno lepljenih plošč iverala kot npr. OSB na pero/utor  deb. 18 +15 mm (dvoslojno)po celotni površini strehe kompletno z izravnavo površine ter lokalnim prilagoditvam na mestu frčad in vertikalnih prebojev, ter pripravo utorov za montažo nosilcev žleba.</t>
  </si>
  <si>
    <t>Odstranitev enega strešnega okna na mestu izhoda na streho kompletno z vertikalnim transportom na trajno deponijo.. Upoštevati prilagoditev novemu stanju in porabo pritrdilnega materiala.</t>
  </si>
  <si>
    <t>Izdelava strehe v naklonu na mestu odstranjenega strešnega okna, kjer ni lestve za izhod na streho. Upoštevati predelavo odprtine z izdelavo parne zapore, toplotne izolacije deb. 20 - 30 cm iz kamene volne. Na vrhnji strani se izdela lesena podkonstrukcija ter strešina iz alu barvane pločevine v barvnem tonu po izboru naročnika. Upoštevati ločilni sloj pod pločevino. Na spodnji strani se izdela podkonstrukcija ter obloga iz mavčnokartonskih plošč, ter slikopleskarsko obdela.</t>
  </si>
  <si>
    <t>Dobava in vgradnja prezračevalnih rešetk iz_____za izpuste ventilacij, dimenzije cca. 60 x 20 cm</t>
  </si>
  <si>
    <t>Izdelava in montaža dvojnih linijskih snegolovov iz alu profilov v barvi kritine.</t>
  </si>
  <si>
    <t>Demontaža in ponovna montaža sistema ogrevanja koritnice - žlebov vključno z testom delovanja prej in po zaključku del, z poročilom o meritvah in ustreznosti, delovanju sistema.</t>
  </si>
  <si>
    <t>Nadvišanje posameznih dimnih cevi zaradi zagotavljanja pravilnosti , vključno z vsem potrebnim materialom in pritrdili, tesnili. Po ponudbi izvajalca.</t>
  </si>
  <si>
    <t>Dobava in vgradnja obrob strešnih oken iz alu barvane pločevine debeline 0,70 mm vključno z vertikalnim transportom na mesto vgradnje. V barvnem tonu kot streha. Samo nad okni ( l= 1,20 m)</t>
  </si>
  <si>
    <t>Dobava on montaža odtočnih vertikalnih cevi proti koritnici, vključno z vsemi pritrdili, koleni kompletno z vsem potrošnim materialom. Odtočna cev  okrogle oblike alu barvana pločevina deb. 0,70mm razvite širine ____.Iztok v koritnico mora biti izveden z kolenom.</t>
  </si>
  <si>
    <t>3.1</t>
  </si>
  <si>
    <t>Dobava in montaža nove strešne obloge iz polikarbonatnih plošč na nadstreške. Obstoječa kritina se nadomesti z novo v enaki kvaliteti kot obstoječa(ob predhodni potrditvi s strani nadzora in investitorja).</t>
  </si>
  <si>
    <t>Demontaža obstoječih - dotrajanih polikarbonatnih plošč na nadstreških atrijev, uključno z odvozom na trajno deponijo, ter pregledom lesene podkonstrukcije.</t>
  </si>
  <si>
    <t>Predelava / krojenje spodnje nosilne lesene konstrukcije skladno z novo postavitvijo polikarbonatnih plošč.</t>
  </si>
  <si>
    <t xml:space="preserve">Dobava in vgradnja nove polikarbonatne strešne kritine (kot npr. Lexan Multiclear strong 16-X-2,7 Solar control siva), kompletno z vsemi pokrivnimi in zaključnimi letvami-profili, protiprašnim trakom in pritrdilnim materialom.  </t>
  </si>
  <si>
    <t>Pregled dimniških odvodnikov s kamero, ter izdelava poročila s potrdilom o ustreznosti, pred začetkom in po zaključku krovskih del na objektu.</t>
  </si>
  <si>
    <t>Dobava in polaganje nizkostenske obrobe iz keramike na balkonih.</t>
  </si>
  <si>
    <t>14.1</t>
  </si>
  <si>
    <t>Zapolnitev odprtin na balkonih levo in desno z XPS-om, lepljen z poliuretanom. Obdelan z mrežico in fasadnim lepilom.</t>
  </si>
  <si>
    <t>7.1</t>
  </si>
  <si>
    <t>Izdelava in vgradnja čelne obrobe balkonov iz Alu barvane pločevine.</t>
  </si>
  <si>
    <t>Prezračevalno sleme na grebenih, z odzračevanjem - visoka izvedba. 
Potrebno je upoštevati zaključke na grebenih, žlotah, čelnih napuščih, zidovih. Trakove je potrebno dvigniti vključno z vodnim robom. Višina dvignjenega dela 150 mm. Upoštevati tudi ločilni sloj pod pločevino.</t>
  </si>
  <si>
    <t>Dobava in vgradnja pokrivne Alu barvne pločevine - obroba preko odkapnice,v barvnem tonu po izboru naročnika.</t>
  </si>
  <si>
    <t>Perforirana pločevina (prezračevalna mrežica), r.š. 250 mm, na mestu ob prezračevanem slemenu na grebenu.</t>
  </si>
  <si>
    <t>Dobava in vgradnja sidranih točk za namen kontrole in vzdrževanja strešne površine. Pritrditev na zgibni rob pločevine, brez prebijanja kritine.</t>
  </si>
  <si>
    <t>Dobava in montaža strešne lepenke na mestih, kjer se vstavlja toplotna izolacija.</t>
  </si>
  <si>
    <t xml:space="preserve"> - po ponudbi izvajalca</t>
  </si>
  <si>
    <t xml:space="preserve"> - zaščita površin balkonov</t>
  </si>
  <si>
    <t>Dobava in pokrivanje strehe v naklonu 6° s  sintetično armirano folijo (npr. Sarnafil debeline 1.8 mm ali več). Upoštevati vse pritrdilne pločevine na katere se vari folija, tudi dodatek za pokrivanje slemena in grebenov. V barvnem tonu po izboru naročnika. Upoštevati tudi ločilni sloj pod folijo.
Upoštevana tudi površina položne streha frčad.</t>
  </si>
  <si>
    <t>Dobava in vgradnja kapne pločevine, r.š. 200 mm, vključno z pritrditvenimi elementi / podložno pločevino, r.š. 250 mm. 
Kapna pločevina se vgrajuje z 20 mm prekritjem in je zataknjena za podložno folijo. Vse skupaj poravnano v linijo</t>
  </si>
  <si>
    <t>Odstranitev obstoječega tankoslojnega fasadnega ometa pod balkonom, ki je vstavljen na toplotno izolacijo stiropor z popravilom betonskih površin.</t>
  </si>
  <si>
    <t>12</t>
  </si>
  <si>
    <t>nabava in polaganje talne, zmrzlinsko odporne keramike (dmin = 8 mm) na pripravljeno površino balkona, z vsem veznim materialom (fleksibilno lepilo) in s fugiranjem z fugirno maso, za zunanje vremenske pogoje. v ceni upoštevati tudi vse potrebne vertikalne transporte. Širina fuge min 5 mm</t>
  </si>
  <si>
    <t>Meritve obstoječega strelovoda (vertikale) pred pričetkom del in izdelava meritev vgrajenega strelovoda skupaj z poročilom.</t>
  </si>
  <si>
    <r>
      <t xml:space="preserve">Sistem zgiba           pravokotni ali dvojni stoječi zgib z vstavljenim tesnilom, h </t>
    </r>
    <r>
      <rPr>
        <u/>
        <sz val="11"/>
        <rFont val="Arial"/>
        <family val="2"/>
        <charset val="238"/>
      </rPr>
      <t>&gt;</t>
    </r>
    <r>
      <rPr>
        <sz val="11"/>
        <rFont val="Arial"/>
        <family val="2"/>
        <charset val="238"/>
      </rPr>
      <t xml:space="preserve"> 3 cm
Material:                  alu barvana pločevina, folija
Nagib strehe            6°, 60°
Osna razdalja traku ca.     500 mm
Debelina                  0,70 mm
Dolžina traku           do ca. 8,0 m
Trakove je potrebno izdelati iz ene dolžine. Trakove pritrjujemo s fiksnimi in pomičnimi sidri. 
Pri montaži trakov je potrebno upoštevati temperaturno raztezanje pločevine ter vetrne obremenitve. Maximalna razdalja med pritrdili je 35 cm.</t>
    </r>
  </si>
  <si>
    <t>Dobava in montaža novih prečnih nosilcev dim. 12 do 9x6cm iz jelovega lesa in vijačenih v nosilno vzdolžno konstrukcijo. Les je skoblan in impregniran in barvan v končnem tonu.</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</si>
</sst>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quot;_-;\-* #,##0.00\ &quot;€&quot;_-;_-* &quot;-&quot;??\ &quot;€&quot;_-;_-@_-"/>
    <numFmt numFmtId="164" formatCode="_-* #,##0.00\ [$€-1]_-;\-* #,##0.00\ [$€-1]_-;_-* &quot;-&quot;??\ [$€-1]_-;_-@_-"/>
    <numFmt numFmtId="165" formatCode="#,##0.00\ &quot;€&quot;"/>
    <numFmt numFmtId="166" formatCode="_-* #,##0.00\ _S_I_T_-;\-* #,##0.00\ _S_I_T_-;_-* &quot;-&quot;??\ _S_I_T_-;_-@_-"/>
    <numFmt numFmtId="167" formatCode="#,##0.00\ &quot;SIT&quot;;\-#,##0.00\ &quot;SIT&quot;"/>
    <numFmt numFmtId="168" formatCode="#,##0.00\ [$€-1];\-#,##0.00\ [$€-1]"/>
  </numFmts>
  <fonts count="19" x14ac:knownFonts="1">
    <font>
      <sz val="11"/>
      <color theme="1"/>
      <name val="Calibri"/>
      <family val="2"/>
      <charset val="238"/>
      <scheme val="minor"/>
    </font>
    <font>
      <sz val="11"/>
      <color theme="1"/>
      <name val="Calibri"/>
      <family val="2"/>
      <charset val="238"/>
      <scheme val="minor"/>
    </font>
    <font>
      <sz val="11"/>
      <color theme="1"/>
      <name val="Arial"/>
      <family val="2"/>
      <charset val="238"/>
    </font>
    <font>
      <b/>
      <sz val="11"/>
      <name val="Arial"/>
      <family val="2"/>
      <charset val="238"/>
    </font>
    <font>
      <sz val="11"/>
      <name val="Arial"/>
      <family val="2"/>
      <charset val="238"/>
    </font>
    <font>
      <sz val="11"/>
      <color theme="0"/>
      <name val="Arial"/>
      <family val="2"/>
      <charset val="238"/>
    </font>
    <font>
      <b/>
      <sz val="11"/>
      <color theme="0"/>
      <name val="Arial"/>
      <family val="2"/>
      <charset val="238"/>
    </font>
    <font>
      <u/>
      <sz val="11"/>
      <name val="Arial"/>
      <family val="2"/>
      <charset val="238"/>
    </font>
    <font>
      <sz val="11"/>
      <color theme="8" tint="-0.249977111117893"/>
      <name val="Arial"/>
      <family val="2"/>
      <charset val="238"/>
    </font>
    <font>
      <i/>
      <sz val="11"/>
      <color rgb="FF002060"/>
      <name val="Arial"/>
      <family val="2"/>
      <charset val="238"/>
    </font>
    <font>
      <sz val="16"/>
      <color theme="1"/>
      <name val="Arial"/>
      <family val="2"/>
      <charset val="238"/>
    </font>
    <font>
      <sz val="16"/>
      <name val="Arial"/>
      <family val="2"/>
      <charset val="238"/>
    </font>
    <font>
      <b/>
      <sz val="16"/>
      <name val="Arial"/>
      <family val="2"/>
      <charset val="238"/>
    </font>
    <font>
      <sz val="16"/>
      <color theme="0"/>
      <name val="Arial"/>
      <family val="2"/>
      <charset val="238"/>
    </font>
    <font>
      <sz val="12"/>
      <color theme="1"/>
      <name val="Arial"/>
      <family val="2"/>
      <charset val="238"/>
    </font>
    <font>
      <sz val="12"/>
      <name val="Arial"/>
      <family val="2"/>
      <charset val="238"/>
    </font>
    <font>
      <sz val="12"/>
      <color theme="0"/>
      <name val="Arial"/>
      <family val="2"/>
      <charset val="238"/>
    </font>
    <font>
      <sz val="12"/>
      <color theme="1" tint="0.499984740745262"/>
      <name val="Arial"/>
      <family val="2"/>
      <charset val="238"/>
    </font>
    <font>
      <sz val="14"/>
      <name val="Arial"/>
      <family val="2"/>
      <charset val="238"/>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right/>
      <top style="thin">
        <color indexed="64"/>
      </top>
      <bottom/>
      <diagonal/>
    </border>
  </borders>
  <cellStyleXfs count="2">
    <xf numFmtId="0" fontId="0" fillId="0" borderId="0"/>
    <xf numFmtId="166" fontId="1" fillId="0" borderId="0" applyFont="0" applyFill="0" applyBorder="0" applyAlignment="0" applyProtection="0"/>
  </cellStyleXfs>
  <cellXfs count="235">
    <xf numFmtId="0" fontId="0" fillId="0" borderId="0" xfId="0"/>
    <xf numFmtId="0" fontId="2" fillId="0" borderId="0" xfId="0" applyFont="1" applyFill="1"/>
    <xf numFmtId="0" fontId="3" fillId="0" borderId="0" xfId="0" applyFont="1" applyFill="1" applyAlignment="1">
      <alignment horizontal="right" vertical="top" wrapText="1"/>
    </xf>
    <xf numFmtId="0" fontId="3" fillId="0" borderId="0" xfId="0" quotePrefix="1" applyFont="1" applyFill="1" applyAlignment="1">
      <alignment horizontal="left"/>
    </xf>
    <xf numFmtId="4" fontId="4" fillId="0" borderId="0" xfId="0" applyNumberFormat="1" applyFont="1" applyFill="1" applyAlignment="1">
      <alignment horizontal="center"/>
    </xf>
    <xf numFmtId="164" fontId="4" fillId="0" borderId="0" xfId="0" applyNumberFormat="1" applyFont="1" applyFill="1" applyAlignment="1">
      <alignment horizontal="center"/>
    </xf>
    <xf numFmtId="164" fontId="4" fillId="0" borderId="0" xfId="0" applyNumberFormat="1" applyFont="1" applyFill="1" applyAlignment="1"/>
    <xf numFmtId="164" fontId="5" fillId="0" borderId="0" xfId="0" applyNumberFormat="1" applyFont="1" applyFill="1" applyAlignment="1">
      <alignment horizontal="right"/>
    </xf>
    <xf numFmtId="0" fontId="5" fillId="0" borderId="0" xfId="0" applyFont="1" applyFill="1"/>
    <xf numFmtId="0" fontId="5" fillId="0" borderId="0" xfId="0" applyFont="1"/>
    <xf numFmtId="0" fontId="2" fillId="0" borderId="0" xfId="0" applyFont="1"/>
    <xf numFmtId="0" fontId="4" fillId="0" borderId="0" xfId="0" applyFont="1" applyFill="1" applyAlignment="1">
      <alignment vertical="top" wrapText="1"/>
    </xf>
    <xf numFmtId="0" fontId="4" fillId="0" borderId="0" xfId="0" applyFont="1" applyAlignment="1">
      <alignment horizontal="center" wrapText="1"/>
    </xf>
    <xf numFmtId="164" fontId="4" fillId="0" borderId="0" xfId="0" applyNumberFormat="1" applyFont="1" applyAlignment="1">
      <alignment horizontal="center"/>
    </xf>
    <xf numFmtId="0" fontId="5" fillId="0" borderId="0" xfId="0" applyFont="1" applyAlignment="1"/>
    <xf numFmtId="0" fontId="2" fillId="0" borderId="0" xfId="0" applyFont="1" applyAlignment="1">
      <alignment horizontal="right"/>
    </xf>
    <xf numFmtId="4" fontId="4" fillId="0" borderId="0" xfId="0" applyNumberFormat="1" applyFont="1" applyAlignment="1">
      <alignment horizontal="center"/>
    </xf>
    <xf numFmtId="164" fontId="4" fillId="0" borderId="0" xfId="0" applyNumberFormat="1" applyFont="1" applyBorder="1" applyAlignment="1">
      <alignment horizontal="center" wrapText="1"/>
    </xf>
    <xf numFmtId="164" fontId="4" fillId="0" borderId="0" xfId="0" applyNumberFormat="1" applyFont="1" applyBorder="1" applyAlignment="1"/>
    <xf numFmtId="164" fontId="5" fillId="0" borderId="0" xfId="0" applyNumberFormat="1" applyFont="1" applyBorder="1" applyAlignment="1">
      <alignment horizontal="right"/>
    </xf>
    <xf numFmtId="0" fontId="3" fillId="0" borderId="0" xfId="0" applyFont="1" applyFill="1" applyAlignment="1">
      <alignment horizontal="right" vertical="top"/>
    </xf>
    <xf numFmtId="0" fontId="5" fillId="0" borderId="0" xfId="0" applyFont="1" applyAlignment="1">
      <alignment horizontal="left"/>
    </xf>
    <xf numFmtId="4" fontId="4" fillId="0" borderId="0" xfId="0" applyNumberFormat="1" applyFont="1" applyAlignment="1">
      <alignment horizontal="left"/>
    </xf>
    <xf numFmtId="0" fontId="2" fillId="0" borderId="0" xfId="0" applyFont="1" applyAlignment="1">
      <alignment horizontal="left"/>
    </xf>
    <xf numFmtId="0" fontId="3" fillId="0" borderId="0" xfId="0" applyFont="1" applyFill="1" applyAlignment="1">
      <alignment vertical="top" wrapText="1"/>
    </xf>
    <xf numFmtId="0" fontId="3" fillId="0" borderId="1" xfId="0" applyFont="1" applyFill="1" applyBorder="1" applyAlignment="1">
      <alignment horizontal="center" vertical="top" wrapText="1"/>
    </xf>
    <xf numFmtId="0" fontId="3" fillId="0" borderId="1" xfId="0" applyFont="1" applyBorder="1" applyAlignment="1">
      <alignment horizontal="center" wrapText="1"/>
    </xf>
    <xf numFmtId="4" fontId="3" fillId="0" borderId="1" xfId="0" applyNumberFormat="1" applyFont="1" applyFill="1" applyBorder="1" applyAlignment="1">
      <alignment horizontal="center"/>
    </xf>
    <xf numFmtId="164" fontId="3" fillId="0" borderId="1" xfId="0" applyNumberFormat="1" applyFont="1" applyFill="1" applyBorder="1" applyAlignment="1">
      <alignment horizontal="center"/>
    </xf>
    <xf numFmtId="164" fontId="3" fillId="0" borderId="1" xfId="0" applyNumberFormat="1" applyFont="1" applyFill="1" applyBorder="1" applyAlignment="1"/>
    <xf numFmtId="164" fontId="6" fillId="0" borderId="0" xfId="0" applyNumberFormat="1" applyFont="1" applyFill="1" applyBorder="1" applyAlignment="1">
      <alignment horizontal="right"/>
    </xf>
    <xf numFmtId="4" fontId="4" fillId="0" borderId="0" xfId="0" applyNumberFormat="1" applyFont="1" applyAlignment="1">
      <alignment horizontal="center" wrapText="1"/>
    </xf>
    <xf numFmtId="4" fontId="4" fillId="0" borderId="0" xfId="0" applyNumberFormat="1" applyFont="1" applyFill="1" applyAlignment="1">
      <alignment horizontal="center" wrapText="1"/>
    </xf>
    <xf numFmtId="165" fontId="4" fillId="2" borderId="0" xfId="0" applyNumberFormat="1" applyFont="1" applyFill="1" applyAlignment="1" applyProtection="1">
      <alignment horizontal="center" wrapText="1"/>
      <protection locked="0"/>
    </xf>
    <xf numFmtId="164" fontId="4" fillId="0" borderId="0" xfId="0" applyNumberFormat="1" applyFont="1" applyFill="1" applyAlignment="1">
      <alignment wrapText="1"/>
    </xf>
    <xf numFmtId="164" fontId="5" fillId="0" borderId="0" xfId="0" applyNumberFormat="1" applyFont="1" applyFill="1" applyAlignment="1">
      <alignment horizontal="right" vertical="top" wrapText="1"/>
    </xf>
    <xf numFmtId="165" fontId="4" fillId="0" borderId="0" xfId="0" applyNumberFormat="1" applyFont="1" applyFill="1" applyAlignment="1">
      <alignment horizontal="center" wrapText="1"/>
    </xf>
    <xf numFmtId="164" fontId="5" fillId="0" borderId="0" xfId="0" applyNumberFormat="1" applyFont="1" applyAlignment="1">
      <alignment horizontal="right"/>
    </xf>
    <xf numFmtId="0" fontId="4" fillId="0" borderId="0" xfId="0" quotePrefix="1" applyFont="1" applyFill="1" applyAlignment="1">
      <alignment vertical="top" wrapText="1"/>
    </xf>
    <xf numFmtId="165" fontId="4" fillId="0" borderId="0" xfId="0" applyNumberFormat="1" applyFont="1" applyFill="1" applyAlignment="1">
      <alignment horizontal="center"/>
    </xf>
    <xf numFmtId="0" fontId="4" fillId="0" borderId="0" xfId="0" applyFont="1" applyBorder="1" applyAlignment="1">
      <alignment horizontal="right" vertical="top" wrapText="1"/>
    </xf>
    <xf numFmtId="0" fontId="4" fillId="0" borderId="0" xfId="0" applyFont="1" applyBorder="1" applyAlignment="1">
      <alignment vertical="top" wrapText="1"/>
    </xf>
    <xf numFmtId="0" fontId="4" fillId="0" borderId="0" xfId="0" applyFont="1" applyBorder="1" applyAlignment="1">
      <alignment horizontal="center"/>
    </xf>
    <xf numFmtId="4" fontId="4" fillId="0" borderId="0" xfId="0" applyNumberFormat="1" applyFont="1" applyBorder="1" applyAlignment="1"/>
    <xf numFmtId="164" fontId="4" fillId="2" borderId="0" xfId="0" applyNumberFormat="1" applyFont="1" applyFill="1" applyAlignment="1" applyProtection="1">
      <alignment horizontal="center"/>
      <protection locked="0"/>
    </xf>
    <xf numFmtId="0" fontId="4" fillId="0" borderId="2" xfId="0" applyFont="1" applyFill="1" applyBorder="1"/>
    <xf numFmtId="0" fontId="4" fillId="0" borderId="2" xfId="0" applyFont="1" applyBorder="1" applyAlignment="1">
      <alignment horizontal="center"/>
    </xf>
    <xf numFmtId="0" fontId="4" fillId="0" borderId="2" xfId="0" applyFont="1" applyFill="1" applyBorder="1" applyAlignment="1">
      <alignment horizontal="center"/>
    </xf>
    <xf numFmtId="164" fontId="4" fillId="0" borderId="2" xfId="0" applyNumberFormat="1" applyFont="1" applyFill="1" applyBorder="1" applyAlignment="1">
      <alignment horizontal="center"/>
    </xf>
    <xf numFmtId="164" fontId="4" fillId="0" borderId="2" xfId="0" applyNumberFormat="1" applyFont="1" applyFill="1" applyBorder="1" applyAlignment="1"/>
    <xf numFmtId="164" fontId="5" fillId="0" borderId="0" xfId="0" applyNumberFormat="1" applyFont="1" applyFill="1" applyBorder="1" applyAlignment="1">
      <alignment horizontal="right"/>
    </xf>
    <xf numFmtId="49" fontId="3" fillId="0" borderId="0" xfId="0" applyNumberFormat="1" applyFont="1" applyFill="1" applyAlignment="1">
      <alignment horizontal="right" vertical="top" wrapText="1" shrinkToFit="1"/>
    </xf>
    <xf numFmtId="0" fontId="4" fillId="0" borderId="0" xfId="0" applyFont="1" applyAlignment="1">
      <alignment horizontal="center"/>
    </xf>
    <xf numFmtId="0" fontId="4" fillId="0" borderId="0" xfId="0" applyFont="1" applyFill="1" applyAlignment="1">
      <alignment horizontal="center"/>
    </xf>
    <xf numFmtId="0" fontId="4" fillId="0" borderId="0" xfId="0" applyFont="1" applyFill="1" applyAlignment="1">
      <alignment horizontal="left" vertical="top" wrapText="1"/>
    </xf>
    <xf numFmtId="49" fontId="4" fillId="0" borderId="0" xfId="0" applyNumberFormat="1" applyFont="1" applyFill="1" applyBorder="1" applyAlignment="1">
      <alignment horizontal="left" vertical="top" wrapText="1" shrinkToFit="1"/>
    </xf>
    <xf numFmtId="0" fontId="4" fillId="0" borderId="0" xfId="0" applyFont="1" applyFill="1" applyBorder="1" applyAlignment="1">
      <alignment vertical="top" wrapText="1"/>
    </xf>
    <xf numFmtId="4" fontId="4" fillId="0" borderId="0" xfId="0" applyNumberFormat="1" applyFont="1" applyBorder="1" applyAlignment="1">
      <alignment horizontal="center"/>
    </xf>
    <xf numFmtId="4" fontId="4" fillId="0" borderId="0" xfId="0" applyNumberFormat="1" applyFont="1" applyFill="1" applyBorder="1" applyAlignment="1">
      <alignment horizontal="center" wrapText="1"/>
    </xf>
    <xf numFmtId="164" fontId="4" fillId="2" borderId="0" xfId="0" applyNumberFormat="1" applyFont="1" applyFill="1" applyBorder="1" applyAlignment="1" applyProtection="1">
      <alignment horizontal="center"/>
      <protection locked="0"/>
    </xf>
    <xf numFmtId="49" fontId="4" fillId="0" borderId="0" xfId="0" applyNumberFormat="1" applyFont="1" applyFill="1" applyAlignment="1">
      <alignment horizontal="left" vertical="top" wrapText="1" shrinkToFit="1"/>
    </xf>
    <xf numFmtId="0" fontId="3" fillId="0" borderId="0" xfId="0" applyFont="1" applyAlignment="1">
      <alignment horizontal="left" vertical="center"/>
    </xf>
    <xf numFmtId="0" fontId="3" fillId="0" borderId="0" xfId="0" applyFont="1" applyAlignment="1">
      <alignment horizontal="center"/>
    </xf>
    <xf numFmtId="0" fontId="3" fillId="0" borderId="0" xfId="0" applyFont="1" applyFill="1" applyAlignment="1">
      <alignment horizontal="center"/>
    </xf>
    <xf numFmtId="164" fontId="3" fillId="0" borderId="0" xfId="0" applyNumberFormat="1" applyFont="1" applyFill="1" applyAlignment="1">
      <alignment horizontal="center"/>
    </xf>
    <xf numFmtId="164" fontId="3" fillId="0" borderId="0" xfId="0" applyNumberFormat="1" applyFont="1" applyFill="1" applyAlignment="1"/>
    <xf numFmtId="164" fontId="6" fillId="0" borderId="0" xfId="0" applyNumberFormat="1" applyFont="1" applyFill="1" applyAlignment="1">
      <alignment horizontal="right" vertical="center"/>
    </xf>
    <xf numFmtId="0" fontId="4" fillId="0" borderId="0" xfId="0" applyFont="1" applyFill="1"/>
    <xf numFmtId="166" fontId="4" fillId="0" borderId="0" xfId="1" applyFont="1" applyAlignment="1">
      <alignment horizontal="center" wrapText="1"/>
    </xf>
    <xf numFmtId="4" fontId="4" fillId="0" borderId="0" xfId="1" applyNumberFormat="1" applyFont="1" applyFill="1" applyAlignment="1">
      <alignment horizontal="center" wrapText="1"/>
    </xf>
    <xf numFmtId="164" fontId="4" fillId="0" borderId="0" xfId="1" applyNumberFormat="1" applyFont="1" applyFill="1" applyAlignment="1">
      <alignment horizontal="center" wrapText="1"/>
    </xf>
    <xf numFmtId="164" fontId="4" fillId="0" borderId="0" xfId="1" applyNumberFormat="1" applyFont="1" applyFill="1" applyAlignment="1">
      <alignment wrapText="1"/>
    </xf>
    <xf numFmtId="164" fontId="5" fillId="0" borderId="0" xfId="1" applyNumberFormat="1" applyFont="1" applyFill="1" applyAlignment="1">
      <alignment horizontal="right" wrapText="1"/>
    </xf>
    <xf numFmtId="0" fontId="4" fillId="0" borderId="0" xfId="0" applyFont="1" applyFill="1" applyAlignment="1">
      <alignment horizontal="center" wrapText="1"/>
    </xf>
    <xf numFmtId="0" fontId="4" fillId="0" borderId="0" xfId="0" applyFont="1" applyAlignment="1">
      <alignment vertical="top" wrapText="1"/>
    </xf>
    <xf numFmtId="164" fontId="4" fillId="2" borderId="0" xfId="1" applyNumberFormat="1" applyFont="1" applyFill="1" applyAlignment="1" applyProtection="1">
      <alignment horizontal="center" wrapText="1"/>
      <protection locked="0"/>
    </xf>
    <xf numFmtId="0" fontId="4" fillId="0" borderId="0" xfId="0" applyFont="1" applyAlignment="1">
      <alignment horizontal="left" vertical="top" wrapText="1"/>
    </xf>
    <xf numFmtId="49" fontId="3" fillId="0" borderId="0" xfId="0" applyNumberFormat="1" applyFont="1" applyFill="1" applyAlignment="1">
      <alignment horizontal="left" vertical="top" wrapText="1" shrinkToFit="1"/>
    </xf>
    <xf numFmtId="0" fontId="2" fillId="0" borderId="0" xfId="0" applyFont="1" applyFill="1" applyAlignment="1">
      <alignment horizontal="left"/>
    </xf>
    <xf numFmtId="0" fontId="4" fillId="0" borderId="0" xfId="0" applyFont="1" applyAlignment="1">
      <alignment horizontal="left"/>
    </xf>
    <xf numFmtId="164" fontId="5" fillId="0" borderId="0" xfId="0" applyNumberFormat="1" applyFont="1" applyFill="1" applyAlignment="1">
      <alignment horizontal="left"/>
    </xf>
    <xf numFmtId="0" fontId="5" fillId="0" borderId="0" xfId="0" applyFont="1" applyFill="1" applyAlignment="1">
      <alignment horizontal="left"/>
    </xf>
    <xf numFmtId="0" fontId="4" fillId="0" borderId="0" xfId="0" applyFont="1" applyFill="1" applyAlignment="1">
      <alignment horizontal="left"/>
    </xf>
    <xf numFmtId="164" fontId="4" fillId="0" borderId="0" xfId="0" applyNumberFormat="1" applyFont="1" applyFill="1" applyAlignment="1">
      <alignment horizontal="left"/>
    </xf>
    <xf numFmtId="49" fontId="4" fillId="0" borderId="0" xfId="0" applyNumberFormat="1" applyFont="1" applyFill="1" applyAlignment="1">
      <alignment horizontal="right" vertical="top" wrapText="1" shrinkToFit="1"/>
    </xf>
    <xf numFmtId="0" fontId="0" fillId="0" borderId="0" xfId="0" applyFont="1" applyAlignment="1"/>
    <xf numFmtId="0" fontId="3" fillId="0" borderId="0" xfId="0" applyFont="1" applyAlignment="1">
      <alignment horizontal="left" vertical="center" wrapText="1"/>
    </xf>
    <xf numFmtId="0" fontId="2" fillId="0" borderId="0" xfId="0" applyFont="1" applyAlignment="1">
      <alignment horizontal="center"/>
    </xf>
    <xf numFmtId="4" fontId="3" fillId="0" borderId="0" xfId="0" applyNumberFormat="1" applyFont="1" applyFill="1" applyBorder="1" applyAlignment="1">
      <alignment horizontal="center"/>
    </xf>
    <xf numFmtId="164" fontId="3" fillId="0" borderId="0" xfId="0" applyNumberFormat="1" applyFont="1" applyFill="1" applyBorder="1" applyAlignment="1">
      <alignment horizontal="center"/>
    </xf>
    <xf numFmtId="164" fontId="3" fillId="0" borderId="0" xfId="0" applyNumberFormat="1" applyFont="1" applyFill="1" applyBorder="1" applyAlignment="1"/>
    <xf numFmtId="0" fontId="2" fillId="0" borderId="0" xfId="0" applyFont="1" applyFill="1" applyAlignment="1">
      <alignment horizontal="center"/>
    </xf>
    <xf numFmtId="164" fontId="4" fillId="0" borderId="2" xfId="0" applyNumberFormat="1" applyFont="1" applyFill="1" applyBorder="1" applyAlignment="1">
      <alignment wrapText="1"/>
    </xf>
    <xf numFmtId="164" fontId="6" fillId="0" borderId="0" xfId="0" applyNumberFormat="1" applyFont="1" applyFill="1" applyBorder="1" applyAlignment="1">
      <alignment horizontal="center"/>
    </xf>
    <xf numFmtId="0" fontId="2" fillId="0" borderId="0" xfId="0" applyFont="1" applyAlignment="1">
      <alignment wrapText="1"/>
    </xf>
    <xf numFmtId="4" fontId="2" fillId="0" borderId="0" xfId="0" applyNumberFormat="1" applyFont="1" applyFill="1" applyAlignment="1">
      <alignment horizontal="center"/>
    </xf>
    <xf numFmtId="2" fontId="2" fillId="0" borderId="0" xfId="0" applyNumberFormat="1" applyFont="1" applyFill="1" applyAlignment="1">
      <alignment horizontal="center"/>
    </xf>
    <xf numFmtId="0" fontId="4" fillId="0" borderId="0" xfId="0" applyFont="1" applyFill="1" applyBorder="1" applyAlignment="1">
      <alignment horizontal="center" wrapText="1"/>
    </xf>
    <xf numFmtId="4" fontId="4" fillId="0" borderId="0" xfId="0" applyNumberFormat="1" applyFont="1" applyFill="1" applyBorder="1" applyAlignment="1">
      <alignment horizontal="center"/>
    </xf>
    <xf numFmtId="49" fontId="3" fillId="0" borderId="0" xfId="0" applyNumberFormat="1" applyFont="1" applyFill="1" applyAlignment="1">
      <alignment horizontal="justify" vertical="top" wrapText="1" shrinkToFit="1"/>
    </xf>
    <xf numFmtId="0" fontId="4" fillId="0" borderId="0" xfId="0" applyFont="1" applyBorder="1" applyAlignment="1">
      <alignment horizontal="center" wrapText="1"/>
    </xf>
    <xf numFmtId="4" fontId="4" fillId="0" borderId="0" xfId="0" applyNumberFormat="1" applyFont="1" applyBorder="1" applyAlignment="1">
      <alignment horizontal="center" wrapText="1"/>
    </xf>
    <xf numFmtId="0" fontId="4" fillId="0" borderId="0" xfId="0" applyFont="1" applyBorder="1" applyAlignment="1">
      <alignment wrapText="1"/>
    </xf>
    <xf numFmtId="0" fontId="5" fillId="0" borderId="0" xfId="0" applyFont="1" applyBorder="1" applyAlignment="1">
      <alignment vertical="top" wrapText="1"/>
    </xf>
    <xf numFmtId="4" fontId="5" fillId="0" borderId="0" xfId="0" applyNumberFormat="1" applyFont="1" applyFill="1"/>
    <xf numFmtId="4" fontId="5" fillId="0" borderId="0" xfId="0" applyNumberFormat="1" applyFont="1" applyFill="1" applyBorder="1"/>
    <xf numFmtId="0" fontId="4" fillId="0" borderId="0" xfId="0" applyFont="1"/>
    <xf numFmtId="4" fontId="4" fillId="0" borderId="0" xfId="0" applyNumberFormat="1" applyFont="1" applyBorder="1" applyAlignment="1">
      <alignment horizontal="right" wrapText="1"/>
    </xf>
    <xf numFmtId="0" fontId="8" fillId="0" borderId="0" xfId="0" applyFont="1" applyBorder="1" applyAlignment="1">
      <alignment vertical="top" wrapText="1"/>
    </xf>
    <xf numFmtId="0" fontId="8" fillId="0" borderId="0" xfId="0" applyFont="1" applyBorder="1" applyAlignment="1">
      <alignment horizontal="center" wrapText="1"/>
    </xf>
    <xf numFmtId="4" fontId="8" fillId="0" borderId="0" xfId="0" applyNumberFormat="1" applyFont="1" applyBorder="1" applyAlignment="1">
      <alignment horizontal="right" wrapText="1"/>
    </xf>
    <xf numFmtId="0" fontId="9" fillId="0" borderId="0" xfId="0" applyFont="1" applyBorder="1" applyAlignment="1">
      <alignment vertical="top" wrapText="1"/>
    </xf>
    <xf numFmtId="0" fontId="9" fillId="0" borderId="0" xfId="0" applyFont="1" applyBorder="1" applyAlignment="1">
      <alignment horizontal="center" wrapText="1"/>
    </xf>
    <xf numFmtId="4" fontId="9" fillId="0" borderId="0" xfId="0" applyNumberFormat="1" applyFont="1" applyBorder="1" applyAlignment="1">
      <alignment horizontal="right" wrapText="1"/>
    </xf>
    <xf numFmtId="10" fontId="4" fillId="0" borderId="0" xfId="0" applyNumberFormat="1" applyFont="1" applyBorder="1" applyAlignment="1">
      <alignment horizontal="center" wrapText="1"/>
    </xf>
    <xf numFmtId="0" fontId="10" fillId="0" borderId="0" xfId="0" applyFont="1" applyFill="1"/>
    <xf numFmtId="0" fontId="12" fillId="0" borderId="0" xfId="0" applyFont="1" applyFill="1" applyAlignment="1">
      <alignment vertical="top" wrapText="1"/>
    </xf>
    <xf numFmtId="4" fontId="12" fillId="0" borderId="0" xfId="0" applyNumberFormat="1" applyFont="1" applyAlignment="1">
      <alignment horizontal="left"/>
    </xf>
    <xf numFmtId="0" fontId="11" fillId="0" borderId="0" xfId="0" applyFont="1" applyFill="1" applyAlignment="1">
      <alignment horizontal="center"/>
    </xf>
    <xf numFmtId="164" fontId="11" fillId="0" borderId="0" xfId="1" applyNumberFormat="1" applyFont="1" applyFill="1" applyAlignment="1">
      <alignment horizontal="center" wrapText="1"/>
    </xf>
    <xf numFmtId="164" fontId="11" fillId="0" borderId="0" xfId="1" applyNumberFormat="1" applyFont="1" applyFill="1" applyAlignment="1">
      <alignment wrapText="1"/>
    </xf>
    <xf numFmtId="164" fontId="13" fillId="0" borderId="0" xfId="1" applyNumberFormat="1" applyFont="1" applyFill="1" applyAlignment="1">
      <alignment horizontal="right" wrapText="1"/>
    </xf>
    <xf numFmtId="0" fontId="13" fillId="0" borderId="0" xfId="0" applyFont="1" applyFill="1"/>
    <xf numFmtId="0" fontId="13" fillId="0" borderId="0" xfId="0" applyFont="1"/>
    <xf numFmtId="0" fontId="10" fillId="0" borderId="0" xfId="0" applyFont="1"/>
    <xf numFmtId="0" fontId="14" fillId="0" borderId="0" xfId="0" applyFont="1" applyFill="1"/>
    <xf numFmtId="0" fontId="15" fillId="0" borderId="0" xfId="0" applyFont="1" applyFill="1" applyAlignment="1">
      <alignment vertical="top" wrapText="1"/>
    </xf>
    <xf numFmtId="4" fontId="15" fillId="0" borderId="0" xfId="0" applyNumberFormat="1" applyFont="1" applyAlignment="1">
      <alignment horizontal="center"/>
    </xf>
    <xf numFmtId="0" fontId="15" fillId="0" borderId="0" xfId="0" applyFont="1" applyFill="1" applyAlignment="1">
      <alignment horizontal="center"/>
    </xf>
    <xf numFmtId="164" fontId="15" fillId="0" borderId="0" xfId="0" applyNumberFormat="1" applyFont="1" applyFill="1" applyAlignment="1">
      <alignment horizontal="center"/>
    </xf>
    <xf numFmtId="164" fontId="15" fillId="0" borderId="0" xfId="0" applyNumberFormat="1" applyFont="1" applyFill="1" applyAlignment="1"/>
    <xf numFmtId="164" fontId="16" fillId="0" borderId="0" xfId="0" applyNumberFormat="1" applyFont="1" applyFill="1" applyAlignment="1">
      <alignment horizontal="right"/>
    </xf>
    <xf numFmtId="0" fontId="16" fillId="0" borderId="0" xfId="0" applyFont="1" applyFill="1"/>
    <xf numFmtId="0" fontId="16" fillId="0" borderId="0" xfId="0" applyFont="1"/>
    <xf numFmtId="0" fontId="14" fillId="0" borderId="0" xfId="0" applyFont="1"/>
    <xf numFmtId="0" fontId="15" fillId="0" borderId="0" xfId="0" applyFont="1" applyFill="1" applyAlignment="1">
      <alignment vertical="top"/>
    </xf>
    <xf numFmtId="4" fontId="15" fillId="0" borderId="0" xfId="0" applyNumberFormat="1" applyFont="1" applyFill="1" applyAlignment="1">
      <alignment horizontal="center"/>
    </xf>
    <xf numFmtId="164" fontId="15" fillId="0" borderId="0" xfId="1" applyNumberFormat="1" applyFont="1" applyFill="1" applyAlignment="1">
      <alignment horizontal="center" wrapText="1"/>
    </xf>
    <xf numFmtId="164" fontId="15" fillId="0" borderId="0" xfId="1" applyNumberFormat="1" applyFont="1" applyFill="1" applyAlignment="1">
      <alignment wrapText="1"/>
    </xf>
    <xf numFmtId="164" fontId="16" fillId="0" borderId="0" xfId="1" applyNumberFormat="1" applyFont="1" applyFill="1" applyAlignment="1">
      <alignment horizontal="right" wrapText="1"/>
    </xf>
    <xf numFmtId="0" fontId="15" fillId="0" borderId="0" xfId="0" applyFont="1" applyBorder="1" applyAlignment="1">
      <alignment horizontal="left" vertical="top"/>
    </xf>
    <xf numFmtId="0" fontId="15" fillId="0" borderId="0" xfId="0" applyFont="1" applyAlignment="1">
      <alignment horizontal="center"/>
    </xf>
    <xf numFmtId="0" fontId="14" fillId="0" borderId="0" xfId="0" applyFont="1" applyFill="1" applyAlignment="1">
      <alignment horizontal="center"/>
    </xf>
    <xf numFmtId="0" fontId="16" fillId="0" borderId="0" xfId="0" applyFont="1" applyAlignment="1">
      <alignment horizontal="center"/>
    </xf>
    <xf numFmtId="0" fontId="14" fillId="0" borderId="0" xfId="0" applyFont="1" applyAlignment="1">
      <alignment horizontal="center"/>
    </xf>
    <xf numFmtId="167" fontId="15" fillId="0" borderId="2" xfId="0" applyNumberFormat="1" applyFont="1" applyFill="1" applyBorder="1"/>
    <xf numFmtId="0" fontId="15" fillId="0" borderId="2" xfId="0" applyFont="1" applyBorder="1" applyAlignment="1">
      <alignment horizontal="center"/>
    </xf>
    <xf numFmtId="4" fontId="15" fillId="0" borderId="2" xfId="0" applyNumberFormat="1" applyFont="1" applyFill="1" applyBorder="1" applyAlignment="1">
      <alignment horizontal="center"/>
    </xf>
    <xf numFmtId="164" fontId="15" fillId="0" borderId="2" xfId="0" applyNumberFormat="1" applyFont="1" applyFill="1" applyBorder="1" applyAlignment="1">
      <alignment horizontal="center"/>
    </xf>
    <xf numFmtId="164" fontId="15" fillId="0" borderId="2" xfId="0" applyNumberFormat="1" applyFont="1" applyFill="1" applyBorder="1" applyAlignment="1"/>
    <xf numFmtId="164" fontId="16" fillId="0" borderId="0" xfId="0" applyNumberFormat="1" applyFont="1" applyFill="1" applyBorder="1" applyAlignment="1">
      <alignment horizontal="right"/>
    </xf>
    <xf numFmtId="167" fontId="15" fillId="0" borderId="0" xfId="0" applyNumberFormat="1" applyFont="1" applyFill="1" applyBorder="1"/>
    <xf numFmtId="0" fontId="15" fillId="0" borderId="0" xfId="0" applyFont="1" applyBorder="1" applyAlignment="1">
      <alignment horizontal="center"/>
    </xf>
    <xf numFmtId="4" fontId="15" fillId="0" borderId="0" xfId="0" applyNumberFormat="1" applyFont="1" applyFill="1" applyBorder="1" applyAlignment="1">
      <alignment horizontal="center"/>
    </xf>
    <xf numFmtId="4" fontId="15" fillId="0" borderId="0" xfId="0" applyNumberFormat="1" applyFont="1" applyAlignment="1">
      <alignment horizontal="right"/>
    </xf>
    <xf numFmtId="10" fontId="17" fillId="0" borderId="0" xfId="0" applyNumberFormat="1" applyFont="1" applyFill="1" applyBorder="1" applyAlignment="1">
      <alignment horizontal="left"/>
    </xf>
    <xf numFmtId="168" fontId="15" fillId="2" borderId="0" xfId="0" applyNumberFormat="1" applyFont="1" applyFill="1" applyAlignment="1" applyProtection="1">
      <protection locked="0"/>
    </xf>
    <xf numFmtId="0" fontId="15" fillId="0" borderId="3" xfId="0" applyFont="1" applyFill="1" applyBorder="1" applyAlignment="1">
      <alignment horizontal="center"/>
    </xf>
    <xf numFmtId="0" fontId="14" fillId="0" borderId="3" xfId="0" applyFont="1" applyBorder="1" applyAlignment="1">
      <alignment horizontal="center"/>
    </xf>
    <xf numFmtId="164" fontId="15" fillId="0" borderId="3" xfId="0" applyNumberFormat="1" applyFont="1" applyFill="1" applyBorder="1" applyAlignment="1"/>
    <xf numFmtId="164" fontId="14" fillId="0" borderId="0" xfId="0" applyNumberFormat="1" applyFont="1" applyAlignment="1"/>
    <xf numFmtId="164" fontId="16" fillId="0" borderId="0" xfId="0" applyNumberFormat="1" applyFont="1" applyAlignment="1">
      <alignment horizontal="right"/>
    </xf>
    <xf numFmtId="164" fontId="2" fillId="0" borderId="0" xfId="0" applyNumberFormat="1" applyFont="1" applyAlignment="1"/>
    <xf numFmtId="0" fontId="18" fillId="0" borderId="0" xfId="0" applyFont="1" applyFill="1" applyAlignment="1">
      <alignment vertical="top" wrapText="1"/>
    </xf>
    <xf numFmtId="164" fontId="15" fillId="2" borderId="0" xfId="0" applyNumberFormat="1" applyFont="1" applyFill="1" applyAlignment="1" applyProtection="1">
      <protection locked="0"/>
    </xf>
    <xf numFmtId="167" fontId="3" fillId="0" borderId="0" xfId="0" applyNumberFormat="1" applyFont="1" applyFill="1"/>
    <xf numFmtId="0" fontId="4" fillId="0" borderId="0" xfId="0" applyFont="1" applyFill="1" applyAlignment="1">
      <alignment vertical="top"/>
    </xf>
    <xf numFmtId="49" fontId="4" fillId="0" borderId="0" xfId="0" applyNumberFormat="1" applyFont="1" applyFill="1" applyAlignment="1">
      <alignment horizontal="left" vertical="top" wrapText="1" shrinkToFit="1"/>
    </xf>
    <xf numFmtId="0" fontId="2" fillId="0" borderId="0" xfId="0" applyFont="1" applyAlignment="1"/>
    <xf numFmtId="2" fontId="4" fillId="0" borderId="0" xfId="0" applyNumberFormat="1" applyFont="1" applyFill="1" applyAlignment="1">
      <alignment horizontal="center"/>
    </xf>
    <xf numFmtId="2" fontId="4" fillId="0" borderId="0" xfId="0" applyNumberFormat="1" applyFont="1" applyBorder="1" applyAlignment="1">
      <alignment horizontal="center" wrapText="1"/>
    </xf>
    <xf numFmtId="0" fontId="4" fillId="0" borderId="2" xfId="0" applyFont="1" applyBorder="1" applyAlignment="1">
      <alignment horizontal="center" wrapText="1"/>
    </xf>
    <xf numFmtId="2" fontId="4" fillId="0" borderId="2" xfId="0" applyNumberFormat="1" applyFont="1" applyBorder="1" applyAlignment="1">
      <alignment horizontal="center" wrapText="1"/>
    </xf>
    <xf numFmtId="164" fontId="4" fillId="0" borderId="4" xfId="0" applyNumberFormat="1" applyFont="1" applyFill="1" applyBorder="1" applyAlignment="1"/>
    <xf numFmtId="164" fontId="4" fillId="0" borderId="0" xfId="0" applyNumberFormat="1" applyFont="1" applyFill="1" applyBorder="1" applyAlignment="1"/>
    <xf numFmtId="0" fontId="4" fillId="0" borderId="0" xfId="0" applyFont="1" applyAlignment="1">
      <alignment horizontal="left" vertical="top"/>
    </xf>
    <xf numFmtId="0" fontId="4" fillId="0" borderId="0" xfId="0" applyFont="1" applyFill="1" applyAlignment="1">
      <alignment horizontal="left" vertical="top"/>
    </xf>
    <xf numFmtId="164" fontId="4" fillId="0" borderId="0" xfId="0" applyNumberFormat="1" applyFont="1" applyFill="1" applyAlignment="1">
      <alignment horizontal="left" vertical="top"/>
    </xf>
    <xf numFmtId="0" fontId="4" fillId="0" borderId="0" xfId="0" applyFont="1" applyAlignment="1"/>
    <xf numFmtId="164" fontId="4" fillId="0" borderId="0" xfId="0" applyNumberFormat="1" applyFont="1" applyFill="1" applyAlignment="1">
      <alignment horizontal="left" wrapText="1"/>
    </xf>
    <xf numFmtId="49" fontId="4" fillId="0" borderId="2" xfId="0" applyNumberFormat="1" applyFont="1" applyFill="1" applyBorder="1" applyAlignment="1">
      <alignment horizontal="left" vertical="top" wrapText="1" shrinkToFit="1"/>
    </xf>
    <xf numFmtId="2" fontId="4" fillId="0" borderId="2" xfId="0" applyNumberFormat="1" applyFont="1" applyFill="1" applyBorder="1" applyAlignment="1">
      <alignment horizontal="center"/>
    </xf>
    <xf numFmtId="49" fontId="4" fillId="0" borderId="0" xfId="0" applyNumberFormat="1" applyFont="1" applyFill="1" applyAlignment="1">
      <alignment horizontal="left" vertical="top" wrapText="1" shrinkToFit="1"/>
    </xf>
    <xf numFmtId="0" fontId="4" fillId="0" borderId="2" xfId="0" applyFont="1" applyBorder="1" applyAlignment="1">
      <alignment horizontal="right" vertical="top" wrapText="1"/>
    </xf>
    <xf numFmtId="0" fontId="4" fillId="0" borderId="0" xfId="0" applyFont="1" applyAlignment="1">
      <alignment horizontal="right" vertical="top"/>
    </xf>
    <xf numFmtId="0" fontId="3" fillId="0" borderId="0" xfId="0" applyFont="1" applyAlignment="1">
      <alignment vertical="top" wrapText="1"/>
    </xf>
    <xf numFmtId="0" fontId="4" fillId="0" borderId="0" xfId="0" applyFont="1" applyBorder="1" applyAlignment="1">
      <alignment vertical="top"/>
    </xf>
    <xf numFmtId="0" fontId="3" fillId="0" borderId="0" xfId="0" applyFont="1" applyBorder="1" applyAlignment="1">
      <alignment vertical="top"/>
    </xf>
    <xf numFmtId="0" fontId="3" fillId="0" borderId="1" xfId="0" applyFont="1" applyBorder="1" applyAlignment="1">
      <alignment vertical="top"/>
    </xf>
    <xf numFmtId="0" fontId="4" fillId="0" borderId="2" xfId="0" applyFont="1" applyBorder="1" applyAlignment="1"/>
    <xf numFmtId="0" fontId="4" fillId="0" borderId="0" xfId="0" applyFont="1" applyFill="1" applyBorder="1" applyAlignment="1">
      <alignment vertical="top"/>
    </xf>
    <xf numFmtId="0" fontId="3" fillId="0" borderId="0" xfId="0" applyFont="1" applyAlignment="1">
      <alignment vertical="center"/>
    </xf>
    <xf numFmtId="0" fontId="2" fillId="0" borderId="0" xfId="0" applyFont="1" applyFill="1" applyAlignment="1">
      <alignment vertical="top"/>
    </xf>
    <xf numFmtId="0" fontId="2" fillId="0" borderId="0" xfId="0" applyFont="1" applyAlignment="1">
      <alignment vertical="top"/>
    </xf>
    <xf numFmtId="0" fontId="4" fillId="3" borderId="0" xfId="0" applyFont="1" applyFill="1" applyBorder="1" applyAlignment="1">
      <alignment vertical="top"/>
    </xf>
    <xf numFmtId="16" fontId="4" fillId="0" borderId="0" xfId="0" applyNumberFormat="1" applyFont="1" applyBorder="1" applyAlignment="1">
      <alignment vertical="top" wrapText="1"/>
    </xf>
    <xf numFmtId="0" fontId="4" fillId="0" borderId="0" xfId="0" applyFont="1" applyBorder="1" applyAlignment="1"/>
    <xf numFmtId="0" fontId="4" fillId="0" borderId="0" xfId="0" applyFont="1" applyAlignment="1">
      <alignment vertical="top"/>
    </xf>
    <xf numFmtId="0" fontId="11" fillId="0" borderId="0" xfId="0" applyFont="1" applyBorder="1" applyAlignment="1">
      <alignment vertical="top"/>
    </xf>
    <xf numFmtId="0" fontId="15" fillId="0" borderId="0" xfId="0" applyFont="1" applyBorder="1" applyAlignment="1">
      <alignment vertical="top"/>
    </xf>
    <xf numFmtId="0" fontId="15" fillId="0" borderId="2" xfId="0" applyFont="1" applyBorder="1" applyAlignment="1"/>
    <xf numFmtId="0" fontId="15" fillId="0" borderId="0" xfId="0" applyFont="1" applyAlignment="1"/>
    <xf numFmtId="0" fontId="14" fillId="0" borderId="0" xfId="0" applyFont="1" applyAlignment="1"/>
    <xf numFmtId="1" fontId="4" fillId="0" borderId="0" xfId="0" applyNumberFormat="1" applyFont="1" applyAlignment="1">
      <alignment vertical="top"/>
    </xf>
    <xf numFmtId="0" fontId="4" fillId="0" borderId="2" xfId="0" applyFont="1" applyBorder="1" applyAlignment="1">
      <alignment horizontal="right" vertical="top"/>
    </xf>
    <xf numFmtId="49" fontId="4" fillId="0" borderId="0" xfId="0" applyNumberFormat="1" applyFont="1" applyAlignment="1">
      <alignment horizontal="right" vertical="top"/>
    </xf>
    <xf numFmtId="49" fontId="4" fillId="0" borderId="0" xfId="0" applyNumberFormat="1" applyFont="1" applyBorder="1" applyAlignment="1">
      <alignment horizontal="right" vertical="top" wrapText="1"/>
    </xf>
    <xf numFmtId="0" fontId="2" fillId="0" borderId="0" xfId="0" applyFont="1" applyAlignment="1">
      <alignment vertical="top" wrapText="1"/>
    </xf>
    <xf numFmtId="164" fontId="4" fillId="4" borderId="0" xfId="0" applyNumberFormat="1" applyFont="1" applyFill="1" applyAlignment="1" applyProtection="1">
      <alignment horizontal="center"/>
      <protection locked="0"/>
    </xf>
    <xf numFmtId="164" fontId="4" fillId="0" borderId="0" xfId="0" applyNumberFormat="1" applyFont="1" applyFill="1" applyBorder="1" applyAlignment="1" applyProtection="1">
      <alignment horizontal="center"/>
    </xf>
    <xf numFmtId="164" fontId="4" fillId="0" borderId="0" xfId="0" applyNumberFormat="1" applyFont="1" applyFill="1" applyAlignment="1" applyProtection="1">
      <alignment horizontal="center"/>
    </xf>
    <xf numFmtId="164" fontId="4" fillId="5" borderId="0" xfId="0" applyNumberFormat="1" applyFont="1" applyFill="1" applyAlignment="1" applyProtection="1">
      <alignment horizontal="center"/>
      <protection locked="0"/>
    </xf>
    <xf numFmtId="49" fontId="4" fillId="0" borderId="0" xfId="0" applyNumberFormat="1" applyFont="1" applyFill="1" applyAlignment="1">
      <alignment horizontal="left" vertical="top" wrapText="1" shrinkToFit="1"/>
    </xf>
    <xf numFmtId="0" fontId="4" fillId="0" borderId="0" xfId="0" applyNumberFormat="1" applyFont="1" applyBorder="1" applyAlignment="1">
      <alignment vertical="top" wrapText="1"/>
    </xf>
    <xf numFmtId="0" fontId="4" fillId="0" borderId="0" xfId="0" applyNumberFormat="1" applyFont="1" applyBorder="1" applyAlignment="1">
      <alignment horizontal="right" vertical="top" wrapText="1"/>
    </xf>
    <xf numFmtId="164" fontId="4" fillId="0" borderId="0" xfId="0" applyNumberFormat="1" applyFont="1" applyFill="1" applyAlignment="1">
      <alignment horizontal="right"/>
    </xf>
    <xf numFmtId="164" fontId="4" fillId="4" borderId="0" xfId="0" applyNumberFormat="1" applyFont="1" applyFill="1" applyAlignment="1" applyProtection="1">
      <alignment horizontal="right"/>
      <protection locked="0"/>
    </xf>
    <xf numFmtId="164" fontId="4" fillId="4" borderId="2" xfId="0" applyNumberFormat="1" applyFont="1" applyFill="1" applyBorder="1" applyAlignment="1" applyProtection="1">
      <alignment horizontal="right"/>
      <protection locked="0"/>
    </xf>
    <xf numFmtId="44" fontId="4" fillId="4" borderId="2" xfId="0" applyNumberFormat="1" applyFont="1" applyFill="1" applyBorder="1" applyAlignment="1" applyProtection="1">
      <alignment wrapText="1"/>
      <protection locked="0"/>
    </xf>
    <xf numFmtId="44" fontId="4" fillId="2" borderId="0" xfId="0" applyNumberFormat="1" applyFont="1" applyFill="1" applyBorder="1" applyAlignment="1" applyProtection="1">
      <alignment wrapText="1"/>
      <protection locked="0"/>
    </xf>
    <xf numFmtId="44" fontId="4" fillId="0" borderId="0" xfId="0" applyNumberFormat="1" applyFont="1" applyBorder="1" applyAlignment="1">
      <alignment wrapText="1"/>
    </xf>
    <xf numFmtId="44" fontId="4" fillId="0" borderId="0" xfId="0" applyNumberFormat="1" applyFont="1" applyFill="1" applyBorder="1" applyAlignment="1" applyProtection="1">
      <alignment wrapText="1"/>
    </xf>
    <xf numFmtId="164" fontId="2" fillId="5" borderId="0" xfId="0" applyNumberFormat="1" applyFont="1" applyFill="1" applyProtection="1">
      <protection locked="0"/>
    </xf>
    <xf numFmtId="164" fontId="2" fillId="2" borderId="0" xfId="0" applyNumberFormat="1" applyFont="1" applyFill="1" applyAlignment="1" applyProtection="1">
      <alignment horizontal="center"/>
      <protection locked="0"/>
    </xf>
    <xf numFmtId="164" fontId="2" fillId="0" borderId="0" xfId="0" applyNumberFormat="1" applyFont="1" applyAlignment="1">
      <alignment horizontal="center"/>
    </xf>
    <xf numFmtId="49" fontId="4" fillId="0" borderId="0" xfId="0" applyNumberFormat="1" applyFont="1" applyFill="1" applyAlignment="1">
      <alignment horizontal="left" vertical="top" wrapText="1" shrinkToFit="1"/>
    </xf>
    <xf numFmtId="0" fontId="0" fillId="0" borderId="0" xfId="0" applyFont="1" applyAlignment="1"/>
    <xf numFmtId="0" fontId="0" fillId="0" borderId="0" xfId="0" applyAlignment="1"/>
    <xf numFmtId="0" fontId="4" fillId="0" borderId="0" xfId="0" applyFont="1" applyFill="1" applyAlignment="1">
      <alignment wrapText="1"/>
    </xf>
    <xf numFmtId="0" fontId="2" fillId="0" borderId="0" xfId="0" applyFont="1" applyAlignment="1"/>
    <xf numFmtId="4" fontId="4" fillId="0" borderId="0" xfId="0" applyNumberFormat="1" applyFont="1" applyAlignment="1">
      <alignment horizontal="left"/>
    </xf>
    <xf numFmtId="0" fontId="2" fillId="0" borderId="0" xfId="0" applyFont="1" applyAlignment="1">
      <alignment horizontal="left"/>
    </xf>
    <xf numFmtId="4" fontId="4" fillId="0" borderId="0" xfId="0" applyNumberFormat="1" applyFont="1" applyAlignment="1">
      <alignment horizontal="left" wrapText="1"/>
    </xf>
    <xf numFmtId="0" fontId="0" fillId="0" borderId="0" xfId="0" applyAlignment="1">
      <alignment horizontal="left" wrapText="1"/>
    </xf>
    <xf numFmtId="0" fontId="0" fillId="0" borderId="0" xfId="0" applyAlignment="1">
      <alignment horizontal="left"/>
    </xf>
  </cellXfs>
  <cellStyles count="2">
    <cellStyle name="Navadno" xfId="0" builtinId="0"/>
    <cellStyle name="Vejic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oma&#382;%20-%20zadeve/BOBROVA%201,3,5,7/BOBROVA%205/popis%20del_za%20razpis_kon&#269;n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east\AppData\Local\Microsoft\Windows\INetCache\Content.Outlook\38J8FU0M\Bobrova%203%20-%20pop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is del"/>
      <sheetName val="IZMERE"/>
      <sheetName val="Popis del - Bobrova 3"/>
    </sheetNames>
    <sheetDataSet>
      <sheetData sheetId="0"/>
      <sheetData sheetId="1">
        <row r="6">
          <cell r="C6">
            <v>483.44100000000003</v>
          </cell>
        </row>
        <row r="9">
          <cell r="O9">
            <v>84.987000000000023</v>
          </cell>
        </row>
        <row r="14">
          <cell r="I14">
            <v>42.189</v>
          </cell>
        </row>
        <row r="18">
          <cell r="J18">
            <v>30.87</v>
          </cell>
        </row>
        <row r="30">
          <cell r="E30">
            <v>6.4764000000000008</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1 - pločevina"/>
      <sheetName val="V2 - pločevina in HI trakovi"/>
      <sheetName val="V3 - HI trakovi"/>
      <sheetName val="V4 - delna sanacija"/>
      <sheetName val="V4 - delna sanacija (2)"/>
      <sheetName val="IZMERE"/>
    </sheetNames>
    <sheetDataSet>
      <sheetData sheetId="0" refreshError="1"/>
      <sheetData sheetId="1" refreshError="1"/>
      <sheetData sheetId="2" refreshError="1"/>
      <sheetData sheetId="3" refreshError="1"/>
      <sheetData sheetId="4" refreshError="1"/>
      <sheetData sheetId="5" refreshError="1">
        <row r="9">
          <cell r="O9">
            <v>84.987000000000023</v>
          </cell>
        </row>
        <row r="12">
          <cell r="M12">
            <v>10</v>
          </cell>
        </row>
        <row r="25">
          <cell r="D25">
            <v>10.794000000000002</v>
          </cell>
        </row>
        <row r="34">
          <cell r="I34">
            <v>24</v>
          </cell>
        </row>
      </sheetData>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8"/>
  <sheetViews>
    <sheetView tabSelected="1" view="pageBreakPreview" topLeftCell="A260" zoomScale="90" zoomScaleNormal="90" zoomScaleSheetLayoutView="90" zoomScalePageLayoutView="90" workbookViewId="0">
      <selection activeCell="F314" sqref="F314"/>
    </sheetView>
  </sheetViews>
  <sheetFormatPr defaultRowHeight="14.25" x14ac:dyDescent="0.2"/>
  <cols>
    <col min="1" max="1" width="11" style="1" customWidth="1"/>
    <col min="2" max="2" width="8.140625" style="168" bestFit="1" customWidth="1"/>
    <col min="3" max="3" width="49.42578125" style="10" customWidth="1"/>
    <col min="4" max="4" width="11" style="87" customWidth="1"/>
    <col min="5" max="5" width="9.85546875" style="91" customWidth="1"/>
    <col min="6" max="6" width="14.5703125" style="87" customWidth="1"/>
    <col min="7" max="7" width="17" style="162" customWidth="1"/>
    <col min="8" max="8" width="11.5703125" style="37" customWidth="1"/>
    <col min="9" max="9" width="0" style="8" hidden="1" customWidth="1"/>
    <col min="10" max="10" width="9.5703125" style="8" hidden="1" customWidth="1"/>
    <col min="11" max="14" width="0" style="8" hidden="1" customWidth="1"/>
    <col min="15" max="18" width="0" style="9" hidden="1" customWidth="1"/>
    <col min="19" max="19" width="9.140625" style="9"/>
    <col min="20" max="16384" width="9.140625" style="10"/>
  </cols>
  <sheetData>
    <row r="1" spans="2:13" ht="15" x14ac:dyDescent="0.25">
      <c r="B1" s="185"/>
      <c r="C1" s="2" t="s">
        <v>0</v>
      </c>
      <c r="D1" s="3" t="s">
        <v>1</v>
      </c>
      <c r="E1" s="4"/>
      <c r="F1" s="5"/>
      <c r="G1" s="6"/>
      <c r="H1" s="7"/>
    </row>
    <row r="2" spans="2:13" x14ac:dyDescent="0.2">
      <c r="B2" s="74"/>
      <c r="C2" s="11"/>
      <c r="D2" s="12"/>
      <c r="E2" s="4"/>
      <c r="F2" s="13"/>
      <c r="G2" s="6"/>
      <c r="H2" s="7"/>
    </row>
    <row r="3" spans="2:13" ht="15" x14ac:dyDescent="0.2">
      <c r="B3" s="74"/>
      <c r="C3" s="2" t="s">
        <v>2</v>
      </c>
      <c r="D3" s="228" t="s">
        <v>3</v>
      </c>
      <c r="E3" s="229"/>
      <c r="F3" s="229"/>
      <c r="G3" s="229"/>
      <c r="H3" s="14"/>
    </row>
    <row r="4" spans="2:13" ht="15" x14ac:dyDescent="0.2">
      <c r="B4" s="185"/>
      <c r="C4" s="15"/>
      <c r="D4" s="16"/>
      <c r="E4" s="4"/>
      <c r="F4" s="17"/>
      <c r="G4" s="18"/>
      <c r="H4" s="19"/>
    </row>
    <row r="5" spans="2:13" ht="15" x14ac:dyDescent="0.2">
      <c r="B5" s="185"/>
      <c r="C5" s="20" t="s">
        <v>4</v>
      </c>
      <c r="D5" s="230" t="s">
        <v>5</v>
      </c>
      <c r="E5" s="231"/>
      <c r="F5" s="231"/>
      <c r="G5" s="231"/>
      <c r="H5" s="21"/>
    </row>
    <row r="6" spans="2:13" ht="15" x14ac:dyDescent="0.2">
      <c r="B6" s="185"/>
      <c r="C6" s="20"/>
      <c r="D6" s="22"/>
      <c r="E6" s="23"/>
      <c r="F6" s="23"/>
      <c r="G6" s="23"/>
      <c r="H6" s="21"/>
    </row>
    <row r="7" spans="2:13" ht="42.75" customHeight="1" x14ac:dyDescent="0.25">
      <c r="B7" s="185"/>
      <c r="C7" s="20" t="s">
        <v>6</v>
      </c>
      <c r="D7" s="232" t="s">
        <v>7</v>
      </c>
      <c r="E7" s="233"/>
      <c r="F7" s="233"/>
      <c r="G7" s="233"/>
      <c r="H7" s="21"/>
    </row>
    <row r="8" spans="2:13" ht="15" x14ac:dyDescent="0.2">
      <c r="B8" s="185"/>
      <c r="C8" s="20"/>
      <c r="D8" s="22"/>
      <c r="E8" s="23"/>
      <c r="F8" s="23"/>
      <c r="G8" s="23"/>
      <c r="H8" s="21"/>
    </row>
    <row r="9" spans="2:13" ht="15" x14ac:dyDescent="0.2">
      <c r="B9" s="186"/>
      <c r="C9" s="24"/>
      <c r="D9" s="16"/>
      <c r="E9" s="4"/>
      <c r="F9" s="5"/>
      <c r="G9" s="6"/>
      <c r="H9" s="7"/>
    </row>
    <row r="10" spans="2:13" ht="15" x14ac:dyDescent="0.2">
      <c r="B10" s="186"/>
      <c r="C10" s="24"/>
      <c r="D10" s="16"/>
      <c r="E10" s="4"/>
      <c r="F10" s="5"/>
      <c r="G10" s="6"/>
      <c r="H10" s="7"/>
    </row>
    <row r="11" spans="2:13" ht="15" x14ac:dyDescent="0.2">
      <c r="B11" s="187" t="s">
        <v>8</v>
      </c>
      <c r="C11" s="24" t="s">
        <v>9</v>
      </c>
      <c r="D11" s="16"/>
      <c r="E11" s="4"/>
      <c r="F11" s="5"/>
      <c r="G11" s="6"/>
      <c r="H11" s="7"/>
    </row>
    <row r="12" spans="2:13" ht="15" x14ac:dyDescent="0.2">
      <c r="B12" s="186"/>
      <c r="C12" s="24"/>
      <c r="D12" s="16"/>
      <c r="E12" s="4"/>
      <c r="F12" s="5"/>
      <c r="G12" s="6"/>
      <c r="H12" s="7"/>
    </row>
    <row r="13" spans="2:13" ht="15" x14ac:dyDescent="0.25">
      <c r="B13" s="188" t="s">
        <v>10</v>
      </c>
      <c r="C13" s="25" t="s">
        <v>11</v>
      </c>
      <c r="D13" s="26" t="s">
        <v>12</v>
      </c>
      <c r="E13" s="27" t="s">
        <v>13</v>
      </c>
      <c r="F13" s="28" t="s">
        <v>14</v>
      </c>
      <c r="G13" s="29" t="s">
        <v>15</v>
      </c>
      <c r="H13" s="30"/>
      <c r="I13" s="8" t="s">
        <v>16</v>
      </c>
      <c r="J13" s="8" t="s">
        <v>17</v>
      </c>
      <c r="K13" s="8" t="s">
        <v>18</v>
      </c>
      <c r="L13" s="8" t="s">
        <v>19</v>
      </c>
      <c r="M13" s="8" t="s">
        <v>20</v>
      </c>
    </row>
    <row r="14" spans="2:13" ht="6" customHeight="1" x14ac:dyDescent="0.2">
      <c r="B14" s="186"/>
      <c r="C14" s="24"/>
      <c r="D14" s="16"/>
      <c r="E14" s="4"/>
      <c r="F14" s="5"/>
      <c r="G14" s="6"/>
      <c r="H14" s="7"/>
    </row>
    <row r="15" spans="2:13" x14ac:dyDescent="0.2">
      <c r="B15" s="74">
        <v>1</v>
      </c>
      <c r="C15" s="11" t="s">
        <v>21</v>
      </c>
      <c r="D15" s="31" t="s">
        <v>22</v>
      </c>
      <c r="E15" s="32">
        <v>1</v>
      </c>
      <c r="F15" s="33"/>
      <c r="G15" s="34">
        <f t="shared" ref="G15:G29" si="0">IF(E15=""," ",+E15*F15)</f>
        <v>0</v>
      </c>
      <c r="H15" s="35"/>
    </row>
    <row r="16" spans="2:13" x14ac:dyDescent="0.2">
      <c r="B16" s="74"/>
      <c r="C16" s="11" t="s">
        <v>23</v>
      </c>
      <c r="D16" s="31"/>
      <c r="E16" s="32"/>
      <c r="F16" s="36"/>
      <c r="G16" s="34" t="str">
        <f t="shared" si="0"/>
        <v xml:space="preserve"> </v>
      </c>
    </row>
    <row r="17" spans="2:13" x14ac:dyDescent="0.2">
      <c r="B17" s="74"/>
      <c r="C17" s="11" t="s">
        <v>24</v>
      </c>
      <c r="D17" s="31"/>
      <c r="E17" s="32"/>
      <c r="F17" s="36"/>
      <c r="G17" s="34" t="str">
        <f t="shared" si="0"/>
        <v xml:space="preserve"> </v>
      </c>
    </row>
    <row r="18" spans="2:13" ht="28.5" x14ac:dyDescent="0.2">
      <c r="B18" s="74"/>
      <c r="C18" s="38" t="s">
        <v>25</v>
      </c>
      <c r="D18" s="31"/>
      <c r="E18" s="32"/>
      <c r="F18" s="36"/>
      <c r="G18" s="34" t="str">
        <f t="shared" si="0"/>
        <v xml:space="preserve"> </v>
      </c>
    </row>
    <row r="19" spans="2:13" x14ac:dyDescent="0.2">
      <c r="B19" s="74"/>
      <c r="C19" s="38" t="s">
        <v>165</v>
      </c>
      <c r="D19" s="31"/>
      <c r="E19" s="32"/>
      <c r="F19" s="36"/>
      <c r="G19" s="34"/>
    </row>
    <row r="20" spans="2:13" x14ac:dyDescent="0.2">
      <c r="B20" s="74"/>
      <c r="C20" s="38" t="s">
        <v>26</v>
      </c>
      <c r="D20" s="31"/>
      <c r="E20" s="32"/>
      <c r="F20" s="36"/>
      <c r="G20" s="34" t="str">
        <f t="shared" si="0"/>
        <v xml:space="preserve"> </v>
      </c>
    </row>
    <row r="21" spans="2:13" x14ac:dyDescent="0.2">
      <c r="B21" s="74"/>
      <c r="C21" s="38" t="s">
        <v>27</v>
      </c>
      <c r="D21" s="31"/>
      <c r="E21" s="32"/>
      <c r="F21" s="36"/>
      <c r="G21" s="34" t="str">
        <f t="shared" si="0"/>
        <v xml:space="preserve"> </v>
      </c>
    </row>
    <row r="22" spans="2:13" ht="28.5" x14ac:dyDescent="0.2">
      <c r="B22" s="74"/>
      <c r="C22" s="11" t="s">
        <v>28</v>
      </c>
      <c r="D22" s="31"/>
      <c r="E22" s="32"/>
      <c r="F22" s="36"/>
      <c r="G22" s="34" t="str">
        <f t="shared" si="0"/>
        <v xml:space="preserve"> </v>
      </c>
    </row>
    <row r="23" spans="2:13" x14ac:dyDescent="0.2">
      <c r="B23" s="74"/>
      <c r="C23" s="11" t="s">
        <v>29</v>
      </c>
      <c r="D23" s="31"/>
      <c r="E23" s="32"/>
      <c r="F23" s="36"/>
      <c r="G23" s="34" t="str">
        <f t="shared" si="0"/>
        <v xml:space="preserve"> </v>
      </c>
    </row>
    <row r="24" spans="2:13" x14ac:dyDescent="0.2">
      <c r="B24" s="74"/>
      <c r="C24" s="38" t="s">
        <v>30</v>
      </c>
      <c r="D24" s="31"/>
      <c r="E24" s="32"/>
      <c r="F24" s="39"/>
      <c r="G24" s="34" t="str">
        <f t="shared" si="0"/>
        <v xml:space="preserve"> </v>
      </c>
    </row>
    <row r="25" spans="2:13" ht="57" x14ac:dyDescent="0.2">
      <c r="B25" s="74"/>
      <c r="C25" s="38" t="s">
        <v>128</v>
      </c>
      <c r="D25" s="31"/>
      <c r="E25" s="32"/>
      <c r="F25" s="39"/>
      <c r="G25" s="34"/>
    </row>
    <row r="26" spans="2:13" ht="12" customHeight="1" x14ac:dyDescent="0.2">
      <c r="B26" s="186"/>
      <c r="C26" s="24"/>
      <c r="D26" s="16"/>
      <c r="E26" s="4"/>
      <c r="F26" s="39"/>
      <c r="G26" s="34" t="str">
        <f t="shared" si="0"/>
        <v xml:space="preserve"> </v>
      </c>
      <c r="H26" s="7"/>
    </row>
    <row r="27" spans="2:13" ht="28.5" x14ac:dyDescent="0.2">
      <c r="B27" s="74"/>
      <c r="C27" s="11" t="s">
        <v>31</v>
      </c>
      <c r="D27" s="16"/>
      <c r="E27" s="32"/>
      <c r="F27" s="5"/>
      <c r="G27" s="34" t="str">
        <f t="shared" si="0"/>
        <v xml:space="preserve"> </v>
      </c>
      <c r="H27" s="7"/>
    </row>
    <row r="28" spans="2:13" ht="6" customHeight="1" x14ac:dyDescent="0.2">
      <c r="B28" s="74"/>
      <c r="C28" s="11"/>
      <c r="D28" s="16"/>
      <c r="E28" s="32"/>
      <c r="F28" s="5"/>
      <c r="G28" s="34" t="str">
        <f t="shared" si="0"/>
        <v xml:space="preserve"> </v>
      </c>
      <c r="H28" s="7"/>
    </row>
    <row r="29" spans="2:13" ht="271.5" x14ac:dyDescent="0.2">
      <c r="B29" s="41">
        <v>2</v>
      </c>
      <c r="C29" s="41" t="s">
        <v>137</v>
      </c>
      <c r="D29" s="42" t="s">
        <v>32</v>
      </c>
      <c r="E29" s="43">
        <v>920</v>
      </c>
      <c r="F29" s="44"/>
      <c r="G29" s="34">
        <f t="shared" si="0"/>
        <v>0</v>
      </c>
      <c r="H29" s="7"/>
      <c r="I29" s="8">
        <v>36</v>
      </c>
      <c r="J29" s="8">
        <v>21</v>
      </c>
      <c r="L29" s="8">
        <v>2</v>
      </c>
      <c r="M29" s="8">
        <f>+(I29+J29)*L29</f>
        <v>114</v>
      </c>
    </row>
    <row r="30" spans="2:13" ht="6" customHeight="1" x14ac:dyDescent="0.2">
      <c r="B30" s="189"/>
      <c r="C30" s="45"/>
      <c r="D30" s="46"/>
      <c r="E30" s="47"/>
      <c r="F30" s="48"/>
      <c r="G30" s="49"/>
      <c r="H30" s="50"/>
      <c r="I30" s="8">
        <v>115</v>
      </c>
      <c r="J30" s="8">
        <v>8</v>
      </c>
      <c r="M30" s="8">
        <f>+I30*J30</f>
        <v>920</v>
      </c>
    </row>
    <row r="31" spans="2:13" ht="15" x14ac:dyDescent="0.2">
      <c r="B31" s="178"/>
      <c r="C31" s="51" t="s">
        <v>33</v>
      </c>
      <c r="D31" s="52"/>
      <c r="E31" s="53"/>
      <c r="F31" s="5"/>
      <c r="G31" s="6">
        <f>SUM(G15:G30)</f>
        <v>0</v>
      </c>
      <c r="H31" s="7"/>
    </row>
    <row r="32" spans="2:13" x14ac:dyDescent="0.2">
      <c r="B32" s="74"/>
      <c r="C32" s="41"/>
      <c r="D32" s="42"/>
      <c r="E32" s="43"/>
      <c r="F32" s="5"/>
      <c r="G32" s="6"/>
      <c r="H32" s="7"/>
    </row>
    <row r="33" spans="2:18" x14ac:dyDescent="0.2">
      <c r="B33" s="74"/>
      <c r="C33" s="41"/>
      <c r="D33" s="42"/>
      <c r="E33" s="43"/>
      <c r="F33" s="5"/>
      <c r="G33" s="6"/>
      <c r="H33" s="7"/>
    </row>
    <row r="34" spans="2:18" x14ac:dyDescent="0.2">
      <c r="B34" s="74"/>
      <c r="C34" s="41"/>
      <c r="D34" s="42"/>
      <c r="E34" s="43"/>
      <c r="F34" s="5"/>
      <c r="G34" s="6"/>
      <c r="H34" s="7"/>
    </row>
    <row r="35" spans="2:18" x14ac:dyDescent="0.2">
      <c r="B35" s="74"/>
      <c r="C35" s="41"/>
      <c r="D35" s="42"/>
      <c r="E35" s="43"/>
      <c r="F35" s="5"/>
      <c r="G35" s="6"/>
      <c r="H35" s="7"/>
    </row>
    <row r="36" spans="2:18" x14ac:dyDescent="0.2">
      <c r="B36" s="74"/>
      <c r="C36" s="11"/>
      <c r="D36" s="16"/>
      <c r="E36" s="32"/>
      <c r="F36" s="5"/>
      <c r="G36" s="6"/>
      <c r="H36" s="7"/>
    </row>
    <row r="37" spans="2:18" ht="15" x14ac:dyDescent="0.2">
      <c r="B37" s="187" t="s">
        <v>34</v>
      </c>
      <c r="C37" s="24" t="s">
        <v>35</v>
      </c>
      <c r="D37" s="16"/>
      <c r="E37" s="4"/>
      <c r="F37" s="5"/>
      <c r="G37" s="6"/>
      <c r="H37" s="7"/>
    </row>
    <row r="38" spans="2:18" ht="15" x14ac:dyDescent="0.2">
      <c r="B38" s="186"/>
      <c r="C38" s="24"/>
      <c r="D38" s="16"/>
      <c r="E38" s="4"/>
      <c r="F38" s="5"/>
      <c r="G38" s="6"/>
      <c r="H38" s="7"/>
    </row>
    <row r="39" spans="2:18" ht="15" x14ac:dyDescent="0.25">
      <c r="B39" s="188" t="s">
        <v>10</v>
      </c>
      <c r="C39" s="25" t="s">
        <v>11</v>
      </c>
      <c r="D39" s="26" t="s">
        <v>12</v>
      </c>
      <c r="E39" s="27" t="s">
        <v>13</v>
      </c>
      <c r="F39" s="28" t="s">
        <v>14</v>
      </c>
      <c r="G39" s="29" t="s">
        <v>15</v>
      </c>
      <c r="H39" s="30"/>
      <c r="I39" s="8" t="s">
        <v>16</v>
      </c>
      <c r="J39" s="8" t="s">
        <v>17</v>
      </c>
      <c r="K39" s="8" t="s">
        <v>18</v>
      </c>
      <c r="L39" s="8" t="s">
        <v>19</v>
      </c>
      <c r="M39" s="8" t="s">
        <v>20</v>
      </c>
    </row>
    <row r="40" spans="2:18" ht="6" customHeight="1" x14ac:dyDescent="0.2">
      <c r="B40" s="186"/>
      <c r="C40" s="24"/>
      <c r="D40" s="16"/>
      <c r="E40" s="4"/>
      <c r="F40" s="5"/>
      <c r="G40" s="6"/>
      <c r="H40" s="7"/>
      <c r="I40" s="8">
        <v>13.7</v>
      </c>
      <c r="J40" s="8">
        <v>3.9</v>
      </c>
      <c r="K40" s="8">
        <v>0.5</v>
      </c>
      <c r="M40" s="8">
        <f>+I40*J40*K40</f>
        <v>26.714999999999996</v>
      </c>
    </row>
    <row r="41" spans="2:18" ht="42.75" x14ac:dyDescent="0.2">
      <c r="B41" s="74">
        <v>1</v>
      </c>
      <c r="C41" s="11" t="s">
        <v>36</v>
      </c>
      <c r="D41" s="16" t="s">
        <v>32</v>
      </c>
      <c r="E41" s="32">
        <v>510</v>
      </c>
      <c r="F41" s="44"/>
      <c r="G41" s="34">
        <f t="shared" ref="G41:G69" si="1">IF(E41=""," ",+E41*F41)</f>
        <v>0</v>
      </c>
      <c r="H41" s="7"/>
      <c r="I41" s="8">
        <v>32.9</v>
      </c>
      <c r="J41" s="8">
        <f>17.92-1.3*2</f>
        <v>15.320000000000002</v>
      </c>
      <c r="K41" s="8">
        <f>COS(RADIANS(6))</f>
        <v>0.99452189536827329</v>
      </c>
      <c r="M41" s="8">
        <f>+I41*J41/K41</f>
        <v>506.80432713184007</v>
      </c>
      <c r="O41" s="9" t="s">
        <v>37</v>
      </c>
      <c r="R41" s="9">
        <f>+M41+M42+M40</f>
        <v>479.79501975476137</v>
      </c>
    </row>
    <row r="42" spans="2:18" ht="6" customHeight="1" x14ac:dyDescent="0.2">
      <c r="B42" s="74"/>
      <c r="C42" s="11"/>
      <c r="D42" s="16"/>
      <c r="E42" s="32"/>
      <c r="F42" s="5"/>
      <c r="G42" s="34" t="str">
        <f t="shared" si="1"/>
        <v xml:space="preserve"> </v>
      </c>
      <c r="H42" s="7"/>
      <c r="I42" s="8">
        <v>-13.7</v>
      </c>
      <c r="J42" s="8">
        <v>3.9</v>
      </c>
      <c r="K42" s="8">
        <f>+K41</f>
        <v>0.99452189536827329</v>
      </c>
      <c r="M42" s="8">
        <f>+I42*J42/K42</f>
        <v>-53.724307377078674</v>
      </c>
      <c r="O42" s="9" t="s">
        <v>38</v>
      </c>
    </row>
    <row r="43" spans="2:18" ht="42.75" x14ac:dyDescent="0.2">
      <c r="B43" s="74">
        <v>2</v>
      </c>
      <c r="C43" s="11" t="s">
        <v>39</v>
      </c>
      <c r="D43" s="16" t="s">
        <v>32</v>
      </c>
      <c r="E43" s="32">
        <v>230</v>
      </c>
      <c r="F43" s="44"/>
      <c r="G43" s="34">
        <f t="shared" si="1"/>
        <v>0</v>
      </c>
      <c r="H43" s="7"/>
      <c r="I43" s="8">
        <v>32.9</v>
      </c>
      <c r="J43" s="8">
        <v>18</v>
      </c>
      <c r="K43" s="8">
        <f>COS(RADIANS(60))</f>
        <v>0.50000000000000011</v>
      </c>
      <c r="M43" s="8">
        <f>+I43*J43</f>
        <v>592.19999999999993</v>
      </c>
    </row>
    <row r="44" spans="2:18" ht="6" customHeight="1" x14ac:dyDescent="0.2">
      <c r="B44" s="74"/>
      <c r="C44" s="11"/>
      <c r="D44" s="16"/>
      <c r="E44" s="32"/>
      <c r="F44" s="5"/>
      <c r="G44" s="34" t="str">
        <f t="shared" si="1"/>
        <v xml:space="preserve"> </v>
      </c>
      <c r="H44" s="7"/>
    </row>
    <row r="45" spans="2:18" ht="42.75" x14ac:dyDescent="0.2">
      <c r="B45" s="74">
        <v>3</v>
      </c>
      <c r="C45" s="11" t="s">
        <v>40</v>
      </c>
      <c r="D45" s="16" t="s">
        <v>32</v>
      </c>
      <c r="E45" s="32">
        <f>+[1]IZMERE!I14+[1]IZMERE!J18</f>
        <v>73.058999999999997</v>
      </c>
      <c r="F45" s="44"/>
      <c r="G45" s="34">
        <f t="shared" si="1"/>
        <v>0</v>
      </c>
      <c r="H45" s="7"/>
    </row>
    <row r="46" spans="2:18" ht="6" customHeight="1" x14ac:dyDescent="0.2">
      <c r="B46" s="74"/>
      <c r="C46" s="11"/>
      <c r="D46" s="16"/>
      <c r="E46" s="32"/>
      <c r="F46" s="5"/>
      <c r="G46" s="34" t="str">
        <f t="shared" si="1"/>
        <v xml:space="preserve"> </v>
      </c>
      <c r="H46" s="7"/>
    </row>
    <row r="47" spans="2:18" ht="42.75" x14ac:dyDescent="0.2">
      <c r="B47" s="74">
        <v>4</v>
      </c>
      <c r="C47" s="11" t="s">
        <v>41</v>
      </c>
      <c r="D47" s="16" t="s">
        <v>42</v>
      </c>
      <c r="E47" s="32">
        <v>35</v>
      </c>
      <c r="F47" s="44"/>
      <c r="G47" s="34">
        <f t="shared" si="1"/>
        <v>0</v>
      </c>
      <c r="H47" s="7"/>
    </row>
    <row r="48" spans="2:18" ht="6" customHeight="1" x14ac:dyDescent="0.2">
      <c r="B48" s="74"/>
      <c r="C48" s="11"/>
      <c r="D48" s="16"/>
      <c r="E48" s="32"/>
      <c r="F48" s="5"/>
      <c r="G48" s="34" t="str">
        <f t="shared" si="1"/>
        <v xml:space="preserve"> </v>
      </c>
      <c r="H48" s="7"/>
    </row>
    <row r="49" spans="2:8" ht="42.75" x14ac:dyDescent="0.2">
      <c r="B49" s="190">
        <v>5</v>
      </c>
      <c r="C49" s="54" t="s">
        <v>43</v>
      </c>
      <c r="D49" s="4" t="s">
        <v>32</v>
      </c>
      <c r="E49" s="4">
        <v>73</v>
      </c>
      <c r="F49" s="44"/>
      <c r="G49" s="34">
        <f t="shared" si="1"/>
        <v>0</v>
      </c>
      <c r="H49" s="7"/>
    </row>
    <row r="50" spans="2:8" ht="6" customHeight="1" x14ac:dyDescent="0.2">
      <c r="B50" s="190"/>
      <c r="C50" s="54"/>
      <c r="D50" s="4"/>
      <c r="E50" s="4"/>
      <c r="F50" s="5"/>
      <c r="G50" s="34" t="str">
        <f t="shared" si="1"/>
        <v xml:space="preserve"> </v>
      </c>
      <c r="H50" s="7"/>
    </row>
    <row r="51" spans="2:8" ht="57" x14ac:dyDescent="0.2">
      <c r="B51" s="190">
        <v>6</v>
      </c>
      <c r="C51" s="54" t="s">
        <v>138</v>
      </c>
      <c r="D51" s="4" t="s">
        <v>42</v>
      </c>
      <c r="E51" s="4">
        <v>88</v>
      </c>
      <c r="F51" s="44"/>
      <c r="G51" s="34">
        <f t="shared" si="1"/>
        <v>0</v>
      </c>
      <c r="H51" s="7"/>
    </row>
    <row r="52" spans="2:8" ht="6" customHeight="1" x14ac:dyDescent="0.2">
      <c r="B52" s="190"/>
      <c r="C52" s="54"/>
      <c r="D52" s="4"/>
      <c r="E52" s="4"/>
      <c r="F52" s="5"/>
      <c r="G52" s="34" t="str">
        <f t="shared" si="1"/>
        <v xml:space="preserve"> </v>
      </c>
      <c r="H52" s="7"/>
    </row>
    <row r="53" spans="2:8" ht="28.5" x14ac:dyDescent="0.2">
      <c r="B53" s="190">
        <v>7</v>
      </c>
      <c r="C53" s="54" t="s">
        <v>44</v>
      </c>
      <c r="D53" s="4" t="s">
        <v>45</v>
      </c>
      <c r="E53" s="4">
        <v>24</v>
      </c>
      <c r="F53" s="44"/>
      <c r="G53" s="34">
        <f t="shared" si="1"/>
        <v>0</v>
      </c>
      <c r="H53" s="7"/>
    </row>
    <row r="54" spans="2:8" ht="6" customHeight="1" x14ac:dyDescent="0.2">
      <c r="B54" s="190"/>
      <c r="C54" s="54"/>
      <c r="D54" s="4"/>
      <c r="E54" s="4"/>
      <c r="F54" s="5"/>
      <c r="G54" s="34" t="str">
        <f t="shared" si="1"/>
        <v xml:space="preserve"> </v>
      </c>
      <c r="H54" s="7"/>
    </row>
    <row r="55" spans="2:8" ht="71.25" x14ac:dyDescent="0.2">
      <c r="B55" s="190">
        <v>8</v>
      </c>
      <c r="C55" s="54" t="s">
        <v>140</v>
      </c>
      <c r="D55" s="4" t="s">
        <v>45</v>
      </c>
      <c r="E55" s="4">
        <v>1</v>
      </c>
      <c r="F55" s="44"/>
      <c r="G55" s="34">
        <f t="shared" si="1"/>
        <v>0</v>
      </c>
      <c r="H55" s="7"/>
    </row>
    <row r="56" spans="2:8" ht="6" customHeight="1" x14ac:dyDescent="0.2">
      <c r="B56" s="190"/>
      <c r="C56" s="54"/>
      <c r="D56" s="4"/>
      <c r="E56" s="4"/>
      <c r="F56" s="5"/>
      <c r="G56" s="34" t="str">
        <f t="shared" si="1"/>
        <v xml:space="preserve"> </v>
      </c>
      <c r="H56" s="7"/>
    </row>
    <row r="57" spans="2:8" ht="28.5" x14ac:dyDescent="0.2">
      <c r="B57" s="190">
        <v>9</v>
      </c>
      <c r="C57" s="54" t="s">
        <v>46</v>
      </c>
      <c r="D57" s="4" t="s">
        <v>42</v>
      </c>
      <c r="E57" s="4">
        <v>110</v>
      </c>
      <c r="F57" s="44"/>
      <c r="G57" s="34">
        <f t="shared" si="1"/>
        <v>0</v>
      </c>
      <c r="H57" s="7"/>
    </row>
    <row r="58" spans="2:8" ht="6" customHeight="1" x14ac:dyDescent="0.2">
      <c r="B58" s="190"/>
      <c r="C58" s="54"/>
      <c r="D58" s="4"/>
      <c r="E58" s="4"/>
      <c r="F58" s="5"/>
      <c r="G58" s="34" t="str">
        <f t="shared" si="1"/>
        <v xml:space="preserve"> </v>
      </c>
      <c r="H58" s="7"/>
    </row>
    <row r="59" spans="2:8" ht="42.75" x14ac:dyDescent="0.2">
      <c r="B59" s="190">
        <v>10</v>
      </c>
      <c r="C59" s="54" t="s">
        <v>47</v>
      </c>
      <c r="D59" s="4" t="s">
        <v>42</v>
      </c>
      <c r="E59" s="4">
        <v>93.5</v>
      </c>
      <c r="F59" s="44"/>
      <c r="G59" s="34">
        <f t="shared" si="1"/>
        <v>0</v>
      </c>
      <c r="H59" s="7"/>
    </row>
    <row r="60" spans="2:8" ht="6" customHeight="1" x14ac:dyDescent="0.2">
      <c r="B60" s="190"/>
      <c r="C60" s="54"/>
      <c r="D60" s="4"/>
      <c r="E60" s="4"/>
      <c r="F60" s="5"/>
      <c r="G60" s="34" t="str">
        <f t="shared" si="1"/>
        <v xml:space="preserve"> </v>
      </c>
      <c r="H60" s="7"/>
    </row>
    <row r="61" spans="2:8" ht="42.75" x14ac:dyDescent="0.2">
      <c r="B61" s="190">
        <v>11</v>
      </c>
      <c r="C61" s="54" t="s">
        <v>48</v>
      </c>
      <c r="D61" s="4" t="s">
        <v>42</v>
      </c>
      <c r="E61" s="4">
        <f>+[1]IZMERE!O9</f>
        <v>84.987000000000023</v>
      </c>
      <c r="F61" s="44"/>
      <c r="G61" s="34">
        <f t="shared" si="1"/>
        <v>0</v>
      </c>
      <c r="H61" s="7"/>
    </row>
    <row r="62" spans="2:8" ht="6" customHeight="1" x14ac:dyDescent="0.2">
      <c r="B62" s="190"/>
      <c r="C62" s="54"/>
      <c r="D62" s="4"/>
      <c r="E62" s="4"/>
      <c r="F62" s="5"/>
      <c r="G62" s="34" t="str">
        <f t="shared" si="1"/>
        <v xml:space="preserve"> </v>
      </c>
      <c r="H62" s="7"/>
    </row>
    <row r="63" spans="2:8" ht="42.75" x14ac:dyDescent="0.2">
      <c r="B63" s="190">
        <v>12</v>
      </c>
      <c r="C63" s="54" t="s">
        <v>49</v>
      </c>
      <c r="D63" s="4" t="s">
        <v>42</v>
      </c>
      <c r="E63" s="4">
        <v>126</v>
      </c>
      <c r="F63" s="44"/>
      <c r="G63" s="34">
        <f t="shared" si="1"/>
        <v>0</v>
      </c>
      <c r="H63" s="7"/>
    </row>
    <row r="64" spans="2:8" ht="6" customHeight="1" x14ac:dyDescent="0.2">
      <c r="B64" s="190"/>
      <c r="C64" s="54"/>
      <c r="D64" s="4"/>
      <c r="E64" s="4"/>
      <c r="F64" s="5"/>
      <c r="G64" s="34" t="str">
        <f t="shared" si="1"/>
        <v xml:space="preserve"> </v>
      </c>
      <c r="H64" s="7"/>
    </row>
    <row r="65" spans="2:13" ht="42.75" x14ac:dyDescent="0.2">
      <c r="B65" s="190">
        <v>13</v>
      </c>
      <c r="C65" s="54" t="s">
        <v>50</v>
      </c>
      <c r="D65" s="4" t="s">
        <v>32</v>
      </c>
      <c r="E65" s="4">
        <f>+[1]IZMERE!E30</f>
        <v>6.4764000000000008</v>
      </c>
      <c r="F65" s="44"/>
      <c r="G65" s="34">
        <f t="shared" si="1"/>
        <v>0</v>
      </c>
      <c r="H65" s="7"/>
    </row>
    <row r="66" spans="2:13" ht="6" customHeight="1" x14ac:dyDescent="0.2">
      <c r="B66" s="190"/>
      <c r="C66" s="11"/>
      <c r="D66" s="4"/>
      <c r="E66" s="4"/>
      <c r="F66" s="5"/>
      <c r="G66" s="34" t="str">
        <f t="shared" si="1"/>
        <v xml:space="preserve"> </v>
      </c>
      <c r="H66" s="7"/>
    </row>
    <row r="67" spans="2:13" ht="30" customHeight="1" x14ac:dyDescent="0.2">
      <c r="B67" s="186">
        <v>14</v>
      </c>
      <c r="C67" s="55" t="s">
        <v>51</v>
      </c>
      <c r="D67" s="12" t="s">
        <v>32</v>
      </c>
      <c r="E67" s="4">
        <v>725.5</v>
      </c>
      <c r="F67" s="44"/>
      <c r="G67" s="34">
        <f t="shared" si="1"/>
        <v>0</v>
      </c>
      <c r="H67" s="7"/>
    </row>
    <row r="68" spans="2:13" ht="6" customHeight="1" x14ac:dyDescent="0.2">
      <c r="B68" s="186"/>
      <c r="C68" s="55"/>
      <c r="D68" s="12"/>
      <c r="E68" s="4"/>
      <c r="F68" s="5"/>
      <c r="G68" s="34" t="str">
        <f t="shared" si="1"/>
        <v xml:space="preserve"> </v>
      </c>
      <c r="H68" s="7"/>
    </row>
    <row r="69" spans="2:13" ht="42.75" x14ac:dyDescent="0.2">
      <c r="B69" s="56">
        <v>15</v>
      </c>
      <c r="C69" s="56" t="s">
        <v>52</v>
      </c>
      <c r="D69" s="57" t="s">
        <v>32</v>
      </c>
      <c r="E69" s="58">
        <v>42</v>
      </c>
      <c r="F69" s="59"/>
      <c r="G69" s="34">
        <f t="shared" si="1"/>
        <v>0</v>
      </c>
      <c r="H69" s="50"/>
    </row>
    <row r="70" spans="2:13" ht="6" customHeight="1" x14ac:dyDescent="0.2">
      <c r="B70" s="189"/>
      <c r="C70" s="45"/>
      <c r="D70" s="46"/>
      <c r="E70" s="47"/>
      <c r="F70" s="48"/>
      <c r="G70" s="49"/>
      <c r="H70" s="50"/>
    </row>
    <row r="71" spans="2:13" ht="15" x14ac:dyDescent="0.2">
      <c r="B71" s="178"/>
      <c r="C71" s="51" t="s">
        <v>33</v>
      </c>
      <c r="D71" s="52"/>
      <c r="E71" s="53"/>
      <c r="F71" s="5"/>
      <c r="G71" s="6">
        <f>SUM(G41:G70)</f>
        <v>0</v>
      </c>
      <c r="H71" s="7"/>
    </row>
    <row r="72" spans="2:13" ht="15" x14ac:dyDescent="0.2">
      <c r="B72" s="178"/>
      <c r="C72" s="51"/>
      <c r="D72" s="52"/>
      <c r="E72" s="53"/>
      <c r="F72" s="5"/>
      <c r="G72" s="6"/>
      <c r="H72" s="7"/>
    </row>
    <row r="73" spans="2:13" x14ac:dyDescent="0.2">
      <c r="B73" s="178"/>
      <c r="C73" s="60" t="s">
        <v>6</v>
      </c>
      <c r="D73" s="52"/>
      <c r="E73" s="53"/>
      <c r="F73" s="5"/>
      <c r="G73" s="6"/>
      <c r="H73" s="7"/>
    </row>
    <row r="74" spans="2:13" ht="28.5" customHeight="1" x14ac:dyDescent="0.25">
      <c r="B74" s="178"/>
      <c r="C74" s="225" t="s">
        <v>125</v>
      </c>
      <c r="D74" s="227"/>
      <c r="E74" s="227"/>
      <c r="F74" s="227"/>
      <c r="G74" s="227"/>
      <c r="H74" s="7"/>
    </row>
    <row r="75" spans="2:13" x14ac:dyDescent="0.2">
      <c r="B75" s="178"/>
      <c r="C75" s="60"/>
      <c r="D75" s="52"/>
      <c r="E75" s="53"/>
      <c r="F75" s="5"/>
      <c r="G75" s="6"/>
      <c r="H75" s="7"/>
    </row>
    <row r="76" spans="2:13" ht="15" x14ac:dyDescent="0.25">
      <c r="B76" s="191" t="s">
        <v>53</v>
      </c>
      <c r="C76" s="61" t="s">
        <v>54</v>
      </c>
      <c r="D76" s="62"/>
      <c r="E76" s="63"/>
      <c r="F76" s="64"/>
      <c r="G76" s="65"/>
      <c r="H76" s="66"/>
    </row>
    <row r="77" spans="2:13" x14ac:dyDescent="0.2">
      <c r="B77" s="178"/>
      <c r="C77" s="67"/>
      <c r="D77" s="52"/>
      <c r="E77" s="53"/>
      <c r="F77" s="5"/>
      <c r="G77" s="6"/>
      <c r="H77" s="7"/>
    </row>
    <row r="78" spans="2:13" ht="15" x14ac:dyDescent="0.25">
      <c r="B78" s="188" t="s">
        <v>10</v>
      </c>
      <c r="C78" s="25" t="s">
        <v>11</v>
      </c>
      <c r="D78" s="26" t="s">
        <v>12</v>
      </c>
      <c r="E78" s="27" t="s">
        <v>13</v>
      </c>
      <c r="F78" s="28" t="s">
        <v>14</v>
      </c>
      <c r="G78" s="29" t="s">
        <v>15</v>
      </c>
      <c r="H78" s="30"/>
      <c r="I78" s="8" t="s">
        <v>16</v>
      </c>
      <c r="J78" s="8" t="s">
        <v>17</v>
      </c>
      <c r="K78" s="8" t="s">
        <v>18</v>
      </c>
      <c r="L78" s="8" t="s">
        <v>19</v>
      </c>
      <c r="M78" s="8" t="s">
        <v>20</v>
      </c>
    </row>
    <row r="79" spans="2:13" ht="6" customHeight="1" x14ac:dyDescent="0.2">
      <c r="B79" s="186"/>
      <c r="C79" s="51"/>
      <c r="D79" s="68"/>
      <c r="E79" s="69"/>
      <c r="F79" s="70"/>
      <c r="G79" s="71"/>
      <c r="H79" s="72"/>
    </row>
    <row r="80" spans="2:13" ht="57" x14ac:dyDescent="0.2">
      <c r="B80" s="190">
        <v>1</v>
      </c>
      <c r="C80" s="56" t="s">
        <v>55</v>
      </c>
      <c r="D80" s="73" t="s">
        <v>32</v>
      </c>
      <c r="E80" s="4">
        <v>140</v>
      </c>
      <c r="F80" s="44"/>
      <c r="G80" s="34">
        <f t="shared" ref="G80:G98" si="2">IF(E80=""," ",+E80*F80)</f>
        <v>0</v>
      </c>
      <c r="H80" s="7"/>
    </row>
    <row r="81" spans="2:13" ht="6" customHeight="1" x14ac:dyDescent="0.2">
      <c r="B81" s="190"/>
      <c r="C81" s="74"/>
      <c r="D81" s="73"/>
      <c r="E81" s="4"/>
      <c r="F81" s="5"/>
      <c r="G81" s="34" t="str">
        <f t="shared" si="2"/>
        <v xml:space="preserve"> </v>
      </c>
      <c r="H81" s="7"/>
    </row>
    <row r="82" spans="2:13" ht="57" x14ac:dyDescent="0.2">
      <c r="B82" s="190">
        <v>2</v>
      </c>
      <c r="C82" s="74" t="s">
        <v>56</v>
      </c>
      <c r="D82" s="73" t="s">
        <v>57</v>
      </c>
      <c r="E82" s="4">
        <v>24</v>
      </c>
      <c r="F82" s="44"/>
      <c r="G82" s="34">
        <f>IF(E82=""," ",+E82*F82)</f>
        <v>0</v>
      </c>
      <c r="H82" s="7"/>
    </row>
    <row r="83" spans="2:13" ht="6" customHeight="1" x14ac:dyDescent="0.2">
      <c r="B83" s="186"/>
      <c r="C83" s="51"/>
      <c r="D83" s="68"/>
      <c r="E83" s="69"/>
      <c r="F83" s="70"/>
      <c r="G83" s="34" t="str">
        <f t="shared" si="2"/>
        <v xml:space="preserve"> </v>
      </c>
      <c r="H83" s="72"/>
    </row>
    <row r="84" spans="2:13" ht="42.75" x14ac:dyDescent="0.2">
      <c r="B84" s="186">
        <v>3</v>
      </c>
      <c r="C84" s="60" t="s">
        <v>58</v>
      </c>
      <c r="D84" s="68" t="s">
        <v>32</v>
      </c>
      <c r="E84" s="69">
        <v>70</v>
      </c>
      <c r="F84" s="75"/>
      <c r="G84" s="34">
        <f t="shared" si="2"/>
        <v>0</v>
      </c>
      <c r="H84" s="7"/>
      <c r="I84" s="8">
        <v>1.5</v>
      </c>
      <c r="J84" s="8">
        <v>2</v>
      </c>
      <c r="L84" s="8">
        <v>24</v>
      </c>
      <c r="M84" s="8">
        <f>+(I84+J84)*L84</f>
        <v>84</v>
      </c>
    </row>
    <row r="85" spans="2:13" ht="6" customHeight="1" x14ac:dyDescent="0.2">
      <c r="B85" s="190"/>
      <c r="C85" s="74"/>
      <c r="D85" s="73"/>
      <c r="E85" s="4"/>
      <c r="F85" s="5"/>
      <c r="G85" s="34" t="str">
        <f t="shared" si="2"/>
        <v xml:space="preserve"> </v>
      </c>
      <c r="H85" s="7"/>
      <c r="I85" s="8">
        <v>0.75</v>
      </c>
      <c r="J85" s="8">
        <v>1.3</v>
      </c>
      <c r="L85" s="8">
        <v>-24</v>
      </c>
      <c r="M85" s="8">
        <f>(I85*J85)*L85</f>
        <v>-23.400000000000002</v>
      </c>
    </row>
    <row r="86" spans="2:13" ht="85.5" x14ac:dyDescent="0.2">
      <c r="B86" s="190">
        <v>4</v>
      </c>
      <c r="C86" s="76" t="s">
        <v>118</v>
      </c>
      <c r="D86" s="73" t="s">
        <v>32</v>
      </c>
      <c r="E86" s="4">
        <v>510</v>
      </c>
      <c r="F86" s="44"/>
      <c r="G86" s="34">
        <f t="shared" si="2"/>
        <v>0</v>
      </c>
      <c r="H86" s="7"/>
    </row>
    <row r="87" spans="2:13" ht="6" customHeight="1" x14ac:dyDescent="0.2">
      <c r="B87" s="190"/>
      <c r="C87" s="74"/>
      <c r="D87" s="73"/>
      <c r="E87" s="4"/>
      <c r="F87" s="5"/>
      <c r="G87" s="34" t="str">
        <f t="shared" si="2"/>
        <v xml:space="preserve"> </v>
      </c>
      <c r="H87" s="7"/>
      <c r="I87" s="8">
        <v>0.75</v>
      </c>
      <c r="J87" s="8">
        <v>1.3</v>
      </c>
      <c r="L87" s="8">
        <v>-24</v>
      </c>
      <c r="M87" s="8">
        <f>(I87*J87)*L87</f>
        <v>-23.400000000000002</v>
      </c>
    </row>
    <row r="88" spans="2:13" ht="71.25" x14ac:dyDescent="0.2">
      <c r="B88" s="190">
        <v>5</v>
      </c>
      <c r="C88" s="74" t="s">
        <v>119</v>
      </c>
      <c r="D88" s="73" t="s">
        <v>32</v>
      </c>
      <c r="E88" s="4">
        <v>510</v>
      </c>
      <c r="F88" s="44"/>
      <c r="G88" s="34">
        <f t="shared" si="2"/>
        <v>0</v>
      </c>
      <c r="H88" s="7"/>
    </row>
    <row r="89" spans="2:13" ht="6" customHeight="1" x14ac:dyDescent="0.2">
      <c r="B89" s="190"/>
      <c r="C89" s="74"/>
      <c r="D89" s="73"/>
      <c r="E89" s="4"/>
      <c r="F89" s="5"/>
      <c r="G89" s="34" t="str">
        <f t="shared" si="2"/>
        <v xml:space="preserve"> </v>
      </c>
      <c r="H89" s="7"/>
      <c r="I89" s="8">
        <v>0.75</v>
      </c>
      <c r="J89" s="8">
        <v>1.3</v>
      </c>
      <c r="L89" s="8">
        <v>-24</v>
      </c>
      <c r="M89" s="8">
        <f>(I89*J89)*L89</f>
        <v>-23.400000000000002</v>
      </c>
    </row>
    <row r="90" spans="2:13" ht="99.75" x14ac:dyDescent="0.2">
      <c r="B90" s="190">
        <v>6</v>
      </c>
      <c r="C90" s="76" t="s">
        <v>139</v>
      </c>
      <c r="D90" s="73" t="s">
        <v>32</v>
      </c>
      <c r="E90" s="4">
        <f>+E88</f>
        <v>510</v>
      </c>
      <c r="F90" s="44"/>
      <c r="G90" s="34">
        <f t="shared" si="2"/>
        <v>0</v>
      </c>
      <c r="H90" s="7"/>
    </row>
    <row r="91" spans="2:13" ht="6" customHeight="1" x14ac:dyDescent="0.2">
      <c r="B91" s="190"/>
      <c r="C91" s="74"/>
      <c r="D91" s="73"/>
      <c r="E91" s="4"/>
      <c r="F91" s="5"/>
      <c r="G91" s="34" t="str">
        <f t="shared" si="2"/>
        <v xml:space="preserve"> </v>
      </c>
      <c r="H91" s="7"/>
    </row>
    <row r="92" spans="2:13" ht="57" x14ac:dyDescent="0.2">
      <c r="B92" s="190">
        <v>7</v>
      </c>
      <c r="C92" s="74" t="s">
        <v>59</v>
      </c>
      <c r="D92" s="73" t="s">
        <v>42</v>
      </c>
      <c r="E92" s="4">
        <v>41.5</v>
      </c>
      <c r="F92" s="44"/>
      <c r="G92" s="34">
        <f t="shared" si="2"/>
        <v>0</v>
      </c>
      <c r="H92" s="7"/>
    </row>
    <row r="93" spans="2:13" ht="6" customHeight="1" x14ac:dyDescent="0.2">
      <c r="B93" s="190"/>
      <c r="C93" s="74"/>
      <c r="D93" s="73"/>
      <c r="E93" s="4"/>
      <c r="F93" s="5"/>
      <c r="G93" s="34" t="str">
        <f t="shared" si="2"/>
        <v xml:space="preserve"> </v>
      </c>
      <c r="H93" s="7"/>
    </row>
    <row r="94" spans="2:13" ht="57" x14ac:dyDescent="0.2">
      <c r="B94" s="190">
        <v>8</v>
      </c>
      <c r="C94" s="74" t="s">
        <v>60</v>
      </c>
      <c r="D94" s="73" t="s">
        <v>42</v>
      </c>
      <c r="E94" s="4">
        <v>2.5</v>
      </c>
      <c r="F94" s="44"/>
      <c r="G94" s="34">
        <f t="shared" si="2"/>
        <v>0</v>
      </c>
      <c r="H94" s="7"/>
    </row>
    <row r="95" spans="2:13" ht="6" customHeight="1" x14ac:dyDescent="0.2">
      <c r="B95" s="190"/>
      <c r="C95" s="74"/>
      <c r="D95" s="73"/>
      <c r="E95" s="4"/>
      <c r="F95" s="5"/>
      <c r="G95" s="34" t="str">
        <f t="shared" si="2"/>
        <v xml:space="preserve"> </v>
      </c>
      <c r="H95" s="7"/>
    </row>
    <row r="96" spans="2:13" ht="57" x14ac:dyDescent="0.2">
      <c r="B96" s="190">
        <v>9</v>
      </c>
      <c r="C96" s="74" t="s">
        <v>61</v>
      </c>
      <c r="D96" s="73" t="s">
        <v>42</v>
      </c>
      <c r="E96" s="4">
        <f>+M96</f>
        <v>27</v>
      </c>
      <c r="F96" s="44"/>
      <c r="G96" s="34">
        <f t="shared" si="2"/>
        <v>0</v>
      </c>
      <c r="H96" s="7"/>
      <c r="I96" s="8">
        <v>13.5</v>
      </c>
      <c r="L96" s="8">
        <v>2</v>
      </c>
      <c r="M96" s="8">
        <f>+I96*L96</f>
        <v>27</v>
      </c>
    </row>
    <row r="97" spans="1:19" ht="6" customHeight="1" x14ac:dyDescent="0.2">
      <c r="B97" s="190"/>
      <c r="C97" s="74"/>
      <c r="D97" s="73"/>
      <c r="E97" s="4"/>
      <c r="F97" s="5"/>
      <c r="G97" s="34" t="str">
        <f t="shared" si="2"/>
        <v xml:space="preserve"> </v>
      </c>
      <c r="H97" s="7"/>
    </row>
    <row r="98" spans="1:19" ht="71.25" x14ac:dyDescent="0.2">
      <c r="B98" s="190">
        <v>10</v>
      </c>
      <c r="C98" s="74" t="s">
        <v>62</v>
      </c>
      <c r="D98" s="73" t="s">
        <v>32</v>
      </c>
      <c r="E98" s="4">
        <f>+M98</f>
        <v>4.8000000000000007</v>
      </c>
      <c r="F98" s="44"/>
      <c r="G98" s="34">
        <f t="shared" si="2"/>
        <v>0</v>
      </c>
      <c r="H98" s="7"/>
      <c r="I98" s="8">
        <v>12</v>
      </c>
      <c r="L98" s="8">
        <v>0.4</v>
      </c>
      <c r="M98" s="8">
        <f>+I98*L98</f>
        <v>4.8000000000000007</v>
      </c>
    </row>
    <row r="99" spans="1:19" ht="6" customHeight="1" x14ac:dyDescent="0.2">
      <c r="B99" s="190"/>
      <c r="C99" s="74"/>
      <c r="D99" s="73"/>
      <c r="E99" s="4"/>
      <c r="F99" s="210"/>
      <c r="G99" s="34"/>
      <c r="H99" s="7"/>
    </row>
    <row r="100" spans="1:19" ht="6" customHeight="1" x14ac:dyDescent="0.2">
      <c r="B100" s="189"/>
      <c r="C100" s="45"/>
      <c r="D100" s="46"/>
      <c r="E100" s="47"/>
      <c r="F100" s="48"/>
      <c r="G100" s="49"/>
      <c r="H100" s="50"/>
    </row>
    <row r="101" spans="1:19" ht="15" x14ac:dyDescent="0.2">
      <c r="B101" s="178"/>
      <c r="C101" s="51" t="s">
        <v>33</v>
      </c>
      <c r="D101" s="52"/>
      <c r="E101" s="53"/>
      <c r="F101" s="5"/>
      <c r="G101" s="6">
        <f>SUM(G80:G100)</f>
        <v>0</v>
      </c>
      <c r="H101" s="7"/>
    </row>
    <row r="102" spans="1:19" ht="15" x14ac:dyDescent="0.2">
      <c r="B102" s="178"/>
      <c r="C102" s="51"/>
      <c r="D102" s="52"/>
      <c r="E102" s="53"/>
      <c r="F102" s="5"/>
      <c r="G102" s="6"/>
      <c r="H102" s="7"/>
    </row>
    <row r="103" spans="1:19" ht="15" x14ac:dyDescent="0.2">
      <c r="B103" s="178"/>
      <c r="C103" s="77" t="s">
        <v>63</v>
      </c>
      <c r="D103" s="52"/>
      <c r="E103" s="53"/>
      <c r="F103" s="5"/>
      <c r="G103" s="6"/>
      <c r="H103" s="7"/>
    </row>
    <row r="104" spans="1:19" s="23" customFormat="1" ht="15" x14ac:dyDescent="0.25">
      <c r="A104" s="78"/>
      <c r="B104" s="178"/>
      <c r="C104" s="225" t="s">
        <v>64</v>
      </c>
      <c r="D104" s="234"/>
      <c r="E104" s="234"/>
      <c r="F104" s="234"/>
      <c r="G104" s="234"/>
      <c r="H104" s="80"/>
      <c r="I104" s="81"/>
      <c r="J104" s="81"/>
      <c r="K104" s="81"/>
      <c r="L104" s="81"/>
      <c r="M104" s="81"/>
      <c r="N104" s="81"/>
      <c r="O104" s="21"/>
      <c r="P104" s="21"/>
      <c r="Q104" s="21"/>
      <c r="R104" s="21"/>
      <c r="S104" s="21"/>
    </row>
    <row r="105" spans="1:19" s="23" customFormat="1" ht="15" x14ac:dyDescent="0.25">
      <c r="A105" s="78"/>
      <c r="B105" s="178"/>
      <c r="C105" s="225" t="s">
        <v>65</v>
      </c>
      <c r="D105" s="234"/>
      <c r="E105" s="227"/>
      <c r="F105" s="227"/>
      <c r="G105" s="227"/>
      <c r="H105" s="80"/>
      <c r="I105" s="81"/>
      <c r="J105" s="81"/>
      <c r="K105" s="81"/>
      <c r="L105" s="81"/>
      <c r="M105" s="81"/>
      <c r="N105" s="81"/>
      <c r="O105" s="21"/>
      <c r="P105" s="21"/>
      <c r="Q105" s="21"/>
      <c r="R105" s="21"/>
      <c r="S105" s="21"/>
    </row>
    <row r="106" spans="1:19" s="23" customFormat="1" x14ac:dyDescent="0.2">
      <c r="A106" s="78"/>
      <c r="B106" s="178"/>
      <c r="C106" s="60"/>
      <c r="D106" s="79"/>
      <c r="E106" s="82"/>
      <c r="F106" s="83"/>
      <c r="G106" s="6"/>
      <c r="H106" s="80"/>
      <c r="I106" s="81"/>
      <c r="J106" s="81"/>
      <c r="K106" s="81"/>
      <c r="L106" s="81"/>
      <c r="M106" s="81"/>
      <c r="N106" s="81"/>
      <c r="O106" s="21"/>
      <c r="P106" s="21"/>
      <c r="Q106" s="21"/>
      <c r="R106" s="21"/>
      <c r="S106" s="21"/>
    </row>
    <row r="107" spans="1:19" x14ac:dyDescent="0.2">
      <c r="B107" s="178"/>
      <c r="C107" s="84"/>
      <c r="D107" s="52"/>
      <c r="E107" s="53"/>
      <c r="F107" s="5"/>
      <c r="G107" s="6"/>
      <c r="H107" s="7"/>
    </row>
    <row r="108" spans="1:19" ht="15" x14ac:dyDescent="0.2">
      <c r="B108" s="178"/>
      <c r="C108" s="77" t="s">
        <v>66</v>
      </c>
      <c r="D108" s="52"/>
      <c r="E108" s="53"/>
      <c r="F108" s="5"/>
      <c r="G108" s="6"/>
      <c r="H108" s="7"/>
    </row>
    <row r="109" spans="1:19" ht="129" customHeight="1" x14ac:dyDescent="0.25">
      <c r="B109" s="178"/>
      <c r="C109" s="225" t="s">
        <v>172</v>
      </c>
      <c r="D109" s="226"/>
      <c r="E109" s="226"/>
      <c r="F109" s="226"/>
      <c r="G109" s="226"/>
      <c r="H109" s="7"/>
    </row>
    <row r="110" spans="1:19" ht="15" x14ac:dyDescent="0.25">
      <c r="B110" s="178"/>
      <c r="C110" s="60"/>
      <c r="D110" s="85"/>
      <c r="E110" s="85"/>
      <c r="F110" s="85"/>
      <c r="G110" s="85"/>
      <c r="H110" s="7"/>
    </row>
    <row r="111" spans="1:19" x14ac:dyDescent="0.2">
      <c r="B111" s="178"/>
      <c r="C111" s="67"/>
      <c r="D111" s="52"/>
      <c r="E111" s="53"/>
      <c r="F111" s="5"/>
      <c r="G111" s="6"/>
      <c r="H111" s="7"/>
    </row>
    <row r="112" spans="1:19" ht="15" x14ac:dyDescent="0.25">
      <c r="B112" s="191" t="s">
        <v>67</v>
      </c>
      <c r="C112" s="86" t="s">
        <v>68</v>
      </c>
      <c r="D112" s="62"/>
      <c r="E112" s="63"/>
      <c r="F112" s="64"/>
      <c r="G112" s="65"/>
      <c r="H112" s="66"/>
    </row>
    <row r="113" spans="2:13" x14ac:dyDescent="0.2">
      <c r="B113" s="178"/>
      <c r="C113" s="67"/>
      <c r="D113" s="52"/>
      <c r="E113" s="53"/>
      <c r="F113" s="5"/>
      <c r="G113" s="6"/>
      <c r="H113" s="7"/>
    </row>
    <row r="114" spans="2:13" ht="15" x14ac:dyDescent="0.25">
      <c r="B114" s="188" t="s">
        <v>10</v>
      </c>
      <c r="C114" s="25" t="s">
        <v>11</v>
      </c>
      <c r="D114" s="26" t="s">
        <v>12</v>
      </c>
      <c r="E114" s="27" t="s">
        <v>13</v>
      </c>
      <c r="F114" s="28" t="s">
        <v>14</v>
      </c>
      <c r="G114" s="29" t="s">
        <v>15</v>
      </c>
      <c r="H114" s="30"/>
      <c r="I114" s="8" t="s">
        <v>16</v>
      </c>
      <c r="J114" s="8" t="s">
        <v>17</v>
      </c>
      <c r="K114" s="8" t="s">
        <v>18</v>
      </c>
      <c r="L114" s="8" t="s">
        <v>19</v>
      </c>
      <c r="M114" s="8" t="s">
        <v>20</v>
      </c>
    </row>
    <row r="115" spans="2:13" ht="6" customHeight="1" x14ac:dyDescent="0.25">
      <c r="E115" s="88"/>
      <c r="F115" s="89"/>
      <c r="G115" s="90"/>
      <c r="H115" s="30"/>
    </row>
    <row r="116" spans="2:13" ht="99.75" x14ac:dyDescent="0.2">
      <c r="B116" s="190">
        <v>1</v>
      </c>
      <c r="C116" s="74" t="s">
        <v>166</v>
      </c>
      <c r="D116" s="73" t="s">
        <v>32</v>
      </c>
      <c r="E116" s="4">
        <f>+E90</f>
        <v>510</v>
      </c>
      <c r="F116" s="44"/>
      <c r="G116" s="34">
        <f t="shared" ref="G116:G151" si="3">IF(E116=""," ",+E116*F116)</f>
        <v>0</v>
      </c>
      <c r="H116" s="7"/>
    </row>
    <row r="117" spans="2:13" ht="6" customHeight="1" x14ac:dyDescent="0.2">
      <c r="B117" s="190"/>
      <c r="C117" s="74"/>
      <c r="D117" s="73"/>
      <c r="E117" s="4"/>
      <c r="F117" s="5"/>
      <c r="G117" s="34" t="str">
        <f t="shared" si="3"/>
        <v xml:space="preserve"> </v>
      </c>
      <c r="H117" s="7"/>
    </row>
    <row r="118" spans="2:13" ht="28.5" x14ac:dyDescent="0.2">
      <c r="B118" s="190">
        <v>2</v>
      </c>
      <c r="C118" s="74" t="s">
        <v>69</v>
      </c>
      <c r="D118" s="73" t="s">
        <v>42</v>
      </c>
      <c r="E118" s="4">
        <v>44</v>
      </c>
      <c r="F118" s="44"/>
      <c r="G118" s="34">
        <f t="shared" si="3"/>
        <v>0</v>
      </c>
      <c r="H118" s="7"/>
    </row>
    <row r="119" spans="2:13" ht="6" customHeight="1" x14ac:dyDescent="0.2">
      <c r="B119" s="190"/>
      <c r="C119" s="74"/>
      <c r="D119" s="73"/>
      <c r="E119" s="4"/>
      <c r="F119" s="5"/>
      <c r="G119" s="34" t="str">
        <f t="shared" si="3"/>
        <v xml:space="preserve"> </v>
      </c>
      <c r="H119" s="7"/>
    </row>
    <row r="120" spans="2:13" ht="214.5" customHeight="1" x14ac:dyDescent="0.2">
      <c r="B120" s="190">
        <v>3</v>
      </c>
      <c r="C120" s="74" t="s">
        <v>117</v>
      </c>
      <c r="D120" s="73" t="s">
        <v>32</v>
      </c>
      <c r="E120" s="4">
        <v>78</v>
      </c>
      <c r="F120" s="44"/>
      <c r="G120" s="34">
        <f t="shared" si="3"/>
        <v>0</v>
      </c>
      <c r="H120" s="7"/>
    </row>
    <row r="121" spans="2:13" ht="6" customHeight="1" x14ac:dyDescent="0.2">
      <c r="G121" s="34" t="str">
        <f t="shared" si="3"/>
        <v xml:space="preserve"> </v>
      </c>
    </row>
    <row r="122" spans="2:13" ht="71.25" x14ac:dyDescent="0.2">
      <c r="B122" s="190">
        <v>4</v>
      </c>
      <c r="C122" s="74" t="s">
        <v>70</v>
      </c>
      <c r="D122" s="73" t="s">
        <v>42</v>
      </c>
      <c r="E122" s="4">
        <f>[2]IZMERE!D25</f>
        <v>10.794000000000002</v>
      </c>
      <c r="F122" s="44"/>
      <c r="G122" s="34">
        <f t="shared" si="3"/>
        <v>0</v>
      </c>
      <c r="H122" s="7"/>
    </row>
    <row r="123" spans="2:13" ht="6" customHeight="1" x14ac:dyDescent="0.2">
      <c r="G123" s="34" t="str">
        <f t="shared" si="3"/>
        <v xml:space="preserve"> </v>
      </c>
    </row>
    <row r="124" spans="2:13" ht="85.5" x14ac:dyDescent="0.2">
      <c r="B124" s="190">
        <v>5</v>
      </c>
      <c r="C124" s="74" t="s">
        <v>167</v>
      </c>
      <c r="D124" s="73" t="s">
        <v>42</v>
      </c>
      <c r="E124" s="4">
        <v>90</v>
      </c>
      <c r="F124" s="44"/>
      <c r="G124" s="34">
        <f t="shared" si="3"/>
        <v>0</v>
      </c>
      <c r="H124" s="7"/>
    </row>
    <row r="125" spans="2:13" ht="6" customHeight="1" x14ac:dyDescent="0.2">
      <c r="G125" s="34" t="str">
        <f t="shared" si="3"/>
        <v xml:space="preserve"> </v>
      </c>
    </row>
    <row r="126" spans="2:13" ht="42.75" x14ac:dyDescent="0.2">
      <c r="B126" s="190">
        <v>6</v>
      </c>
      <c r="C126" s="76" t="s">
        <v>71</v>
      </c>
      <c r="D126" s="73" t="s">
        <v>42</v>
      </c>
      <c r="E126" s="4">
        <v>110</v>
      </c>
      <c r="F126" s="44"/>
      <c r="G126" s="34">
        <f t="shared" si="3"/>
        <v>0</v>
      </c>
      <c r="H126" s="7"/>
    </row>
    <row r="127" spans="2:13" ht="6" customHeight="1" x14ac:dyDescent="0.2">
      <c r="B127" s="190"/>
      <c r="C127" s="74"/>
      <c r="D127" s="73"/>
      <c r="E127" s="4"/>
      <c r="F127" s="5"/>
      <c r="G127" s="34" t="str">
        <f t="shared" si="3"/>
        <v xml:space="preserve"> </v>
      </c>
      <c r="H127" s="7"/>
    </row>
    <row r="128" spans="2:13" ht="99.75" x14ac:dyDescent="0.2">
      <c r="B128" s="190">
        <v>7</v>
      </c>
      <c r="C128" s="74" t="s">
        <v>159</v>
      </c>
      <c r="D128" s="73" t="s">
        <v>42</v>
      </c>
      <c r="E128" s="4">
        <f>+E92</f>
        <v>41.5</v>
      </c>
      <c r="F128" s="44"/>
      <c r="G128" s="34">
        <f t="shared" si="3"/>
        <v>0</v>
      </c>
      <c r="H128" s="7"/>
    </row>
    <row r="129" spans="2:13" ht="6" customHeight="1" x14ac:dyDescent="0.2">
      <c r="B129" s="190"/>
      <c r="C129" s="74"/>
      <c r="D129" s="73"/>
      <c r="E129" s="4"/>
      <c r="F129" s="5"/>
      <c r="G129" s="34" t="str">
        <f t="shared" si="3"/>
        <v xml:space="preserve"> </v>
      </c>
      <c r="H129" s="7"/>
    </row>
    <row r="130" spans="2:13" ht="42.75" x14ac:dyDescent="0.2">
      <c r="B130" s="190">
        <v>8</v>
      </c>
      <c r="C130" s="74" t="s">
        <v>161</v>
      </c>
      <c r="D130" s="73" t="s">
        <v>42</v>
      </c>
      <c r="E130" s="4">
        <f>+E128*2</f>
        <v>83</v>
      </c>
      <c r="F130" s="44"/>
      <c r="G130" s="34">
        <f t="shared" si="3"/>
        <v>0</v>
      </c>
      <c r="H130" s="7"/>
    </row>
    <row r="131" spans="2:13" ht="6" customHeight="1" x14ac:dyDescent="0.2">
      <c r="B131" s="190"/>
      <c r="C131" s="74"/>
      <c r="D131" s="73"/>
      <c r="E131" s="4"/>
      <c r="F131" s="5"/>
      <c r="G131" s="34" t="str">
        <f t="shared" si="3"/>
        <v xml:space="preserve"> </v>
      </c>
      <c r="H131" s="7"/>
    </row>
    <row r="132" spans="2:13" ht="87.75" customHeight="1" x14ac:dyDescent="0.2">
      <c r="B132" s="190">
        <v>9</v>
      </c>
      <c r="C132" s="74" t="s">
        <v>73</v>
      </c>
      <c r="D132" s="73" t="s">
        <v>42</v>
      </c>
      <c r="E132" s="4">
        <v>41.5</v>
      </c>
      <c r="F132" s="44"/>
      <c r="G132" s="34">
        <f t="shared" si="3"/>
        <v>0</v>
      </c>
      <c r="H132" s="7"/>
    </row>
    <row r="133" spans="2:13" ht="6" customHeight="1" x14ac:dyDescent="0.2">
      <c r="B133" s="190"/>
      <c r="C133" s="74"/>
      <c r="D133" s="73"/>
      <c r="E133" s="4"/>
      <c r="F133" s="5"/>
      <c r="G133" s="34" t="str">
        <f t="shared" si="3"/>
        <v xml:space="preserve"> </v>
      </c>
      <c r="H133" s="7"/>
    </row>
    <row r="134" spans="2:13" ht="99.75" x14ac:dyDescent="0.2">
      <c r="B134" s="190">
        <v>10</v>
      </c>
      <c r="C134" s="74" t="s">
        <v>74</v>
      </c>
      <c r="D134" s="73" t="s">
        <v>42</v>
      </c>
      <c r="E134" s="4">
        <f>+M134</f>
        <v>27.5</v>
      </c>
      <c r="F134" s="44"/>
      <c r="G134" s="34">
        <f t="shared" si="3"/>
        <v>0</v>
      </c>
      <c r="H134" s="7"/>
      <c r="I134" s="8">
        <v>13.75</v>
      </c>
      <c r="L134" s="8">
        <v>2</v>
      </c>
      <c r="M134" s="8">
        <f>+I134*L134</f>
        <v>27.5</v>
      </c>
    </row>
    <row r="135" spans="2:13" ht="6" customHeight="1" x14ac:dyDescent="0.2">
      <c r="B135" s="190"/>
      <c r="C135" s="74"/>
      <c r="D135" s="73"/>
      <c r="E135" s="4"/>
      <c r="F135" s="5"/>
      <c r="G135" s="34" t="str">
        <f t="shared" si="3"/>
        <v xml:space="preserve"> </v>
      </c>
      <c r="H135" s="7"/>
    </row>
    <row r="136" spans="2:13" ht="42.75" x14ac:dyDescent="0.2">
      <c r="B136" s="190">
        <v>11</v>
      </c>
      <c r="C136" s="74" t="s">
        <v>72</v>
      </c>
      <c r="D136" s="73" t="s">
        <v>42</v>
      </c>
      <c r="E136" s="4">
        <f>+E134</f>
        <v>27.5</v>
      </c>
      <c r="F136" s="44"/>
      <c r="G136" s="34">
        <f t="shared" si="3"/>
        <v>0</v>
      </c>
      <c r="H136" s="7"/>
    </row>
    <row r="137" spans="2:13" ht="6" customHeight="1" x14ac:dyDescent="0.2">
      <c r="B137" s="190"/>
      <c r="C137" s="74"/>
      <c r="D137" s="73"/>
      <c r="E137" s="4"/>
      <c r="F137" s="5"/>
      <c r="G137" s="34" t="str">
        <f t="shared" si="3"/>
        <v xml:space="preserve"> </v>
      </c>
      <c r="H137" s="7"/>
    </row>
    <row r="138" spans="2:13" ht="28.5" x14ac:dyDescent="0.2">
      <c r="B138" s="190">
        <v>12</v>
      </c>
      <c r="C138" s="74" t="s">
        <v>143</v>
      </c>
      <c r="D138" s="73" t="s">
        <v>42</v>
      </c>
      <c r="E138" s="4">
        <v>95.6</v>
      </c>
      <c r="F138" s="44"/>
      <c r="G138" s="34">
        <f t="shared" si="3"/>
        <v>0</v>
      </c>
      <c r="H138" s="7"/>
      <c r="I138" s="8">
        <v>32.9</v>
      </c>
      <c r="J138" s="8">
        <f>+J41</f>
        <v>15.320000000000002</v>
      </c>
      <c r="L138" s="8">
        <v>2</v>
      </c>
      <c r="M138" s="8">
        <f>+(I138+J138)*L138</f>
        <v>96.44</v>
      </c>
    </row>
    <row r="139" spans="2:13" ht="6" customHeight="1" x14ac:dyDescent="0.2">
      <c r="B139" s="190"/>
      <c r="C139" s="74"/>
      <c r="D139" s="73"/>
      <c r="E139" s="4"/>
      <c r="F139" s="5"/>
      <c r="G139" s="34" t="str">
        <f t="shared" si="3"/>
        <v xml:space="preserve"> </v>
      </c>
      <c r="H139" s="7"/>
    </row>
    <row r="140" spans="2:13" ht="42.75" x14ac:dyDescent="0.2">
      <c r="B140" s="190">
        <v>13</v>
      </c>
      <c r="C140" s="74" t="s">
        <v>162</v>
      </c>
      <c r="D140" s="73" t="s">
        <v>57</v>
      </c>
      <c r="E140" s="4">
        <v>8</v>
      </c>
      <c r="F140" s="44"/>
      <c r="G140" s="34">
        <f t="shared" si="3"/>
        <v>0</v>
      </c>
      <c r="H140" s="7"/>
      <c r="I140" s="8">
        <v>32.9</v>
      </c>
      <c r="J140" s="8">
        <f>+J43</f>
        <v>18</v>
      </c>
      <c r="L140" s="8">
        <v>2</v>
      </c>
      <c r="M140" s="8">
        <f>+(I140+J140)*L140</f>
        <v>101.8</v>
      </c>
    </row>
    <row r="141" spans="2:13" ht="6" customHeight="1" x14ac:dyDescent="0.2">
      <c r="B141" s="190"/>
      <c r="C141" s="74"/>
      <c r="D141" s="73"/>
      <c r="E141" s="4"/>
      <c r="F141" s="210"/>
      <c r="G141" s="34"/>
      <c r="H141" s="7"/>
    </row>
    <row r="142" spans="2:13" ht="42.75" x14ac:dyDescent="0.2">
      <c r="B142" s="190">
        <v>14</v>
      </c>
      <c r="C142" s="74" t="s">
        <v>120</v>
      </c>
      <c r="D142" s="73" t="s">
        <v>57</v>
      </c>
      <c r="E142" s="4">
        <v>17</v>
      </c>
      <c r="F142" s="44"/>
      <c r="G142" s="34">
        <f t="shared" si="3"/>
        <v>0</v>
      </c>
      <c r="H142" s="7"/>
    </row>
    <row r="143" spans="2:13" ht="6" customHeight="1" x14ac:dyDescent="0.2">
      <c r="B143" s="190"/>
      <c r="C143" s="74"/>
      <c r="D143" s="73"/>
      <c r="E143" s="4"/>
      <c r="F143" s="210"/>
      <c r="G143" s="34"/>
      <c r="H143" s="7"/>
    </row>
    <row r="144" spans="2:13" ht="32.25" customHeight="1" x14ac:dyDescent="0.2">
      <c r="B144" s="190">
        <v>15</v>
      </c>
      <c r="C144" s="74" t="s">
        <v>142</v>
      </c>
      <c r="D144" s="73" t="s">
        <v>57</v>
      </c>
      <c r="E144" s="4">
        <v>30</v>
      </c>
      <c r="F144" s="44"/>
      <c r="G144" s="34">
        <f t="shared" si="3"/>
        <v>0</v>
      </c>
      <c r="H144" s="7"/>
    </row>
    <row r="145" spans="2:13" ht="6" customHeight="1" x14ac:dyDescent="0.2">
      <c r="B145" s="190"/>
      <c r="C145" s="74"/>
      <c r="D145" s="73"/>
      <c r="E145" s="4"/>
      <c r="F145" s="210"/>
      <c r="G145" s="34"/>
      <c r="H145" s="7"/>
    </row>
    <row r="146" spans="2:13" ht="57" x14ac:dyDescent="0.2">
      <c r="B146" s="190">
        <v>16</v>
      </c>
      <c r="C146" s="74" t="s">
        <v>121</v>
      </c>
      <c r="D146" s="73" t="s">
        <v>57</v>
      </c>
      <c r="E146" s="4">
        <v>65</v>
      </c>
      <c r="F146" s="44"/>
      <c r="G146" s="34">
        <f t="shared" si="3"/>
        <v>0</v>
      </c>
      <c r="H146" s="7"/>
    </row>
    <row r="147" spans="2:13" ht="6" customHeight="1" x14ac:dyDescent="0.2">
      <c r="B147" s="190"/>
      <c r="C147" s="74"/>
      <c r="D147" s="73"/>
      <c r="E147" s="4"/>
      <c r="F147" s="210"/>
      <c r="G147" s="34"/>
      <c r="H147" s="7"/>
    </row>
    <row r="148" spans="2:13" ht="42.75" x14ac:dyDescent="0.2">
      <c r="B148" s="190">
        <v>17</v>
      </c>
      <c r="C148" s="74" t="s">
        <v>160</v>
      </c>
      <c r="D148" s="73" t="s">
        <v>42</v>
      </c>
      <c r="E148" s="4">
        <v>110.75</v>
      </c>
      <c r="F148" s="44"/>
      <c r="G148" s="34">
        <f t="shared" si="3"/>
        <v>0</v>
      </c>
      <c r="H148" s="7"/>
    </row>
    <row r="149" spans="2:13" ht="6" customHeight="1" x14ac:dyDescent="0.2">
      <c r="B149" s="190"/>
      <c r="C149" s="74"/>
      <c r="D149" s="73"/>
      <c r="E149" s="4"/>
      <c r="F149" s="210"/>
      <c r="G149" s="34"/>
      <c r="H149" s="7"/>
    </row>
    <row r="150" spans="2:13" ht="144" customHeight="1" x14ac:dyDescent="0.2">
      <c r="B150" s="190">
        <v>18</v>
      </c>
      <c r="C150" s="74" t="s">
        <v>141</v>
      </c>
      <c r="D150" s="73" t="s">
        <v>57</v>
      </c>
      <c r="E150" s="4">
        <v>1</v>
      </c>
      <c r="F150" s="44"/>
      <c r="G150" s="34">
        <f t="shared" si="3"/>
        <v>0</v>
      </c>
      <c r="H150" s="7"/>
    </row>
    <row r="151" spans="2:13" ht="6" customHeight="1" x14ac:dyDescent="0.2">
      <c r="B151" s="189"/>
      <c r="C151" s="45"/>
      <c r="D151" s="46"/>
      <c r="E151" s="47"/>
      <c r="F151" s="48"/>
      <c r="G151" s="92" t="str">
        <f t="shared" si="3"/>
        <v xml:space="preserve"> </v>
      </c>
      <c r="H151" s="50"/>
    </row>
    <row r="152" spans="2:13" ht="15" x14ac:dyDescent="0.2">
      <c r="B152" s="178"/>
      <c r="C152" s="51" t="s">
        <v>33</v>
      </c>
      <c r="D152" s="52"/>
      <c r="E152" s="53"/>
      <c r="F152" s="5"/>
      <c r="G152" s="34">
        <f>SUM(G116:G151)</f>
        <v>0</v>
      </c>
      <c r="H152" s="7"/>
    </row>
    <row r="153" spans="2:13" ht="15" x14ac:dyDescent="0.2">
      <c r="B153" s="186"/>
      <c r="C153" s="51"/>
      <c r="D153" s="68"/>
      <c r="E153" s="69"/>
      <c r="F153" s="70"/>
      <c r="G153" s="34" t="str">
        <f t="shared" ref="G153:G159" si="4">IF(E153=""," ",+E153*F153)</f>
        <v xml:space="preserve"> </v>
      </c>
      <c r="H153" s="72"/>
    </row>
    <row r="154" spans="2:13" ht="15" x14ac:dyDescent="0.2">
      <c r="B154" s="186"/>
      <c r="C154" s="51"/>
      <c r="D154" s="68"/>
      <c r="E154" s="69"/>
      <c r="F154" s="70"/>
      <c r="G154" s="34" t="str">
        <f t="shared" si="4"/>
        <v xml:space="preserve"> </v>
      </c>
      <c r="H154" s="72"/>
    </row>
    <row r="155" spans="2:13" ht="15" x14ac:dyDescent="0.2">
      <c r="B155" s="186"/>
      <c r="C155" s="51"/>
      <c r="D155" s="68"/>
      <c r="E155" s="69"/>
      <c r="F155" s="70"/>
      <c r="G155" s="34" t="str">
        <f t="shared" si="4"/>
        <v xml:space="preserve"> </v>
      </c>
      <c r="H155" s="72"/>
    </row>
    <row r="156" spans="2:13" ht="15" x14ac:dyDescent="0.2">
      <c r="B156" s="186"/>
      <c r="C156" s="51"/>
      <c r="D156" s="68"/>
      <c r="E156" s="69"/>
      <c r="F156" s="70"/>
      <c r="G156" s="34" t="str">
        <f t="shared" si="4"/>
        <v xml:space="preserve"> </v>
      </c>
      <c r="H156" s="72"/>
    </row>
    <row r="157" spans="2:13" ht="15" x14ac:dyDescent="0.2">
      <c r="B157" s="186"/>
      <c r="C157" s="51"/>
      <c r="D157" s="68"/>
      <c r="E157" s="69"/>
      <c r="F157" s="70"/>
      <c r="G157" s="34" t="str">
        <f t="shared" si="4"/>
        <v xml:space="preserve"> </v>
      </c>
      <c r="H157" s="72"/>
    </row>
    <row r="158" spans="2:13" ht="15" x14ac:dyDescent="0.25">
      <c r="B158" s="191" t="s">
        <v>75</v>
      </c>
      <c r="C158" s="61" t="s">
        <v>76</v>
      </c>
      <c r="D158" s="62"/>
      <c r="E158" s="63"/>
      <c r="F158" s="64"/>
      <c r="G158" s="34" t="str">
        <f t="shared" si="4"/>
        <v xml:space="preserve"> </v>
      </c>
      <c r="H158" s="66"/>
    </row>
    <row r="159" spans="2:13" x14ac:dyDescent="0.2">
      <c r="B159" s="178"/>
      <c r="C159" s="67"/>
      <c r="D159" s="52"/>
      <c r="E159" s="53"/>
      <c r="F159" s="5"/>
      <c r="G159" s="34" t="str">
        <f t="shared" si="4"/>
        <v xml:space="preserve"> </v>
      </c>
      <c r="H159" s="7"/>
    </row>
    <row r="160" spans="2:13" ht="15" x14ac:dyDescent="0.25">
      <c r="B160" s="188" t="s">
        <v>10</v>
      </c>
      <c r="C160" s="25" t="s">
        <v>11</v>
      </c>
      <c r="D160" s="26" t="s">
        <v>12</v>
      </c>
      <c r="E160" s="27" t="s">
        <v>13</v>
      </c>
      <c r="F160" s="28" t="s">
        <v>14</v>
      </c>
      <c r="G160" s="29" t="s">
        <v>15</v>
      </c>
      <c r="H160" s="93"/>
      <c r="I160" s="8" t="s">
        <v>16</v>
      </c>
      <c r="J160" s="8" t="s">
        <v>17</v>
      </c>
      <c r="K160" s="8" t="s">
        <v>18</v>
      </c>
      <c r="L160" s="8" t="s">
        <v>19</v>
      </c>
      <c r="M160" s="8" t="s">
        <v>20</v>
      </c>
    </row>
    <row r="161" spans="2:8" ht="6" customHeight="1" x14ac:dyDescent="0.25">
      <c r="E161" s="88"/>
      <c r="F161" s="89"/>
      <c r="G161" s="34" t="str">
        <f t="shared" ref="G161:G188" si="5">IF(E161=""," ",+E161*F161)</f>
        <v xml:space="preserve"> </v>
      </c>
      <c r="H161" s="30"/>
    </row>
    <row r="162" spans="2:8" ht="85.5" x14ac:dyDescent="0.2">
      <c r="B162" s="190">
        <v>1</v>
      </c>
      <c r="C162" s="74" t="s">
        <v>77</v>
      </c>
      <c r="D162" s="73" t="s">
        <v>32</v>
      </c>
      <c r="E162" s="4">
        <v>230</v>
      </c>
      <c r="F162" s="44"/>
      <c r="G162" s="34">
        <f t="shared" si="5"/>
        <v>0</v>
      </c>
      <c r="H162" s="7"/>
    </row>
    <row r="163" spans="2:8" ht="6" customHeight="1" x14ac:dyDescent="0.2">
      <c r="B163" s="190"/>
      <c r="C163" s="74"/>
      <c r="D163" s="73"/>
      <c r="E163" s="4"/>
      <c r="F163" s="5"/>
      <c r="G163" s="34" t="str">
        <f t="shared" si="5"/>
        <v xml:space="preserve"> </v>
      </c>
      <c r="H163" s="7"/>
    </row>
    <row r="164" spans="2:8" ht="28.5" x14ac:dyDescent="0.2">
      <c r="B164" s="190">
        <v>2</v>
      </c>
      <c r="C164" s="74" t="s">
        <v>69</v>
      </c>
      <c r="D164" s="73" t="s">
        <v>42</v>
      </c>
      <c r="E164" s="4">
        <v>36</v>
      </c>
      <c r="F164" s="44"/>
      <c r="G164" s="34">
        <f t="shared" si="5"/>
        <v>0</v>
      </c>
      <c r="H164" s="7"/>
    </row>
    <row r="165" spans="2:8" ht="6" customHeight="1" x14ac:dyDescent="0.2">
      <c r="B165" s="190"/>
      <c r="C165" s="74"/>
      <c r="D165" s="73"/>
      <c r="E165" s="4"/>
      <c r="F165" s="5"/>
      <c r="G165" s="34" t="str">
        <f t="shared" si="5"/>
        <v xml:space="preserve"> </v>
      </c>
      <c r="H165" s="7"/>
    </row>
    <row r="166" spans="2:8" ht="71.25" x14ac:dyDescent="0.2">
      <c r="B166" s="190">
        <v>3</v>
      </c>
      <c r="C166" s="74" t="s">
        <v>78</v>
      </c>
      <c r="D166" s="73" t="s">
        <v>32</v>
      </c>
      <c r="E166" s="4">
        <v>78.5</v>
      </c>
      <c r="F166" s="44"/>
      <c r="G166" s="34">
        <f t="shared" si="5"/>
        <v>0</v>
      </c>
      <c r="H166" s="7"/>
    </row>
    <row r="167" spans="2:8" ht="6" customHeight="1" x14ac:dyDescent="0.2">
      <c r="B167" s="190"/>
      <c r="C167" s="74"/>
      <c r="D167" s="73"/>
      <c r="E167" s="4"/>
      <c r="F167" s="5"/>
      <c r="G167" s="34" t="str">
        <f t="shared" si="5"/>
        <v xml:space="preserve"> </v>
      </c>
      <c r="H167" s="7"/>
    </row>
    <row r="168" spans="2:8" ht="57" x14ac:dyDescent="0.2">
      <c r="B168" s="190">
        <v>4</v>
      </c>
      <c r="C168" s="74" t="s">
        <v>79</v>
      </c>
      <c r="D168" s="73" t="s">
        <v>42</v>
      </c>
      <c r="E168" s="4">
        <v>25</v>
      </c>
      <c r="F168" s="44"/>
      <c r="G168" s="34">
        <f t="shared" si="5"/>
        <v>0</v>
      </c>
      <c r="H168" s="7"/>
    </row>
    <row r="169" spans="2:8" ht="6" customHeight="1" x14ac:dyDescent="0.2">
      <c r="B169" s="190"/>
      <c r="C169" s="74"/>
      <c r="D169" s="73"/>
      <c r="E169" s="4"/>
      <c r="F169" s="5"/>
      <c r="G169" s="34" t="str">
        <f t="shared" si="5"/>
        <v xml:space="preserve"> </v>
      </c>
      <c r="H169" s="7"/>
    </row>
    <row r="170" spans="2:8" ht="114" x14ac:dyDescent="0.2">
      <c r="B170" s="192">
        <v>5</v>
      </c>
      <c r="C170" s="94" t="s">
        <v>80</v>
      </c>
      <c r="D170" s="87" t="s">
        <v>45</v>
      </c>
      <c r="E170" s="95">
        <f>[2]IZMERE!I34</f>
        <v>24</v>
      </c>
      <c r="F170" s="223"/>
      <c r="G170" s="34">
        <f t="shared" si="5"/>
        <v>0</v>
      </c>
      <c r="H170" s="7"/>
    </row>
    <row r="171" spans="2:8" ht="6" customHeight="1" x14ac:dyDescent="0.2">
      <c r="C171" s="94"/>
      <c r="F171" s="224"/>
      <c r="G171" s="34" t="str">
        <f t="shared" si="5"/>
        <v xml:space="preserve"> </v>
      </c>
    </row>
    <row r="172" spans="2:8" ht="58.5" customHeight="1" x14ac:dyDescent="0.2">
      <c r="B172" s="193">
        <v>6</v>
      </c>
      <c r="C172" s="207" t="s">
        <v>146</v>
      </c>
      <c r="D172" s="87" t="s">
        <v>42</v>
      </c>
      <c r="E172" s="96">
        <v>30</v>
      </c>
      <c r="F172" s="223"/>
      <c r="G172" s="34">
        <f t="shared" si="5"/>
        <v>0</v>
      </c>
      <c r="H172" s="7"/>
    </row>
    <row r="173" spans="2:8" ht="6" customHeight="1" x14ac:dyDescent="0.2">
      <c r="C173" s="94"/>
      <c r="G173" s="34" t="str">
        <f t="shared" si="5"/>
        <v xml:space="preserve"> </v>
      </c>
    </row>
    <row r="174" spans="2:8" ht="85.5" x14ac:dyDescent="0.2">
      <c r="B174" s="190">
        <v>7</v>
      </c>
      <c r="C174" s="74" t="s">
        <v>81</v>
      </c>
      <c r="D174" s="73" t="s">
        <v>45</v>
      </c>
      <c r="E174" s="4">
        <f>E170</f>
        <v>24</v>
      </c>
      <c r="F174" s="44"/>
      <c r="G174" s="34">
        <f t="shared" si="5"/>
        <v>0</v>
      </c>
      <c r="H174" s="7"/>
    </row>
    <row r="175" spans="2:8" ht="6" customHeight="1" x14ac:dyDescent="0.2">
      <c r="B175" s="190"/>
      <c r="C175" s="74"/>
      <c r="D175" s="73"/>
      <c r="E175" s="4"/>
      <c r="F175" s="5"/>
      <c r="G175" s="34" t="str">
        <f t="shared" si="5"/>
        <v xml:space="preserve"> </v>
      </c>
      <c r="H175" s="7"/>
    </row>
    <row r="176" spans="2:8" ht="42.75" x14ac:dyDescent="0.2">
      <c r="B176" s="190">
        <v>8</v>
      </c>
      <c r="C176" s="41" t="s">
        <v>82</v>
      </c>
      <c r="D176" s="97" t="s">
        <v>32</v>
      </c>
      <c r="E176" s="98">
        <v>43.5</v>
      </c>
      <c r="F176" s="59"/>
      <c r="G176" s="34">
        <f t="shared" si="5"/>
        <v>0</v>
      </c>
      <c r="H176" s="50"/>
    </row>
    <row r="177" spans="2:13" ht="6" customHeight="1" x14ac:dyDescent="0.2">
      <c r="B177" s="190"/>
      <c r="C177" s="41"/>
      <c r="D177" s="97"/>
      <c r="E177" s="98"/>
      <c r="F177" s="209"/>
      <c r="G177" s="34" t="str">
        <f t="shared" si="5"/>
        <v xml:space="preserve"> </v>
      </c>
      <c r="H177" s="50"/>
    </row>
    <row r="178" spans="2:13" ht="71.25" x14ac:dyDescent="0.2">
      <c r="B178" s="190">
        <v>9</v>
      </c>
      <c r="C178" s="41" t="s">
        <v>83</v>
      </c>
      <c r="D178" s="97" t="s">
        <v>42</v>
      </c>
      <c r="E178" s="98">
        <f>+M178</f>
        <v>43.8</v>
      </c>
      <c r="F178" s="59"/>
      <c r="G178" s="34">
        <f t="shared" si="5"/>
        <v>0</v>
      </c>
      <c r="H178" s="50"/>
      <c r="I178" s="8">
        <v>2.8</v>
      </c>
      <c r="J178" s="8">
        <v>2.25</v>
      </c>
      <c r="K178" s="8">
        <v>2</v>
      </c>
      <c r="L178" s="8">
        <v>6</v>
      </c>
      <c r="M178" s="8">
        <f>+(I178+J178*K178)*L178</f>
        <v>43.8</v>
      </c>
    </row>
    <row r="179" spans="2:13" ht="6" customHeight="1" x14ac:dyDescent="0.2">
      <c r="B179" s="190"/>
      <c r="C179" s="41"/>
      <c r="D179" s="97"/>
      <c r="E179" s="98"/>
      <c r="F179" s="209"/>
      <c r="G179" s="34" t="str">
        <f t="shared" si="5"/>
        <v xml:space="preserve"> </v>
      </c>
      <c r="H179" s="50"/>
    </row>
    <row r="180" spans="2:13" ht="57" x14ac:dyDescent="0.2">
      <c r="B180" s="190">
        <v>10</v>
      </c>
      <c r="C180" s="41" t="s">
        <v>144</v>
      </c>
      <c r="D180" s="97" t="s">
        <v>57</v>
      </c>
      <c r="E180" s="98">
        <v>1</v>
      </c>
      <c r="F180" s="59"/>
      <c r="G180" s="34">
        <f t="shared" si="5"/>
        <v>0</v>
      </c>
      <c r="H180" s="50"/>
    </row>
    <row r="181" spans="2:13" ht="6" customHeight="1" x14ac:dyDescent="0.2">
      <c r="B181" s="190"/>
      <c r="C181" s="41"/>
      <c r="D181" s="97"/>
      <c r="E181" s="98"/>
      <c r="F181" s="209"/>
      <c r="G181" s="34"/>
      <c r="H181" s="50"/>
    </row>
    <row r="182" spans="2:13" ht="99.75" x14ac:dyDescent="0.2">
      <c r="B182" s="190">
        <v>11</v>
      </c>
      <c r="C182" s="41" t="s">
        <v>122</v>
      </c>
      <c r="D182" s="97" t="s">
        <v>42</v>
      </c>
      <c r="E182" s="98">
        <v>105</v>
      </c>
      <c r="F182" s="59"/>
      <c r="G182" s="34">
        <f t="shared" si="5"/>
        <v>0</v>
      </c>
      <c r="H182" s="50"/>
    </row>
    <row r="183" spans="2:13" ht="6" customHeight="1" x14ac:dyDescent="0.2">
      <c r="B183" s="190"/>
      <c r="C183" s="41"/>
      <c r="D183" s="97"/>
      <c r="E183" s="98"/>
      <c r="F183" s="209"/>
      <c r="G183" s="34"/>
      <c r="H183" s="50"/>
    </row>
    <row r="184" spans="2:13" ht="85.5" x14ac:dyDescent="0.2">
      <c r="B184" s="190">
        <v>12</v>
      </c>
      <c r="C184" s="41" t="s">
        <v>147</v>
      </c>
      <c r="D184" s="97" t="s">
        <v>42</v>
      </c>
      <c r="E184" s="98">
        <v>105</v>
      </c>
      <c r="F184" s="59"/>
      <c r="G184" s="34">
        <f t="shared" si="5"/>
        <v>0</v>
      </c>
      <c r="H184" s="50"/>
    </row>
    <row r="185" spans="2:13" ht="6" customHeight="1" x14ac:dyDescent="0.2">
      <c r="B185" s="190"/>
      <c r="C185" s="41"/>
      <c r="D185" s="97"/>
      <c r="E185" s="98"/>
      <c r="F185" s="209"/>
      <c r="G185" s="34"/>
      <c r="H185" s="50"/>
    </row>
    <row r="186" spans="2:13" ht="57" x14ac:dyDescent="0.2">
      <c r="B186" s="190">
        <v>13</v>
      </c>
      <c r="C186" s="41" t="s">
        <v>123</v>
      </c>
      <c r="D186" s="97" t="s">
        <v>57</v>
      </c>
      <c r="E186" s="98">
        <v>24</v>
      </c>
      <c r="F186" s="59"/>
      <c r="G186" s="34">
        <f t="shared" si="5"/>
        <v>0</v>
      </c>
      <c r="H186" s="50"/>
    </row>
    <row r="187" spans="2:13" ht="6" customHeight="1" x14ac:dyDescent="0.2">
      <c r="B187" s="190"/>
      <c r="C187" s="41"/>
      <c r="D187" s="97"/>
      <c r="E187" s="98"/>
      <c r="F187" s="209"/>
      <c r="G187" s="34"/>
      <c r="H187" s="50"/>
    </row>
    <row r="188" spans="2:13" ht="28.5" x14ac:dyDescent="0.2">
      <c r="B188" s="190">
        <v>14</v>
      </c>
      <c r="C188" s="41" t="s">
        <v>163</v>
      </c>
      <c r="D188" s="97" t="s">
        <v>32</v>
      </c>
      <c r="E188" s="98">
        <v>185</v>
      </c>
      <c r="F188" s="59"/>
      <c r="G188" s="34">
        <f t="shared" si="5"/>
        <v>0</v>
      </c>
      <c r="H188" s="50"/>
    </row>
    <row r="189" spans="2:13" ht="6" customHeight="1" x14ac:dyDescent="0.2">
      <c r="B189" s="189"/>
      <c r="C189" s="45"/>
      <c r="D189" s="46"/>
      <c r="E189" s="47"/>
      <c r="F189" s="48"/>
      <c r="G189" s="49"/>
      <c r="H189" s="50"/>
    </row>
    <row r="190" spans="2:13" ht="15" x14ac:dyDescent="0.2">
      <c r="B190" s="178"/>
      <c r="C190" s="51" t="s">
        <v>33</v>
      </c>
      <c r="D190" s="52"/>
      <c r="E190" s="53"/>
      <c r="F190" s="5"/>
      <c r="G190" s="6">
        <f>SUM(G162:G189)</f>
        <v>0</v>
      </c>
      <c r="H190" s="7"/>
    </row>
    <row r="191" spans="2:13" ht="15" x14ac:dyDescent="0.2">
      <c r="B191" s="186"/>
      <c r="C191" s="51"/>
      <c r="D191" s="68"/>
      <c r="E191" s="69"/>
      <c r="F191" s="70"/>
      <c r="G191" s="71"/>
      <c r="H191" s="72"/>
    </row>
    <row r="192" spans="2:13" ht="15" x14ac:dyDescent="0.2">
      <c r="B192" s="186"/>
      <c r="C192" s="51"/>
      <c r="D192" s="68"/>
      <c r="E192" s="69"/>
      <c r="F192" s="70"/>
      <c r="G192" s="71"/>
      <c r="H192" s="72"/>
    </row>
    <row r="193" spans="2:13" ht="15" x14ac:dyDescent="0.2">
      <c r="B193" s="186"/>
      <c r="C193" s="51"/>
      <c r="D193" s="68"/>
      <c r="E193" s="69"/>
      <c r="F193" s="70"/>
      <c r="G193" s="71"/>
      <c r="H193" s="72"/>
    </row>
    <row r="194" spans="2:13" ht="15" x14ac:dyDescent="0.2">
      <c r="B194" s="186"/>
      <c r="C194" s="51"/>
      <c r="D194" s="68"/>
      <c r="E194" s="69"/>
      <c r="F194" s="70"/>
      <c r="G194" s="71"/>
      <c r="H194" s="72"/>
    </row>
    <row r="195" spans="2:13" ht="15" x14ac:dyDescent="0.2">
      <c r="B195" s="186"/>
      <c r="C195" s="51"/>
      <c r="D195" s="68"/>
      <c r="E195" s="69"/>
      <c r="F195" s="70"/>
      <c r="G195" s="71"/>
      <c r="H195" s="72"/>
    </row>
    <row r="196" spans="2:13" ht="15" x14ac:dyDescent="0.25">
      <c r="B196" s="191" t="s">
        <v>84</v>
      </c>
      <c r="C196" s="61" t="s">
        <v>85</v>
      </c>
      <c r="D196" s="62"/>
      <c r="E196" s="63"/>
      <c r="F196" s="64"/>
      <c r="G196" s="65"/>
      <c r="H196" s="66"/>
    </row>
    <row r="197" spans="2:13" x14ac:dyDescent="0.2">
      <c r="B197" s="178"/>
      <c r="C197" s="67"/>
      <c r="D197" s="52"/>
      <c r="E197" s="53"/>
      <c r="F197" s="5"/>
      <c r="G197" s="6"/>
      <c r="H197" s="7"/>
    </row>
    <row r="198" spans="2:13" ht="15" x14ac:dyDescent="0.25">
      <c r="B198" s="188" t="s">
        <v>10</v>
      </c>
      <c r="C198" s="25" t="s">
        <v>11</v>
      </c>
      <c r="D198" s="26" t="s">
        <v>12</v>
      </c>
      <c r="E198" s="27" t="s">
        <v>13</v>
      </c>
      <c r="F198" s="28" t="s">
        <v>14</v>
      </c>
      <c r="G198" s="29" t="s">
        <v>15</v>
      </c>
      <c r="H198" s="30"/>
      <c r="I198" s="8" t="s">
        <v>16</v>
      </c>
      <c r="J198" s="8" t="s">
        <v>17</v>
      </c>
      <c r="K198" s="8" t="s">
        <v>18</v>
      </c>
      <c r="L198" s="8" t="s">
        <v>19</v>
      </c>
      <c r="M198" s="8" t="s">
        <v>20</v>
      </c>
    </row>
    <row r="199" spans="2:13" ht="6" customHeight="1" x14ac:dyDescent="0.2">
      <c r="B199" s="186"/>
      <c r="C199" s="51"/>
      <c r="D199" s="68"/>
      <c r="E199" s="69"/>
      <c r="F199" s="70"/>
      <c r="G199" s="71"/>
      <c r="H199" s="72"/>
    </row>
    <row r="200" spans="2:13" ht="199.5" x14ac:dyDescent="0.2">
      <c r="B200" s="190">
        <v>1</v>
      </c>
      <c r="C200" s="74" t="s">
        <v>124</v>
      </c>
      <c r="D200" s="73"/>
      <c r="E200" s="4"/>
      <c r="F200" s="210"/>
      <c r="G200" s="34" t="str">
        <f>IF(E200=""," ",+E200*F200)</f>
        <v xml:space="preserve"> </v>
      </c>
      <c r="H200" s="7"/>
    </row>
    <row r="201" spans="2:13" x14ac:dyDescent="0.2">
      <c r="B201" s="190"/>
      <c r="C201" s="74" t="s">
        <v>164</v>
      </c>
      <c r="D201" s="73" t="s">
        <v>57</v>
      </c>
      <c r="E201" s="4">
        <v>1</v>
      </c>
      <c r="F201" s="44"/>
      <c r="G201" s="34">
        <f>IF(E201=""," ",+E201*F201)</f>
        <v>0</v>
      </c>
      <c r="H201" s="7"/>
    </row>
    <row r="202" spans="2:13" ht="6" customHeight="1" x14ac:dyDescent="0.2">
      <c r="B202" s="190"/>
      <c r="C202" s="74"/>
      <c r="D202" s="73"/>
      <c r="E202" s="4"/>
      <c r="F202" s="5"/>
      <c r="G202" s="34" t="str">
        <f>IF(E202=""," ",+E202*F202)</f>
        <v xml:space="preserve"> </v>
      </c>
      <c r="H202" s="7"/>
    </row>
    <row r="203" spans="2:13" ht="44.25" customHeight="1" x14ac:dyDescent="0.2">
      <c r="B203" s="190">
        <v>2</v>
      </c>
      <c r="C203" s="74" t="s">
        <v>126</v>
      </c>
      <c r="D203" s="73" t="s">
        <v>32</v>
      </c>
      <c r="E203" s="4">
        <v>63</v>
      </c>
      <c r="F203" s="211"/>
      <c r="G203" s="34">
        <f>IF(E203=""," ",+E203*F203)</f>
        <v>0</v>
      </c>
      <c r="H203" s="7"/>
    </row>
    <row r="204" spans="2:13" ht="6" customHeight="1" x14ac:dyDescent="0.2">
      <c r="B204" s="190"/>
      <c r="C204" s="74"/>
      <c r="D204" s="73"/>
      <c r="E204" s="4"/>
      <c r="F204" s="5"/>
      <c r="G204" s="34"/>
      <c r="H204" s="7"/>
    </row>
    <row r="205" spans="2:13" ht="71.25" x14ac:dyDescent="0.2">
      <c r="B205" s="190">
        <v>2</v>
      </c>
      <c r="C205" s="74" t="s">
        <v>152</v>
      </c>
      <c r="D205" s="73" t="s">
        <v>32</v>
      </c>
      <c r="E205" s="4">
        <f>+M205</f>
        <v>63</v>
      </c>
      <c r="F205" s="44"/>
      <c r="G205" s="34">
        <f>IF(E205=""," ",+E205*F205)</f>
        <v>0</v>
      </c>
      <c r="H205" s="7"/>
      <c r="I205" s="8">
        <v>14</v>
      </c>
      <c r="J205" s="8">
        <v>4.5</v>
      </c>
      <c r="M205" s="8">
        <f>+I205*J205</f>
        <v>63</v>
      </c>
    </row>
    <row r="206" spans="2:13" ht="6" customHeight="1" x14ac:dyDescent="0.2">
      <c r="B206" s="189"/>
      <c r="C206" s="45"/>
      <c r="D206" s="46"/>
      <c r="E206" s="47"/>
      <c r="F206" s="48"/>
      <c r="G206" s="49"/>
      <c r="H206" s="50"/>
    </row>
    <row r="207" spans="2:13" ht="15" x14ac:dyDescent="0.2">
      <c r="B207" s="178"/>
      <c r="C207" s="51" t="s">
        <v>33</v>
      </c>
      <c r="D207" s="52"/>
      <c r="E207" s="53"/>
      <c r="F207" s="5"/>
      <c r="G207" s="6">
        <f>SUM(G200:G206)</f>
        <v>0</v>
      </c>
      <c r="H207" s="7"/>
    </row>
    <row r="208" spans="2:13" x14ac:dyDescent="0.2">
      <c r="B208" s="190"/>
      <c r="C208" s="74"/>
      <c r="D208" s="73"/>
      <c r="E208" s="4"/>
      <c r="F208" s="5"/>
      <c r="G208" s="6"/>
      <c r="H208" s="7"/>
    </row>
    <row r="209" spans="2:13" ht="15" x14ac:dyDescent="0.2">
      <c r="B209" s="186"/>
      <c r="C209" s="99"/>
      <c r="D209" s="68"/>
      <c r="E209" s="69"/>
      <c r="F209" s="70"/>
      <c r="G209" s="71"/>
      <c r="H209" s="72"/>
    </row>
    <row r="210" spans="2:13" ht="15" x14ac:dyDescent="0.2">
      <c r="B210" s="186"/>
      <c r="C210" s="99"/>
      <c r="D210" s="68"/>
      <c r="E210" s="69"/>
      <c r="F210" s="70"/>
      <c r="G210" s="71"/>
      <c r="H210" s="72"/>
    </row>
    <row r="211" spans="2:13" ht="15" x14ac:dyDescent="0.2">
      <c r="B211" s="186"/>
      <c r="C211" s="51"/>
      <c r="D211" s="68"/>
      <c r="E211" s="69"/>
      <c r="F211" s="70"/>
      <c r="G211" s="71"/>
      <c r="H211" s="72"/>
    </row>
    <row r="212" spans="2:13" ht="15" x14ac:dyDescent="0.2">
      <c r="B212" s="186"/>
      <c r="C212" s="51"/>
      <c r="D212" s="68"/>
      <c r="E212" s="69"/>
      <c r="F212" s="70"/>
      <c r="G212" s="71"/>
      <c r="H212" s="72"/>
    </row>
    <row r="213" spans="2:13" ht="15" x14ac:dyDescent="0.25">
      <c r="B213" s="191" t="s">
        <v>86</v>
      </c>
      <c r="C213" s="61" t="s">
        <v>87</v>
      </c>
      <c r="D213" s="62"/>
      <c r="E213" s="63"/>
      <c r="F213" s="64"/>
      <c r="G213" s="65"/>
      <c r="H213" s="66"/>
    </row>
    <row r="214" spans="2:13" x14ac:dyDescent="0.2">
      <c r="B214" s="178"/>
      <c r="C214" s="67"/>
      <c r="D214" s="52"/>
      <c r="E214" s="53"/>
      <c r="F214" s="5"/>
      <c r="G214" s="6"/>
      <c r="H214" s="7"/>
    </row>
    <row r="215" spans="2:13" ht="15" x14ac:dyDescent="0.25">
      <c r="B215" s="188" t="s">
        <v>10</v>
      </c>
      <c r="C215" s="25" t="s">
        <v>11</v>
      </c>
      <c r="D215" s="26" t="s">
        <v>12</v>
      </c>
      <c r="E215" s="27" t="s">
        <v>13</v>
      </c>
      <c r="F215" s="28" t="s">
        <v>14</v>
      </c>
      <c r="G215" s="29" t="s">
        <v>15</v>
      </c>
      <c r="H215" s="30"/>
      <c r="I215" s="8" t="s">
        <v>16</v>
      </c>
      <c r="J215" s="8" t="s">
        <v>17</v>
      </c>
      <c r="K215" s="8" t="s">
        <v>18</v>
      </c>
      <c r="L215" s="8" t="s">
        <v>19</v>
      </c>
      <c r="M215" s="8" t="s">
        <v>20</v>
      </c>
    </row>
    <row r="216" spans="2:13" ht="6" customHeight="1" x14ac:dyDescent="0.25">
      <c r="E216" s="88"/>
      <c r="F216" s="89"/>
      <c r="G216" s="90"/>
      <c r="H216" s="30"/>
    </row>
    <row r="217" spans="2:13" ht="99.75" x14ac:dyDescent="0.2">
      <c r="B217" s="194">
        <v>1</v>
      </c>
      <c r="C217" s="74" t="s">
        <v>88</v>
      </c>
      <c r="D217" s="73" t="s">
        <v>42</v>
      </c>
      <c r="E217" s="4">
        <v>93.5</v>
      </c>
      <c r="F217" s="44"/>
      <c r="G217" s="34">
        <f t="shared" ref="G217:G223" si="6">IF(E217=""," ",+E217*F217)</f>
        <v>0</v>
      </c>
      <c r="H217" s="7"/>
    </row>
    <row r="218" spans="2:13" ht="6" customHeight="1" x14ac:dyDescent="0.2">
      <c r="B218" s="194"/>
      <c r="C218" s="74"/>
      <c r="D218" s="73"/>
      <c r="E218" s="4"/>
      <c r="F218" s="5"/>
      <c r="G218" s="34" t="str">
        <f t="shared" si="6"/>
        <v xml:space="preserve"> </v>
      </c>
      <c r="H218" s="7"/>
    </row>
    <row r="219" spans="2:13" ht="99.75" x14ac:dyDescent="0.2">
      <c r="B219" s="190">
        <v>2</v>
      </c>
      <c r="C219" s="76" t="s">
        <v>129</v>
      </c>
      <c r="D219" s="73" t="s">
        <v>42</v>
      </c>
      <c r="E219" s="4">
        <v>93.5</v>
      </c>
      <c r="F219" s="44"/>
      <c r="G219" s="34">
        <f t="shared" si="6"/>
        <v>0</v>
      </c>
      <c r="H219" s="7"/>
    </row>
    <row r="220" spans="2:13" ht="6" customHeight="1" x14ac:dyDescent="0.2">
      <c r="B220" s="190"/>
      <c r="C220" s="74"/>
      <c r="D220" s="73"/>
      <c r="E220" s="4"/>
      <c r="F220" s="5"/>
      <c r="G220" s="34" t="str">
        <f t="shared" si="6"/>
        <v xml:space="preserve"> </v>
      </c>
      <c r="H220" s="7"/>
    </row>
    <row r="221" spans="2:13" ht="28.5" x14ac:dyDescent="0.2">
      <c r="B221" s="190">
        <v>3</v>
      </c>
      <c r="C221" s="74" t="s">
        <v>89</v>
      </c>
      <c r="D221" s="73" t="s">
        <v>45</v>
      </c>
      <c r="E221" s="4">
        <f>[2]IZMERE!M12</f>
        <v>10</v>
      </c>
      <c r="F221" s="44"/>
      <c r="G221" s="34">
        <f>IF(E221=""," ",+E221*F221)</f>
        <v>0</v>
      </c>
      <c r="H221" s="7"/>
    </row>
    <row r="222" spans="2:13" ht="6" customHeight="1" x14ac:dyDescent="0.2">
      <c r="B222" s="190"/>
      <c r="C222" s="74"/>
      <c r="D222" s="73"/>
      <c r="E222" s="4"/>
      <c r="F222" s="5"/>
      <c r="G222" s="34" t="str">
        <f t="shared" si="6"/>
        <v xml:space="preserve"> </v>
      </c>
      <c r="H222" s="7"/>
    </row>
    <row r="223" spans="2:13" ht="28.5" x14ac:dyDescent="0.2">
      <c r="B223" s="190">
        <v>4</v>
      </c>
      <c r="C223" s="94" t="s">
        <v>127</v>
      </c>
      <c r="D223" s="10" t="s">
        <v>45</v>
      </c>
      <c r="E223" s="4">
        <v>12</v>
      </c>
      <c r="F223" s="222"/>
      <c r="G223" s="34">
        <f t="shared" si="6"/>
        <v>0</v>
      </c>
      <c r="H223" s="7"/>
    </row>
    <row r="224" spans="2:13" ht="6" customHeight="1" x14ac:dyDescent="0.2">
      <c r="B224" s="189"/>
      <c r="C224" s="45"/>
      <c r="D224" s="46"/>
      <c r="E224" s="47"/>
      <c r="F224" s="48"/>
      <c r="G224" s="49"/>
      <c r="H224" s="50"/>
    </row>
    <row r="225" spans="1:19" ht="15" x14ac:dyDescent="0.2">
      <c r="B225" s="178"/>
      <c r="C225" s="51" t="s">
        <v>33</v>
      </c>
      <c r="D225" s="52"/>
      <c r="E225" s="53"/>
      <c r="F225" s="5"/>
      <c r="G225" s="6">
        <f>SUM(G217:G224)</f>
        <v>0</v>
      </c>
      <c r="H225" s="7"/>
    </row>
    <row r="226" spans="1:19" ht="15" x14ac:dyDescent="0.2">
      <c r="B226" s="178"/>
      <c r="C226" s="51"/>
      <c r="D226" s="52"/>
      <c r="E226" s="53"/>
      <c r="F226" s="5"/>
      <c r="G226" s="6"/>
      <c r="H226" s="7"/>
    </row>
    <row r="227" spans="1:19" ht="15" x14ac:dyDescent="0.2">
      <c r="B227" s="178"/>
      <c r="C227" s="51"/>
      <c r="D227" s="52"/>
      <c r="E227" s="53"/>
      <c r="F227" s="5"/>
      <c r="G227" s="6"/>
      <c r="H227" s="7"/>
    </row>
    <row r="228" spans="1:19" ht="15" x14ac:dyDescent="0.2">
      <c r="B228" s="186"/>
      <c r="C228" s="51"/>
      <c r="D228" s="68"/>
      <c r="E228" s="69"/>
      <c r="F228" s="70"/>
      <c r="G228" s="71"/>
      <c r="H228" s="72"/>
    </row>
    <row r="229" spans="1:19" ht="15" x14ac:dyDescent="0.25">
      <c r="B229" s="191" t="s">
        <v>90</v>
      </c>
      <c r="C229" s="61" t="s">
        <v>91</v>
      </c>
      <c r="D229" s="62"/>
      <c r="E229" s="63"/>
      <c r="F229" s="64"/>
      <c r="G229" s="65"/>
      <c r="H229" s="66"/>
    </row>
    <row r="230" spans="1:19" x14ac:dyDescent="0.2">
      <c r="B230" s="178"/>
      <c r="C230" s="67"/>
      <c r="D230" s="52"/>
      <c r="E230" s="53"/>
      <c r="F230" s="5"/>
      <c r="G230" s="6"/>
      <c r="H230" s="7"/>
    </row>
    <row r="231" spans="1:19" ht="15" x14ac:dyDescent="0.25">
      <c r="B231" s="188" t="s">
        <v>10</v>
      </c>
      <c r="C231" s="25" t="s">
        <v>11</v>
      </c>
      <c r="D231" s="26" t="s">
        <v>12</v>
      </c>
      <c r="E231" s="27" t="s">
        <v>13</v>
      </c>
      <c r="F231" s="28" t="s">
        <v>14</v>
      </c>
      <c r="G231" s="29" t="s">
        <v>15</v>
      </c>
      <c r="H231" s="30"/>
      <c r="I231" s="8" t="s">
        <v>16</v>
      </c>
      <c r="J231" s="8" t="s">
        <v>17</v>
      </c>
      <c r="K231" s="8" t="s">
        <v>18</v>
      </c>
      <c r="L231" s="8" t="s">
        <v>19</v>
      </c>
      <c r="M231" s="8" t="s">
        <v>20</v>
      </c>
    </row>
    <row r="232" spans="1:19" s="106" customFormat="1" ht="6" customHeight="1" x14ac:dyDescent="0.2">
      <c r="A232" s="67"/>
      <c r="B232" s="41"/>
      <c r="C232" s="41"/>
      <c r="D232" s="100"/>
      <c r="E232" s="101"/>
      <c r="F232" s="102"/>
      <c r="G232" s="102"/>
      <c r="H232" s="103"/>
      <c r="I232" s="104"/>
      <c r="J232" s="104"/>
      <c r="K232" s="105"/>
      <c r="L232" s="105"/>
      <c r="M232" s="105"/>
      <c r="N232" s="8"/>
      <c r="O232" s="9"/>
      <c r="P232" s="9"/>
      <c r="Q232" s="9"/>
      <c r="R232" s="9"/>
      <c r="S232" s="9"/>
    </row>
    <row r="233" spans="1:19" s="106" customFormat="1" ht="42.75" x14ac:dyDescent="0.2">
      <c r="A233" s="67"/>
      <c r="B233" s="41">
        <v>1</v>
      </c>
      <c r="C233" s="41" t="s">
        <v>92</v>
      </c>
      <c r="D233" s="100" t="s">
        <v>42</v>
      </c>
      <c r="E233" s="107">
        <v>17</v>
      </c>
      <c r="F233" s="219"/>
      <c r="G233" s="34">
        <f t="shared" ref="G233:G272" si="7">IF(E233=""," ",+E233*F233)</f>
        <v>0</v>
      </c>
      <c r="H233" s="103"/>
      <c r="I233" s="104">
        <v>1.5</v>
      </c>
      <c r="J233" s="104">
        <v>2.8</v>
      </c>
      <c r="K233" s="104"/>
      <c r="L233" s="104">
        <v>6</v>
      </c>
      <c r="M233" s="104">
        <f>+(I233*2+J233)*L233</f>
        <v>34.799999999999997</v>
      </c>
      <c r="N233" s="8"/>
      <c r="O233" s="9"/>
      <c r="P233" s="9"/>
      <c r="Q233" s="9"/>
      <c r="R233" s="9"/>
      <c r="S233" s="9"/>
    </row>
    <row r="234" spans="1:19" s="106" customFormat="1" ht="6" customHeight="1" x14ac:dyDescent="0.2">
      <c r="A234" s="67"/>
      <c r="B234" s="41"/>
      <c r="C234" s="41"/>
      <c r="D234" s="100"/>
      <c r="E234" s="107"/>
      <c r="F234" s="220"/>
      <c r="G234" s="34" t="str">
        <f t="shared" si="7"/>
        <v xml:space="preserve"> </v>
      </c>
      <c r="H234" s="103"/>
      <c r="I234" s="104"/>
      <c r="J234" s="104"/>
      <c r="K234" s="104"/>
      <c r="L234" s="104"/>
      <c r="M234" s="104"/>
      <c r="N234" s="8"/>
      <c r="O234" s="9"/>
      <c r="P234" s="9"/>
      <c r="Q234" s="9"/>
      <c r="R234" s="9"/>
      <c r="S234" s="9"/>
    </row>
    <row r="235" spans="1:19" s="106" customFormat="1" ht="99.75" x14ac:dyDescent="0.2">
      <c r="A235" s="67"/>
      <c r="B235" s="41">
        <v>2</v>
      </c>
      <c r="C235" s="41" t="s">
        <v>93</v>
      </c>
      <c r="D235" s="100" t="s">
        <v>32</v>
      </c>
      <c r="E235" s="107">
        <v>16.5</v>
      </c>
      <c r="F235" s="219"/>
      <c r="G235" s="34">
        <f t="shared" si="7"/>
        <v>0</v>
      </c>
      <c r="H235" s="103"/>
      <c r="I235" s="104">
        <f>+I233</f>
        <v>1.5</v>
      </c>
      <c r="J235" s="104">
        <f>+J233</f>
        <v>2.8</v>
      </c>
      <c r="K235" s="104"/>
      <c r="L235" s="104">
        <f>+L233</f>
        <v>6</v>
      </c>
      <c r="M235" s="104">
        <f>+I235*J235*L235</f>
        <v>25.199999999999996</v>
      </c>
      <c r="N235" s="8"/>
      <c r="O235" s="9"/>
      <c r="P235" s="9"/>
      <c r="Q235" s="9"/>
      <c r="R235" s="9"/>
      <c r="S235" s="9"/>
    </row>
    <row r="236" spans="1:19" s="106" customFormat="1" ht="6" customHeight="1" x14ac:dyDescent="0.2">
      <c r="A236" s="67"/>
      <c r="B236" s="41"/>
      <c r="C236" s="41"/>
      <c r="D236" s="100"/>
      <c r="E236" s="107"/>
      <c r="F236" s="220"/>
      <c r="G236" s="34" t="str">
        <f t="shared" si="7"/>
        <v xml:space="preserve"> </v>
      </c>
      <c r="H236" s="103"/>
      <c r="I236" s="104"/>
      <c r="J236" s="104"/>
      <c r="K236" s="104"/>
      <c r="L236" s="104"/>
      <c r="M236" s="104"/>
      <c r="N236" s="8"/>
      <c r="O236" s="9"/>
      <c r="P236" s="9"/>
      <c r="Q236" s="9"/>
      <c r="R236" s="9"/>
      <c r="S236" s="9"/>
    </row>
    <row r="237" spans="1:19" s="106" customFormat="1" ht="71.25" x14ac:dyDescent="0.2">
      <c r="A237" s="67"/>
      <c r="B237" s="41">
        <v>3</v>
      </c>
      <c r="C237" s="41" t="s">
        <v>94</v>
      </c>
      <c r="D237" s="100" t="s">
        <v>32</v>
      </c>
      <c r="E237" s="107">
        <v>3.5</v>
      </c>
      <c r="F237" s="219"/>
      <c r="G237" s="34">
        <f t="shared" si="7"/>
        <v>0</v>
      </c>
      <c r="H237" s="103"/>
      <c r="I237" s="104">
        <f>+I235</f>
        <v>1.5</v>
      </c>
      <c r="J237" s="104">
        <f>+J235</f>
        <v>2.8</v>
      </c>
      <c r="K237" s="104">
        <v>0.25</v>
      </c>
      <c r="L237" s="104"/>
      <c r="M237" s="104">
        <f>+(I237*2+J237)*K237</f>
        <v>1.45</v>
      </c>
      <c r="N237" s="8"/>
      <c r="O237" s="9"/>
      <c r="P237" s="9"/>
      <c r="Q237" s="9"/>
      <c r="R237" s="9"/>
      <c r="S237" s="9"/>
    </row>
    <row r="238" spans="1:19" s="106" customFormat="1" ht="6" customHeight="1" x14ac:dyDescent="0.2">
      <c r="A238" s="67"/>
      <c r="B238" s="41"/>
      <c r="C238" s="41"/>
      <c r="D238" s="100"/>
      <c r="E238" s="107"/>
      <c r="F238" s="220"/>
      <c r="G238" s="34" t="str">
        <f t="shared" si="7"/>
        <v xml:space="preserve"> </v>
      </c>
      <c r="H238" s="103"/>
      <c r="I238" s="104"/>
      <c r="J238" s="104"/>
      <c r="K238" s="104"/>
      <c r="L238" s="104"/>
      <c r="M238" s="104"/>
      <c r="N238" s="8"/>
      <c r="O238" s="9"/>
      <c r="P238" s="9"/>
      <c r="Q238" s="9"/>
      <c r="R238" s="9"/>
      <c r="S238" s="9"/>
    </row>
    <row r="239" spans="1:19" s="106" customFormat="1" ht="42.75" x14ac:dyDescent="0.2">
      <c r="A239" s="67"/>
      <c r="B239" s="213">
        <v>4</v>
      </c>
      <c r="C239" s="41" t="s">
        <v>168</v>
      </c>
      <c r="D239" s="100" t="s">
        <v>32</v>
      </c>
      <c r="E239" s="107">
        <f>+E235</f>
        <v>16.5</v>
      </c>
      <c r="F239" s="219"/>
      <c r="G239" s="34">
        <f t="shared" si="7"/>
        <v>0</v>
      </c>
      <c r="H239" s="103"/>
      <c r="I239" s="104"/>
      <c r="J239" s="104"/>
      <c r="K239" s="104"/>
      <c r="L239" s="104"/>
      <c r="M239" s="104"/>
      <c r="N239" s="8"/>
      <c r="O239" s="9"/>
      <c r="P239" s="9"/>
      <c r="Q239" s="9"/>
      <c r="R239" s="9"/>
      <c r="S239" s="9"/>
    </row>
    <row r="240" spans="1:19" s="106" customFormat="1" ht="6" customHeight="1" x14ac:dyDescent="0.2">
      <c r="A240" s="67"/>
      <c r="B240" s="108"/>
      <c r="C240" s="108"/>
      <c r="D240" s="109"/>
      <c r="E240" s="110"/>
      <c r="F240" s="220"/>
      <c r="G240" s="34" t="str">
        <f t="shared" si="7"/>
        <v xml:space="preserve"> </v>
      </c>
      <c r="H240" s="103"/>
      <c r="I240" s="104"/>
      <c r="J240" s="104"/>
      <c r="K240" s="104"/>
      <c r="L240" s="104"/>
      <c r="M240" s="104"/>
      <c r="N240" s="8"/>
      <c r="O240" s="9"/>
      <c r="P240" s="9"/>
      <c r="Q240" s="9"/>
      <c r="R240" s="9"/>
      <c r="S240" s="9"/>
    </row>
    <row r="241" spans="1:19" s="106" customFormat="1" ht="329.25" customHeight="1" x14ac:dyDescent="0.2">
      <c r="A241" s="67"/>
      <c r="B241" s="41">
        <v>5</v>
      </c>
      <c r="C241" s="41" t="s">
        <v>95</v>
      </c>
      <c r="D241" s="100" t="s">
        <v>32</v>
      </c>
      <c r="E241" s="107">
        <f>+E235</f>
        <v>16.5</v>
      </c>
      <c r="F241" s="219"/>
      <c r="G241" s="34">
        <f t="shared" si="7"/>
        <v>0</v>
      </c>
      <c r="H241" s="103"/>
      <c r="I241" s="104"/>
      <c r="J241" s="104"/>
      <c r="K241" s="104"/>
      <c r="L241" s="104"/>
      <c r="M241" s="104"/>
      <c r="N241" s="8"/>
      <c r="O241" s="9"/>
      <c r="P241" s="9"/>
      <c r="Q241" s="9"/>
      <c r="R241" s="9"/>
      <c r="S241" s="9"/>
    </row>
    <row r="242" spans="1:19" s="106" customFormat="1" ht="6" customHeight="1" x14ac:dyDescent="0.2">
      <c r="A242" s="67"/>
      <c r="B242" s="41"/>
      <c r="C242" s="41"/>
      <c r="D242" s="100"/>
      <c r="E242" s="107"/>
      <c r="F242" s="220"/>
      <c r="G242" s="34" t="str">
        <f t="shared" si="7"/>
        <v xml:space="preserve"> </v>
      </c>
      <c r="H242" s="103"/>
      <c r="I242" s="104"/>
      <c r="J242" s="104"/>
      <c r="K242" s="104"/>
      <c r="L242" s="104"/>
      <c r="M242" s="104"/>
      <c r="N242" s="8"/>
      <c r="O242" s="9"/>
      <c r="P242" s="9"/>
      <c r="Q242" s="9"/>
      <c r="R242" s="9"/>
      <c r="S242" s="9"/>
    </row>
    <row r="243" spans="1:19" s="106" customFormat="1" ht="57" x14ac:dyDescent="0.2">
      <c r="A243" s="67"/>
      <c r="B243" s="41">
        <v>6</v>
      </c>
      <c r="C243" s="41" t="s">
        <v>96</v>
      </c>
      <c r="D243" s="100" t="s">
        <v>42</v>
      </c>
      <c r="E243" s="107">
        <v>27</v>
      </c>
      <c r="F243" s="219"/>
      <c r="G243" s="34">
        <f t="shared" si="7"/>
        <v>0</v>
      </c>
      <c r="H243" s="103"/>
      <c r="I243" s="104">
        <v>1.5</v>
      </c>
      <c r="J243" s="104"/>
      <c r="K243" s="104"/>
      <c r="L243" s="104">
        <v>6</v>
      </c>
      <c r="M243" s="104">
        <f>+I243*L243</f>
        <v>9</v>
      </c>
      <c r="N243" s="8"/>
      <c r="O243" s="9"/>
      <c r="P243" s="9"/>
      <c r="Q243" s="9"/>
      <c r="R243" s="9"/>
      <c r="S243" s="9"/>
    </row>
    <row r="244" spans="1:19" s="106" customFormat="1" ht="6" customHeight="1" x14ac:dyDescent="0.2">
      <c r="A244" s="67"/>
      <c r="B244" s="41"/>
      <c r="C244" s="41"/>
      <c r="D244" s="100"/>
      <c r="E244" s="107"/>
      <c r="F244" s="220"/>
      <c r="G244" s="34" t="str">
        <f t="shared" si="7"/>
        <v xml:space="preserve"> </v>
      </c>
      <c r="H244" s="103"/>
      <c r="I244" s="104"/>
      <c r="J244" s="104"/>
      <c r="K244" s="104"/>
      <c r="L244" s="104"/>
      <c r="M244" s="104"/>
      <c r="N244" s="8"/>
      <c r="O244" s="9"/>
      <c r="P244" s="9"/>
      <c r="Q244" s="9"/>
      <c r="R244" s="9"/>
      <c r="S244" s="9"/>
    </row>
    <row r="245" spans="1:19" s="106" customFormat="1" ht="42.75" x14ac:dyDescent="0.2">
      <c r="A245" s="67"/>
      <c r="B245" s="41">
        <v>7</v>
      </c>
      <c r="C245" s="41" t="s">
        <v>97</v>
      </c>
      <c r="D245" s="100" t="s">
        <v>32</v>
      </c>
      <c r="E245" s="107">
        <f>+E235</f>
        <v>16.5</v>
      </c>
      <c r="F245" s="219"/>
      <c r="G245" s="34">
        <f t="shared" si="7"/>
        <v>0</v>
      </c>
      <c r="H245" s="103"/>
      <c r="I245" s="104"/>
      <c r="J245" s="104"/>
      <c r="K245" s="104"/>
      <c r="L245" s="104"/>
      <c r="M245" s="104"/>
      <c r="N245" s="8"/>
      <c r="O245" s="9"/>
      <c r="P245" s="9"/>
      <c r="Q245" s="9"/>
      <c r="R245" s="9"/>
      <c r="S245" s="9"/>
    </row>
    <row r="246" spans="1:19" s="106" customFormat="1" ht="6" customHeight="1" x14ac:dyDescent="0.2">
      <c r="A246" s="67"/>
      <c r="B246" s="41"/>
      <c r="C246" s="41"/>
      <c r="D246" s="100"/>
      <c r="E246" s="107"/>
      <c r="F246" s="221"/>
      <c r="G246" s="34"/>
      <c r="H246" s="103"/>
      <c r="I246" s="104"/>
      <c r="J246" s="104"/>
      <c r="K246" s="104"/>
      <c r="L246" s="104"/>
      <c r="M246" s="104"/>
      <c r="N246" s="8"/>
      <c r="O246" s="9"/>
      <c r="P246" s="9"/>
      <c r="Q246" s="9"/>
      <c r="R246" s="9"/>
      <c r="S246" s="9"/>
    </row>
    <row r="247" spans="1:19" s="106" customFormat="1" ht="42.75" x14ac:dyDescent="0.2">
      <c r="A247" s="67"/>
      <c r="B247" s="206" t="s">
        <v>157</v>
      </c>
      <c r="C247" s="41" t="s">
        <v>156</v>
      </c>
      <c r="D247" s="100" t="s">
        <v>45</v>
      </c>
      <c r="E247" s="107">
        <v>10</v>
      </c>
      <c r="F247" s="219"/>
      <c r="G247" s="34">
        <f t="shared" si="7"/>
        <v>0</v>
      </c>
      <c r="H247" s="103"/>
      <c r="I247" s="104"/>
      <c r="J247" s="104"/>
      <c r="K247" s="104"/>
      <c r="L247" s="104"/>
      <c r="M247" s="104"/>
      <c r="N247" s="8"/>
      <c r="O247" s="9"/>
      <c r="P247" s="9"/>
      <c r="Q247" s="9"/>
      <c r="R247" s="9"/>
      <c r="S247" s="9"/>
    </row>
    <row r="248" spans="1:19" s="106" customFormat="1" ht="6" customHeight="1" x14ac:dyDescent="0.2">
      <c r="A248" s="67"/>
      <c r="B248" s="41"/>
      <c r="C248" s="41"/>
      <c r="D248" s="100"/>
      <c r="E248" s="107"/>
      <c r="F248" s="220"/>
      <c r="G248" s="34" t="str">
        <f t="shared" si="7"/>
        <v xml:space="preserve"> </v>
      </c>
      <c r="H248" s="103"/>
      <c r="I248" s="104"/>
      <c r="J248" s="104"/>
      <c r="K248" s="104"/>
      <c r="L248" s="104"/>
      <c r="M248" s="104"/>
      <c r="N248" s="8"/>
      <c r="O248" s="9"/>
      <c r="P248" s="9"/>
      <c r="Q248" s="9"/>
      <c r="R248" s="9"/>
      <c r="S248" s="9"/>
    </row>
    <row r="249" spans="1:19" s="106" customFormat="1" ht="57" x14ac:dyDescent="0.2">
      <c r="A249" s="67"/>
      <c r="B249" s="41">
        <v>8</v>
      </c>
      <c r="C249" s="41" t="s">
        <v>98</v>
      </c>
      <c r="D249" s="100" t="s">
        <v>32</v>
      </c>
      <c r="E249" s="107">
        <f>+E245</f>
        <v>16.5</v>
      </c>
      <c r="F249" s="219"/>
      <c r="G249" s="34">
        <f t="shared" si="7"/>
        <v>0</v>
      </c>
      <c r="H249" s="103"/>
      <c r="I249" s="104"/>
      <c r="J249" s="104"/>
      <c r="K249" s="104"/>
      <c r="L249" s="104"/>
      <c r="M249" s="104"/>
      <c r="N249" s="8"/>
      <c r="O249" s="9"/>
      <c r="P249" s="9"/>
      <c r="Q249" s="9"/>
      <c r="R249" s="9"/>
      <c r="S249" s="9"/>
    </row>
    <row r="250" spans="1:19" s="106" customFormat="1" ht="6" customHeight="1" x14ac:dyDescent="0.2">
      <c r="A250" s="67"/>
      <c r="B250" s="41"/>
      <c r="C250" s="41"/>
      <c r="D250" s="100"/>
      <c r="E250" s="107"/>
      <c r="F250" s="220"/>
      <c r="G250" s="34" t="str">
        <f t="shared" si="7"/>
        <v xml:space="preserve"> </v>
      </c>
      <c r="H250" s="103"/>
      <c r="I250" s="104"/>
      <c r="J250" s="104"/>
      <c r="K250" s="104"/>
      <c r="L250" s="104"/>
      <c r="M250" s="104"/>
      <c r="N250" s="8"/>
      <c r="O250" s="9"/>
      <c r="P250" s="9"/>
      <c r="Q250" s="9"/>
      <c r="R250" s="9"/>
      <c r="S250" s="9"/>
    </row>
    <row r="251" spans="1:19" s="106" customFormat="1" ht="6" customHeight="1" x14ac:dyDescent="0.2">
      <c r="A251" s="67"/>
      <c r="B251" s="41"/>
      <c r="C251" s="41"/>
      <c r="D251" s="100"/>
      <c r="E251" s="107"/>
      <c r="F251" s="220"/>
      <c r="G251" s="34" t="str">
        <f t="shared" si="7"/>
        <v xml:space="preserve"> </v>
      </c>
      <c r="H251" s="103"/>
      <c r="I251" s="104"/>
      <c r="J251" s="104"/>
      <c r="K251" s="104"/>
      <c r="L251" s="104"/>
      <c r="M251" s="104"/>
      <c r="N251" s="8"/>
      <c r="O251" s="9"/>
      <c r="P251" s="9"/>
      <c r="Q251" s="9"/>
      <c r="R251" s="9"/>
      <c r="S251" s="9"/>
    </row>
    <row r="252" spans="1:19" s="106" customFormat="1" ht="57" x14ac:dyDescent="0.2">
      <c r="A252" s="67"/>
      <c r="B252" s="41">
        <v>9</v>
      </c>
      <c r="C252" s="41" t="s">
        <v>99</v>
      </c>
      <c r="D252" s="100" t="s">
        <v>32</v>
      </c>
      <c r="E252" s="107">
        <f>+E245</f>
        <v>16.5</v>
      </c>
      <c r="F252" s="219"/>
      <c r="G252" s="34">
        <f t="shared" si="7"/>
        <v>0</v>
      </c>
      <c r="H252" s="103"/>
      <c r="I252" s="104"/>
      <c r="J252" s="104"/>
      <c r="K252" s="104"/>
      <c r="L252" s="104"/>
      <c r="M252" s="104"/>
      <c r="N252" s="8"/>
      <c r="O252" s="9"/>
      <c r="P252" s="9"/>
      <c r="Q252" s="9"/>
      <c r="R252" s="9"/>
      <c r="S252" s="9"/>
    </row>
    <row r="253" spans="1:19" s="106" customFormat="1" ht="6" customHeight="1" x14ac:dyDescent="0.2">
      <c r="A253" s="67"/>
      <c r="B253" s="41"/>
      <c r="C253" s="41"/>
      <c r="D253" s="100"/>
      <c r="E253" s="107"/>
      <c r="F253" s="220"/>
      <c r="G253" s="34" t="str">
        <f t="shared" si="7"/>
        <v xml:space="preserve"> </v>
      </c>
      <c r="H253" s="103"/>
      <c r="I253" s="104"/>
      <c r="J253" s="104"/>
      <c r="K253" s="104"/>
      <c r="L253" s="104"/>
      <c r="M253" s="104"/>
      <c r="N253" s="8"/>
      <c r="O253" s="9"/>
      <c r="P253" s="9"/>
      <c r="Q253" s="9"/>
      <c r="R253" s="9"/>
      <c r="S253" s="9"/>
    </row>
    <row r="254" spans="1:19" s="106" customFormat="1" ht="85.5" x14ac:dyDescent="0.2">
      <c r="A254" s="67"/>
      <c r="B254" s="41">
        <v>10</v>
      </c>
      <c r="C254" s="41" t="s">
        <v>100</v>
      </c>
      <c r="D254" s="100" t="s">
        <v>42</v>
      </c>
      <c r="E254" s="107">
        <f>+M254</f>
        <v>34.799999999999997</v>
      </c>
      <c r="F254" s="219"/>
      <c r="G254" s="34">
        <f t="shared" si="7"/>
        <v>0</v>
      </c>
      <c r="H254" s="103"/>
      <c r="I254" s="104">
        <f>+I237</f>
        <v>1.5</v>
      </c>
      <c r="J254" s="104">
        <f>+J237</f>
        <v>2.8</v>
      </c>
      <c r="K254" s="104"/>
      <c r="L254" s="104">
        <v>6</v>
      </c>
      <c r="M254" s="104">
        <f>+(I254*2+J254)*L254</f>
        <v>34.799999999999997</v>
      </c>
      <c r="N254" s="8"/>
      <c r="O254" s="9"/>
      <c r="P254" s="9"/>
      <c r="Q254" s="9"/>
      <c r="R254" s="9"/>
      <c r="S254" s="9"/>
    </row>
    <row r="255" spans="1:19" s="106" customFormat="1" ht="6" customHeight="1" x14ac:dyDescent="0.2">
      <c r="A255" s="67"/>
      <c r="B255" s="41"/>
      <c r="C255" s="41"/>
      <c r="D255" s="100"/>
      <c r="E255" s="107"/>
      <c r="F255" s="221"/>
      <c r="G255" s="34"/>
      <c r="H255" s="103"/>
      <c r="I255" s="104"/>
      <c r="J255" s="104"/>
      <c r="K255" s="104"/>
      <c r="L255" s="104"/>
      <c r="M255" s="104"/>
      <c r="N255" s="8"/>
      <c r="O255" s="9"/>
      <c r="P255" s="9"/>
      <c r="Q255" s="9"/>
      <c r="R255" s="9"/>
      <c r="S255" s="9"/>
    </row>
    <row r="256" spans="1:19" s="106" customFormat="1" ht="71.25" x14ac:dyDescent="0.2">
      <c r="A256" s="67"/>
      <c r="B256" s="41">
        <v>11</v>
      </c>
      <c r="C256" s="41" t="s">
        <v>101</v>
      </c>
      <c r="D256" s="100" t="s">
        <v>32</v>
      </c>
      <c r="E256" s="107">
        <v>6.8</v>
      </c>
      <c r="F256" s="219"/>
      <c r="G256" s="34">
        <f>IF(E256=""," ",+E256*F256)</f>
        <v>0</v>
      </c>
      <c r="H256" s="103"/>
      <c r="I256" s="104"/>
      <c r="J256" s="104"/>
      <c r="K256" s="104"/>
      <c r="L256" s="104"/>
      <c r="M256" s="104"/>
      <c r="N256" s="8"/>
      <c r="O256" s="9"/>
      <c r="P256" s="9"/>
      <c r="Q256" s="9"/>
      <c r="R256" s="9"/>
      <c r="S256" s="9"/>
    </row>
    <row r="257" spans="1:19" s="106" customFormat="1" ht="6" customHeight="1" x14ac:dyDescent="0.2">
      <c r="A257" s="67"/>
      <c r="B257" s="41"/>
      <c r="C257" s="41"/>
      <c r="D257" s="100"/>
      <c r="E257" s="107"/>
      <c r="F257" s="220"/>
      <c r="G257" s="34" t="str">
        <f t="shared" si="7"/>
        <v xml:space="preserve"> </v>
      </c>
      <c r="H257" s="103"/>
      <c r="I257" s="104"/>
      <c r="J257" s="104"/>
      <c r="K257" s="104"/>
      <c r="L257" s="104"/>
      <c r="M257" s="104"/>
      <c r="N257" s="8"/>
      <c r="O257" s="9"/>
      <c r="P257" s="9"/>
      <c r="Q257" s="9"/>
      <c r="R257" s="9"/>
      <c r="S257" s="9"/>
    </row>
    <row r="258" spans="1:19" s="106" customFormat="1" ht="28.5" x14ac:dyDescent="0.2">
      <c r="A258" s="67"/>
      <c r="B258" s="214" t="s">
        <v>169</v>
      </c>
      <c r="C258" s="41" t="s">
        <v>158</v>
      </c>
      <c r="D258" s="100" t="s">
        <v>42</v>
      </c>
      <c r="E258" s="107">
        <v>17</v>
      </c>
      <c r="F258" s="219"/>
      <c r="G258" s="34">
        <f>IF(E258=""," ",+E258*F258)</f>
        <v>0</v>
      </c>
      <c r="H258" s="103"/>
      <c r="I258" s="104">
        <v>5</v>
      </c>
      <c r="J258" s="104">
        <v>1.6</v>
      </c>
      <c r="K258" s="104"/>
      <c r="L258" s="104">
        <v>2</v>
      </c>
      <c r="M258" s="104">
        <f>+(I258+J258)*L258</f>
        <v>13.2</v>
      </c>
      <c r="N258" s="8"/>
      <c r="O258" s="9"/>
      <c r="P258" s="9"/>
      <c r="Q258" s="9"/>
      <c r="R258" s="9"/>
      <c r="S258" s="9"/>
    </row>
    <row r="259" spans="1:19" s="106" customFormat="1" ht="6" customHeight="1" x14ac:dyDescent="0.2">
      <c r="A259" s="67"/>
      <c r="B259" s="195"/>
      <c r="C259" s="111"/>
      <c r="D259" s="112"/>
      <c r="E259" s="113"/>
      <c r="F259" s="220"/>
      <c r="G259" s="34" t="str">
        <f t="shared" si="7"/>
        <v xml:space="preserve"> </v>
      </c>
      <c r="H259" s="103"/>
      <c r="I259" s="104"/>
      <c r="J259" s="104"/>
      <c r="K259" s="104"/>
      <c r="L259" s="104"/>
      <c r="M259" s="104"/>
      <c r="N259" s="8"/>
      <c r="O259" s="9"/>
      <c r="P259" s="9"/>
      <c r="Q259" s="9"/>
      <c r="R259" s="9"/>
      <c r="S259" s="9"/>
    </row>
    <row r="260" spans="1:19" s="106" customFormat="1" ht="57" x14ac:dyDescent="0.2">
      <c r="A260" s="67"/>
      <c r="B260" s="56">
        <v>13</v>
      </c>
      <c r="C260" s="41" t="s">
        <v>102</v>
      </c>
      <c r="D260" s="100" t="s">
        <v>42</v>
      </c>
      <c r="E260" s="107">
        <v>9.5</v>
      </c>
      <c r="F260" s="219"/>
      <c r="G260" s="34">
        <f t="shared" si="7"/>
        <v>0</v>
      </c>
      <c r="H260" s="103"/>
      <c r="I260" s="104">
        <v>3</v>
      </c>
      <c r="J260" s="104"/>
      <c r="K260" s="104"/>
      <c r="L260" s="104">
        <v>6</v>
      </c>
      <c r="M260" s="104">
        <f>+I260*L260</f>
        <v>18</v>
      </c>
      <c r="N260" s="8"/>
      <c r="O260" s="9"/>
      <c r="P260" s="9"/>
      <c r="Q260" s="9"/>
      <c r="R260" s="9"/>
      <c r="S260" s="9"/>
    </row>
    <row r="261" spans="1:19" s="106" customFormat="1" ht="6" customHeight="1" x14ac:dyDescent="0.2">
      <c r="A261" s="67"/>
      <c r="B261" s="56"/>
      <c r="C261" s="41"/>
      <c r="D261" s="100"/>
      <c r="E261" s="107"/>
      <c r="F261" s="220"/>
      <c r="G261" s="34" t="str">
        <f t="shared" si="7"/>
        <v xml:space="preserve"> </v>
      </c>
      <c r="H261" s="103"/>
      <c r="I261" s="104"/>
      <c r="J261" s="104"/>
      <c r="K261" s="104"/>
      <c r="L261" s="104"/>
      <c r="M261" s="104"/>
      <c r="N261" s="8"/>
      <c r="O261" s="9"/>
      <c r="P261" s="9"/>
      <c r="Q261" s="9"/>
      <c r="R261" s="9"/>
      <c r="S261" s="9"/>
    </row>
    <row r="262" spans="1:19" s="106" customFormat="1" ht="99.75" x14ac:dyDescent="0.2">
      <c r="A262" s="67"/>
      <c r="B262" s="41">
        <v>14</v>
      </c>
      <c r="C262" s="41" t="s">
        <v>170</v>
      </c>
      <c r="D262" s="100" t="s">
        <v>32</v>
      </c>
      <c r="E262" s="107">
        <v>16.5</v>
      </c>
      <c r="F262" s="219"/>
      <c r="G262" s="34">
        <f t="shared" si="7"/>
        <v>0</v>
      </c>
      <c r="H262" s="103"/>
      <c r="I262" s="104"/>
      <c r="J262" s="104"/>
      <c r="K262" s="104"/>
      <c r="L262" s="104"/>
      <c r="M262" s="104"/>
      <c r="N262" s="8"/>
      <c r="O262" s="9"/>
      <c r="P262" s="9"/>
      <c r="Q262" s="9"/>
      <c r="R262" s="9"/>
      <c r="S262" s="9"/>
    </row>
    <row r="263" spans="1:19" s="106" customFormat="1" ht="6" customHeight="1" x14ac:dyDescent="0.2">
      <c r="A263" s="67"/>
      <c r="B263" s="41"/>
      <c r="C263" s="41"/>
      <c r="D263" s="100"/>
      <c r="E263" s="107"/>
      <c r="F263" s="221"/>
      <c r="G263" s="34"/>
      <c r="H263" s="103"/>
      <c r="I263" s="104"/>
      <c r="J263" s="104"/>
      <c r="K263" s="104"/>
      <c r="L263" s="104"/>
      <c r="M263" s="104"/>
      <c r="N263" s="8"/>
      <c r="O263" s="9"/>
      <c r="P263" s="9"/>
      <c r="Q263" s="9"/>
      <c r="R263" s="9"/>
      <c r="S263" s="9"/>
    </row>
    <row r="264" spans="1:19" s="106" customFormat="1" ht="28.5" x14ac:dyDescent="0.2">
      <c r="A264" s="67"/>
      <c r="B264" s="206" t="s">
        <v>155</v>
      </c>
      <c r="C264" s="41" t="s">
        <v>154</v>
      </c>
      <c r="D264" s="100" t="s">
        <v>42</v>
      </c>
      <c r="E264" s="107">
        <v>6</v>
      </c>
      <c r="F264" s="219"/>
      <c r="G264" s="34">
        <f t="shared" si="7"/>
        <v>0</v>
      </c>
      <c r="H264" s="103"/>
      <c r="I264" s="104"/>
      <c r="J264" s="104"/>
      <c r="K264" s="104"/>
      <c r="L264" s="104"/>
      <c r="M264" s="104"/>
      <c r="N264" s="8"/>
      <c r="O264" s="9"/>
      <c r="P264" s="9"/>
      <c r="Q264" s="9"/>
      <c r="R264" s="9"/>
      <c r="S264" s="9"/>
    </row>
    <row r="265" spans="1:19" s="106" customFormat="1" ht="6" customHeight="1" x14ac:dyDescent="0.2">
      <c r="A265" s="67"/>
      <c r="B265" s="41"/>
      <c r="C265" s="41"/>
      <c r="D265" s="100"/>
      <c r="E265" s="107"/>
      <c r="F265" s="220"/>
      <c r="G265" s="34" t="str">
        <f t="shared" si="7"/>
        <v xml:space="preserve"> </v>
      </c>
      <c r="H265" s="103"/>
      <c r="I265" s="104"/>
      <c r="J265" s="104"/>
      <c r="K265" s="104"/>
      <c r="L265" s="104"/>
      <c r="M265" s="104"/>
      <c r="N265" s="8"/>
      <c r="O265" s="9"/>
      <c r="P265" s="9"/>
      <c r="Q265" s="9"/>
      <c r="R265" s="9"/>
      <c r="S265" s="9"/>
    </row>
    <row r="266" spans="1:19" s="106" customFormat="1" x14ac:dyDescent="0.2">
      <c r="A266" s="67"/>
      <c r="B266" s="56"/>
      <c r="C266" s="41"/>
      <c r="D266" s="100"/>
      <c r="E266" s="107"/>
      <c r="F266" s="219"/>
      <c r="G266" s="34"/>
      <c r="H266" s="103"/>
      <c r="I266" s="104">
        <f>+I254</f>
        <v>1.5</v>
      </c>
      <c r="J266" s="104">
        <f>+J254</f>
        <v>2.8</v>
      </c>
      <c r="K266" s="104"/>
      <c r="L266" s="104">
        <v>6</v>
      </c>
      <c r="M266" s="104">
        <f>+(I266*2+J266)*L266</f>
        <v>34.799999999999997</v>
      </c>
      <c r="N266" s="8"/>
      <c r="O266" s="9"/>
      <c r="P266" s="9"/>
      <c r="Q266" s="9"/>
      <c r="R266" s="9"/>
      <c r="S266" s="9"/>
    </row>
    <row r="267" spans="1:19" s="106" customFormat="1" ht="6" customHeight="1" x14ac:dyDescent="0.2">
      <c r="A267" s="67"/>
      <c r="B267" s="56"/>
      <c r="C267" s="41"/>
      <c r="D267" s="100"/>
      <c r="E267" s="107"/>
      <c r="F267" s="220"/>
      <c r="G267" s="34" t="str">
        <f t="shared" si="7"/>
        <v xml:space="preserve"> </v>
      </c>
      <c r="H267" s="103"/>
      <c r="I267" s="104"/>
      <c r="J267" s="104"/>
      <c r="K267" s="104"/>
      <c r="L267" s="104"/>
      <c r="M267" s="104"/>
      <c r="N267" s="8"/>
      <c r="O267" s="9"/>
      <c r="P267" s="9"/>
      <c r="Q267" s="9"/>
      <c r="R267" s="9"/>
      <c r="S267" s="9"/>
    </row>
    <row r="268" spans="1:19" s="106" customFormat="1" ht="42.75" x14ac:dyDescent="0.2">
      <c r="A268" s="67"/>
      <c r="B268" s="41">
        <v>16</v>
      </c>
      <c r="C268" s="41" t="s">
        <v>103</v>
      </c>
      <c r="D268" s="100" t="s">
        <v>32</v>
      </c>
      <c r="E268" s="107">
        <f>+M268</f>
        <v>7.7399999999999984</v>
      </c>
      <c r="F268" s="219"/>
      <c r="G268" s="34">
        <f t="shared" si="7"/>
        <v>0</v>
      </c>
      <c r="H268" s="103"/>
      <c r="I268" s="104">
        <v>1.5</v>
      </c>
      <c r="J268" s="104">
        <v>2.8</v>
      </c>
      <c r="K268" s="104">
        <v>0.3</v>
      </c>
      <c r="L268" s="104">
        <v>6</v>
      </c>
      <c r="M268" s="104">
        <f>+(I268+J268)*K268*L268</f>
        <v>7.7399999999999984</v>
      </c>
      <c r="N268" s="8"/>
      <c r="O268" s="9"/>
      <c r="P268" s="9"/>
      <c r="Q268" s="9"/>
      <c r="R268" s="9"/>
      <c r="S268" s="9"/>
    </row>
    <row r="269" spans="1:19" s="106" customFormat="1" ht="6" customHeight="1" x14ac:dyDescent="0.2">
      <c r="A269" s="67"/>
      <c r="B269" s="41"/>
      <c r="C269" s="41"/>
      <c r="D269" s="100"/>
      <c r="E269" s="107"/>
      <c r="F269" s="220"/>
      <c r="G269" s="34" t="str">
        <f t="shared" si="7"/>
        <v xml:space="preserve"> </v>
      </c>
      <c r="H269" s="103"/>
      <c r="I269" s="104"/>
      <c r="J269" s="104"/>
      <c r="K269" s="104"/>
      <c r="L269" s="104"/>
      <c r="M269" s="104"/>
      <c r="N269" s="8"/>
      <c r="O269" s="9"/>
      <c r="P269" s="9"/>
      <c r="Q269" s="9"/>
      <c r="R269" s="9"/>
      <c r="S269" s="9"/>
    </row>
    <row r="270" spans="1:19" s="106" customFormat="1" ht="57" x14ac:dyDescent="0.2">
      <c r="A270" s="67"/>
      <c r="B270" s="56">
        <v>17</v>
      </c>
      <c r="C270" s="41" t="s">
        <v>104</v>
      </c>
      <c r="D270" s="100" t="s">
        <v>42</v>
      </c>
      <c r="E270" s="107">
        <v>35</v>
      </c>
      <c r="F270" s="219"/>
      <c r="G270" s="34">
        <f t="shared" si="7"/>
        <v>0</v>
      </c>
      <c r="H270" s="103"/>
      <c r="I270" s="104">
        <f>1.6+0.8</f>
        <v>2.4000000000000004</v>
      </c>
      <c r="J270" s="104"/>
      <c r="K270" s="104"/>
      <c r="L270" s="104">
        <v>6</v>
      </c>
      <c r="M270" s="104">
        <f>+I270*L270</f>
        <v>14.400000000000002</v>
      </c>
      <c r="N270" s="8"/>
      <c r="O270" s="9"/>
      <c r="P270" s="9"/>
      <c r="Q270" s="9"/>
      <c r="R270" s="9"/>
      <c r="S270" s="9"/>
    </row>
    <row r="271" spans="1:19" s="106" customFormat="1" ht="6" customHeight="1" x14ac:dyDescent="0.2">
      <c r="A271" s="67"/>
      <c r="B271" s="56"/>
      <c r="C271" s="41"/>
      <c r="D271" s="100"/>
      <c r="E271" s="107"/>
      <c r="F271" s="220"/>
      <c r="G271" s="34" t="str">
        <f t="shared" si="7"/>
        <v xml:space="preserve"> </v>
      </c>
      <c r="H271" s="103"/>
      <c r="I271" s="104"/>
      <c r="J271" s="104"/>
      <c r="K271" s="104"/>
      <c r="L271" s="104"/>
      <c r="M271" s="104"/>
      <c r="N271" s="8"/>
      <c r="O271" s="9"/>
      <c r="P271" s="9"/>
      <c r="Q271" s="9"/>
      <c r="R271" s="9"/>
      <c r="S271" s="9"/>
    </row>
    <row r="272" spans="1:19" s="106" customFormat="1" ht="28.5" x14ac:dyDescent="0.2">
      <c r="A272" s="67"/>
      <c r="B272" s="41">
        <v>18</v>
      </c>
      <c r="C272" s="41" t="s">
        <v>105</v>
      </c>
      <c r="D272" s="100" t="s">
        <v>22</v>
      </c>
      <c r="E272" s="107">
        <v>1</v>
      </c>
      <c r="F272" s="219"/>
      <c r="G272" s="34">
        <f t="shared" si="7"/>
        <v>0</v>
      </c>
      <c r="H272" s="103"/>
      <c r="I272" s="104"/>
      <c r="J272" s="104"/>
      <c r="K272" s="104"/>
      <c r="L272" s="104"/>
      <c r="M272" s="104"/>
      <c r="N272" s="8"/>
      <c r="O272" s="9"/>
      <c r="P272" s="9"/>
      <c r="Q272" s="9"/>
      <c r="R272" s="9"/>
      <c r="S272" s="9"/>
    </row>
    <row r="273" spans="1:19" ht="6" customHeight="1" x14ac:dyDescent="0.2">
      <c r="B273" s="189"/>
      <c r="C273" s="45"/>
      <c r="D273" s="46"/>
      <c r="E273" s="47"/>
      <c r="F273" s="48"/>
      <c r="G273" s="49"/>
      <c r="H273" s="50"/>
    </row>
    <row r="274" spans="1:19" ht="15" x14ac:dyDescent="0.2">
      <c r="B274" s="178"/>
      <c r="C274" s="51" t="s">
        <v>33</v>
      </c>
      <c r="D274" s="52"/>
      <c r="E274" s="53"/>
      <c r="F274" s="5"/>
      <c r="G274" s="6">
        <f>SUM(G233:G273)</f>
        <v>0</v>
      </c>
      <c r="H274" s="7"/>
    </row>
    <row r="275" spans="1:19" ht="15" x14ac:dyDescent="0.2">
      <c r="B275" s="178"/>
      <c r="C275" s="51"/>
      <c r="D275" s="52"/>
      <c r="E275" s="53"/>
      <c r="F275" s="5"/>
      <c r="G275" s="6"/>
      <c r="H275" s="7"/>
    </row>
    <row r="276" spans="1:19" x14ac:dyDescent="0.2">
      <c r="B276" s="178"/>
      <c r="C276" s="60" t="s">
        <v>6</v>
      </c>
      <c r="D276" s="52"/>
      <c r="E276" s="53"/>
      <c r="F276" s="5"/>
      <c r="G276" s="6"/>
      <c r="H276" s="7"/>
    </row>
    <row r="277" spans="1:19" ht="28.5" customHeight="1" x14ac:dyDescent="0.25">
      <c r="B277" s="178"/>
      <c r="C277" s="225" t="s">
        <v>106</v>
      </c>
      <c r="D277" s="227"/>
      <c r="E277" s="227"/>
      <c r="F277" s="227"/>
      <c r="G277" s="227"/>
      <c r="H277" s="7"/>
    </row>
    <row r="278" spans="1:19" ht="15" x14ac:dyDescent="0.2">
      <c r="B278" s="178"/>
      <c r="C278" s="51"/>
      <c r="D278" s="52"/>
      <c r="E278" s="53"/>
      <c r="F278" s="5"/>
      <c r="G278" s="6"/>
      <c r="H278" s="7"/>
    </row>
    <row r="279" spans="1:19" s="106" customFormat="1" x14ac:dyDescent="0.2">
      <c r="A279" s="67"/>
      <c r="B279" s="41"/>
      <c r="C279" s="41"/>
      <c r="D279" s="100"/>
      <c r="E279" s="114"/>
      <c r="F279" s="102"/>
      <c r="G279" s="102"/>
      <c r="H279" s="103"/>
      <c r="I279" s="104"/>
      <c r="J279" s="104"/>
      <c r="K279" s="104"/>
      <c r="L279" s="104"/>
      <c r="M279" s="104"/>
      <c r="N279" s="8"/>
      <c r="O279" s="9"/>
      <c r="P279" s="9"/>
      <c r="Q279" s="9"/>
      <c r="R279" s="9"/>
      <c r="S279" s="9"/>
    </row>
    <row r="280" spans="1:19" ht="15" x14ac:dyDescent="0.25">
      <c r="B280" s="191" t="s">
        <v>107</v>
      </c>
      <c r="C280" s="61" t="s">
        <v>108</v>
      </c>
      <c r="D280" s="62"/>
      <c r="E280" s="63"/>
      <c r="F280" s="64"/>
      <c r="G280" s="65"/>
      <c r="H280" s="66"/>
    </row>
    <row r="281" spans="1:19" x14ac:dyDescent="0.2">
      <c r="B281" s="178"/>
      <c r="C281" s="67"/>
      <c r="D281" s="52"/>
      <c r="E281" s="53"/>
      <c r="F281" s="5"/>
      <c r="G281" s="6"/>
      <c r="H281" s="7"/>
    </row>
    <row r="282" spans="1:19" ht="15" x14ac:dyDescent="0.25">
      <c r="B282" s="188" t="s">
        <v>10</v>
      </c>
      <c r="C282" s="25" t="s">
        <v>11</v>
      </c>
      <c r="D282" s="26" t="s">
        <v>12</v>
      </c>
      <c r="E282" s="27" t="s">
        <v>13</v>
      </c>
      <c r="F282" s="28" t="s">
        <v>14</v>
      </c>
      <c r="G282" s="29" t="s">
        <v>15</v>
      </c>
      <c r="H282" s="30"/>
      <c r="I282" s="8" t="s">
        <v>16</v>
      </c>
      <c r="J282" s="8" t="s">
        <v>17</v>
      </c>
      <c r="K282" s="8" t="s">
        <v>18</v>
      </c>
      <c r="L282" s="8" t="s">
        <v>19</v>
      </c>
      <c r="M282" s="8" t="s">
        <v>20</v>
      </c>
    </row>
    <row r="283" spans="1:19" ht="6" customHeight="1" x14ac:dyDescent="0.25">
      <c r="E283" s="88"/>
      <c r="F283" s="89"/>
      <c r="G283" s="90"/>
      <c r="H283" s="30"/>
    </row>
    <row r="284" spans="1:19" ht="42.75" x14ac:dyDescent="0.2">
      <c r="B284" s="190">
        <v>1</v>
      </c>
      <c r="C284" s="76" t="s">
        <v>109</v>
      </c>
      <c r="D284" s="73" t="s">
        <v>42</v>
      </c>
      <c r="E284" s="4">
        <v>132</v>
      </c>
      <c r="F284" s="44"/>
      <c r="G284" s="34">
        <f>IF(E284=""," ",+E284*F284)</f>
        <v>0</v>
      </c>
      <c r="H284" s="7"/>
    </row>
    <row r="285" spans="1:19" ht="6" customHeight="1" x14ac:dyDescent="0.2">
      <c r="B285" s="190"/>
      <c r="C285" s="74"/>
      <c r="D285" s="73"/>
      <c r="E285" s="4"/>
      <c r="F285" s="5"/>
      <c r="G285" s="34" t="str">
        <f>IF(E285=""," ",+E285*F285)</f>
        <v xml:space="preserve"> </v>
      </c>
      <c r="H285" s="7"/>
    </row>
    <row r="286" spans="1:19" ht="42.75" x14ac:dyDescent="0.2">
      <c r="B286" s="190">
        <v>2</v>
      </c>
      <c r="C286" s="76" t="s">
        <v>171</v>
      </c>
      <c r="D286" s="73" t="s">
        <v>22</v>
      </c>
      <c r="E286" s="4">
        <v>1</v>
      </c>
      <c r="F286" s="44"/>
      <c r="G286" s="34">
        <f>IF(E286=""," ",+E286*F286)</f>
        <v>0</v>
      </c>
      <c r="H286" s="7"/>
    </row>
    <row r="287" spans="1:19" ht="6" customHeight="1" x14ac:dyDescent="0.2">
      <c r="B287" s="190"/>
      <c r="C287" s="74"/>
      <c r="D287" s="73"/>
      <c r="E287" s="4"/>
      <c r="F287" s="5"/>
      <c r="G287" s="34" t="str">
        <f>IF(E287=""," ",+E287*F287)</f>
        <v xml:space="preserve"> </v>
      </c>
      <c r="H287" s="7"/>
    </row>
    <row r="288" spans="1:19" ht="42.75" x14ac:dyDescent="0.2">
      <c r="B288" s="190">
        <v>3</v>
      </c>
      <c r="C288" s="76" t="s">
        <v>110</v>
      </c>
      <c r="D288" s="73" t="s">
        <v>22</v>
      </c>
      <c r="E288" s="4">
        <v>1</v>
      </c>
      <c r="F288" s="44"/>
      <c r="G288" s="34">
        <f>IF(E288=""," ",+E288*F288)</f>
        <v>0</v>
      </c>
      <c r="H288" s="7"/>
    </row>
    <row r="289" spans="1:19" ht="6" customHeight="1" x14ac:dyDescent="0.2">
      <c r="B289" s="189"/>
      <c r="C289" s="45"/>
      <c r="D289" s="46"/>
      <c r="E289" s="47"/>
      <c r="F289" s="48"/>
      <c r="G289" s="49"/>
      <c r="H289" s="50"/>
    </row>
    <row r="290" spans="1:19" ht="15" x14ac:dyDescent="0.2">
      <c r="B290" s="196"/>
      <c r="C290" s="51" t="s">
        <v>33</v>
      </c>
      <c r="D290" s="52"/>
      <c r="E290" s="53"/>
      <c r="F290" s="5"/>
      <c r="G290" s="6">
        <f>SUM(G284:G289)</f>
        <v>0</v>
      </c>
      <c r="H290" s="50"/>
    </row>
    <row r="291" spans="1:19" ht="15" x14ac:dyDescent="0.2">
      <c r="B291" s="196"/>
      <c r="C291" s="51"/>
      <c r="D291" s="52"/>
      <c r="E291" s="53"/>
      <c r="F291" s="5"/>
      <c r="G291" s="6"/>
      <c r="H291" s="50"/>
    </row>
    <row r="292" spans="1:19" x14ac:dyDescent="0.2">
      <c r="B292" s="178"/>
      <c r="D292" s="10"/>
      <c r="E292" s="10"/>
      <c r="F292" s="10"/>
      <c r="G292" s="10"/>
      <c r="H292" s="7"/>
    </row>
    <row r="293" spans="1:19" ht="15" x14ac:dyDescent="0.2">
      <c r="B293" s="178"/>
      <c r="C293" s="51"/>
      <c r="D293" s="52"/>
      <c r="E293" s="53"/>
      <c r="F293" s="5"/>
      <c r="G293" s="6"/>
      <c r="H293" s="7"/>
    </row>
    <row r="294" spans="1:19" ht="15" x14ac:dyDescent="0.25">
      <c r="B294" s="191" t="s">
        <v>132</v>
      </c>
      <c r="C294" s="61" t="s">
        <v>130</v>
      </c>
      <c r="D294" s="62"/>
      <c r="E294" s="63"/>
      <c r="F294" s="64"/>
      <c r="G294" s="65"/>
      <c r="H294" s="7"/>
    </row>
    <row r="295" spans="1:19" x14ac:dyDescent="0.2">
      <c r="B295" s="178"/>
      <c r="C295" s="67"/>
      <c r="D295" s="52"/>
      <c r="E295" s="53"/>
      <c r="F295" s="5"/>
      <c r="G295" s="6"/>
      <c r="H295" s="7"/>
    </row>
    <row r="296" spans="1:19" ht="15" x14ac:dyDescent="0.25">
      <c r="B296" s="188" t="s">
        <v>10</v>
      </c>
      <c r="C296" s="25" t="s">
        <v>11</v>
      </c>
      <c r="D296" s="26" t="s">
        <v>12</v>
      </c>
      <c r="E296" s="27" t="s">
        <v>13</v>
      </c>
      <c r="F296" s="28" t="s">
        <v>14</v>
      </c>
      <c r="G296" s="29" t="s">
        <v>15</v>
      </c>
      <c r="H296" s="7"/>
    </row>
    <row r="297" spans="1:19" ht="3.75" customHeight="1" x14ac:dyDescent="0.2">
      <c r="B297" s="178"/>
      <c r="C297" s="51"/>
      <c r="D297" s="52"/>
      <c r="E297" s="53"/>
      <c r="F297" s="5"/>
      <c r="G297" s="6"/>
      <c r="H297" s="7"/>
    </row>
    <row r="298" spans="1:19" ht="42.75" x14ac:dyDescent="0.2">
      <c r="B298" s="184">
        <v>1</v>
      </c>
      <c r="C298" s="167" t="s">
        <v>153</v>
      </c>
      <c r="D298" s="52" t="s">
        <v>22</v>
      </c>
      <c r="E298" s="169">
        <v>20</v>
      </c>
      <c r="F298" s="208"/>
      <c r="G298" s="34">
        <f>IF(E298=""," ",+E298*F298)</f>
        <v>0</v>
      </c>
      <c r="H298" s="7"/>
    </row>
    <row r="299" spans="1:19" ht="4.5" customHeight="1" x14ac:dyDescent="0.2">
      <c r="B299" s="184"/>
      <c r="C299" s="51"/>
      <c r="D299" s="52"/>
      <c r="E299" s="169"/>
      <c r="F299" s="5"/>
      <c r="G299" s="6"/>
      <c r="H299" s="7"/>
    </row>
    <row r="300" spans="1:19" ht="42.75" x14ac:dyDescent="0.2">
      <c r="B300" s="184">
        <v>2</v>
      </c>
      <c r="C300" s="167" t="s">
        <v>131</v>
      </c>
      <c r="D300" s="52" t="s">
        <v>22</v>
      </c>
      <c r="E300" s="169">
        <v>20</v>
      </c>
      <c r="F300" s="208"/>
      <c r="G300" s="34">
        <f>IF(E300=""," ",+E300*F300)</f>
        <v>0</v>
      </c>
      <c r="H300" s="7"/>
    </row>
    <row r="301" spans="1:19" ht="5.25" customHeight="1" x14ac:dyDescent="0.2">
      <c r="B301" s="178"/>
      <c r="C301" s="51"/>
      <c r="D301" s="52"/>
      <c r="E301" s="169"/>
      <c r="F301" s="5"/>
      <c r="G301" s="6"/>
      <c r="H301" s="7"/>
    </row>
    <row r="302" spans="1:19" ht="57" x14ac:dyDescent="0.2">
      <c r="B302" s="204">
        <v>3</v>
      </c>
      <c r="C302" s="180" t="s">
        <v>145</v>
      </c>
      <c r="D302" s="171" t="s">
        <v>45</v>
      </c>
      <c r="E302" s="172">
        <v>8</v>
      </c>
      <c r="F302" s="218"/>
      <c r="G302" s="34">
        <f>IF(E302=""," ",+E302*F302)</f>
        <v>0</v>
      </c>
      <c r="H302" s="7"/>
    </row>
    <row r="303" spans="1:19" s="106" customFormat="1" ht="15" x14ac:dyDescent="0.2">
      <c r="A303" s="67"/>
      <c r="B303" s="41"/>
      <c r="C303" s="51" t="s">
        <v>33</v>
      </c>
      <c r="D303" s="52"/>
      <c r="E303" s="53"/>
      <c r="F303" s="5"/>
      <c r="G303" s="173">
        <f>SUM(G298:G302)</f>
        <v>0</v>
      </c>
      <c r="H303" s="103"/>
      <c r="I303" s="104"/>
      <c r="J303" s="104"/>
      <c r="K303" s="104"/>
      <c r="L303" s="104"/>
      <c r="M303" s="104"/>
      <c r="N303" s="8"/>
      <c r="O303" s="9"/>
      <c r="P303" s="9"/>
      <c r="Q303" s="9"/>
      <c r="R303" s="9"/>
      <c r="S303" s="9"/>
    </row>
    <row r="304" spans="1:19" s="106" customFormat="1" ht="15" x14ac:dyDescent="0.2">
      <c r="A304" s="67"/>
      <c r="B304" s="41"/>
      <c r="C304" s="51"/>
      <c r="D304" s="52"/>
      <c r="E304" s="53"/>
      <c r="F304" s="5"/>
      <c r="G304" s="174"/>
      <c r="H304" s="103"/>
      <c r="I304" s="104"/>
      <c r="J304" s="104"/>
      <c r="K304" s="104"/>
      <c r="L304" s="104"/>
      <c r="M304" s="104"/>
      <c r="N304" s="8"/>
      <c r="O304" s="9"/>
      <c r="P304" s="9"/>
      <c r="Q304" s="9"/>
      <c r="R304" s="9"/>
      <c r="S304" s="9"/>
    </row>
    <row r="305" spans="1:19" s="106" customFormat="1" ht="15" x14ac:dyDescent="0.2">
      <c r="A305" s="67"/>
      <c r="B305" s="41"/>
      <c r="C305" s="51"/>
      <c r="D305" s="52"/>
      <c r="E305" s="53"/>
      <c r="F305" s="5"/>
      <c r="G305" s="174"/>
      <c r="H305" s="103"/>
      <c r="I305" s="104"/>
      <c r="J305" s="104"/>
      <c r="K305" s="104"/>
      <c r="L305" s="104"/>
      <c r="M305" s="104"/>
      <c r="N305" s="8"/>
      <c r="O305" s="9"/>
      <c r="P305" s="9"/>
      <c r="Q305" s="9"/>
      <c r="R305" s="9"/>
      <c r="S305" s="9"/>
    </row>
    <row r="306" spans="1:19" s="106" customFormat="1" ht="15" x14ac:dyDescent="0.25">
      <c r="A306" s="67"/>
      <c r="B306" s="191" t="s">
        <v>133</v>
      </c>
      <c r="C306" s="61" t="s">
        <v>134</v>
      </c>
      <c r="D306" s="62"/>
      <c r="E306" s="63"/>
      <c r="F306" s="64"/>
      <c r="G306" s="65"/>
      <c r="H306" s="103"/>
      <c r="I306" s="104"/>
      <c r="J306" s="104"/>
      <c r="K306" s="104"/>
      <c r="L306" s="104"/>
      <c r="M306" s="104"/>
      <c r="N306" s="8"/>
      <c r="O306" s="9"/>
      <c r="P306" s="9"/>
      <c r="Q306" s="9"/>
      <c r="R306" s="9"/>
      <c r="S306" s="9"/>
    </row>
    <row r="307" spans="1:19" s="106" customFormat="1" x14ac:dyDescent="0.2">
      <c r="A307" s="67"/>
      <c r="B307" s="178"/>
      <c r="C307" s="67"/>
      <c r="D307" s="52"/>
      <c r="E307" s="53"/>
      <c r="F307" s="5"/>
      <c r="G307" s="6"/>
      <c r="H307" s="103"/>
      <c r="I307" s="104"/>
      <c r="J307" s="104"/>
      <c r="K307" s="104"/>
      <c r="L307" s="104"/>
      <c r="M307" s="104"/>
      <c r="N307" s="8"/>
      <c r="O307" s="9"/>
      <c r="P307" s="9"/>
      <c r="Q307" s="9"/>
      <c r="R307" s="9"/>
      <c r="S307" s="9"/>
    </row>
    <row r="308" spans="1:19" s="106" customFormat="1" ht="15" x14ac:dyDescent="0.25">
      <c r="A308" s="67"/>
      <c r="B308" s="188" t="s">
        <v>10</v>
      </c>
      <c r="C308" s="25" t="s">
        <v>11</v>
      </c>
      <c r="D308" s="26" t="s">
        <v>12</v>
      </c>
      <c r="E308" s="27" t="s">
        <v>13</v>
      </c>
      <c r="F308" s="28" t="s">
        <v>14</v>
      </c>
      <c r="G308" s="29" t="s">
        <v>15</v>
      </c>
      <c r="H308" s="103"/>
      <c r="I308" s="104"/>
      <c r="J308" s="104"/>
      <c r="K308" s="104"/>
      <c r="L308" s="104"/>
      <c r="M308" s="104"/>
      <c r="N308" s="8"/>
      <c r="O308" s="9"/>
      <c r="P308" s="9"/>
      <c r="Q308" s="9"/>
      <c r="R308" s="9"/>
      <c r="S308" s="9"/>
    </row>
    <row r="309" spans="1:19" s="106" customFormat="1" ht="5.25" customHeight="1" x14ac:dyDescent="0.2">
      <c r="A309" s="67"/>
      <c r="B309" s="197"/>
      <c r="C309" s="77"/>
      <c r="D309" s="175"/>
      <c r="E309" s="176"/>
      <c r="F309" s="177"/>
      <c r="G309" s="177"/>
      <c r="H309" s="103"/>
      <c r="I309" s="104"/>
      <c r="J309" s="104"/>
      <c r="K309" s="104"/>
      <c r="L309" s="104"/>
      <c r="M309" s="104"/>
      <c r="N309" s="8"/>
      <c r="O309" s="9"/>
      <c r="P309" s="9"/>
      <c r="Q309" s="9"/>
      <c r="R309" s="9"/>
      <c r="S309" s="9"/>
    </row>
    <row r="310" spans="1:19" s="106" customFormat="1" ht="57" x14ac:dyDescent="0.2">
      <c r="A310" s="67"/>
      <c r="B310" s="184">
        <v>1</v>
      </c>
      <c r="C310" s="167" t="s">
        <v>150</v>
      </c>
      <c r="D310" s="52" t="s">
        <v>32</v>
      </c>
      <c r="E310" s="169">
        <v>62</v>
      </c>
      <c r="F310" s="216"/>
      <c r="G310" s="179">
        <f>IF(E310=""," ",+E310*F310)</f>
        <v>0</v>
      </c>
      <c r="H310" s="103"/>
      <c r="I310" s="104"/>
      <c r="J310" s="104"/>
      <c r="K310" s="104"/>
      <c r="L310" s="104"/>
      <c r="M310" s="104"/>
      <c r="N310" s="8"/>
      <c r="O310" s="9"/>
      <c r="P310" s="9"/>
      <c r="Q310" s="9"/>
      <c r="R310" s="9"/>
      <c r="S310" s="9"/>
    </row>
    <row r="311" spans="1:19" s="106" customFormat="1" ht="6" customHeight="1" x14ac:dyDescent="0.2">
      <c r="A311" s="67"/>
      <c r="B311" s="40"/>
      <c r="C311" s="51"/>
      <c r="D311" s="52"/>
      <c r="E311" s="53"/>
      <c r="F311" s="215"/>
      <c r="G311" s="174"/>
      <c r="H311" s="103"/>
      <c r="I311" s="104"/>
      <c r="J311" s="104"/>
      <c r="K311" s="104"/>
      <c r="L311" s="104"/>
      <c r="M311" s="104"/>
      <c r="N311" s="8"/>
      <c r="O311" s="9"/>
      <c r="P311" s="9"/>
      <c r="Q311" s="9"/>
      <c r="R311" s="9"/>
      <c r="S311" s="9"/>
    </row>
    <row r="312" spans="1:19" s="106" customFormat="1" ht="28.5" x14ac:dyDescent="0.2">
      <c r="A312" s="67"/>
      <c r="B312" s="184">
        <v>2</v>
      </c>
      <c r="C312" s="167" t="s">
        <v>135</v>
      </c>
      <c r="D312" s="52" t="s">
        <v>42</v>
      </c>
      <c r="E312" s="169">
        <v>35</v>
      </c>
      <c r="F312" s="216"/>
      <c r="G312" s="179">
        <f>IF(E312=""," ",+E312*F312)</f>
        <v>0</v>
      </c>
      <c r="H312" s="103"/>
      <c r="I312" s="104"/>
      <c r="J312" s="104"/>
      <c r="K312" s="104"/>
      <c r="L312" s="104"/>
      <c r="M312" s="104"/>
      <c r="N312" s="8"/>
      <c r="O312" s="9"/>
      <c r="P312" s="9"/>
      <c r="Q312" s="9"/>
      <c r="R312" s="9"/>
      <c r="S312" s="9"/>
    </row>
    <row r="313" spans="1:19" s="106" customFormat="1" ht="6" customHeight="1" x14ac:dyDescent="0.2">
      <c r="A313" s="67"/>
      <c r="B313" s="40"/>
      <c r="C313" s="51"/>
      <c r="D313" s="52"/>
      <c r="E313" s="53"/>
      <c r="F313" s="215"/>
      <c r="G313" s="174"/>
      <c r="H313" s="103"/>
      <c r="I313" s="104"/>
      <c r="J313" s="104"/>
      <c r="K313" s="104"/>
      <c r="L313" s="104"/>
      <c r="M313" s="104"/>
      <c r="N313" s="8"/>
      <c r="O313" s="9"/>
      <c r="P313" s="9"/>
      <c r="Q313" s="9"/>
      <c r="R313" s="9"/>
      <c r="S313" s="9"/>
    </row>
    <row r="314" spans="1:19" s="106" customFormat="1" ht="57" x14ac:dyDescent="0.2">
      <c r="A314" s="67"/>
      <c r="B314" s="184">
        <v>3</v>
      </c>
      <c r="C314" s="212" t="s">
        <v>173</v>
      </c>
      <c r="D314" s="52" t="s">
        <v>42</v>
      </c>
      <c r="E314" s="169">
        <v>70</v>
      </c>
      <c r="F314" s="216"/>
      <c r="G314" s="179">
        <f>IF(E314=""," ",+E314*F314)</f>
        <v>0</v>
      </c>
      <c r="H314" s="103"/>
      <c r="I314" s="104"/>
      <c r="J314" s="104"/>
      <c r="K314" s="104"/>
      <c r="L314" s="104"/>
      <c r="M314" s="104"/>
      <c r="N314" s="8"/>
      <c r="O314" s="9"/>
      <c r="P314" s="9"/>
      <c r="Q314" s="9"/>
      <c r="R314" s="9"/>
      <c r="S314" s="9"/>
    </row>
    <row r="315" spans="1:19" s="106" customFormat="1" ht="5.25" customHeight="1" x14ac:dyDescent="0.2">
      <c r="A315" s="67"/>
      <c r="B315" s="184"/>
      <c r="C315" s="182"/>
      <c r="D315" s="52"/>
      <c r="E315" s="169"/>
      <c r="F315" s="215"/>
      <c r="G315" s="179"/>
      <c r="H315" s="103"/>
      <c r="I315" s="104"/>
      <c r="J315" s="104"/>
      <c r="K315" s="104"/>
      <c r="L315" s="104"/>
      <c r="M315" s="104"/>
      <c r="N315" s="8"/>
      <c r="O315" s="9"/>
      <c r="P315" s="9"/>
      <c r="Q315" s="9"/>
      <c r="R315" s="9"/>
      <c r="S315" s="9"/>
    </row>
    <row r="316" spans="1:19" s="106" customFormat="1" ht="44.25" customHeight="1" x14ac:dyDescent="0.2">
      <c r="A316" s="67"/>
      <c r="B316" s="205" t="s">
        <v>148</v>
      </c>
      <c r="C316" s="182" t="s">
        <v>151</v>
      </c>
      <c r="D316" s="52" t="s">
        <v>32</v>
      </c>
      <c r="E316" s="169">
        <v>62</v>
      </c>
      <c r="F316" s="216"/>
      <c r="G316" s="179">
        <f>IF(E316=""," ",+E316*F316)</f>
        <v>0</v>
      </c>
      <c r="H316" s="103"/>
      <c r="I316" s="104"/>
      <c r="J316" s="104"/>
      <c r="K316" s="104"/>
      <c r="L316" s="104"/>
      <c r="M316" s="104"/>
      <c r="N316" s="8"/>
      <c r="O316" s="9"/>
      <c r="P316" s="9"/>
      <c r="Q316" s="9"/>
      <c r="R316" s="9"/>
      <c r="S316" s="9"/>
    </row>
    <row r="317" spans="1:19" s="106" customFormat="1" ht="6" customHeight="1" x14ac:dyDescent="0.2">
      <c r="A317" s="67"/>
      <c r="B317" s="40"/>
      <c r="C317" s="51"/>
      <c r="D317" s="52"/>
      <c r="E317" s="53"/>
      <c r="F317" s="215"/>
      <c r="G317" s="174"/>
      <c r="H317" s="103"/>
      <c r="I317" s="104"/>
      <c r="J317" s="104"/>
      <c r="K317" s="104"/>
      <c r="L317" s="104"/>
      <c r="M317" s="104"/>
      <c r="N317" s="8"/>
      <c r="O317" s="9"/>
      <c r="P317" s="9"/>
      <c r="Q317" s="9"/>
      <c r="R317" s="9"/>
      <c r="S317" s="9"/>
    </row>
    <row r="318" spans="1:19" s="106" customFormat="1" ht="27.75" customHeight="1" x14ac:dyDescent="0.2">
      <c r="A318" s="67"/>
      <c r="B318" s="40">
        <v>4</v>
      </c>
      <c r="C318" s="167" t="s">
        <v>136</v>
      </c>
      <c r="D318" s="52" t="s">
        <v>42</v>
      </c>
      <c r="E318" s="169">
        <v>46</v>
      </c>
      <c r="F318" s="216"/>
      <c r="G318" s="179">
        <f>IF(E318=""," ",+E318*F318)</f>
        <v>0</v>
      </c>
      <c r="H318" s="103"/>
      <c r="I318" s="104"/>
      <c r="J318" s="104"/>
      <c r="K318" s="104"/>
      <c r="L318" s="104"/>
      <c r="M318" s="104"/>
      <c r="N318" s="8"/>
      <c r="O318" s="9"/>
      <c r="P318" s="9"/>
      <c r="Q318" s="9"/>
      <c r="R318" s="9"/>
      <c r="S318" s="9"/>
    </row>
    <row r="319" spans="1:19" s="106" customFormat="1" ht="6" customHeight="1" x14ac:dyDescent="0.2">
      <c r="A319" s="67"/>
      <c r="B319" s="40"/>
      <c r="C319" s="51"/>
      <c r="D319" s="52"/>
      <c r="E319" s="53"/>
      <c r="F319" s="215"/>
      <c r="G319" s="174"/>
      <c r="H319" s="103"/>
      <c r="I319" s="104"/>
      <c r="J319" s="104"/>
      <c r="K319" s="104"/>
      <c r="L319" s="104"/>
      <c r="M319" s="104"/>
      <c r="N319" s="8"/>
      <c r="O319" s="9"/>
      <c r="P319" s="9"/>
      <c r="Q319" s="9"/>
      <c r="R319" s="9"/>
      <c r="S319" s="9"/>
    </row>
    <row r="320" spans="1:19" s="106" customFormat="1" ht="71.25" x14ac:dyDescent="0.2">
      <c r="A320" s="67"/>
      <c r="B320" s="183">
        <v>5</v>
      </c>
      <c r="C320" s="180" t="s">
        <v>149</v>
      </c>
      <c r="D320" s="46" t="s">
        <v>32</v>
      </c>
      <c r="E320" s="181">
        <v>62</v>
      </c>
      <c r="F320" s="217"/>
      <c r="G320" s="179">
        <f>IF(E320=""," ",+E320*F320)</f>
        <v>0</v>
      </c>
      <c r="H320" s="103"/>
      <c r="I320" s="104"/>
      <c r="J320" s="104"/>
      <c r="K320" s="104"/>
      <c r="L320" s="104"/>
      <c r="M320" s="104"/>
      <c r="N320" s="8"/>
      <c r="O320" s="9"/>
      <c r="P320" s="9"/>
      <c r="Q320" s="9"/>
      <c r="R320" s="9"/>
      <c r="S320" s="9"/>
    </row>
    <row r="321" spans="1:19" s="106" customFormat="1" ht="15" x14ac:dyDescent="0.2">
      <c r="A321" s="67"/>
      <c r="B321" s="41"/>
      <c r="C321" s="51" t="s">
        <v>33</v>
      </c>
      <c r="D321" s="52"/>
      <c r="E321" s="53"/>
      <c r="F321" s="5"/>
      <c r="G321" s="173">
        <f>SUM(G310:G320)</f>
        <v>0</v>
      </c>
      <c r="H321" s="103"/>
      <c r="I321" s="104"/>
      <c r="J321" s="104"/>
      <c r="K321" s="104"/>
      <c r="L321" s="104"/>
      <c r="M321" s="104"/>
      <c r="N321" s="8"/>
      <c r="O321" s="9"/>
      <c r="P321" s="9"/>
      <c r="Q321" s="9"/>
      <c r="R321" s="9"/>
      <c r="S321" s="9"/>
    </row>
    <row r="322" spans="1:19" s="106" customFormat="1" ht="15" x14ac:dyDescent="0.2">
      <c r="A322" s="67"/>
      <c r="B322" s="41"/>
      <c r="C322" s="51"/>
      <c r="D322" s="52"/>
      <c r="E322" s="53"/>
      <c r="F322" s="5"/>
      <c r="G322" s="174"/>
      <c r="H322" s="103"/>
      <c r="I322" s="104"/>
      <c r="J322" s="104"/>
      <c r="K322" s="104"/>
      <c r="L322" s="104"/>
      <c r="M322" s="104"/>
      <c r="N322" s="8"/>
      <c r="O322" s="9"/>
      <c r="P322" s="9"/>
      <c r="Q322" s="9"/>
      <c r="R322" s="9"/>
      <c r="S322" s="9"/>
    </row>
    <row r="323" spans="1:19" s="106" customFormat="1" ht="15" x14ac:dyDescent="0.2">
      <c r="A323" s="67"/>
      <c r="B323" s="41"/>
      <c r="C323" s="51"/>
      <c r="D323" s="52"/>
      <c r="E323" s="53"/>
      <c r="F323" s="5"/>
      <c r="G323" s="6"/>
      <c r="H323" s="103"/>
      <c r="I323" s="104"/>
      <c r="J323" s="104"/>
      <c r="K323" s="104"/>
      <c r="L323" s="104"/>
      <c r="M323" s="104"/>
      <c r="N323" s="8"/>
      <c r="O323" s="9"/>
      <c r="P323" s="9"/>
      <c r="Q323" s="9"/>
      <c r="R323" s="9"/>
      <c r="S323" s="9"/>
    </row>
    <row r="324" spans="1:19" s="106" customFormat="1" x14ac:dyDescent="0.2">
      <c r="A324" s="67"/>
      <c r="B324" s="41"/>
      <c r="C324" s="41"/>
      <c r="D324" s="100"/>
      <c r="E324" s="170"/>
      <c r="F324" s="102"/>
      <c r="G324" s="102"/>
      <c r="H324" s="103"/>
      <c r="I324" s="104"/>
      <c r="J324" s="104"/>
      <c r="K324" s="104"/>
      <c r="L324" s="104"/>
      <c r="M324" s="104"/>
      <c r="N324" s="8"/>
      <c r="O324" s="9"/>
      <c r="P324" s="9"/>
      <c r="Q324" s="9"/>
      <c r="R324" s="9"/>
      <c r="S324" s="9"/>
    </row>
    <row r="325" spans="1:19" s="106" customFormat="1" x14ac:dyDescent="0.2">
      <c r="A325" s="67"/>
      <c r="B325" s="41"/>
      <c r="C325" s="41"/>
      <c r="D325" s="100"/>
      <c r="E325" s="170"/>
      <c r="F325" s="102"/>
      <c r="G325" s="102"/>
      <c r="H325" s="103"/>
      <c r="I325" s="104"/>
      <c r="J325" s="104"/>
      <c r="K325" s="104"/>
      <c r="L325" s="104"/>
      <c r="M325" s="104"/>
      <c r="N325" s="8"/>
      <c r="O325" s="9"/>
      <c r="P325" s="9"/>
      <c r="Q325" s="9"/>
      <c r="R325" s="9"/>
      <c r="S325" s="9"/>
    </row>
    <row r="326" spans="1:19" s="106" customFormat="1" x14ac:dyDescent="0.2">
      <c r="A326" s="67"/>
      <c r="B326" s="41"/>
      <c r="C326" s="41"/>
      <c r="D326" s="100"/>
      <c r="E326" s="170"/>
      <c r="F326" s="102"/>
      <c r="G326" s="102"/>
      <c r="H326" s="103"/>
      <c r="I326" s="104"/>
      <c r="J326" s="104"/>
      <c r="K326" s="104"/>
      <c r="L326" s="104"/>
      <c r="M326" s="104"/>
      <c r="N326" s="8"/>
      <c r="O326" s="9"/>
      <c r="P326" s="9"/>
      <c r="Q326" s="9"/>
      <c r="R326" s="9"/>
      <c r="S326" s="9"/>
    </row>
    <row r="327" spans="1:19" s="106" customFormat="1" x14ac:dyDescent="0.2">
      <c r="A327" s="67"/>
      <c r="B327" s="41"/>
      <c r="C327" s="41"/>
      <c r="D327" s="100"/>
      <c r="E327" s="114"/>
      <c r="F327" s="102"/>
      <c r="G327" s="102"/>
      <c r="H327" s="103"/>
      <c r="I327" s="104"/>
      <c r="J327" s="104"/>
      <c r="K327" s="104"/>
      <c r="L327" s="104"/>
      <c r="M327" s="104"/>
      <c r="N327" s="8"/>
      <c r="O327" s="9"/>
      <c r="P327" s="9"/>
      <c r="Q327" s="9"/>
      <c r="R327" s="9"/>
      <c r="S327" s="9"/>
    </row>
    <row r="328" spans="1:19" ht="15" x14ac:dyDescent="0.2">
      <c r="B328" s="186"/>
      <c r="C328" s="51"/>
      <c r="D328" s="68"/>
      <c r="E328" s="69"/>
      <c r="F328" s="5"/>
      <c r="G328" s="6"/>
      <c r="H328" s="7"/>
    </row>
    <row r="329" spans="1:19" s="124" customFormat="1" ht="20.25" x14ac:dyDescent="0.3">
      <c r="A329" s="115"/>
      <c r="B329" s="198"/>
      <c r="C329" s="116" t="s">
        <v>111</v>
      </c>
      <c r="D329" s="117"/>
      <c r="E329" s="118"/>
      <c r="F329" s="119"/>
      <c r="G329" s="120"/>
      <c r="H329" s="121"/>
      <c r="I329" s="122"/>
      <c r="J329" s="122"/>
      <c r="K329" s="122"/>
      <c r="L329" s="122"/>
      <c r="M329" s="122"/>
      <c r="N329" s="122"/>
      <c r="O329" s="123"/>
      <c r="P329" s="123"/>
      <c r="Q329" s="123"/>
      <c r="R329" s="123"/>
      <c r="S329" s="123"/>
    </row>
    <row r="330" spans="1:19" x14ac:dyDescent="0.2">
      <c r="B330" s="186"/>
      <c r="C330" s="11"/>
      <c r="D330" s="16"/>
      <c r="E330" s="53"/>
      <c r="F330" s="70"/>
      <c r="G330" s="71"/>
      <c r="H330" s="72"/>
    </row>
    <row r="331" spans="1:19" s="134" customFormat="1" ht="15" x14ac:dyDescent="0.2">
      <c r="A331" s="125"/>
      <c r="B331" s="199" t="str">
        <f>+B11</f>
        <v>A.</v>
      </c>
      <c r="C331" s="126" t="str">
        <f>+C11</f>
        <v>Pripravljalna in zaključna dela</v>
      </c>
      <c r="D331" s="127"/>
      <c r="E331" s="128"/>
      <c r="F331" s="129"/>
      <c r="G331" s="130">
        <f>+G31</f>
        <v>0</v>
      </c>
      <c r="H331" s="131"/>
      <c r="I331" s="132"/>
      <c r="J331" s="132"/>
      <c r="K331" s="132"/>
      <c r="L331" s="132"/>
      <c r="M331" s="132"/>
      <c r="N331" s="132"/>
      <c r="O331" s="133"/>
      <c r="P331" s="133"/>
      <c r="Q331" s="133"/>
      <c r="R331" s="133"/>
      <c r="S331" s="133"/>
    </row>
    <row r="332" spans="1:19" s="134" customFormat="1" ht="15" x14ac:dyDescent="0.2">
      <c r="A332" s="125"/>
      <c r="B332" s="199"/>
      <c r="C332" s="126"/>
      <c r="D332" s="127"/>
      <c r="E332" s="128"/>
      <c r="F332" s="129"/>
      <c r="G332" s="130"/>
      <c r="H332" s="131"/>
      <c r="I332" s="132"/>
      <c r="J332" s="132"/>
      <c r="K332" s="132"/>
      <c r="L332" s="132"/>
      <c r="M332" s="132"/>
      <c r="N332" s="132"/>
      <c r="O332" s="133"/>
      <c r="P332" s="133"/>
      <c r="Q332" s="133"/>
      <c r="R332" s="133"/>
      <c r="S332" s="133"/>
    </row>
    <row r="333" spans="1:19" s="134" customFormat="1" ht="15" x14ac:dyDescent="0.2">
      <c r="A333" s="125"/>
      <c r="B333" s="199" t="str">
        <f>B37</f>
        <v>B.</v>
      </c>
      <c r="C333" s="135" t="str">
        <f>C37</f>
        <v xml:space="preserve">Rušitvena dela </v>
      </c>
      <c r="D333" s="127"/>
      <c r="E333" s="136"/>
      <c r="F333" s="137"/>
      <c r="G333" s="138">
        <f>+G71</f>
        <v>0</v>
      </c>
      <c r="H333" s="139"/>
      <c r="I333" s="132"/>
      <c r="J333" s="132"/>
      <c r="K333" s="132"/>
      <c r="L333" s="132"/>
      <c r="M333" s="132"/>
      <c r="N333" s="132"/>
      <c r="O333" s="133"/>
      <c r="P333" s="133"/>
      <c r="Q333" s="133"/>
      <c r="R333" s="133"/>
      <c r="S333" s="133"/>
    </row>
    <row r="334" spans="1:19" s="134" customFormat="1" ht="15" x14ac:dyDescent="0.2">
      <c r="A334" s="125"/>
      <c r="B334" s="199"/>
      <c r="C334" s="135"/>
      <c r="D334" s="127"/>
      <c r="E334" s="136"/>
      <c r="F334" s="137"/>
      <c r="G334" s="138"/>
      <c r="H334" s="139"/>
      <c r="I334" s="132"/>
      <c r="J334" s="132"/>
      <c r="K334" s="132"/>
      <c r="L334" s="132"/>
      <c r="M334" s="132"/>
      <c r="N334" s="132"/>
      <c r="O334" s="133"/>
      <c r="P334" s="133"/>
      <c r="Q334" s="133"/>
      <c r="R334" s="133"/>
      <c r="S334" s="133"/>
    </row>
    <row r="335" spans="1:19" s="134" customFormat="1" ht="15" x14ac:dyDescent="0.2">
      <c r="A335" s="125"/>
      <c r="B335" s="199" t="str">
        <f>+B76</f>
        <v>C.</v>
      </c>
      <c r="C335" s="140" t="str">
        <f>+C76</f>
        <v>Tesarska dela</v>
      </c>
      <c r="D335" s="127"/>
      <c r="E335" s="136"/>
      <c r="F335" s="137"/>
      <c r="G335" s="138">
        <f>+G101</f>
        <v>0</v>
      </c>
      <c r="H335" s="139"/>
      <c r="I335" s="132"/>
      <c r="J335" s="132"/>
      <c r="K335" s="132"/>
      <c r="L335" s="132"/>
      <c r="M335" s="132"/>
      <c r="N335" s="132"/>
      <c r="O335" s="133"/>
      <c r="P335" s="133"/>
      <c r="Q335" s="133"/>
      <c r="R335" s="133"/>
      <c r="S335" s="133"/>
    </row>
    <row r="336" spans="1:19" s="134" customFormat="1" ht="15" x14ac:dyDescent="0.2">
      <c r="A336" s="125"/>
      <c r="B336" s="199"/>
      <c r="C336" s="135"/>
      <c r="D336" s="127"/>
      <c r="E336" s="136"/>
      <c r="F336" s="137"/>
      <c r="G336" s="138"/>
      <c r="H336" s="139"/>
      <c r="I336" s="132"/>
      <c r="J336" s="132"/>
      <c r="K336" s="132"/>
      <c r="L336" s="132"/>
      <c r="M336" s="132"/>
      <c r="N336" s="132"/>
      <c r="O336" s="133"/>
      <c r="P336" s="133"/>
      <c r="Q336" s="133"/>
      <c r="R336" s="133"/>
      <c r="S336" s="133"/>
    </row>
    <row r="337" spans="1:19" s="134" customFormat="1" ht="15" x14ac:dyDescent="0.2">
      <c r="A337" s="125"/>
      <c r="B337" s="199" t="str">
        <f>B112</f>
        <v>D.</v>
      </c>
      <c r="C337" s="135" t="str">
        <f>C112</f>
        <v>Kleparska dela - streha v naklonu 6°</v>
      </c>
      <c r="D337" s="141"/>
      <c r="E337" s="136"/>
      <c r="F337" s="137"/>
      <c r="G337" s="138">
        <f>+G152</f>
        <v>0</v>
      </c>
      <c r="H337" s="139"/>
      <c r="I337" s="132"/>
      <c r="J337" s="132"/>
      <c r="K337" s="132"/>
      <c r="L337" s="132"/>
      <c r="M337" s="132"/>
      <c r="N337" s="132"/>
      <c r="O337" s="133"/>
      <c r="P337" s="133"/>
      <c r="Q337" s="133"/>
      <c r="R337" s="133"/>
      <c r="S337" s="133"/>
    </row>
    <row r="338" spans="1:19" s="134" customFormat="1" ht="15" x14ac:dyDescent="0.2">
      <c r="A338" s="125"/>
      <c r="B338" s="199"/>
      <c r="C338" s="135"/>
      <c r="D338" s="141"/>
      <c r="E338" s="136"/>
      <c r="F338" s="137"/>
      <c r="G338" s="138"/>
      <c r="H338" s="139"/>
      <c r="I338" s="132"/>
      <c r="J338" s="132"/>
      <c r="K338" s="132"/>
      <c r="L338" s="132"/>
      <c r="M338" s="132"/>
      <c r="N338" s="132"/>
      <c r="O338" s="133"/>
      <c r="P338" s="133"/>
      <c r="Q338" s="133"/>
      <c r="R338" s="133"/>
      <c r="S338" s="133"/>
    </row>
    <row r="339" spans="1:19" s="134" customFormat="1" ht="15" x14ac:dyDescent="0.2">
      <c r="A339" s="125"/>
      <c r="B339" s="199" t="str">
        <f>B158</f>
        <v>E.</v>
      </c>
      <c r="C339" s="135" t="str">
        <f>C158</f>
        <v>Kleparska dela - streha v naklonu 60° in streha frčad</v>
      </c>
      <c r="D339" s="141"/>
      <c r="E339" s="136"/>
      <c r="F339" s="137"/>
      <c r="G339" s="138">
        <f>+G190</f>
        <v>0</v>
      </c>
      <c r="H339" s="139"/>
      <c r="I339" s="132"/>
      <c r="J339" s="132"/>
      <c r="K339" s="132"/>
      <c r="L339" s="132"/>
      <c r="M339" s="132"/>
      <c r="N339" s="132"/>
      <c r="O339" s="133"/>
      <c r="P339" s="133"/>
      <c r="Q339" s="133"/>
      <c r="R339" s="133"/>
      <c r="S339" s="133"/>
    </row>
    <row r="340" spans="1:19" s="134" customFormat="1" ht="15" x14ac:dyDescent="0.2">
      <c r="A340" s="125"/>
      <c r="B340" s="199"/>
      <c r="C340" s="135"/>
      <c r="D340" s="141"/>
      <c r="E340" s="136"/>
      <c r="F340" s="137"/>
      <c r="G340" s="138"/>
      <c r="H340" s="139"/>
      <c r="I340" s="132"/>
      <c r="J340" s="132"/>
      <c r="K340" s="132"/>
      <c r="L340" s="132"/>
      <c r="M340" s="132"/>
      <c r="N340" s="132"/>
      <c r="O340" s="133"/>
      <c r="P340" s="133"/>
      <c r="Q340" s="133"/>
      <c r="R340" s="133"/>
      <c r="S340" s="133"/>
    </row>
    <row r="341" spans="1:19" s="134" customFormat="1" ht="15" x14ac:dyDescent="0.2">
      <c r="A341" s="125"/>
      <c r="B341" s="199" t="str">
        <f>B196</f>
        <v>F.</v>
      </c>
      <c r="C341" s="135" t="str">
        <f>C196</f>
        <v>Svetlobnik</v>
      </c>
      <c r="D341" s="141"/>
      <c r="E341" s="136"/>
      <c r="F341" s="137"/>
      <c r="G341" s="138">
        <f>+G207</f>
        <v>0</v>
      </c>
      <c r="H341" s="139"/>
      <c r="I341" s="132"/>
      <c r="J341" s="132"/>
      <c r="K341" s="132"/>
      <c r="L341" s="132"/>
      <c r="M341" s="132"/>
      <c r="N341" s="132"/>
      <c r="O341" s="133"/>
      <c r="P341" s="133"/>
      <c r="Q341" s="133"/>
      <c r="R341" s="133"/>
      <c r="S341" s="133"/>
    </row>
    <row r="342" spans="1:19" s="134" customFormat="1" ht="15" x14ac:dyDescent="0.2">
      <c r="A342" s="125"/>
      <c r="B342" s="199"/>
      <c r="C342" s="135"/>
      <c r="D342" s="141"/>
      <c r="E342" s="136"/>
      <c r="F342" s="137"/>
      <c r="G342" s="138"/>
      <c r="H342" s="139"/>
      <c r="I342" s="132"/>
      <c r="J342" s="132"/>
      <c r="K342" s="132"/>
      <c r="L342" s="132"/>
      <c r="M342" s="132"/>
      <c r="N342" s="132"/>
      <c r="O342" s="133"/>
      <c r="P342" s="133"/>
      <c r="Q342" s="133"/>
      <c r="R342" s="133"/>
      <c r="S342" s="133"/>
    </row>
    <row r="343" spans="1:19" s="134" customFormat="1" ht="15" x14ac:dyDescent="0.2">
      <c r="A343" s="125"/>
      <c r="B343" s="199" t="str">
        <f>B213</f>
        <v>G.</v>
      </c>
      <c r="C343" s="135" t="str">
        <f>C213</f>
        <v>Koritnica / žleb</v>
      </c>
      <c r="D343" s="141"/>
      <c r="E343" s="136"/>
      <c r="F343" s="137"/>
      <c r="G343" s="138">
        <f>+G225</f>
        <v>0</v>
      </c>
      <c r="H343" s="139"/>
      <c r="I343" s="132"/>
      <c r="J343" s="132"/>
      <c r="K343" s="132"/>
      <c r="L343" s="132"/>
      <c r="M343" s="132"/>
      <c r="N343" s="132"/>
      <c r="O343" s="133"/>
      <c r="P343" s="133"/>
      <c r="Q343" s="133"/>
      <c r="R343" s="133"/>
      <c r="S343" s="133"/>
    </row>
    <row r="344" spans="1:19" s="134" customFormat="1" ht="15" x14ac:dyDescent="0.2">
      <c r="A344" s="125"/>
      <c r="B344" s="199"/>
      <c r="C344" s="135"/>
      <c r="D344" s="141"/>
      <c r="E344" s="136"/>
      <c r="F344" s="137"/>
      <c r="G344" s="138"/>
      <c r="H344" s="139"/>
      <c r="I344" s="132"/>
      <c r="J344" s="132"/>
      <c r="K344" s="132"/>
      <c r="L344" s="132"/>
      <c r="M344" s="132"/>
      <c r="N344" s="132"/>
      <c r="O344" s="133"/>
      <c r="P344" s="133"/>
      <c r="Q344" s="133"/>
      <c r="R344" s="133"/>
      <c r="S344" s="133"/>
    </row>
    <row r="345" spans="1:19" s="134" customFormat="1" ht="15" x14ac:dyDescent="0.2">
      <c r="A345" s="125"/>
      <c r="B345" s="199" t="str">
        <f>B229</f>
        <v>H.</v>
      </c>
      <c r="C345" s="135" t="str">
        <f>C229</f>
        <v>Balkoni</v>
      </c>
      <c r="D345" s="141"/>
      <c r="E345" s="136"/>
      <c r="F345" s="137"/>
      <c r="G345" s="138">
        <f>+G274</f>
        <v>0</v>
      </c>
      <c r="H345" s="139"/>
      <c r="I345" s="132"/>
      <c r="J345" s="132"/>
      <c r="K345" s="132"/>
      <c r="L345" s="132"/>
      <c r="M345" s="132"/>
      <c r="N345" s="132"/>
      <c r="O345" s="133"/>
      <c r="P345" s="133"/>
      <c r="Q345" s="133"/>
      <c r="R345" s="133"/>
      <c r="S345" s="133"/>
    </row>
    <row r="346" spans="1:19" s="134" customFormat="1" ht="15" x14ac:dyDescent="0.2">
      <c r="A346" s="125"/>
      <c r="B346" s="199"/>
      <c r="C346" s="135"/>
      <c r="D346" s="141"/>
      <c r="E346" s="136"/>
      <c r="F346" s="137"/>
      <c r="G346" s="138"/>
      <c r="H346" s="139"/>
      <c r="I346" s="132"/>
      <c r="J346" s="132"/>
      <c r="K346" s="132"/>
      <c r="L346" s="132"/>
      <c r="M346" s="132"/>
      <c r="N346" s="132"/>
      <c r="O346" s="133"/>
      <c r="P346" s="133"/>
      <c r="Q346" s="133"/>
      <c r="R346" s="133"/>
      <c r="S346" s="133"/>
    </row>
    <row r="347" spans="1:19" s="134" customFormat="1" ht="15" x14ac:dyDescent="0.2">
      <c r="A347" s="125"/>
      <c r="B347" s="199" t="str">
        <f>+B280</f>
        <v>I.</v>
      </c>
      <c r="C347" s="135" t="str">
        <f>+C280</f>
        <v>Ostala dela</v>
      </c>
      <c r="D347" s="141"/>
      <c r="E347" s="136"/>
      <c r="F347" s="137"/>
      <c r="G347" s="138">
        <f>+G290</f>
        <v>0</v>
      </c>
      <c r="H347" s="139"/>
      <c r="I347" s="132"/>
      <c r="J347" s="132"/>
      <c r="K347" s="132"/>
      <c r="L347" s="132"/>
      <c r="M347" s="132"/>
      <c r="N347" s="132"/>
      <c r="O347" s="133"/>
      <c r="P347" s="133"/>
      <c r="Q347" s="133"/>
      <c r="R347" s="133"/>
      <c r="S347" s="133"/>
    </row>
    <row r="348" spans="1:19" s="134" customFormat="1" ht="15" x14ac:dyDescent="0.2">
      <c r="A348" s="125"/>
      <c r="B348" s="199"/>
      <c r="C348" s="135"/>
      <c r="D348" s="141"/>
      <c r="E348" s="136"/>
      <c r="F348" s="137"/>
      <c r="G348" s="138"/>
      <c r="H348" s="139"/>
      <c r="I348" s="132"/>
      <c r="J348" s="132"/>
      <c r="K348" s="132"/>
      <c r="L348" s="132"/>
      <c r="M348" s="132"/>
      <c r="N348" s="132"/>
      <c r="O348" s="133"/>
      <c r="P348" s="133"/>
      <c r="Q348" s="133"/>
      <c r="R348" s="133"/>
      <c r="S348" s="133"/>
    </row>
    <row r="349" spans="1:19" s="134" customFormat="1" ht="15" x14ac:dyDescent="0.2">
      <c r="A349" s="125"/>
      <c r="B349" s="199" t="s">
        <v>132</v>
      </c>
      <c r="C349" s="135" t="s">
        <v>130</v>
      </c>
      <c r="D349" s="141"/>
      <c r="E349" s="136"/>
      <c r="F349" s="137"/>
      <c r="G349" s="138">
        <f>+G303</f>
        <v>0</v>
      </c>
      <c r="H349" s="139"/>
      <c r="I349" s="132"/>
      <c r="J349" s="132"/>
      <c r="K349" s="132"/>
      <c r="L349" s="132"/>
      <c r="M349" s="132"/>
      <c r="N349" s="132"/>
      <c r="O349" s="133"/>
      <c r="P349" s="133"/>
      <c r="Q349" s="133"/>
      <c r="R349" s="133"/>
      <c r="S349" s="133"/>
    </row>
    <row r="350" spans="1:19" s="134" customFormat="1" ht="15" x14ac:dyDescent="0.2">
      <c r="A350" s="125"/>
      <c r="B350" s="199"/>
      <c r="C350" s="135"/>
      <c r="D350" s="141"/>
      <c r="E350" s="136"/>
      <c r="F350" s="137"/>
      <c r="G350" s="138"/>
      <c r="H350" s="139"/>
      <c r="I350" s="132"/>
      <c r="J350" s="132"/>
      <c r="K350" s="132"/>
      <c r="L350" s="132"/>
      <c r="M350" s="132"/>
      <c r="N350" s="132"/>
      <c r="O350" s="133"/>
      <c r="P350" s="133"/>
      <c r="Q350" s="133"/>
      <c r="R350" s="133"/>
      <c r="S350" s="133"/>
    </row>
    <row r="351" spans="1:19" s="134" customFormat="1" ht="15" x14ac:dyDescent="0.2">
      <c r="A351" s="125"/>
      <c r="B351" s="199" t="s">
        <v>133</v>
      </c>
      <c r="C351" s="135" t="s">
        <v>134</v>
      </c>
      <c r="D351" s="141"/>
      <c r="E351" s="136"/>
      <c r="F351" s="137"/>
      <c r="G351" s="138">
        <f>+G321</f>
        <v>0</v>
      </c>
      <c r="H351" s="139"/>
      <c r="I351" s="132"/>
      <c r="J351" s="132"/>
      <c r="K351" s="132"/>
      <c r="L351" s="132"/>
      <c r="M351" s="132"/>
      <c r="N351" s="132"/>
      <c r="O351" s="133"/>
      <c r="P351" s="133"/>
      <c r="Q351" s="133"/>
      <c r="R351" s="133"/>
      <c r="S351" s="133"/>
    </row>
    <row r="352" spans="1:19" s="134" customFormat="1" ht="15" x14ac:dyDescent="0.2">
      <c r="A352" s="125"/>
      <c r="B352" s="199"/>
      <c r="C352" s="135"/>
      <c r="D352" s="141"/>
      <c r="E352" s="136"/>
      <c r="F352" s="137"/>
      <c r="G352" s="138"/>
      <c r="H352" s="139"/>
      <c r="I352" s="132"/>
      <c r="J352" s="132"/>
      <c r="K352" s="132"/>
      <c r="L352" s="132"/>
      <c r="M352" s="132"/>
      <c r="N352" s="132"/>
      <c r="O352" s="133"/>
      <c r="P352" s="133"/>
      <c r="Q352" s="133"/>
      <c r="R352" s="133"/>
      <c r="S352" s="133"/>
    </row>
    <row r="353" spans="1:19" s="144" customFormat="1" ht="15" x14ac:dyDescent="0.2">
      <c r="A353" s="142"/>
      <c r="B353" s="199"/>
      <c r="C353" s="126"/>
      <c r="D353" s="141"/>
      <c r="E353" s="136"/>
      <c r="F353" s="137"/>
      <c r="G353" s="138"/>
      <c r="H353" s="139"/>
      <c r="I353" s="132"/>
      <c r="J353" s="132"/>
      <c r="K353" s="132"/>
      <c r="L353" s="132"/>
      <c r="M353" s="132"/>
      <c r="N353" s="132"/>
      <c r="O353" s="133"/>
      <c r="P353" s="133"/>
      <c r="Q353" s="143"/>
      <c r="R353" s="143"/>
      <c r="S353" s="143"/>
    </row>
    <row r="354" spans="1:19" s="144" customFormat="1" ht="15" x14ac:dyDescent="0.2">
      <c r="A354" s="142"/>
      <c r="B354" s="199"/>
      <c r="C354" s="126"/>
      <c r="D354" s="141"/>
      <c r="E354" s="136"/>
      <c r="F354" s="137"/>
      <c r="G354" s="138"/>
      <c r="H354" s="139"/>
      <c r="I354" s="132"/>
      <c r="J354" s="132"/>
      <c r="K354" s="132"/>
      <c r="L354" s="132"/>
      <c r="M354" s="132"/>
      <c r="N354" s="132"/>
      <c r="O354" s="133"/>
      <c r="P354" s="133"/>
      <c r="Q354" s="143"/>
      <c r="R354" s="143"/>
      <c r="S354" s="143"/>
    </row>
    <row r="355" spans="1:19" s="144" customFormat="1" ht="15" x14ac:dyDescent="0.2">
      <c r="A355" s="142"/>
      <c r="B355" s="200"/>
      <c r="C355" s="145"/>
      <c r="D355" s="146"/>
      <c r="E355" s="147"/>
      <c r="F355" s="148"/>
      <c r="G355" s="149"/>
      <c r="H355" s="150"/>
      <c r="I355" s="132"/>
      <c r="J355" s="132"/>
      <c r="K355" s="132"/>
      <c r="L355" s="132"/>
      <c r="M355" s="132"/>
      <c r="N355" s="132"/>
      <c r="O355" s="133"/>
      <c r="P355" s="133"/>
      <c r="Q355" s="143"/>
      <c r="R355" s="143"/>
      <c r="S355" s="143"/>
    </row>
    <row r="356" spans="1:19" s="144" customFormat="1" ht="15" x14ac:dyDescent="0.2">
      <c r="A356" s="142"/>
      <c r="B356" s="201"/>
      <c r="C356" s="151"/>
      <c r="D356" s="152"/>
      <c r="E356" s="153"/>
      <c r="F356" s="129"/>
      <c r="G356" s="130"/>
      <c r="H356" s="131"/>
      <c r="I356" s="132"/>
      <c r="J356" s="132"/>
      <c r="K356" s="132"/>
      <c r="L356" s="132"/>
      <c r="M356" s="132"/>
      <c r="N356" s="132"/>
      <c r="O356" s="133"/>
      <c r="P356" s="133"/>
      <c r="Q356" s="143"/>
      <c r="R356" s="143"/>
      <c r="S356" s="143"/>
    </row>
    <row r="357" spans="1:19" s="144" customFormat="1" ht="15" x14ac:dyDescent="0.2">
      <c r="A357" s="142"/>
      <c r="B357" s="201"/>
      <c r="C357" s="151"/>
      <c r="D357" s="154" t="s">
        <v>33</v>
      </c>
      <c r="E357" s="128"/>
      <c r="G357" s="130">
        <f>SUM(G331:G356)</f>
        <v>0</v>
      </c>
      <c r="H357" s="131"/>
      <c r="I357" s="132"/>
      <c r="J357" s="132"/>
      <c r="K357" s="132"/>
      <c r="L357" s="132"/>
      <c r="M357" s="132"/>
      <c r="N357" s="132"/>
      <c r="O357" s="133"/>
      <c r="P357" s="133"/>
      <c r="Q357" s="143"/>
      <c r="R357" s="143"/>
      <c r="S357" s="143"/>
    </row>
    <row r="358" spans="1:19" s="144" customFormat="1" ht="15" x14ac:dyDescent="0.2">
      <c r="A358" s="142"/>
      <c r="B358" s="201"/>
      <c r="C358" s="151"/>
      <c r="D358" s="154"/>
      <c r="E358" s="128"/>
      <c r="G358" s="130"/>
      <c r="H358" s="131"/>
      <c r="I358" s="132"/>
      <c r="J358" s="132"/>
      <c r="K358" s="132"/>
      <c r="L358" s="132"/>
      <c r="M358" s="132"/>
      <c r="N358" s="132"/>
      <c r="O358" s="133"/>
      <c r="P358" s="133"/>
      <c r="Q358" s="143"/>
      <c r="R358" s="143"/>
      <c r="S358" s="143"/>
    </row>
    <row r="359" spans="1:19" s="144" customFormat="1" ht="15" x14ac:dyDescent="0.2">
      <c r="A359" s="142"/>
      <c r="B359" s="201"/>
      <c r="C359" s="151"/>
      <c r="D359" s="154" t="s">
        <v>112</v>
      </c>
      <c r="E359" s="128"/>
      <c r="F359" s="155" t="s">
        <v>113</v>
      </c>
      <c r="G359" s="156"/>
      <c r="H359" s="131"/>
      <c r="I359" s="132"/>
      <c r="J359" s="132"/>
      <c r="K359" s="132"/>
      <c r="L359" s="132"/>
      <c r="M359" s="132"/>
      <c r="N359" s="132"/>
      <c r="O359" s="133"/>
      <c r="P359" s="133"/>
      <c r="Q359" s="143"/>
      <c r="R359" s="143"/>
      <c r="S359" s="143"/>
    </row>
    <row r="360" spans="1:19" s="144" customFormat="1" ht="15" x14ac:dyDescent="0.2">
      <c r="A360" s="142"/>
      <c r="B360" s="201"/>
      <c r="C360" s="151"/>
      <c r="D360" s="154"/>
      <c r="E360" s="128"/>
      <c r="G360" s="130"/>
      <c r="H360" s="131"/>
      <c r="I360" s="132"/>
      <c r="J360" s="132"/>
      <c r="K360" s="132"/>
      <c r="L360" s="132"/>
      <c r="M360" s="132"/>
      <c r="N360" s="132"/>
      <c r="O360" s="133"/>
      <c r="P360" s="133"/>
      <c r="Q360" s="143"/>
      <c r="R360" s="143"/>
      <c r="S360" s="143"/>
    </row>
    <row r="361" spans="1:19" s="144" customFormat="1" ht="15" x14ac:dyDescent="0.2">
      <c r="A361" s="142"/>
      <c r="B361" s="201"/>
      <c r="C361" s="151"/>
      <c r="D361" s="154" t="s">
        <v>114</v>
      </c>
      <c r="E361" s="128"/>
      <c r="G361" s="130">
        <f>+G357-G359</f>
        <v>0</v>
      </c>
      <c r="H361" s="131"/>
      <c r="I361" s="132"/>
      <c r="J361" s="132"/>
      <c r="K361" s="132"/>
      <c r="L361" s="132"/>
      <c r="M361" s="132"/>
      <c r="N361" s="132"/>
      <c r="O361" s="133"/>
      <c r="P361" s="133"/>
      <c r="Q361" s="143"/>
      <c r="R361" s="143"/>
      <c r="S361" s="143"/>
    </row>
    <row r="362" spans="1:19" s="144" customFormat="1" ht="15" x14ac:dyDescent="0.2">
      <c r="A362" s="142"/>
      <c r="B362" s="201"/>
      <c r="C362" s="151"/>
      <c r="D362" s="154"/>
      <c r="E362" s="128"/>
      <c r="G362" s="130"/>
      <c r="H362" s="131"/>
      <c r="I362" s="132"/>
      <c r="J362" s="132"/>
      <c r="K362" s="132"/>
      <c r="L362" s="132"/>
      <c r="M362" s="132"/>
      <c r="N362" s="132"/>
      <c r="O362" s="133"/>
      <c r="P362" s="133"/>
      <c r="Q362" s="143"/>
      <c r="R362" s="143"/>
      <c r="S362" s="143"/>
    </row>
    <row r="363" spans="1:19" s="144" customFormat="1" ht="15" x14ac:dyDescent="0.2">
      <c r="A363" s="142"/>
      <c r="B363" s="201"/>
      <c r="C363" s="151"/>
      <c r="D363" s="154" t="s">
        <v>115</v>
      </c>
      <c r="E363" s="128"/>
      <c r="G363" s="130">
        <f>+G361*0.095</f>
        <v>0</v>
      </c>
      <c r="H363" s="131"/>
      <c r="I363" s="132"/>
      <c r="J363" s="132"/>
      <c r="K363" s="132"/>
      <c r="L363" s="132"/>
      <c r="M363" s="132"/>
      <c r="N363" s="132"/>
      <c r="O363" s="133"/>
      <c r="P363" s="133"/>
      <c r="Q363" s="143"/>
      <c r="R363" s="143"/>
      <c r="S363" s="143"/>
    </row>
    <row r="364" spans="1:19" s="144" customFormat="1" ht="15" x14ac:dyDescent="0.2">
      <c r="A364" s="142"/>
      <c r="B364" s="201"/>
      <c r="C364" s="151"/>
      <c r="D364" s="154"/>
      <c r="E364" s="128"/>
      <c r="G364" s="130"/>
      <c r="H364" s="131"/>
      <c r="I364" s="132"/>
      <c r="J364" s="132"/>
      <c r="K364" s="132"/>
      <c r="L364" s="132"/>
      <c r="M364" s="132"/>
      <c r="N364" s="132"/>
      <c r="O364" s="133"/>
      <c r="P364" s="133"/>
      <c r="Q364" s="143"/>
      <c r="R364" s="143"/>
      <c r="S364" s="143"/>
    </row>
    <row r="365" spans="1:19" s="144" customFormat="1" ht="15.75" thickBot="1" x14ac:dyDescent="0.25">
      <c r="A365" s="142"/>
      <c r="B365" s="201"/>
      <c r="C365" s="151"/>
      <c r="D365" s="154" t="s">
        <v>116</v>
      </c>
      <c r="E365" s="157"/>
      <c r="F365" s="158"/>
      <c r="G365" s="159">
        <f>+G361+G363</f>
        <v>0</v>
      </c>
      <c r="H365" s="150"/>
      <c r="I365" s="132"/>
      <c r="J365" s="132"/>
      <c r="K365" s="132"/>
      <c r="L365" s="132"/>
      <c r="M365" s="132"/>
      <c r="N365" s="132"/>
      <c r="O365" s="133"/>
      <c r="P365" s="133"/>
      <c r="Q365" s="143"/>
      <c r="R365" s="143"/>
      <c r="S365" s="143"/>
    </row>
    <row r="366" spans="1:19" s="144" customFormat="1" ht="15.75" thickTop="1" x14ac:dyDescent="0.2">
      <c r="A366" s="142"/>
      <c r="B366" s="202"/>
      <c r="C366" s="134"/>
      <c r="E366" s="142"/>
      <c r="G366" s="160"/>
      <c r="H366" s="161"/>
      <c r="I366" s="132"/>
      <c r="J366" s="132"/>
      <c r="K366" s="132"/>
      <c r="L366" s="132"/>
      <c r="M366" s="132"/>
      <c r="N366" s="132"/>
      <c r="O366" s="133"/>
      <c r="P366" s="133"/>
      <c r="Q366" s="143"/>
      <c r="R366" s="143"/>
      <c r="S366" s="143"/>
    </row>
    <row r="367" spans="1:19" x14ac:dyDescent="0.2">
      <c r="B367" s="186"/>
      <c r="C367" s="11"/>
    </row>
    <row r="368" spans="1:19" x14ac:dyDescent="0.2">
      <c r="B368" s="186"/>
      <c r="C368" s="11"/>
    </row>
    <row r="369" spans="1:19" ht="18" x14ac:dyDescent="0.2">
      <c r="B369" s="186"/>
      <c r="C369" s="163"/>
    </row>
    <row r="370" spans="1:19" x14ac:dyDescent="0.2">
      <c r="B370" s="186"/>
      <c r="C370" s="11"/>
    </row>
    <row r="371" spans="1:19" x14ac:dyDescent="0.2">
      <c r="B371" s="186"/>
      <c r="C371" s="11"/>
    </row>
    <row r="372" spans="1:19" x14ac:dyDescent="0.2">
      <c r="B372" s="186"/>
      <c r="C372" s="11"/>
    </row>
    <row r="373" spans="1:19" x14ac:dyDescent="0.2">
      <c r="B373" s="186"/>
      <c r="C373" s="11"/>
    </row>
    <row r="374" spans="1:19" s="144" customFormat="1" ht="15" x14ac:dyDescent="0.2">
      <c r="A374" s="142"/>
      <c r="B374" s="201"/>
      <c r="C374" s="151"/>
      <c r="D374" s="154"/>
      <c r="E374" s="128"/>
      <c r="G374" s="164"/>
      <c r="H374" s="131"/>
      <c r="I374" s="132"/>
      <c r="J374" s="132"/>
      <c r="K374" s="132"/>
      <c r="L374" s="132"/>
      <c r="M374" s="132"/>
      <c r="N374" s="132"/>
      <c r="O374" s="133"/>
      <c r="P374" s="133"/>
      <c r="Q374" s="143"/>
      <c r="R374" s="143"/>
      <c r="S374" s="143"/>
    </row>
    <row r="375" spans="1:19" s="144" customFormat="1" ht="15" x14ac:dyDescent="0.2">
      <c r="A375" s="142"/>
      <c r="B375" s="201"/>
      <c r="C375" s="151"/>
      <c r="D375" s="154"/>
      <c r="E375" s="128"/>
      <c r="G375" s="130"/>
      <c r="H375" s="131"/>
      <c r="I375" s="132"/>
      <c r="J375" s="132"/>
      <c r="K375" s="132"/>
      <c r="L375" s="132"/>
      <c r="M375" s="132"/>
      <c r="N375" s="132"/>
      <c r="O375" s="133"/>
      <c r="P375" s="133"/>
      <c r="Q375" s="143"/>
      <c r="R375" s="143"/>
      <c r="S375" s="143"/>
    </row>
    <row r="376" spans="1:19" s="144" customFormat="1" ht="15" x14ac:dyDescent="0.2">
      <c r="A376" s="142"/>
      <c r="B376" s="201"/>
      <c r="C376" s="151"/>
      <c r="D376" s="154"/>
      <c r="E376" s="128"/>
      <c r="G376" s="130"/>
      <c r="H376" s="131"/>
      <c r="I376" s="132"/>
      <c r="J376" s="132"/>
      <c r="K376" s="132"/>
      <c r="L376" s="132"/>
      <c r="M376" s="132"/>
      <c r="N376" s="132"/>
      <c r="O376" s="133"/>
      <c r="P376" s="133"/>
      <c r="Q376" s="143"/>
      <c r="R376" s="143"/>
      <c r="S376" s="143"/>
    </row>
    <row r="377" spans="1:19" s="144" customFormat="1" ht="15" x14ac:dyDescent="0.2">
      <c r="A377" s="142"/>
      <c r="B377" s="201"/>
      <c r="C377" s="151"/>
      <c r="D377" s="154"/>
      <c r="E377" s="128"/>
      <c r="G377" s="130"/>
      <c r="H377" s="131"/>
      <c r="I377" s="132"/>
      <c r="J377" s="132"/>
      <c r="K377" s="132"/>
      <c r="L377" s="132"/>
      <c r="M377" s="132"/>
      <c r="N377" s="132"/>
      <c r="O377" s="133"/>
      <c r="P377" s="133"/>
      <c r="Q377" s="143"/>
      <c r="R377" s="143"/>
      <c r="S377" s="143"/>
    </row>
    <row r="378" spans="1:19" x14ac:dyDescent="0.2">
      <c r="B378" s="186"/>
      <c r="C378" s="11"/>
    </row>
    <row r="379" spans="1:19" x14ac:dyDescent="0.2">
      <c r="B379" s="186"/>
      <c r="C379" s="11"/>
    </row>
    <row r="380" spans="1:19" x14ac:dyDescent="0.2">
      <c r="B380" s="186"/>
      <c r="C380" s="11"/>
    </row>
    <row r="381" spans="1:19" s="144" customFormat="1" ht="15" x14ac:dyDescent="0.2">
      <c r="A381" s="142"/>
      <c r="B381" s="201"/>
      <c r="C381" s="151"/>
      <c r="D381" s="154"/>
      <c r="E381" s="128"/>
      <c r="G381" s="164"/>
      <c r="H381" s="131"/>
      <c r="I381" s="132"/>
      <c r="J381" s="132"/>
      <c r="K381" s="132"/>
      <c r="L381" s="132"/>
      <c r="M381" s="132"/>
      <c r="N381" s="132"/>
      <c r="O381" s="133"/>
      <c r="P381" s="133"/>
      <c r="Q381" s="143"/>
      <c r="R381" s="143"/>
      <c r="S381" s="143"/>
    </row>
    <row r="382" spans="1:19" s="144" customFormat="1" ht="15" x14ac:dyDescent="0.2">
      <c r="A382" s="142"/>
      <c r="B382" s="201"/>
      <c r="C382" s="151"/>
      <c r="D382" s="154"/>
      <c r="E382" s="128"/>
      <c r="G382" s="130"/>
      <c r="H382" s="131"/>
      <c r="I382" s="132"/>
      <c r="J382" s="132"/>
      <c r="K382" s="132"/>
      <c r="L382" s="132"/>
      <c r="M382" s="132"/>
      <c r="N382" s="132"/>
      <c r="O382" s="133"/>
      <c r="P382" s="133"/>
      <c r="Q382" s="143"/>
      <c r="R382" s="143"/>
      <c r="S382" s="143"/>
    </row>
    <row r="383" spans="1:19" s="144" customFormat="1" ht="15" x14ac:dyDescent="0.2">
      <c r="A383" s="142"/>
      <c r="B383" s="201"/>
      <c r="C383" s="151"/>
      <c r="D383" s="154"/>
      <c r="E383" s="128"/>
      <c r="G383" s="130"/>
      <c r="H383" s="131"/>
      <c r="I383" s="132"/>
      <c r="J383" s="132"/>
      <c r="K383" s="132"/>
      <c r="L383" s="132"/>
      <c r="M383" s="132"/>
      <c r="N383" s="132"/>
      <c r="O383" s="133"/>
      <c r="P383" s="133"/>
      <c r="Q383" s="143"/>
      <c r="R383" s="143"/>
      <c r="S383" s="143"/>
    </row>
    <row r="384" spans="1:19" x14ac:dyDescent="0.2">
      <c r="B384" s="186"/>
      <c r="C384" s="11"/>
    </row>
    <row r="385" spans="2:3" x14ac:dyDescent="0.2">
      <c r="B385" s="186"/>
      <c r="C385" s="11"/>
    </row>
    <row r="386" spans="2:3" x14ac:dyDescent="0.2">
      <c r="B386" s="186"/>
      <c r="C386" s="11"/>
    </row>
    <row r="387" spans="2:3" ht="15" x14ac:dyDescent="0.25">
      <c r="B387" s="178"/>
      <c r="C387" s="165"/>
    </row>
    <row r="388" spans="2:3" x14ac:dyDescent="0.2">
      <c r="B388" s="203"/>
      <c r="C388" s="166"/>
    </row>
    <row r="389" spans="2:3" x14ac:dyDescent="0.2">
      <c r="B389" s="203"/>
      <c r="C389" s="166"/>
    </row>
    <row r="390" spans="2:3" x14ac:dyDescent="0.2">
      <c r="B390" s="203"/>
      <c r="C390" s="166"/>
    </row>
    <row r="391" spans="2:3" x14ac:dyDescent="0.2">
      <c r="B391" s="203"/>
      <c r="C391" s="166"/>
    </row>
    <row r="392" spans="2:3" x14ac:dyDescent="0.2">
      <c r="B392" s="203"/>
      <c r="C392" s="166"/>
    </row>
    <row r="393" spans="2:3" x14ac:dyDescent="0.2">
      <c r="B393" s="203"/>
      <c r="C393" s="166"/>
    </row>
    <row r="394" spans="2:3" ht="15" x14ac:dyDescent="0.25">
      <c r="B394" s="203"/>
      <c r="C394" s="165"/>
    </row>
    <row r="395" spans="2:3" x14ac:dyDescent="0.2">
      <c r="B395" s="178"/>
      <c r="C395" s="67"/>
    </row>
    <row r="396" spans="2:3" x14ac:dyDescent="0.2">
      <c r="B396" s="178"/>
      <c r="C396" s="166"/>
    </row>
    <row r="397" spans="2:3" ht="15" x14ac:dyDescent="0.25">
      <c r="B397" s="203"/>
      <c r="C397" s="165"/>
    </row>
    <row r="398" spans="2:3" x14ac:dyDescent="0.2">
      <c r="B398" s="203"/>
      <c r="C398" s="166"/>
    </row>
    <row r="399" spans="2:3" x14ac:dyDescent="0.2">
      <c r="B399" s="203"/>
      <c r="C399" s="166"/>
    </row>
    <row r="400" spans="2:3" x14ac:dyDescent="0.2">
      <c r="B400" s="203"/>
      <c r="C400" s="166"/>
    </row>
    <row r="401" spans="2:3" x14ac:dyDescent="0.2">
      <c r="B401" s="203"/>
      <c r="C401" s="166"/>
    </row>
    <row r="402" spans="2:3" ht="15" x14ac:dyDescent="0.25">
      <c r="B402" s="203"/>
      <c r="C402" s="165"/>
    </row>
    <row r="403" spans="2:3" x14ac:dyDescent="0.2">
      <c r="B403" s="203"/>
      <c r="C403" s="166"/>
    </row>
    <row r="404" spans="2:3" x14ac:dyDescent="0.2">
      <c r="B404" s="203"/>
      <c r="C404" s="166"/>
    </row>
    <row r="405" spans="2:3" x14ac:dyDescent="0.2">
      <c r="B405" s="203"/>
      <c r="C405" s="166"/>
    </row>
    <row r="406" spans="2:3" x14ac:dyDescent="0.2">
      <c r="B406" s="203"/>
      <c r="C406" s="166"/>
    </row>
    <row r="407" spans="2:3" x14ac:dyDescent="0.2">
      <c r="B407" s="186"/>
      <c r="C407" s="166"/>
    </row>
    <row r="408" spans="2:3" ht="15" x14ac:dyDescent="0.2">
      <c r="B408" s="178"/>
      <c r="C408" s="24"/>
    </row>
  </sheetData>
  <sheetProtection algorithmName="SHA-512" hashValue="CFuFmLRHOv48E2zh4lXCf58MZrE6BENPaDZUmhrWxrVbYQ8w/exJ4nDqAVo6zJGYePKw4VcctYq/ItPJilOqSQ==" saltValue="NN+YkRao2/1m0IQflqKAkg==" spinCount="100000" sheet="1" objects="1" scenarios="1" selectLockedCells="1"/>
  <protectedRanges>
    <protectedRange sqref="F15" name="Obseg1"/>
  </protectedRanges>
  <mergeCells count="8">
    <mergeCell ref="C109:G109"/>
    <mergeCell ref="C277:G277"/>
    <mergeCell ref="D3:G3"/>
    <mergeCell ref="D5:G5"/>
    <mergeCell ref="D7:G7"/>
    <mergeCell ref="C74:G74"/>
    <mergeCell ref="C104:G104"/>
    <mergeCell ref="C105:G105"/>
  </mergeCells>
  <pageMargins left="0.9055118110236221" right="0.51181102362204722" top="1.1417322834645669" bottom="1.1417322834645669" header="0.31496062992125984" footer="0.31496062992125984"/>
  <pageSetup paperSize="9" scale="70" fitToHeight="15" orientation="portrait" verticalDpi="300" r:id="rId1"/>
  <rowBreaks count="12" manualBreakCount="12">
    <brk id="36" max="16383" man="1"/>
    <brk id="75" max="16383" man="1"/>
    <brk id="106" max="16383" man="1"/>
    <brk id="156" max="16383" man="1"/>
    <brk id="194" max="16383" man="1"/>
    <brk id="211" max="16383" man="1"/>
    <brk id="227" max="16383" man="1"/>
    <brk id="278" max="16383" man="1"/>
    <brk id="292" max="16383" man="1"/>
    <brk id="304" max="16383" man="1"/>
    <brk id="326" max="16383" man="1"/>
    <brk id="367" max="16383" man="1"/>
  </rowBreaks>
  <ignoredErrors>
    <ignoredError sqref="B25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1</vt:i4>
      </vt:variant>
    </vt:vector>
  </HeadingPairs>
  <TitlesOfParts>
    <vt:vector size="3" baseType="lpstr">
      <vt:lpstr>Popis del - Bobrova 3</vt:lpstr>
      <vt:lpstr>List1</vt:lpstr>
      <vt:lpstr>'Popis del - Bobrova 3'!Področje_tiskanja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Beast</dc:creator>
  <cp:lastModifiedBy>Tomaž Marc</cp:lastModifiedBy>
  <cp:lastPrinted>2018-05-24T10:19:35Z</cp:lastPrinted>
  <dcterms:created xsi:type="dcterms:W3CDTF">2016-04-11T13:17:56Z</dcterms:created>
  <dcterms:modified xsi:type="dcterms:W3CDTF">2019-03-15T13:42:24Z</dcterms:modified>
</cp:coreProperties>
</file>