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231"/>
  <workbookPr codeName="Ta_delovni_zvezek" checkCompatibility="1"/>
  <mc:AlternateContent xmlns:mc="http://schemas.openxmlformats.org/markup-compatibility/2006">
    <mc:Choice Requires="x15">
      <x15ac:absPath xmlns:x15ac="http://schemas.microsoft.com/office/spreadsheetml/2010/11/ac" url="P:\32_ARH\190020-Ilirija\5_WORK\55_GEO\556_Vodnjaki\03_PZI\09_Projektantski predračun\6 vodnjakov\"/>
    </mc:Choice>
  </mc:AlternateContent>
  <xr:revisionPtr revIDLastSave="0" documentId="13_ncr:1_{49F61EC6-3985-4B2A-9E44-02408C6FD74F}" xr6:coauthVersionLast="45" xr6:coauthVersionMax="45" xr10:uidLastSave="{00000000-0000-0000-0000-000000000000}"/>
  <bookViews>
    <workbookView xWindow="-120" yWindow="-120" windowWidth="29040" windowHeight="15840" xr2:uid="{00000000-000D-0000-FFFF-FFFF00000000}"/>
  </bookViews>
  <sheets>
    <sheet name="ZDRUŽENO" sheetId="8" r:id="rId1"/>
  </sheets>
  <definedNames>
    <definedName name="_xlnm.Print_Area" localSheetId="0">ZDRUŽENO!$A$2:$F$90</definedName>
  </definedNames>
  <calcPr calcId="181029"/>
  <fileRecoveryPr autoRecover="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58" i="8" l="1"/>
  <c r="F7" i="8" l="1"/>
  <c r="F66" i="8" l="1"/>
  <c r="F65" i="8"/>
  <c r="F64" i="8"/>
  <c r="F57" i="8"/>
  <c r="F56" i="8"/>
  <c r="F55" i="8"/>
  <c r="F54" i="8"/>
  <c r="F53" i="8"/>
  <c r="F51" i="8"/>
  <c r="F50" i="8"/>
  <c r="F48" i="8"/>
  <c r="F47" i="8"/>
  <c r="P36" i="8"/>
  <c r="Q36" i="8" s="1"/>
  <c r="F36" i="8"/>
  <c r="F35" i="8"/>
  <c r="P34" i="8"/>
  <c r="Q34" i="8" s="1"/>
  <c r="F34" i="8"/>
  <c r="R34" i="8" s="1"/>
  <c r="T34" i="8" s="1"/>
  <c r="O33" i="8"/>
  <c r="P33" i="8" s="1"/>
  <c r="F33" i="8"/>
  <c r="O32" i="8"/>
  <c r="P32" i="8" s="1"/>
  <c r="I32" i="8"/>
  <c r="F32" i="8"/>
  <c r="F31" i="8"/>
  <c r="O30" i="8"/>
  <c r="P30" i="8" s="1"/>
  <c r="I30" i="8"/>
  <c r="F30" i="8"/>
  <c r="O29" i="8"/>
  <c r="P29" i="8" s="1"/>
  <c r="Q29" i="8" s="1"/>
  <c r="I29" i="8"/>
  <c r="F29" i="8"/>
  <c r="R28" i="8"/>
  <c r="T28" i="8" s="1"/>
  <c r="P27" i="8"/>
  <c r="Q27" i="8" s="1"/>
  <c r="F27" i="8"/>
  <c r="O26" i="8"/>
  <c r="P26" i="8" s="1"/>
  <c r="Q26" i="8" s="1"/>
  <c r="F26" i="8"/>
  <c r="R26" i="8" s="1"/>
  <c r="T26" i="8" s="1"/>
  <c r="O25" i="8"/>
  <c r="P25" i="8" s="1"/>
  <c r="Q25" i="8" s="1"/>
  <c r="I25" i="8"/>
  <c r="F25" i="8"/>
  <c r="R25" i="8" s="1"/>
  <c r="T25" i="8" s="1"/>
  <c r="O24" i="8"/>
  <c r="P24" i="8" s="1"/>
  <c r="Q24" i="8" s="1"/>
  <c r="I24" i="8"/>
  <c r="F24" i="8"/>
  <c r="C23" i="8"/>
  <c r="F23" i="8" s="1"/>
  <c r="C22" i="8"/>
  <c r="F22" i="8" s="1"/>
  <c r="C21" i="8"/>
  <c r="F21" i="8" s="1"/>
  <c r="O20" i="8"/>
  <c r="P20" i="8" s="1"/>
  <c r="I20" i="8"/>
  <c r="O19" i="8"/>
  <c r="P19" i="8" s="1"/>
  <c r="Q19" i="8" s="1"/>
  <c r="I19" i="8"/>
  <c r="F19" i="8"/>
  <c r="F18" i="8"/>
  <c r="O17" i="8"/>
  <c r="P17" i="8" s="1"/>
  <c r="Q17" i="8" s="1"/>
  <c r="I17" i="8"/>
  <c r="F17" i="8"/>
  <c r="C16" i="8"/>
  <c r="F16" i="8" s="1"/>
  <c r="C15" i="8"/>
  <c r="F15" i="8" s="1"/>
  <c r="F14" i="8"/>
  <c r="O13" i="8"/>
  <c r="P13" i="8" s="1"/>
  <c r="I13" i="8"/>
  <c r="R12" i="8"/>
  <c r="T12" i="8" s="1"/>
  <c r="F11" i="8"/>
  <c r="F10" i="8"/>
  <c r="F9" i="8"/>
  <c r="O8" i="8"/>
  <c r="P8" i="8" s="1"/>
  <c r="Q8" i="8" s="1"/>
  <c r="F8" i="8"/>
  <c r="R8" i="8" s="1"/>
  <c r="T8" i="8" s="1"/>
  <c r="O7" i="8"/>
  <c r="P7" i="8" s="1"/>
  <c r="Q7" i="8" s="1"/>
  <c r="F68" i="8" l="1"/>
  <c r="F73" i="8" s="1"/>
  <c r="R36" i="8"/>
  <c r="T36" i="8" s="1"/>
  <c r="I38" i="8"/>
  <c r="I41" i="8" s="1"/>
  <c r="R27" i="8"/>
  <c r="T27" i="8" s="1"/>
  <c r="I40" i="8"/>
  <c r="F60" i="8"/>
  <c r="F72" i="8" s="1"/>
  <c r="R19" i="8"/>
  <c r="T19" i="8" s="1"/>
  <c r="F39" i="8"/>
  <c r="R32" i="8"/>
  <c r="T32" i="8" s="1"/>
  <c r="Q13" i="8"/>
  <c r="R13" i="8"/>
  <c r="T13" i="8" s="1"/>
  <c r="R33" i="8"/>
  <c r="T33" i="8" s="1"/>
  <c r="Q33" i="8"/>
  <c r="R7" i="8"/>
  <c r="T7" i="8" s="1"/>
  <c r="F38" i="8"/>
  <c r="F40" i="8"/>
  <c r="R29" i="8"/>
  <c r="T29" i="8" s="1"/>
  <c r="Q20" i="8"/>
  <c r="R20" i="8"/>
  <c r="T20" i="8" s="1"/>
  <c r="R17" i="8"/>
  <c r="T17" i="8" s="1"/>
  <c r="R24" i="8"/>
  <c r="T24" i="8" s="1"/>
  <c r="Q30" i="8"/>
  <c r="R30" i="8"/>
  <c r="T30" i="8" s="1"/>
  <c r="Q32" i="8"/>
  <c r="F42" i="8" l="1"/>
  <c r="F71" i="8" s="1"/>
  <c r="F75" i="8" s="1"/>
  <c r="F76" i="8" l="1"/>
  <c r="F77" i="8" s="1"/>
</calcChain>
</file>

<file path=xl/sharedStrings.xml><?xml version="1.0" encoding="utf-8"?>
<sst xmlns="http://schemas.openxmlformats.org/spreadsheetml/2006/main" count="191" uniqueCount="139">
  <si>
    <t>m</t>
  </si>
  <si>
    <t>kom</t>
  </si>
  <si>
    <t>SKUPAJ (brez DDV)</t>
  </si>
  <si>
    <t>Količina</t>
  </si>
  <si>
    <t>Enota</t>
  </si>
  <si>
    <t>Cena/enota</t>
  </si>
  <si>
    <t>Končna cena</t>
  </si>
  <si>
    <t>2.1.</t>
  </si>
  <si>
    <t>2.2.</t>
  </si>
  <si>
    <t>3.1.</t>
  </si>
  <si>
    <t>1.1.</t>
  </si>
  <si>
    <t>pavš.</t>
  </si>
  <si>
    <t>Specifikacija</t>
  </si>
  <si>
    <t>3.2.</t>
  </si>
  <si>
    <t>3.3.</t>
  </si>
  <si>
    <t>1.2.</t>
  </si>
  <si>
    <t>1.3.</t>
  </si>
  <si>
    <t>VRTALNA DELA</t>
  </si>
  <si>
    <t>ura</t>
  </si>
  <si>
    <t>2.1.1.</t>
  </si>
  <si>
    <t>2.1.2.</t>
  </si>
  <si>
    <t>2.2.1.</t>
  </si>
  <si>
    <t>2.2.2.</t>
  </si>
  <si>
    <t>REKAPITUALCIJA</t>
  </si>
  <si>
    <t>na enoto</t>
  </si>
  <si>
    <t>8% popust</t>
  </si>
  <si>
    <t>grega osnovna ponudba</t>
  </si>
  <si>
    <t>Ostane Elea</t>
  </si>
  <si>
    <t>Ostane</t>
  </si>
  <si>
    <t>strošek Elea</t>
  </si>
  <si>
    <t>Preglog Geotrans</t>
  </si>
  <si>
    <t xml:space="preserve">? Samo en premik </t>
  </si>
  <si>
    <t>? En odvoz+malo dodatka zaradi daljše vrtine +50 €</t>
  </si>
  <si>
    <t>ok</t>
  </si>
  <si>
    <t>OK</t>
  </si>
  <si>
    <t>Ok</t>
  </si>
  <si>
    <t>8% popusta</t>
  </si>
  <si>
    <t>1.1.1.</t>
  </si>
  <si>
    <t>1.1.2.</t>
  </si>
  <si>
    <t>Transport vrtalnega stroja in opreme za čiščenje in izvedbo črpalnih poizkusov na delovišče in nazaj ter formiranje delovišča</t>
  </si>
  <si>
    <t>Priprava vrtalnega stroja in opreme, lokalni premiki med vodnjaki</t>
  </si>
  <si>
    <t>1.2.1.</t>
  </si>
  <si>
    <t>1.2.2.</t>
  </si>
  <si>
    <t>1.2.3.</t>
  </si>
  <si>
    <t>1.2.4.</t>
  </si>
  <si>
    <t>1.2.5.</t>
  </si>
  <si>
    <t>1.2.6.</t>
  </si>
  <si>
    <t>1.2.7.</t>
  </si>
  <si>
    <t>1.2.8.</t>
  </si>
  <si>
    <t>Cevitev uvodnega dela črpalnih in ponikovalnih vodnjakov z jeklenimi cevmi ɸ 244,5 mm (spajanje cevi z varjenjem)</t>
  </si>
  <si>
    <t>kpl.</t>
  </si>
  <si>
    <t>Vrtanje vodnjakov s premerom ɸ 237 mm v jeklenih obložnih ceveh premera ɸ 219 mm, za vgradnjo jeklenih cevi in filtrov premera ɸ 168.3 mm</t>
  </si>
  <si>
    <t>1.2.9.</t>
  </si>
  <si>
    <t>SKUPAJ VRTALNA DELA (brez DDV)</t>
  </si>
  <si>
    <t>PRIPRAVA, SPREMLJAVA IN RAZISKAVE</t>
  </si>
  <si>
    <t>MATERIALI</t>
  </si>
  <si>
    <t>1.3.1.</t>
  </si>
  <si>
    <t>1.3.2.</t>
  </si>
  <si>
    <t>1.3.3.</t>
  </si>
  <si>
    <t>1.3.4.</t>
  </si>
  <si>
    <t>1.3.5.</t>
  </si>
  <si>
    <t>1.3.6.</t>
  </si>
  <si>
    <t>1.3.7.</t>
  </si>
  <si>
    <t>1.3.8.</t>
  </si>
  <si>
    <t>SKUPAJ TRANSPORT (brez DDV)</t>
  </si>
  <si>
    <t>Skupaj VRTALNA DELA (brez DDV)</t>
  </si>
  <si>
    <t>PRIPRAVA TERENSKIH DEL</t>
  </si>
  <si>
    <t>Količba komunalnih vodov (Elektro, Telekom, Energetika, VO-KA)</t>
  </si>
  <si>
    <t>Oprema gradbišča (zaščitna ograja, gradbiščna tabla)</t>
  </si>
  <si>
    <t>2.3.</t>
  </si>
  <si>
    <t>2.3.1.</t>
  </si>
  <si>
    <t>2.3.2.</t>
  </si>
  <si>
    <t>2.3.3.</t>
  </si>
  <si>
    <t>Uporaba hiab kamiona in delavna sila (3 delavci)</t>
  </si>
  <si>
    <t>Delovanje črpalne in merske opreme</t>
  </si>
  <si>
    <t>2.3.5.</t>
  </si>
  <si>
    <t xml:space="preserve">Obdelava pridobljenih podatkov, izračuni hidravličnih testov in izdelava končnega hidrogeološkega poročila </t>
  </si>
  <si>
    <t>Priprava in oddaja vloge za prodobitev vodnega dovoljenja (DRSV)</t>
  </si>
  <si>
    <t>Vgradnja in izvlek opreme za airlift v vodnjake (predvidoma 2 x 2 uri za posamezni vodnjak, obračun po dejansko porabljenem času)</t>
  </si>
  <si>
    <t xml:space="preserve">     * Uvodni del ponikalnih vodnjakov ( do 14,0 m)</t>
  </si>
  <si>
    <t xml:space="preserve">     * Uvodna kolona črpalnega vodnjaka ČVIL-1 (do 35,0 m)</t>
  </si>
  <si>
    <r>
      <t xml:space="preserve">Vrtanje uvodnega dela vodnjakov s premerom </t>
    </r>
    <r>
      <rPr>
        <sz val="8"/>
        <rFont val="Calibri"/>
        <family val="2"/>
        <charset val="238"/>
      </rPr>
      <t>ɸ</t>
    </r>
    <r>
      <rPr>
        <sz val="10.4"/>
        <rFont val="Calibri"/>
        <family val="2"/>
        <charset val="238"/>
      </rPr>
      <t xml:space="preserve"> </t>
    </r>
    <r>
      <rPr>
        <sz val="8"/>
        <rFont val="Calibri"/>
        <family val="2"/>
        <charset val="238"/>
      </rPr>
      <t>315 mm za vgradnjo jeklenih cevi premera ɸ 244,5 mm:</t>
    </r>
  </si>
  <si>
    <t>t</t>
  </si>
  <si>
    <t xml:space="preserve">      * Črpalni vodnjak ČVIL-1 od globine 35,0 m do 73,0 m</t>
  </si>
  <si>
    <t xml:space="preserve">      * Ponikovalna vodnjaka PVIL-1 in PVIL-2  od globine 14,0 m do 71,0 m</t>
  </si>
  <si>
    <t xml:space="preserve">      * Ponikovalni vodnjak PVIL-3 od globine 14,0 m do 55,0 m</t>
  </si>
  <si>
    <t xml:space="preserve">ura/inž. </t>
  </si>
  <si>
    <t xml:space="preserve">     * Celotni profil črpalnIH vodnjakOV ČVIL-2 in ČVIL-3 (do 57,0 m)</t>
  </si>
  <si>
    <t xml:space="preserve">Cevitev vrtin z nerjavnimi INOX cevmi in filtri (spajanje cevi z varjenjem); črpalna vodnjaka se cevita "slepo" od globine 34.0 do 73.0 m, ponikovalni vodnjaki pa od površine končne globine 71,0 m oz. 55m </t>
  </si>
  <si>
    <t xml:space="preserve">Dobava nerjavnih INOX filtrov ɸ 168.3/5 mm za cevitev filtrnega dela črpalnega vodnjaka in ponikovalnih vodnjakov </t>
  </si>
  <si>
    <t>Prani kremenčev pesek granulacije 3,15 do 5,6 mm</t>
  </si>
  <si>
    <r>
      <t>m</t>
    </r>
    <r>
      <rPr>
        <vertAlign val="superscript"/>
        <sz val="8"/>
        <rFont val="Calibri"/>
        <family val="2"/>
        <charset val="238"/>
        <scheme val="minor"/>
      </rPr>
      <t>3</t>
    </r>
  </si>
  <si>
    <t>Cement z dodatki (obračuna se po dejanskih količinah)</t>
  </si>
  <si>
    <t xml:space="preserve">VRTALNA DELA + MATERIALI </t>
  </si>
  <si>
    <t>PRIPRAVA DEL, SPREMLJAVA VRTANJA, TESTIRANJE RAZISKOVALNIH VODNJAKOV</t>
  </si>
  <si>
    <t xml:space="preserve">VRTALNA DELA (TRI ČRPALNO IN TRI PONIKOVALNO RAZISKOVALNI VODNJAKI) </t>
  </si>
  <si>
    <t xml:space="preserve">Dobava polnih nerjavnih INOX cevi ɸ 244,5/5 mm za cevitev uvodnega dela črpalno in ponikovalno raziskovalnih vodnjakov </t>
  </si>
  <si>
    <t>Dobava nerjavnih INOX  filtrov ɸ 244,5/5 mm za cevitev filtrnega dela raziskovalnih vodnjakov</t>
  </si>
  <si>
    <t xml:space="preserve">Dobava polnih nerjavnih INOX cevi ɸ 168.3/5 mm za cevitev tehničnega dela črpalno raziskovalnega vodnjaka ČVIL-1 in ponikovalno raziskovalnih vodnjakov </t>
  </si>
  <si>
    <t>Dno raziskovalnih vodnjakov - nerjavni INOX jeklo</t>
  </si>
  <si>
    <t>SKUPAJ MATERIALI (brez DDV)</t>
  </si>
  <si>
    <t>HIDRAVLIČNO TESTIRANJE RAZISKOVALNH VODNJAKOV</t>
  </si>
  <si>
    <r>
      <t>Prirobnica in pokrov, z vijaki (začasna zaščita ustja raziskovalnih  vodnjakov) - material</t>
    </r>
    <r>
      <rPr>
        <sz val="8"/>
        <color rgb="FFFF0000"/>
        <rFont val="Calibri"/>
        <family val="2"/>
        <charset val="238"/>
        <scheme val="minor"/>
      </rPr>
      <t xml:space="preserve"> </t>
    </r>
    <r>
      <rPr>
        <sz val="8"/>
        <rFont val="Calibri"/>
        <family val="2"/>
        <charset val="238"/>
        <scheme val="minor"/>
      </rPr>
      <t>jeklo</t>
    </r>
  </si>
  <si>
    <t>Izdelava dostopnih poti in delovnih platojev (vključno z HDPE folijo, položitev geotekstila in dovoz in utrditev nasipnega materiala - drobljenec 0 do 50 mm, debeline nasipa cca 20 cm - velikost platoja 10 m x 15 m</t>
  </si>
  <si>
    <t>1.1.3.</t>
  </si>
  <si>
    <t>1.1.4.</t>
  </si>
  <si>
    <t>TRANSPORTNI STROŠKI in PRIPRAVA DELOVIŠČA</t>
  </si>
  <si>
    <t>1.1.5.</t>
  </si>
  <si>
    <t>Zagotovitev odvoda vode, ki izhaja med vrtanjem iz vodnjakov, med aktivacijo vodnjakov in črpalnimi poizkus. Po potrebi se vodo spelje v usedalni/e kontejner/je, kjer se iz nje usedajo večji delci. V ceni mora biti vključeno vse potrebno za ustrezno odvajanje navrtane vode, vode med aktivacijo in med črpalnimi poizkusi (muljne črpalke za prečrpavanje, agregat, dovoz goriva, odvoz usedline na ustrezno deponijo,...).</t>
  </si>
  <si>
    <t>Izdelava PID exsploatacijskih vodnjakov</t>
  </si>
  <si>
    <r>
      <t>Odvoz navrtanine na trajno deponijo (velja za odvoz 5m</t>
    </r>
    <r>
      <rPr>
        <vertAlign val="superscript"/>
        <sz val="8"/>
        <rFont val="Calibri"/>
        <family val="2"/>
        <charset val="238"/>
        <scheme val="minor"/>
      </rPr>
      <t>3</t>
    </r>
    <r>
      <rPr>
        <sz val="8"/>
        <rFont val="Calibri"/>
        <family val="2"/>
        <charset val="238"/>
        <scheme val="minor"/>
      </rPr>
      <t xml:space="preserve"> kontejnerja na razdaljo do 10 km)</t>
    </r>
  </si>
  <si>
    <t>Čiščenje vodnjakov (voda in dvojni airlift). Izvajalec zagotovi odvod vode in usedlin, ki prihajajo na površje pri čiščenju vodnjakov. Upoštevano je 24 ur po črpalnem vodnjaku in 16 ur po ponikovalnem vodnjaku + 2 uri za montažo in demontažo opreme + uporabo kompresorja z gorivom</t>
  </si>
  <si>
    <t xml:space="preserve">Izvedba daljšega črpalno ponikovalnega poizkusa v trajanju cca 10 dni z vmesnimi meritvami fizikalno kemijskih parametrov in dnevno kontrolo delovanja, ter vmesnimi ročnimi meritvami (v 4 vodnjakih in 2 piezometrih). Minimalni skupni pretok mora znašati 40 l/s. Upošteva se navodila ARSO za črpalno ponikalni poizkus. </t>
  </si>
  <si>
    <t xml:space="preserve">2.3.4. </t>
  </si>
  <si>
    <t>Najem agregata (100 kW) agregata z gorivom za celoten čas izvedbe črpalnih in ponikalnih poizkusov ter izvedbo daljšega črpalno/ponikalnega poizkusa po navodilih ARSO za črpalno ponikalni poizkus</t>
  </si>
  <si>
    <t xml:space="preserve">Izvedba črpalnih poizkusov v črpalnih vodnjakih z 8`` potopno črpalko (t.i. step test + projektirana količina črpanja (20 l/s - posamezni vodnjak) po navodili ARSO - TIP B). </t>
  </si>
  <si>
    <t>2.3.6.</t>
  </si>
  <si>
    <t xml:space="preserve">* Izvajalec sam priskrbi vso potrebno elektično energijo za izvedbo vseh predpisanih del (vrtanje, aktivacija, črpalni in ponikalni poizkusi) </t>
  </si>
  <si>
    <t>Najem, montaža in demontaža 8`` potopnih črpalk, najem montaža in demontaža dvižnega voda 4``, cevovoda za izvedbo črpalnih in ponikalnih poizkusov od črpalnih do ponikovalnih vodnjakov in postavitev ostale merilne oprme (tlačne sode v 4 vodnjake in 2 piezometra, vodovodne ure za meritev pretoka)</t>
  </si>
  <si>
    <t>Geodetska zakoličba lokacij raziskovalnih vodnjakov</t>
  </si>
  <si>
    <t xml:space="preserve">* Pridobljena dokumentacije: </t>
  </si>
  <si>
    <t>* dovoljenje za raziskavo raziskovalnih vodnjakov</t>
  </si>
  <si>
    <t>* vodno soglasje za raziskovlane vodnjake</t>
  </si>
  <si>
    <t>* gradbeno dovoljenje (v pridobivanju)</t>
  </si>
  <si>
    <t xml:space="preserve">*Cena mora veljatati za fazno izvedbo črpalno in ponikovalno raziskovalnih vodnjakov (po projektu), </t>
  </si>
  <si>
    <t>*Cena mora veljati tako za izvedbo 2 črpalno/raziskovalnih vodnjakov, če se med izvedbo ugotovi, da sta 2 črpalno raziskovalna vodnjaka dovolj za črpanje projektirane količine podzemne vode (40 l/s), oz. izvedbo 3 črpalno/raziskovalnih vodnjakov po projektu. Ustrezna količina se preveri s črpalnima poizkusoma v dolžini 10 dni/vodnjak (po projektu),</t>
  </si>
  <si>
    <t>* Količine se obračunajo po dejansko izvedenih delih po enotnih cenah iz ponudbe,</t>
  </si>
  <si>
    <t xml:space="preserve">Zasip filtrnega dela črpalnih vodnjakov ČVIL-2 in ČVIL-3 in vgradnja glinenega čepa, cementaža vodnjaka do vrha, čakanje na strjevanje cementne mase </t>
  </si>
  <si>
    <t xml:space="preserve">Vgradnje glinenega čepa, cementaža vodnjakov do vrha, čakanje na strjevanje cementne mase </t>
  </si>
  <si>
    <t>Vodno dovoljenje in PID (vodnjaki)</t>
  </si>
  <si>
    <t>SKUPAJ - VODNO DOVOLJENJE IN PID VODNJAKOV (brez DDV)</t>
  </si>
  <si>
    <t>VODNO DOVOLJENJE IN PID VODNJAKOV</t>
  </si>
  <si>
    <t>SKUPAJ - PRIPRAVA, SPREMLJAVA IN TESTIRNAJE RAZISKOVALNIH VODNJAKOV (brez DDV)</t>
  </si>
  <si>
    <t>PROJEKTANTSKI PREDRAČUN - IZVEDBA RAZISKOVALNIH VODNJAKOV - KOPALIŠČE ILIRIJA</t>
  </si>
  <si>
    <t>DDV (22%)</t>
  </si>
  <si>
    <t>SKUPAJ (z DDV)</t>
  </si>
  <si>
    <t>HIDROGEOLOŠKA SPREMLJAVA DEL</t>
  </si>
  <si>
    <t xml:space="preserve">Hidrogeološka spremljava nad izvedbo raziskovalnih vodnjakov (spremjava napredka vrtanja, določitev programa cevitve, meritve na terenu, nadzor nad izvedbo aktivacije, meritve usedlin in motnosti vode, popis navrtanine, fotodokumentacija, vodenje dnevnika izvedenih del) </t>
  </si>
  <si>
    <r>
      <t xml:space="preserve">Hidrogeološka spremljava izvedbe črpalnih in ponikalnih poizkusov na posameznih raziskovalnih  vodnjakih in nadzor nad izvedbo dalšega 10 </t>
    </r>
    <r>
      <rPr>
        <sz val="9"/>
        <rFont val="Calibri"/>
        <family val="2"/>
        <charset val="238"/>
        <scheme val="minor"/>
      </rPr>
      <t>dnevnega</t>
    </r>
    <r>
      <rPr>
        <sz val="8"/>
        <rFont val="Calibri"/>
        <family val="2"/>
        <charset val="238"/>
        <scheme val="minor"/>
      </rPr>
      <t xml:space="preserve"> črpalno/ponikalnega poizkusa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</si>
</sst>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1]"/>
    <numFmt numFmtId="165" formatCode="#,##0.00\ &quot;€&quot;"/>
  </numFmts>
  <fonts count="18" x14ac:knownFonts="1">
    <font>
      <sz val="10"/>
      <name val="Arial"/>
      <charset val="238"/>
    </font>
    <font>
      <sz val="10"/>
      <name val="Arial"/>
      <family val="2"/>
      <charset val="238"/>
    </font>
    <font>
      <sz val="8"/>
      <name val="Calibri"/>
      <family val="2"/>
      <charset val="238"/>
    </font>
    <font>
      <b/>
      <sz val="8"/>
      <color theme="0"/>
      <name val="Calibri"/>
      <family val="2"/>
      <charset val="238"/>
    </font>
    <font>
      <b/>
      <sz val="10"/>
      <name val="Calibri"/>
      <family val="2"/>
      <charset val="238"/>
      <scheme val="minor"/>
    </font>
    <font>
      <sz val="10"/>
      <name val="Calibri"/>
      <family val="2"/>
      <charset val="238"/>
      <scheme val="minor"/>
    </font>
    <font>
      <b/>
      <sz val="10"/>
      <color theme="1"/>
      <name val="Calibri"/>
      <family val="2"/>
      <charset val="238"/>
      <scheme val="minor"/>
    </font>
    <font>
      <sz val="8"/>
      <name val="Calibri"/>
      <family val="2"/>
      <charset val="238"/>
      <scheme val="minor"/>
    </font>
    <font>
      <sz val="8"/>
      <color theme="0"/>
      <name val="Calibri"/>
      <family val="2"/>
      <charset val="238"/>
      <scheme val="minor"/>
    </font>
    <font>
      <b/>
      <sz val="8"/>
      <color theme="0"/>
      <name val="Calibri"/>
      <family val="2"/>
      <charset val="238"/>
      <scheme val="minor"/>
    </font>
    <font>
      <sz val="10"/>
      <name val="Calibri"/>
      <family val="2"/>
      <charset val="238"/>
    </font>
    <font>
      <sz val="10"/>
      <color theme="1"/>
      <name val="Calibri"/>
      <family val="2"/>
      <charset val="238"/>
    </font>
    <font>
      <b/>
      <sz val="10"/>
      <color theme="1"/>
      <name val="Calibri"/>
      <family val="2"/>
      <charset val="238"/>
    </font>
    <font>
      <sz val="10.4"/>
      <name val="Calibri"/>
      <family val="2"/>
      <charset val="238"/>
    </font>
    <font>
      <b/>
      <sz val="12"/>
      <name val="Calibri"/>
      <family val="2"/>
      <charset val="238"/>
      <scheme val="minor"/>
    </font>
    <font>
      <sz val="9"/>
      <name val="Calibri"/>
      <family val="2"/>
      <charset val="238"/>
      <scheme val="minor"/>
    </font>
    <font>
      <vertAlign val="superscript"/>
      <sz val="8"/>
      <name val="Calibri"/>
      <family val="2"/>
      <charset val="238"/>
      <scheme val="minor"/>
    </font>
    <font>
      <sz val="8"/>
      <color rgb="FFFF0000"/>
      <name val="Calibri"/>
      <family val="2"/>
      <charset val="238"/>
      <scheme val="minor"/>
    </font>
  </fonts>
  <fills count="5">
    <fill>
      <patternFill patternType="none"/>
    </fill>
    <fill>
      <patternFill patternType="gray125"/>
    </fill>
    <fill>
      <patternFill patternType="solid">
        <fgColor rgb="FFCC0000"/>
        <bgColor indexed="64"/>
      </patternFill>
    </fill>
    <fill>
      <patternFill patternType="solid">
        <fgColor theme="0"/>
        <bgColor indexed="64"/>
      </patternFill>
    </fill>
    <fill>
      <patternFill patternType="solid">
        <fgColor rgb="FFC000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s>
  <cellStyleXfs count="2">
    <xf numFmtId="0" fontId="0" fillId="0" borderId="0"/>
    <xf numFmtId="0" fontId="1" fillId="0" borderId="0"/>
  </cellStyleXfs>
  <cellXfs count="101">
    <xf numFmtId="0" fontId="0" fillId="0" borderId="0" xfId="0"/>
    <xf numFmtId="0" fontId="9" fillId="2" borderId="1" xfId="0" applyFont="1" applyFill="1" applyBorder="1" applyAlignment="1" applyProtection="1">
      <alignment horizontal="left" vertical="center"/>
    </xf>
    <xf numFmtId="0" fontId="9" fillId="2" borderId="2" xfId="1" applyFont="1" applyFill="1" applyBorder="1" applyAlignment="1" applyProtection="1">
      <alignment vertical="center" wrapText="1"/>
    </xf>
    <xf numFmtId="0" fontId="9" fillId="2" borderId="1" xfId="1" applyFont="1" applyFill="1" applyBorder="1" applyAlignment="1" applyProtection="1">
      <alignment horizontal="center" vertical="center" wrapText="1"/>
    </xf>
    <xf numFmtId="0" fontId="9" fillId="2" borderId="1" xfId="1" applyFont="1" applyFill="1" applyBorder="1" applyAlignment="1" applyProtection="1">
      <alignment horizontal="right" vertical="center" wrapText="1"/>
    </xf>
    <xf numFmtId="14" fontId="7" fillId="0" borderId="1" xfId="0" applyNumberFormat="1" applyFont="1" applyFill="1" applyBorder="1" applyAlignment="1" applyProtection="1">
      <alignment vertical="center"/>
    </xf>
    <xf numFmtId="0" fontId="7" fillId="0" borderId="1" xfId="1" applyFont="1" applyFill="1" applyBorder="1" applyAlignment="1" applyProtection="1">
      <alignment horizontal="left" vertical="center" wrapText="1"/>
    </xf>
    <xf numFmtId="0" fontId="7" fillId="0" borderId="1" xfId="1" applyFont="1" applyFill="1" applyBorder="1" applyAlignment="1" applyProtection="1">
      <alignment horizontal="center" vertical="center"/>
    </xf>
    <xf numFmtId="14" fontId="7" fillId="0" borderId="1" xfId="0" applyNumberFormat="1" applyFont="1" applyBorder="1" applyAlignment="1" applyProtection="1">
      <alignment vertical="center"/>
    </xf>
    <xf numFmtId="0" fontId="7" fillId="0" borderId="1" xfId="1" applyFont="1" applyBorder="1" applyAlignment="1" applyProtection="1">
      <alignment horizontal="left" vertical="center" wrapText="1"/>
    </xf>
    <xf numFmtId="0" fontId="7" fillId="0" borderId="1" xfId="1" applyFont="1" applyBorder="1" applyAlignment="1" applyProtection="1">
      <alignment horizontal="center" vertical="center"/>
    </xf>
    <xf numFmtId="0" fontId="7" fillId="0" borderId="1" xfId="0" applyFont="1" applyFill="1" applyBorder="1" applyAlignment="1" applyProtection="1">
      <alignment vertical="center"/>
    </xf>
    <xf numFmtId="0" fontId="7" fillId="0" borderId="1" xfId="1" applyFont="1" applyFill="1" applyBorder="1" applyAlignment="1" applyProtection="1">
      <alignment vertical="center" wrapText="1"/>
    </xf>
    <xf numFmtId="164" fontId="7" fillId="3" borderId="4" xfId="1" applyNumberFormat="1" applyFont="1" applyFill="1" applyBorder="1" applyAlignment="1" applyProtection="1">
      <alignment vertical="center"/>
    </xf>
    <xf numFmtId="164" fontId="7" fillId="0" borderId="1" xfId="1" applyNumberFormat="1" applyFont="1" applyFill="1" applyBorder="1" applyAlignment="1" applyProtection="1">
      <alignment vertical="center"/>
    </xf>
    <xf numFmtId="0" fontId="5" fillId="0" borderId="1" xfId="0" applyFont="1" applyBorder="1" applyProtection="1"/>
    <xf numFmtId="0" fontId="7" fillId="0" borderId="4" xfId="1" applyFont="1" applyFill="1" applyBorder="1" applyAlignment="1" applyProtection="1">
      <alignment horizontal="center" vertical="center"/>
    </xf>
    <xf numFmtId="0" fontId="8" fillId="4" borderId="1" xfId="0" applyFont="1" applyFill="1" applyBorder="1" applyAlignment="1" applyProtection="1">
      <alignment horizontal="left" vertical="top"/>
    </xf>
    <xf numFmtId="164" fontId="8" fillId="4" borderId="1" xfId="1" applyNumberFormat="1" applyFont="1" applyFill="1" applyBorder="1" applyAlignment="1" applyProtection="1">
      <alignment horizontal="right" vertical="center"/>
    </xf>
    <xf numFmtId="164" fontId="4" fillId="0" borderId="1" xfId="0" applyNumberFormat="1" applyFont="1" applyBorder="1" applyProtection="1"/>
    <xf numFmtId="0" fontId="7" fillId="0" borderId="2" xfId="1" applyFont="1" applyFill="1" applyBorder="1" applyAlignment="1" applyProtection="1">
      <alignment vertical="center" wrapText="1"/>
    </xf>
    <xf numFmtId="0" fontId="3" fillId="2" borderId="1" xfId="0" applyFont="1" applyFill="1" applyBorder="1" applyAlignment="1" applyProtection="1">
      <alignment horizontal="left" vertical="center"/>
    </xf>
    <xf numFmtId="0" fontId="3" fillId="2" borderId="2" xfId="1" applyFont="1" applyFill="1" applyBorder="1" applyAlignment="1" applyProtection="1">
      <alignment vertical="center" wrapText="1"/>
    </xf>
    <xf numFmtId="0" fontId="3" fillId="2" borderId="1" xfId="1" applyFont="1" applyFill="1" applyBorder="1" applyAlignment="1" applyProtection="1">
      <alignment horizontal="center" vertical="center" wrapText="1"/>
    </xf>
    <xf numFmtId="0" fontId="3" fillId="2" borderId="1" xfId="1" applyFont="1" applyFill="1" applyBorder="1" applyAlignment="1" applyProtection="1">
      <alignment horizontal="right" vertical="center" wrapText="1"/>
    </xf>
    <xf numFmtId="14" fontId="2" fillId="0" borderId="1" xfId="0" applyNumberFormat="1" applyFont="1" applyFill="1" applyBorder="1" applyAlignment="1" applyProtection="1">
      <alignment vertical="center"/>
    </xf>
    <xf numFmtId="0" fontId="2" fillId="0" borderId="1" xfId="1" applyFont="1" applyFill="1" applyBorder="1" applyAlignment="1" applyProtection="1">
      <alignment horizontal="left" vertical="center" wrapText="1"/>
    </xf>
    <xf numFmtId="0" fontId="2" fillId="0" borderId="1" xfId="1" applyFont="1" applyFill="1" applyBorder="1" applyAlignment="1" applyProtection="1">
      <alignment horizontal="center" vertical="center"/>
    </xf>
    <xf numFmtId="0" fontId="2" fillId="0" borderId="2" xfId="1" applyFont="1" applyFill="1" applyBorder="1" applyAlignment="1" applyProtection="1">
      <alignment horizontal="left" vertical="center" wrapText="1"/>
    </xf>
    <xf numFmtId="164" fontId="2" fillId="3" borderId="4" xfId="1" applyNumberFormat="1" applyFont="1" applyFill="1" applyBorder="1" applyAlignment="1" applyProtection="1">
      <alignment vertical="center"/>
    </xf>
    <xf numFmtId="0" fontId="11" fillId="3" borderId="1" xfId="0" applyFont="1" applyFill="1" applyBorder="1" applyAlignment="1" applyProtection="1">
      <alignment horizontal="left" vertical="top"/>
    </xf>
    <xf numFmtId="164" fontId="12" fillId="3" borderId="1" xfId="1" applyNumberFormat="1" applyFont="1" applyFill="1" applyBorder="1" applyAlignment="1" applyProtection="1">
      <alignment horizontal="right" vertical="center"/>
    </xf>
    <xf numFmtId="165" fontId="6" fillId="3" borderId="1" xfId="1" applyNumberFormat="1" applyFont="1" applyFill="1" applyBorder="1" applyAlignment="1" applyProtection="1">
      <alignment horizontal="right" vertical="center"/>
    </xf>
    <xf numFmtId="0" fontId="6" fillId="3" borderId="1" xfId="0" applyFont="1" applyFill="1" applyBorder="1" applyAlignment="1" applyProtection="1">
      <alignment horizontal="left" vertical="top"/>
    </xf>
    <xf numFmtId="0" fontId="7" fillId="0" borderId="1" xfId="1" applyFont="1" applyFill="1" applyBorder="1" applyAlignment="1" applyProtection="1">
      <alignment horizontal="center" vertical="center"/>
      <protection locked="0"/>
    </xf>
    <xf numFmtId="0" fontId="5" fillId="0" borderId="1" xfId="0" applyFont="1" applyBorder="1" applyProtection="1">
      <protection locked="0"/>
    </xf>
    <xf numFmtId="164" fontId="5" fillId="0" borderId="0" xfId="0" applyNumberFormat="1" applyFont="1" applyBorder="1" applyAlignment="1" applyProtection="1">
      <alignment horizontal="center"/>
      <protection locked="0"/>
    </xf>
    <xf numFmtId="0" fontId="5" fillId="0" borderId="0" xfId="0" applyFont="1" applyBorder="1" applyProtection="1">
      <protection locked="0"/>
    </xf>
    <xf numFmtId="0" fontId="5" fillId="0" borderId="7" xfId="0" applyFont="1" applyBorder="1" applyProtection="1">
      <protection locked="0"/>
    </xf>
    <xf numFmtId="0" fontId="5" fillId="0" borderId="5" xfId="0" applyFont="1" applyBorder="1" applyProtection="1">
      <protection locked="0"/>
    </xf>
    <xf numFmtId="164" fontId="7" fillId="0" borderId="1" xfId="1" applyNumberFormat="1" applyFont="1" applyBorder="1" applyAlignment="1" applyProtection="1">
      <alignment horizontal="center" vertical="center"/>
      <protection locked="0"/>
    </xf>
    <xf numFmtId="165" fontId="5" fillId="0" borderId="1" xfId="0" applyNumberFormat="1" applyFont="1" applyBorder="1" applyProtection="1">
      <protection locked="0"/>
    </xf>
    <xf numFmtId="165" fontId="5" fillId="0" borderId="2" xfId="0" applyNumberFormat="1" applyFont="1" applyBorder="1" applyProtection="1">
      <protection locked="0"/>
    </xf>
    <xf numFmtId="164" fontId="5" fillId="0" borderId="1" xfId="0" applyNumberFormat="1" applyFont="1" applyBorder="1" applyProtection="1">
      <protection locked="0"/>
    </xf>
    <xf numFmtId="164" fontId="7" fillId="0" borderId="1" xfId="1" applyNumberFormat="1" applyFont="1" applyFill="1" applyBorder="1" applyAlignment="1" applyProtection="1">
      <alignment horizontal="center" vertical="center"/>
      <protection locked="0"/>
    </xf>
    <xf numFmtId="0" fontId="7" fillId="0" borderId="0" xfId="1" applyFont="1" applyFill="1" applyBorder="1" applyAlignment="1" applyProtection="1">
      <alignment horizontal="center" vertical="center"/>
      <protection locked="0"/>
    </xf>
    <xf numFmtId="165" fontId="5" fillId="0" borderId="0" xfId="0" applyNumberFormat="1" applyFont="1" applyBorder="1" applyProtection="1">
      <protection locked="0"/>
    </xf>
    <xf numFmtId="164" fontId="5" fillId="0" borderId="0" xfId="0" applyNumberFormat="1" applyFont="1" applyBorder="1" applyProtection="1">
      <protection locked="0"/>
    </xf>
    <xf numFmtId="164" fontId="4" fillId="0" borderId="0" xfId="0" applyNumberFormat="1" applyFont="1" applyBorder="1" applyAlignment="1" applyProtection="1">
      <alignment horizontal="center"/>
      <protection locked="0"/>
    </xf>
    <xf numFmtId="164" fontId="4" fillId="0" borderId="8" xfId="0" applyNumberFormat="1" applyFont="1" applyBorder="1" applyAlignment="1" applyProtection="1">
      <alignment horizontal="center"/>
      <protection locked="0"/>
    </xf>
    <xf numFmtId="164" fontId="4" fillId="0" borderId="0" xfId="0" applyNumberFormat="1" applyFont="1" applyBorder="1" applyProtection="1">
      <protection locked="0"/>
    </xf>
    <xf numFmtId="164" fontId="2" fillId="0" borderId="1" xfId="1" applyNumberFormat="1" applyFont="1" applyBorder="1" applyAlignment="1" applyProtection="1">
      <alignment horizontal="center" vertical="center"/>
      <protection locked="0"/>
    </xf>
    <xf numFmtId="0" fontId="9" fillId="2" borderId="1" xfId="1" applyFont="1" applyFill="1" applyBorder="1" applyAlignment="1" applyProtection="1">
      <alignment horizontal="left" vertical="center"/>
    </xf>
    <xf numFmtId="0" fontId="7" fillId="0" borderId="9" xfId="0" applyFont="1" applyFill="1" applyBorder="1" applyAlignment="1" applyProtection="1">
      <alignment horizontal="left" vertical="center"/>
    </xf>
    <xf numFmtId="0" fontId="7" fillId="0" borderId="9" xfId="0" applyFont="1" applyFill="1" applyBorder="1" applyAlignment="1" applyProtection="1">
      <alignment horizontal="left" vertical="center"/>
    </xf>
    <xf numFmtId="0" fontId="7" fillId="0" borderId="10" xfId="0" applyFont="1" applyFill="1" applyBorder="1" applyAlignment="1" applyProtection="1">
      <alignment horizontal="left" vertical="center"/>
    </xf>
    <xf numFmtId="0" fontId="7" fillId="0" borderId="11" xfId="0" applyFont="1" applyFill="1" applyBorder="1" applyAlignment="1" applyProtection="1">
      <alignment horizontal="left" vertical="center"/>
    </xf>
    <xf numFmtId="0" fontId="9" fillId="2" borderId="2" xfId="1" applyFont="1" applyFill="1" applyBorder="1" applyAlignment="1" applyProtection="1">
      <alignment horizontal="left" vertical="center"/>
    </xf>
    <xf numFmtId="0" fontId="9" fillId="2" borderId="3" xfId="1" applyFont="1" applyFill="1" applyBorder="1" applyAlignment="1" applyProtection="1">
      <alignment horizontal="left" vertical="center"/>
    </xf>
    <xf numFmtId="0" fontId="9" fillId="2" borderId="4" xfId="1" applyFont="1" applyFill="1" applyBorder="1" applyAlignment="1" applyProtection="1">
      <alignment horizontal="left" vertical="center"/>
    </xf>
    <xf numFmtId="0" fontId="8" fillId="4" borderId="1" xfId="1" applyFont="1" applyFill="1" applyBorder="1" applyAlignment="1" applyProtection="1">
      <alignment horizontal="left" vertical="center" wrapText="1"/>
    </xf>
    <xf numFmtId="0" fontId="4" fillId="0" borderId="2" xfId="0" applyFont="1" applyBorder="1" applyAlignment="1" applyProtection="1">
      <alignment horizontal="left"/>
    </xf>
    <xf numFmtId="0" fontId="4" fillId="0" borderId="3" xfId="0" applyFont="1" applyBorder="1" applyAlignment="1" applyProtection="1">
      <alignment horizontal="left"/>
    </xf>
    <xf numFmtId="0" fontId="4" fillId="0" borderId="4" xfId="0" applyFont="1" applyBorder="1" applyAlignment="1" applyProtection="1">
      <alignment horizontal="left"/>
    </xf>
    <xf numFmtId="0" fontId="5" fillId="0" borderId="5" xfId="0" applyFont="1" applyBorder="1" applyAlignment="1" applyProtection="1">
      <alignment horizontal="center" wrapText="1"/>
      <protection locked="0"/>
    </xf>
    <xf numFmtId="0" fontId="5" fillId="0" borderId="6" xfId="0" applyFont="1" applyBorder="1" applyAlignment="1" applyProtection="1">
      <alignment horizontal="center" wrapText="1"/>
      <protection locked="0"/>
    </xf>
    <xf numFmtId="0" fontId="8" fillId="4" borderId="2" xfId="1" applyFont="1" applyFill="1" applyBorder="1" applyAlignment="1" applyProtection="1">
      <alignment horizontal="left" vertical="center" wrapText="1"/>
    </xf>
    <xf numFmtId="0" fontId="8" fillId="4" borderId="3" xfId="1" applyFont="1" applyFill="1" applyBorder="1" applyAlignment="1" applyProtection="1">
      <alignment horizontal="left" vertical="center" wrapText="1"/>
    </xf>
    <xf numFmtId="0" fontId="8" fillId="4" borderId="4" xfId="1" applyFont="1" applyFill="1" applyBorder="1" applyAlignment="1" applyProtection="1">
      <alignment horizontal="left" vertical="center" wrapText="1"/>
    </xf>
    <xf numFmtId="0" fontId="3" fillId="2" borderId="2" xfId="1" applyFont="1" applyFill="1" applyBorder="1" applyAlignment="1" applyProtection="1">
      <alignment horizontal="left" vertical="center"/>
    </xf>
    <xf numFmtId="0" fontId="3" fillId="2" borderId="3" xfId="1" applyFont="1" applyFill="1" applyBorder="1" applyAlignment="1" applyProtection="1">
      <alignment horizontal="left" vertical="center"/>
    </xf>
    <xf numFmtId="0" fontId="3" fillId="2" borderId="4" xfId="1" applyFont="1" applyFill="1" applyBorder="1" applyAlignment="1" applyProtection="1">
      <alignment horizontal="left" vertical="center"/>
    </xf>
    <xf numFmtId="0" fontId="4" fillId="0" borderId="2" xfId="0" applyFont="1" applyBorder="1" applyAlignment="1" applyProtection="1">
      <alignment horizontal="center" wrapText="1"/>
    </xf>
    <xf numFmtId="0" fontId="4" fillId="0" borderId="3" xfId="0" applyFont="1" applyBorder="1" applyAlignment="1" applyProtection="1">
      <alignment horizontal="center" wrapText="1"/>
    </xf>
    <xf numFmtId="0" fontId="4" fillId="0" borderId="4" xfId="0" applyFont="1" applyBorder="1" applyAlignment="1" applyProtection="1">
      <alignment horizontal="center" wrapText="1"/>
    </xf>
    <xf numFmtId="0" fontId="12" fillId="3" borderId="1" xfId="1" applyFont="1" applyFill="1" applyBorder="1" applyAlignment="1" applyProtection="1">
      <alignment horizontal="left" vertical="center" wrapText="1"/>
    </xf>
    <xf numFmtId="0" fontId="9" fillId="2" borderId="1" xfId="1" applyFont="1" applyFill="1" applyBorder="1" applyAlignment="1" applyProtection="1">
      <alignment horizontal="left" vertical="center"/>
    </xf>
    <xf numFmtId="0" fontId="6" fillId="3" borderId="2" xfId="1" applyFont="1" applyFill="1" applyBorder="1" applyAlignment="1" applyProtection="1">
      <alignment horizontal="left" vertical="center" wrapText="1"/>
    </xf>
    <xf numFmtId="0" fontId="6" fillId="3" borderId="3" xfId="1" applyFont="1" applyFill="1" applyBorder="1" applyAlignment="1" applyProtection="1">
      <alignment horizontal="left" vertical="center" wrapText="1"/>
    </xf>
    <xf numFmtId="0" fontId="6" fillId="3" borderId="4" xfId="1" applyFont="1" applyFill="1" applyBorder="1" applyAlignment="1" applyProtection="1">
      <alignment horizontal="left" vertical="center" wrapText="1"/>
    </xf>
    <xf numFmtId="0" fontId="5" fillId="0" borderId="12" xfId="0" applyFont="1" applyBorder="1" applyProtection="1"/>
    <xf numFmtId="0" fontId="5" fillId="0" borderId="13" xfId="0" applyFont="1" applyBorder="1" applyProtection="1"/>
    <xf numFmtId="0" fontId="5" fillId="0" borderId="13" xfId="0" applyFont="1" applyBorder="1" applyAlignment="1" applyProtection="1">
      <alignment horizontal="center"/>
      <protection locked="0"/>
    </xf>
    <xf numFmtId="0" fontId="5" fillId="0" borderId="13" xfId="0" applyFont="1" applyBorder="1" applyProtection="1">
      <protection locked="0"/>
    </xf>
    <xf numFmtId="0" fontId="14" fillId="0" borderId="14" xfId="0" applyFont="1" applyBorder="1" applyProtection="1"/>
    <xf numFmtId="0" fontId="7" fillId="0" borderId="0" xfId="0" applyFont="1" applyBorder="1" applyProtection="1"/>
    <xf numFmtId="0" fontId="5" fillId="0" borderId="0" xfId="0" applyFont="1" applyBorder="1" applyAlignment="1" applyProtection="1">
      <alignment horizontal="center"/>
      <protection locked="0"/>
    </xf>
    <xf numFmtId="0" fontId="4" fillId="0" borderId="14" xfId="0" applyFont="1" applyBorder="1" applyProtection="1"/>
    <xf numFmtId="0" fontId="4" fillId="0" borderId="0" xfId="0" applyFont="1" applyBorder="1" applyProtection="1"/>
    <xf numFmtId="0" fontId="5" fillId="0" borderId="14" xfId="0" applyFont="1" applyBorder="1" applyProtection="1"/>
    <xf numFmtId="0" fontId="5" fillId="0" borderId="0" xfId="0" applyFont="1" applyBorder="1" applyProtection="1"/>
    <xf numFmtId="0" fontId="4" fillId="0" borderId="0" xfId="0" applyFont="1" applyBorder="1" applyProtection="1">
      <protection locked="0"/>
    </xf>
    <xf numFmtId="0" fontId="10" fillId="0" borderId="14" xfId="0" applyFont="1" applyBorder="1" applyProtection="1"/>
    <xf numFmtId="0" fontId="10" fillId="0" borderId="0" xfId="0" applyFont="1" applyBorder="1" applyProtection="1"/>
    <xf numFmtId="0" fontId="14" fillId="0" borderId="0" xfId="0" applyFont="1" applyBorder="1" applyProtection="1"/>
    <xf numFmtId="165" fontId="5" fillId="0" borderId="0" xfId="0" applyNumberFormat="1" applyFont="1" applyBorder="1" applyProtection="1"/>
    <xf numFmtId="0" fontId="5" fillId="0" borderId="14" xfId="0" applyFont="1" applyBorder="1" applyAlignment="1" applyProtection="1">
      <alignment horizontal="left"/>
    </xf>
    <xf numFmtId="0" fontId="5" fillId="0" borderId="0" xfId="0" applyFont="1" applyBorder="1" applyAlignment="1" applyProtection="1">
      <alignment horizontal="left"/>
    </xf>
    <xf numFmtId="0" fontId="5" fillId="0" borderId="14" xfId="0" applyFont="1" applyBorder="1" applyAlignment="1" applyProtection="1">
      <alignment horizontal="left" wrapText="1"/>
    </xf>
    <xf numFmtId="0" fontId="5" fillId="0" borderId="0" xfId="0" applyFont="1" applyBorder="1" applyAlignment="1" applyProtection="1">
      <alignment horizontal="left" wrapText="1"/>
    </xf>
    <xf numFmtId="0" fontId="5" fillId="0" borderId="14" xfId="0" applyFont="1" applyBorder="1" applyProtection="1">
      <protection locked="0"/>
    </xf>
  </cellXfs>
  <cellStyles count="2">
    <cellStyle name="Navadno" xfId="0" builtinId="0"/>
    <cellStyle name="Navadno 2" xfId="1" xr:uid="{00000000-0005-0000-0000-000001000000}"/>
  </cellStyles>
  <dxfs count="0"/>
  <tableStyles count="0" defaultTableStyle="TableStyleMedium2" defaultPivotStyle="PivotStyleLight16"/>
  <colors>
    <mruColors>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isarna">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90"/>
  <sheetViews>
    <sheetView tabSelected="1" topLeftCell="A60" zoomScale="115" zoomScaleNormal="115" zoomScaleSheetLayoutView="85" workbookViewId="0">
      <selection activeCell="W20" sqref="V20:W20"/>
    </sheetView>
  </sheetViews>
  <sheetFormatPr defaultColWidth="9.140625" defaultRowHeight="12.75" x14ac:dyDescent="0.2"/>
  <cols>
    <col min="1" max="1" width="9.7109375" style="100" customWidth="1"/>
    <col min="2" max="2" width="44.5703125" style="37" bestFit="1" customWidth="1"/>
    <col min="3" max="3" width="7.5703125" style="37" customWidth="1"/>
    <col min="4" max="4" width="7.5703125" style="37" bestFit="1" customWidth="1"/>
    <col min="5" max="5" width="10.5703125" style="37" bestFit="1" customWidth="1"/>
    <col min="6" max="6" width="11.85546875" style="37" bestFit="1" customWidth="1"/>
    <col min="7" max="7" width="13.85546875" style="86" customWidth="1"/>
    <col min="8" max="8" width="13.85546875" style="86" hidden="1" customWidth="1"/>
    <col min="9" max="11" width="14.5703125" style="37" hidden="1" customWidth="1"/>
    <col min="12" max="12" width="13.7109375" style="37" hidden="1" customWidth="1"/>
    <col min="13" max="13" width="16.140625" style="37" hidden="1" customWidth="1"/>
    <col min="14" max="14" width="9.85546875" style="37" hidden="1" customWidth="1"/>
    <col min="15" max="16" width="0" style="37" hidden="1" customWidth="1"/>
    <col min="17" max="17" width="10.42578125" style="37" hidden="1" customWidth="1"/>
    <col min="18" max="18" width="10.28515625" style="37" hidden="1" customWidth="1"/>
    <col min="19" max="19" width="10.42578125" style="37" hidden="1" customWidth="1"/>
    <col min="20" max="21" width="0" style="37" hidden="1" customWidth="1"/>
    <col min="22" max="22" width="36.28515625" style="37" bestFit="1" customWidth="1"/>
    <col min="23" max="23" width="15.85546875" style="37" bestFit="1" customWidth="1"/>
    <col min="24" max="16384" width="9.140625" style="37"/>
  </cols>
  <sheetData>
    <row r="1" spans="1:20" s="83" customFormat="1" x14ac:dyDescent="0.2">
      <c r="A1" s="80"/>
      <c r="B1" s="81"/>
      <c r="C1" s="81"/>
      <c r="D1" s="81"/>
      <c r="E1" s="81"/>
      <c r="F1" s="81"/>
      <c r="G1" s="82"/>
      <c r="H1" s="82"/>
    </row>
    <row r="2" spans="1:20" ht="15.75" x14ac:dyDescent="0.25">
      <c r="A2" s="84" t="s">
        <v>133</v>
      </c>
      <c r="B2" s="85"/>
      <c r="C2" s="85"/>
      <c r="D2" s="85"/>
      <c r="E2" s="85"/>
      <c r="F2" s="85"/>
    </row>
    <row r="3" spans="1:20" x14ac:dyDescent="0.2">
      <c r="A3" s="87"/>
      <c r="B3" s="88"/>
      <c r="C3" s="85"/>
      <c r="D3" s="85"/>
      <c r="E3" s="85"/>
      <c r="F3" s="85"/>
      <c r="G3" s="36"/>
    </row>
    <row r="4" spans="1:20" x14ac:dyDescent="0.2">
      <c r="A4" s="1"/>
      <c r="B4" s="2" t="s">
        <v>12</v>
      </c>
      <c r="C4" s="3" t="s">
        <v>3</v>
      </c>
      <c r="D4" s="3" t="s">
        <v>4</v>
      </c>
      <c r="E4" s="3" t="s">
        <v>5</v>
      </c>
      <c r="F4" s="4" t="s">
        <v>6</v>
      </c>
      <c r="G4" s="36"/>
    </row>
    <row r="5" spans="1:20" ht="13.5" thickBot="1" x14ac:dyDescent="0.25">
      <c r="A5" s="1">
        <v>1</v>
      </c>
      <c r="B5" s="57" t="s">
        <v>17</v>
      </c>
      <c r="C5" s="58"/>
      <c r="D5" s="58"/>
      <c r="E5" s="58"/>
      <c r="F5" s="59"/>
      <c r="G5" s="36"/>
    </row>
    <row r="6" spans="1:20" x14ac:dyDescent="0.2">
      <c r="A6" s="1" t="s">
        <v>10</v>
      </c>
      <c r="B6" s="57" t="s">
        <v>106</v>
      </c>
      <c r="C6" s="58"/>
      <c r="D6" s="58"/>
      <c r="E6" s="58"/>
      <c r="F6" s="59"/>
      <c r="G6" s="36"/>
      <c r="I6" s="37" t="s">
        <v>30</v>
      </c>
      <c r="M6" s="64" t="s">
        <v>26</v>
      </c>
      <c r="N6" s="65"/>
      <c r="O6" s="65"/>
      <c r="P6" s="38" t="s">
        <v>25</v>
      </c>
      <c r="Q6" s="39" t="s">
        <v>24</v>
      </c>
      <c r="R6" s="35" t="s">
        <v>27</v>
      </c>
      <c r="S6" s="37" t="s">
        <v>29</v>
      </c>
      <c r="T6" s="37" t="s">
        <v>28</v>
      </c>
    </row>
    <row r="7" spans="1:20" ht="27.75" customHeight="1" x14ac:dyDescent="0.2">
      <c r="A7" s="5" t="s">
        <v>37</v>
      </c>
      <c r="B7" s="6" t="s">
        <v>39</v>
      </c>
      <c r="C7" s="7">
        <v>1</v>
      </c>
      <c r="D7" s="7" t="s">
        <v>11</v>
      </c>
      <c r="E7" s="40"/>
      <c r="F7" s="13">
        <f t="shared" ref="F7" si="0">E7*C7</f>
        <v>0</v>
      </c>
      <c r="G7" s="36"/>
      <c r="I7" s="47">
        <v>600</v>
      </c>
      <c r="J7" s="47" t="s">
        <v>34</v>
      </c>
      <c r="K7" s="47"/>
      <c r="M7" s="34">
        <v>1</v>
      </c>
      <c r="N7" s="41">
        <v>600</v>
      </c>
      <c r="O7" s="41">
        <f>N7*M7</f>
        <v>600</v>
      </c>
      <c r="P7" s="41">
        <f>O7*0.92</f>
        <v>552</v>
      </c>
      <c r="Q7" s="42">
        <f>P7/M7</f>
        <v>552</v>
      </c>
      <c r="R7" s="43">
        <f t="shared" ref="R7:R19" si="1">F7-P7</f>
        <v>-552</v>
      </c>
      <c r="T7" s="47">
        <f>R7-S7</f>
        <v>-552</v>
      </c>
    </row>
    <row r="8" spans="1:20" ht="24.75" customHeight="1" x14ac:dyDescent="0.2">
      <c r="A8" s="5" t="s">
        <v>38</v>
      </c>
      <c r="B8" s="6" t="s">
        <v>40</v>
      </c>
      <c r="C8" s="7">
        <v>1</v>
      </c>
      <c r="D8" s="7" t="s">
        <v>11</v>
      </c>
      <c r="E8" s="40"/>
      <c r="F8" s="13">
        <f>E8*C8</f>
        <v>0</v>
      </c>
      <c r="G8" s="36"/>
      <c r="I8" s="47">
        <v>200</v>
      </c>
      <c r="J8" s="47" t="s">
        <v>31</v>
      </c>
      <c r="K8" s="47"/>
      <c r="M8" s="34">
        <v>1</v>
      </c>
      <c r="N8" s="41">
        <v>100</v>
      </c>
      <c r="O8" s="41">
        <f t="shared" ref="O8:O26" si="2">N8*M8</f>
        <v>100</v>
      </c>
      <c r="P8" s="41">
        <f t="shared" ref="P8:P27" si="3">O8*0.92</f>
        <v>92</v>
      </c>
      <c r="Q8" s="42">
        <f t="shared" ref="Q8:Q27" si="4">P8/M8</f>
        <v>92</v>
      </c>
      <c r="R8" s="43">
        <f t="shared" si="1"/>
        <v>-92</v>
      </c>
      <c r="T8" s="47">
        <f t="shared" ref="T8:T30" si="5">R8-S8</f>
        <v>-92</v>
      </c>
    </row>
    <row r="9" spans="1:20" ht="45" x14ac:dyDescent="0.2">
      <c r="A9" s="5" t="s">
        <v>104</v>
      </c>
      <c r="B9" s="6" t="s">
        <v>103</v>
      </c>
      <c r="C9" s="7">
        <v>6</v>
      </c>
      <c r="D9" s="7" t="s">
        <v>1</v>
      </c>
      <c r="E9" s="40"/>
      <c r="F9" s="13">
        <f>E9*C9</f>
        <v>0</v>
      </c>
      <c r="G9" s="37"/>
      <c r="H9" s="37"/>
    </row>
    <row r="10" spans="1:20" ht="78.75" x14ac:dyDescent="0.2">
      <c r="A10" s="8" t="s">
        <v>105</v>
      </c>
      <c r="B10" s="9" t="s">
        <v>108</v>
      </c>
      <c r="C10" s="10">
        <v>6</v>
      </c>
      <c r="D10" s="10" t="s">
        <v>1</v>
      </c>
      <c r="E10" s="40"/>
      <c r="F10" s="13">
        <f>E10*C10</f>
        <v>0</v>
      </c>
      <c r="G10" s="37"/>
      <c r="H10" s="37"/>
    </row>
    <row r="11" spans="1:20" x14ac:dyDescent="0.2">
      <c r="A11" s="11" t="s">
        <v>107</v>
      </c>
      <c r="B11" s="12" t="s">
        <v>68</v>
      </c>
      <c r="C11" s="7">
        <v>1</v>
      </c>
      <c r="D11" s="7" t="s">
        <v>11</v>
      </c>
      <c r="E11" s="40"/>
      <c r="F11" s="14">
        <f>E11*C11</f>
        <v>0</v>
      </c>
      <c r="G11" s="37"/>
      <c r="H11" s="37"/>
    </row>
    <row r="12" spans="1:20" x14ac:dyDescent="0.2">
      <c r="A12" s="1" t="s">
        <v>15</v>
      </c>
      <c r="B12" s="57" t="s">
        <v>95</v>
      </c>
      <c r="C12" s="58"/>
      <c r="D12" s="58"/>
      <c r="E12" s="58"/>
      <c r="F12" s="59"/>
      <c r="G12" s="36"/>
      <c r="I12" s="47"/>
      <c r="J12" s="47"/>
      <c r="K12" s="47"/>
      <c r="M12" s="35"/>
      <c r="N12" s="41"/>
      <c r="O12" s="41"/>
      <c r="P12" s="41"/>
      <c r="Q12" s="42"/>
      <c r="R12" s="43">
        <f t="shared" si="1"/>
        <v>0</v>
      </c>
      <c r="T12" s="47">
        <f t="shared" si="5"/>
        <v>0</v>
      </c>
    </row>
    <row r="13" spans="1:20" ht="25.5" x14ac:dyDescent="0.2">
      <c r="A13" s="54" t="s">
        <v>41</v>
      </c>
      <c r="B13" s="12" t="s">
        <v>81</v>
      </c>
      <c r="C13" s="7"/>
      <c r="D13" s="7"/>
      <c r="E13" s="40"/>
      <c r="F13" s="14"/>
      <c r="G13" s="36"/>
      <c r="I13" s="47">
        <f>24*70</f>
        <v>1680</v>
      </c>
      <c r="J13" s="47" t="s">
        <v>34</v>
      </c>
      <c r="K13" s="47"/>
      <c r="M13" s="34">
        <v>25</v>
      </c>
      <c r="N13" s="41">
        <v>70</v>
      </c>
      <c r="O13" s="41">
        <f t="shared" si="2"/>
        <v>1750</v>
      </c>
      <c r="P13" s="41">
        <f t="shared" si="3"/>
        <v>1610</v>
      </c>
      <c r="Q13" s="42">
        <f t="shared" si="4"/>
        <v>64.400000000000006</v>
      </c>
      <c r="R13" s="43">
        <f t="shared" si="1"/>
        <v>-1610</v>
      </c>
      <c r="S13" s="46"/>
      <c r="T13" s="47">
        <f t="shared" si="5"/>
        <v>-1610</v>
      </c>
    </row>
    <row r="14" spans="1:20" x14ac:dyDescent="0.2">
      <c r="A14" s="55"/>
      <c r="B14" s="12" t="s">
        <v>80</v>
      </c>
      <c r="C14" s="7">
        <v>35</v>
      </c>
      <c r="D14" s="7" t="s">
        <v>0</v>
      </c>
      <c r="E14" s="40"/>
      <c r="F14" s="14">
        <f>E13*C14</f>
        <v>0</v>
      </c>
      <c r="G14" s="36"/>
      <c r="I14" s="47"/>
      <c r="J14" s="47"/>
      <c r="K14" s="47"/>
      <c r="M14" s="34"/>
      <c r="N14" s="41"/>
      <c r="O14" s="41"/>
      <c r="P14" s="41"/>
      <c r="Q14" s="42"/>
      <c r="R14" s="43"/>
      <c r="S14" s="46"/>
      <c r="T14" s="47"/>
    </row>
    <row r="15" spans="1:20" ht="15" customHeight="1" x14ac:dyDescent="0.2">
      <c r="A15" s="55"/>
      <c r="B15" s="12" t="s">
        <v>87</v>
      </c>
      <c r="C15" s="7">
        <f>57*2</f>
        <v>114</v>
      </c>
      <c r="D15" s="7" t="s">
        <v>0</v>
      </c>
      <c r="F15" s="14">
        <f>E14*C15</f>
        <v>0</v>
      </c>
      <c r="G15" s="36"/>
      <c r="I15" s="47"/>
      <c r="J15" s="47"/>
      <c r="K15" s="47"/>
      <c r="M15" s="34"/>
      <c r="N15" s="41"/>
      <c r="O15" s="41"/>
      <c r="P15" s="41"/>
      <c r="Q15" s="42"/>
      <c r="R15" s="43"/>
      <c r="S15" s="46"/>
      <c r="T15" s="47"/>
    </row>
    <row r="16" spans="1:20" x14ac:dyDescent="0.2">
      <c r="A16" s="56"/>
      <c r="B16" s="12" t="s">
        <v>79</v>
      </c>
      <c r="C16" s="7">
        <f>14*3</f>
        <v>42</v>
      </c>
      <c r="D16" s="7" t="s">
        <v>0</v>
      </c>
      <c r="E16" s="40"/>
      <c r="F16" s="14">
        <f t="shared" ref="F16:F27" si="6">E16*C16</f>
        <v>0</v>
      </c>
      <c r="G16" s="36"/>
      <c r="I16" s="47"/>
      <c r="J16" s="47"/>
      <c r="K16" s="47"/>
      <c r="M16" s="34"/>
      <c r="N16" s="41"/>
      <c r="O16" s="41"/>
      <c r="P16" s="41"/>
      <c r="Q16" s="42"/>
      <c r="R16" s="43"/>
      <c r="S16" s="46"/>
      <c r="T16" s="47"/>
    </row>
    <row r="17" spans="1:20" ht="22.5" x14ac:dyDescent="0.2">
      <c r="A17" s="11" t="s">
        <v>42</v>
      </c>
      <c r="B17" s="12" t="s">
        <v>49</v>
      </c>
      <c r="C17" s="7">
        <v>191</v>
      </c>
      <c r="D17" s="7" t="s">
        <v>0</v>
      </c>
      <c r="E17" s="40"/>
      <c r="F17" s="14">
        <f t="shared" si="6"/>
        <v>0</v>
      </c>
      <c r="G17" s="36"/>
      <c r="I17" s="47" t="e">
        <f>#REF!*80</f>
        <v>#REF!</v>
      </c>
      <c r="J17" s="47" t="s">
        <v>34</v>
      </c>
      <c r="K17" s="47"/>
      <c r="M17" s="34">
        <v>25</v>
      </c>
      <c r="N17" s="41">
        <v>80</v>
      </c>
      <c r="O17" s="41">
        <f t="shared" si="2"/>
        <v>2000</v>
      </c>
      <c r="P17" s="41">
        <f t="shared" si="3"/>
        <v>1840</v>
      </c>
      <c r="Q17" s="42">
        <f t="shared" si="4"/>
        <v>73.599999999999994</v>
      </c>
      <c r="R17" s="43">
        <f t="shared" si="1"/>
        <v>-1840</v>
      </c>
      <c r="S17" s="46"/>
      <c r="T17" s="47">
        <f t="shared" si="5"/>
        <v>-1840</v>
      </c>
    </row>
    <row r="18" spans="1:20" ht="33.75" x14ac:dyDescent="0.2">
      <c r="A18" s="11" t="s">
        <v>43</v>
      </c>
      <c r="B18" s="12" t="s">
        <v>127</v>
      </c>
      <c r="C18" s="7">
        <v>2</v>
      </c>
      <c r="D18" s="7" t="s">
        <v>1</v>
      </c>
      <c r="E18" s="40"/>
      <c r="F18" s="14">
        <f t="shared" si="6"/>
        <v>0</v>
      </c>
      <c r="G18" s="36"/>
      <c r="I18" s="47"/>
      <c r="J18" s="47"/>
      <c r="K18" s="47"/>
      <c r="M18" s="34"/>
      <c r="N18" s="41"/>
      <c r="O18" s="41"/>
      <c r="P18" s="41"/>
      <c r="Q18" s="42"/>
      <c r="R18" s="43"/>
      <c r="S18" s="46"/>
      <c r="T18" s="47"/>
    </row>
    <row r="19" spans="1:20" ht="22.5" x14ac:dyDescent="0.2">
      <c r="A19" s="11" t="s">
        <v>44</v>
      </c>
      <c r="B19" s="12" t="s">
        <v>128</v>
      </c>
      <c r="C19" s="7">
        <v>4</v>
      </c>
      <c r="D19" s="7" t="s">
        <v>50</v>
      </c>
      <c r="E19" s="40"/>
      <c r="F19" s="14">
        <f t="shared" si="6"/>
        <v>0</v>
      </c>
      <c r="G19" s="36"/>
      <c r="I19" s="47" t="e">
        <f>#REF!*55</f>
        <v>#REF!</v>
      </c>
      <c r="J19" s="47" t="s">
        <v>33</v>
      </c>
      <c r="K19" s="47"/>
      <c r="M19" s="34">
        <v>40</v>
      </c>
      <c r="N19" s="41">
        <v>55</v>
      </c>
      <c r="O19" s="41">
        <f t="shared" si="2"/>
        <v>2200</v>
      </c>
      <c r="P19" s="41">
        <f t="shared" si="3"/>
        <v>2024</v>
      </c>
      <c r="Q19" s="42">
        <f t="shared" si="4"/>
        <v>50.6</v>
      </c>
      <c r="R19" s="43">
        <f t="shared" si="1"/>
        <v>-2024</v>
      </c>
      <c r="S19" s="46"/>
      <c r="T19" s="47">
        <f t="shared" si="5"/>
        <v>-2024</v>
      </c>
    </row>
    <row r="20" spans="1:20" ht="33.75" x14ac:dyDescent="0.2">
      <c r="A20" s="54" t="s">
        <v>45</v>
      </c>
      <c r="B20" s="12" t="s">
        <v>51</v>
      </c>
      <c r="C20" s="15"/>
      <c r="D20" s="15"/>
      <c r="E20" s="35"/>
      <c r="F20" s="15"/>
      <c r="G20" s="36"/>
      <c r="I20" s="47" t="e">
        <f>#REF!*20</f>
        <v>#REF!</v>
      </c>
      <c r="J20" s="47" t="s">
        <v>34</v>
      </c>
      <c r="K20" s="47"/>
      <c r="M20" s="34">
        <v>12</v>
      </c>
      <c r="N20" s="41">
        <v>20</v>
      </c>
      <c r="O20" s="41">
        <f t="shared" si="2"/>
        <v>240</v>
      </c>
      <c r="P20" s="41">
        <f t="shared" si="3"/>
        <v>220.8</v>
      </c>
      <c r="Q20" s="42">
        <f t="shared" si="4"/>
        <v>18.400000000000002</v>
      </c>
      <c r="R20" s="43" t="e">
        <f>#REF!-P20</f>
        <v>#REF!</v>
      </c>
      <c r="S20" s="46"/>
      <c r="T20" s="47" t="e">
        <f t="shared" si="5"/>
        <v>#REF!</v>
      </c>
    </row>
    <row r="21" spans="1:20" x14ac:dyDescent="0.2">
      <c r="A21" s="55"/>
      <c r="B21" s="12" t="s">
        <v>83</v>
      </c>
      <c r="C21" s="7">
        <f>73-35</f>
        <v>38</v>
      </c>
      <c r="D21" s="7" t="s">
        <v>0</v>
      </c>
      <c r="E21" s="40"/>
      <c r="F21" s="14">
        <f t="shared" ref="F21:F23" si="7">E21*C21</f>
        <v>0</v>
      </c>
      <c r="G21" s="36"/>
      <c r="I21" s="47"/>
      <c r="J21" s="47"/>
      <c r="K21" s="47"/>
      <c r="M21" s="34"/>
      <c r="N21" s="41"/>
      <c r="O21" s="41"/>
      <c r="P21" s="41"/>
      <c r="Q21" s="42"/>
      <c r="R21" s="43"/>
      <c r="S21" s="46"/>
      <c r="T21" s="47"/>
    </row>
    <row r="22" spans="1:20" ht="22.5" x14ac:dyDescent="0.2">
      <c r="A22" s="55"/>
      <c r="B22" s="12" t="s">
        <v>84</v>
      </c>
      <c r="C22" s="7">
        <f>2*(71-14)</f>
        <v>114</v>
      </c>
      <c r="D22" s="7" t="s">
        <v>0</v>
      </c>
      <c r="E22" s="40"/>
      <c r="F22" s="14">
        <f t="shared" si="7"/>
        <v>0</v>
      </c>
      <c r="G22" s="36"/>
      <c r="I22" s="47"/>
      <c r="J22" s="47"/>
      <c r="K22" s="47"/>
      <c r="M22" s="34"/>
      <c r="N22" s="41"/>
      <c r="O22" s="41"/>
      <c r="P22" s="41"/>
      <c r="Q22" s="42"/>
      <c r="R22" s="43"/>
      <c r="S22" s="46"/>
      <c r="T22" s="47"/>
    </row>
    <row r="23" spans="1:20" x14ac:dyDescent="0.2">
      <c r="A23" s="56"/>
      <c r="B23" s="12" t="s">
        <v>85</v>
      </c>
      <c r="C23" s="7">
        <f>55-14</f>
        <v>41</v>
      </c>
      <c r="D23" s="7" t="s">
        <v>0</v>
      </c>
      <c r="E23" s="40"/>
      <c r="F23" s="14">
        <f t="shared" si="7"/>
        <v>0</v>
      </c>
      <c r="G23" s="36"/>
      <c r="I23" s="47"/>
      <c r="J23" s="47"/>
      <c r="K23" s="47"/>
      <c r="M23" s="34"/>
      <c r="N23" s="41"/>
      <c r="O23" s="41"/>
      <c r="P23" s="41"/>
      <c r="Q23" s="42"/>
      <c r="R23" s="43"/>
      <c r="S23" s="46"/>
      <c r="T23" s="47"/>
    </row>
    <row r="24" spans="1:20" ht="45" x14ac:dyDescent="0.2">
      <c r="A24" s="11" t="s">
        <v>46</v>
      </c>
      <c r="B24" s="12" t="s">
        <v>88</v>
      </c>
      <c r="C24" s="16">
        <v>236</v>
      </c>
      <c r="D24" s="7" t="s">
        <v>0</v>
      </c>
      <c r="E24" s="40"/>
      <c r="F24" s="14">
        <f t="shared" si="6"/>
        <v>0</v>
      </c>
      <c r="G24" s="36"/>
      <c r="I24" s="47">
        <f>24*25</f>
        <v>600</v>
      </c>
      <c r="J24" s="47" t="s">
        <v>35</v>
      </c>
      <c r="K24" s="47"/>
      <c r="M24" s="34">
        <v>28</v>
      </c>
      <c r="N24" s="41">
        <v>25</v>
      </c>
      <c r="O24" s="41">
        <f t="shared" si="2"/>
        <v>700</v>
      </c>
      <c r="P24" s="41">
        <f t="shared" si="3"/>
        <v>644</v>
      </c>
      <c r="Q24" s="42">
        <f t="shared" si="4"/>
        <v>23</v>
      </c>
      <c r="R24" s="43">
        <f t="shared" ref="R24:R29" si="8">F24-P24</f>
        <v>-644</v>
      </c>
      <c r="T24" s="47">
        <f t="shared" si="5"/>
        <v>-644</v>
      </c>
    </row>
    <row r="25" spans="1:20" ht="33.75" x14ac:dyDescent="0.2">
      <c r="A25" s="11" t="s">
        <v>47</v>
      </c>
      <c r="B25" s="12" t="s">
        <v>78</v>
      </c>
      <c r="C25" s="7">
        <v>24</v>
      </c>
      <c r="D25" s="7" t="s">
        <v>18</v>
      </c>
      <c r="E25" s="40"/>
      <c r="F25" s="14">
        <f t="shared" si="6"/>
        <v>0</v>
      </c>
      <c r="G25" s="36"/>
      <c r="I25" s="47">
        <f>10*110</f>
        <v>1100</v>
      </c>
      <c r="J25" s="47" t="s">
        <v>34</v>
      </c>
      <c r="K25" s="47"/>
      <c r="M25" s="34">
        <v>4</v>
      </c>
      <c r="N25" s="41">
        <v>110</v>
      </c>
      <c r="O25" s="41">
        <f t="shared" si="2"/>
        <v>440</v>
      </c>
      <c r="P25" s="41">
        <f t="shared" si="3"/>
        <v>404.8</v>
      </c>
      <c r="Q25" s="42">
        <f t="shared" si="4"/>
        <v>101.2</v>
      </c>
      <c r="R25" s="43">
        <f t="shared" si="8"/>
        <v>-404.8</v>
      </c>
      <c r="S25" s="46"/>
      <c r="T25" s="47">
        <f t="shared" si="5"/>
        <v>-404.8</v>
      </c>
    </row>
    <row r="26" spans="1:20" ht="56.25" x14ac:dyDescent="0.2">
      <c r="A26" s="11" t="s">
        <v>48</v>
      </c>
      <c r="B26" s="12" t="s">
        <v>111</v>
      </c>
      <c r="C26" s="7">
        <v>132</v>
      </c>
      <c r="D26" s="7" t="s">
        <v>18</v>
      </c>
      <c r="E26" s="40"/>
      <c r="F26" s="14">
        <f t="shared" si="6"/>
        <v>0</v>
      </c>
      <c r="G26" s="36"/>
      <c r="I26" s="47">
        <v>150</v>
      </c>
      <c r="J26" s="47" t="s">
        <v>33</v>
      </c>
      <c r="K26" s="47"/>
      <c r="M26" s="34">
        <v>1</v>
      </c>
      <c r="N26" s="41">
        <v>150</v>
      </c>
      <c r="O26" s="41">
        <f t="shared" si="2"/>
        <v>150</v>
      </c>
      <c r="P26" s="41">
        <f t="shared" si="3"/>
        <v>138</v>
      </c>
      <c r="Q26" s="42">
        <f t="shared" si="4"/>
        <v>138</v>
      </c>
      <c r="R26" s="43">
        <f t="shared" si="8"/>
        <v>-138</v>
      </c>
      <c r="S26" s="46"/>
      <c r="T26" s="47">
        <f t="shared" si="5"/>
        <v>-138</v>
      </c>
    </row>
    <row r="27" spans="1:20" ht="24" x14ac:dyDescent="0.2">
      <c r="A27" s="53" t="s">
        <v>52</v>
      </c>
      <c r="B27" s="12" t="s">
        <v>110</v>
      </c>
      <c r="C27" s="7">
        <v>10</v>
      </c>
      <c r="D27" s="7" t="s">
        <v>1</v>
      </c>
      <c r="E27" s="40"/>
      <c r="F27" s="14">
        <f t="shared" si="6"/>
        <v>0</v>
      </c>
      <c r="G27" s="36"/>
      <c r="I27" s="47">
        <v>500</v>
      </c>
      <c r="J27" s="47" t="s">
        <v>32</v>
      </c>
      <c r="K27" s="47"/>
      <c r="M27" s="34">
        <v>1</v>
      </c>
      <c r="N27" s="41">
        <v>300</v>
      </c>
      <c r="O27" s="41">
        <v>300</v>
      </c>
      <c r="P27" s="41">
        <f t="shared" si="3"/>
        <v>276</v>
      </c>
      <c r="Q27" s="42">
        <f t="shared" si="4"/>
        <v>276</v>
      </c>
      <c r="R27" s="43">
        <f t="shared" si="8"/>
        <v>-276</v>
      </c>
      <c r="S27" s="46"/>
      <c r="T27" s="47">
        <f t="shared" si="5"/>
        <v>-276</v>
      </c>
    </row>
    <row r="28" spans="1:20" x14ac:dyDescent="0.2">
      <c r="A28" s="1" t="s">
        <v>16</v>
      </c>
      <c r="B28" s="57" t="s">
        <v>55</v>
      </c>
      <c r="C28" s="58"/>
      <c r="D28" s="58"/>
      <c r="E28" s="58"/>
      <c r="F28" s="59"/>
      <c r="G28" s="36"/>
      <c r="I28" s="47"/>
      <c r="J28" s="47"/>
      <c r="K28" s="47"/>
      <c r="M28" s="35"/>
      <c r="N28" s="41"/>
      <c r="O28" s="41"/>
      <c r="P28" s="41"/>
      <c r="Q28" s="42"/>
      <c r="R28" s="43">
        <f t="shared" si="8"/>
        <v>0</v>
      </c>
      <c r="T28" s="47">
        <f t="shared" si="5"/>
        <v>0</v>
      </c>
    </row>
    <row r="29" spans="1:20" ht="22.5" x14ac:dyDescent="0.2">
      <c r="A29" s="11" t="s">
        <v>56</v>
      </c>
      <c r="B29" s="12" t="s">
        <v>102</v>
      </c>
      <c r="C29" s="7">
        <v>6</v>
      </c>
      <c r="D29" s="7" t="s">
        <v>50</v>
      </c>
      <c r="E29" s="44"/>
      <c r="F29" s="14">
        <f t="shared" ref="F29:F36" si="9">E29*C29</f>
        <v>0</v>
      </c>
      <c r="G29" s="36"/>
      <c r="I29" s="47" t="e">
        <f>#REF!*80</f>
        <v>#REF!</v>
      </c>
      <c r="J29" s="47" t="s">
        <v>34</v>
      </c>
      <c r="K29" s="47"/>
      <c r="M29" s="34">
        <v>25</v>
      </c>
      <c r="N29" s="41">
        <v>80</v>
      </c>
      <c r="O29" s="41">
        <f t="shared" ref="O29:O30" si="10">N29*M29</f>
        <v>2000</v>
      </c>
      <c r="P29" s="41">
        <f t="shared" ref="P29:P30" si="11">O29*0.92</f>
        <v>1840</v>
      </c>
      <c r="Q29" s="42">
        <f t="shared" ref="Q29:Q30" si="12">P29/M29</f>
        <v>73.599999999999994</v>
      </c>
      <c r="R29" s="43">
        <f t="shared" si="8"/>
        <v>-1840</v>
      </c>
      <c r="S29" s="46"/>
      <c r="T29" s="47">
        <f t="shared" si="5"/>
        <v>-1840</v>
      </c>
    </row>
    <row r="30" spans="1:20" ht="22.5" x14ac:dyDescent="0.2">
      <c r="A30" s="11" t="s">
        <v>57</v>
      </c>
      <c r="B30" s="12" t="s">
        <v>96</v>
      </c>
      <c r="C30" s="7">
        <v>151</v>
      </c>
      <c r="D30" s="7" t="s">
        <v>0</v>
      </c>
      <c r="E30" s="40"/>
      <c r="F30" s="14">
        <f t="shared" si="9"/>
        <v>0</v>
      </c>
      <c r="G30" s="36"/>
      <c r="I30" s="47" t="e">
        <f>#REF!*20</f>
        <v>#REF!</v>
      </c>
      <c r="J30" s="47" t="s">
        <v>34</v>
      </c>
      <c r="K30" s="47"/>
      <c r="M30" s="34">
        <v>12</v>
      </c>
      <c r="N30" s="41">
        <v>20</v>
      </c>
      <c r="O30" s="41">
        <f t="shared" si="10"/>
        <v>240</v>
      </c>
      <c r="P30" s="41">
        <f t="shared" si="11"/>
        <v>220.8</v>
      </c>
      <c r="Q30" s="42">
        <f t="shared" si="12"/>
        <v>18.400000000000002</v>
      </c>
      <c r="R30" s="43" t="e">
        <f>#REF!-P30</f>
        <v>#REF!</v>
      </c>
      <c r="S30" s="46"/>
      <c r="T30" s="47" t="e">
        <f t="shared" si="5"/>
        <v>#REF!</v>
      </c>
    </row>
    <row r="31" spans="1:20" ht="22.5" x14ac:dyDescent="0.2">
      <c r="A31" s="5" t="s">
        <v>58</v>
      </c>
      <c r="B31" s="12" t="s">
        <v>97</v>
      </c>
      <c r="C31" s="7">
        <v>40</v>
      </c>
      <c r="D31" s="7" t="s">
        <v>0</v>
      </c>
      <c r="E31" s="40"/>
      <c r="F31" s="14">
        <f t="shared" si="9"/>
        <v>0</v>
      </c>
      <c r="G31" s="36"/>
      <c r="I31" s="47"/>
      <c r="J31" s="47"/>
      <c r="K31" s="47"/>
      <c r="M31" s="34"/>
      <c r="N31" s="41"/>
      <c r="O31" s="41"/>
      <c r="P31" s="41"/>
      <c r="Q31" s="42"/>
      <c r="R31" s="43"/>
      <c r="S31" s="46"/>
      <c r="T31" s="47"/>
    </row>
    <row r="32" spans="1:20" ht="33.75" x14ac:dyDescent="0.2">
      <c r="A32" s="11" t="s">
        <v>59</v>
      </c>
      <c r="B32" s="12" t="s">
        <v>98</v>
      </c>
      <c r="C32" s="16">
        <v>70</v>
      </c>
      <c r="D32" s="7" t="s">
        <v>0</v>
      </c>
      <c r="E32" s="40"/>
      <c r="F32" s="14">
        <f t="shared" si="9"/>
        <v>0</v>
      </c>
      <c r="G32" s="36"/>
      <c r="I32" s="47">
        <f>24*25</f>
        <v>600</v>
      </c>
      <c r="J32" s="47" t="s">
        <v>35</v>
      </c>
      <c r="K32" s="47"/>
      <c r="M32" s="34">
        <v>28</v>
      </c>
      <c r="N32" s="41">
        <v>25</v>
      </c>
      <c r="O32" s="41">
        <f t="shared" ref="O32:O33" si="13">N32*M32</f>
        <v>700</v>
      </c>
      <c r="P32" s="41">
        <f t="shared" ref="P32:P34" si="14">O32*0.92</f>
        <v>644</v>
      </c>
      <c r="Q32" s="42">
        <f t="shared" ref="Q32:Q34" si="15">P32/M32</f>
        <v>23</v>
      </c>
      <c r="R32" s="43">
        <f>F32-P32</f>
        <v>-644</v>
      </c>
      <c r="T32" s="47">
        <f t="shared" ref="T32:T34" si="16">R32-S32</f>
        <v>-644</v>
      </c>
    </row>
    <row r="33" spans="1:23" ht="22.5" x14ac:dyDescent="0.2">
      <c r="A33" s="11" t="s">
        <v>60</v>
      </c>
      <c r="B33" s="12" t="s">
        <v>89</v>
      </c>
      <c r="C33" s="7">
        <v>172</v>
      </c>
      <c r="D33" s="7" t="s">
        <v>0</v>
      </c>
      <c r="E33" s="40"/>
      <c r="F33" s="14">
        <f t="shared" si="9"/>
        <v>0</v>
      </c>
      <c r="G33" s="36"/>
      <c r="I33" s="47">
        <v>150</v>
      </c>
      <c r="J33" s="47" t="s">
        <v>33</v>
      </c>
      <c r="K33" s="47"/>
      <c r="M33" s="34">
        <v>1</v>
      </c>
      <c r="N33" s="41">
        <v>150</v>
      </c>
      <c r="O33" s="41">
        <f t="shared" si="13"/>
        <v>150</v>
      </c>
      <c r="P33" s="41">
        <f t="shared" si="14"/>
        <v>138</v>
      </c>
      <c r="Q33" s="42">
        <f t="shared" si="15"/>
        <v>138</v>
      </c>
      <c r="R33" s="43">
        <f>F33-P33</f>
        <v>-138</v>
      </c>
      <c r="S33" s="46"/>
      <c r="T33" s="47">
        <f t="shared" si="16"/>
        <v>-138</v>
      </c>
    </row>
    <row r="34" spans="1:23" x14ac:dyDescent="0.2">
      <c r="A34" s="11" t="s">
        <v>61</v>
      </c>
      <c r="B34" s="12" t="s">
        <v>99</v>
      </c>
      <c r="C34" s="7">
        <v>6</v>
      </c>
      <c r="D34" s="7" t="s">
        <v>1</v>
      </c>
      <c r="E34" s="40"/>
      <c r="F34" s="14">
        <f t="shared" si="9"/>
        <v>0</v>
      </c>
      <c r="G34" s="36"/>
      <c r="I34" s="47">
        <v>500</v>
      </c>
      <c r="J34" s="47" t="s">
        <v>32</v>
      </c>
      <c r="K34" s="47"/>
      <c r="M34" s="34">
        <v>1</v>
      </c>
      <c r="N34" s="41">
        <v>300</v>
      </c>
      <c r="O34" s="41">
        <v>300</v>
      </c>
      <c r="P34" s="41">
        <f t="shared" si="14"/>
        <v>276</v>
      </c>
      <c r="Q34" s="42">
        <f t="shared" si="15"/>
        <v>276</v>
      </c>
      <c r="R34" s="43">
        <f>F34-P34</f>
        <v>-276</v>
      </c>
      <c r="S34" s="46"/>
      <c r="T34" s="47">
        <f t="shared" si="16"/>
        <v>-276</v>
      </c>
    </row>
    <row r="35" spans="1:23" x14ac:dyDescent="0.2">
      <c r="A35" s="11" t="s">
        <v>62</v>
      </c>
      <c r="B35" s="12" t="s">
        <v>90</v>
      </c>
      <c r="C35" s="7">
        <v>2</v>
      </c>
      <c r="D35" s="7" t="s">
        <v>91</v>
      </c>
      <c r="E35" s="40"/>
      <c r="F35" s="14">
        <f t="shared" si="9"/>
        <v>0</v>
      </c>
      <c r="G35" s="36"/>
      <c r="I35" s="47"/>
      <c r="J35" s="47"/>
      <c r="K35" s="47"/>
      <c r="M35" s="34"/>
      <c r="N35" s="41"/>
      <c r="O35" s="41"/>
      <c r="P35" s="41"/>
      <c r="Q35" s="42"/>
      <c r="R35" s="43"/>
      <c r="S35" s="46"/>
      <c r="T35" s="47"/>
    </row>
    <row r="36" spans="1:23" x14ac:dyDescent="0.2">
      <c r="A36" s="11" t="s">
        <v>63</v>
      </c>
      <c r="B36" s="12" t="s">
        <v>92</v>
      </c>
      <c r="C36" s="7">
        <v>7.1</v>
      </c>
      <c r="D36" s="7" t="s">
        <v>82</v>
      </c>
      <c r="E36" s="40"/>
      <c r="F36" s="14">
        <f t="shared" si="9"/>
        <v>0</v>
      </c>
      <c r="G36" s="36"/>
      <c r="I36" s="47">
        <v>500</v>
      </c>
      <c r="J36" s="47" t="s">
        <v>32</v>
      </c>
      <c r="K36" s="47"/>
      <c r="M36" s="34">
        <v>1</v>
      </c>
      <c r="N36" s="41">
        <v>300</v>
      </c>
      <c r="O36" s="41">
        <v>300</v>
      </c>
      <c r="P36" s="41">
        <f t="shared" ref="P36" si="17">O36*0.92</f>
        <v>276</v>
      </c>
      <c r="Q36" s="42">
        <f t="shared" ref="Q36" si="18">P36/M36</f>
        <v>276</v>
      </c>
      <c r="R36" s="43">
        <f>F36-P36</f>
        <v>-276</v>
      </c>
      <c r="S36" s="46"/>
      <c r="T36" s="47">
        <f t="shared" ref="T36" si="19">R36-S36</f>
        <v>-276</v>
      </c>
    </row>
    <row r="37" spans="1:23" ht="13.5" thickBot="1" x14ac:dyDescent="0.25">
      <c r="A37" s="11"/>
      <c r="B37" s="12"/>
      <c r="C37" s="7"/>
      <c r="D37" s="7"/>
      <c r="E37" s="40"/>
      <c r="F37" s="14"/>
      <c r="G37" s="36"/>
      <c r="I37" s="47"/>
      <c r="J37" s="47"/>
      <c r="K37" s="47"/>
      <c r="M37" s="45"/>
      <c r="N37" s="46"/>
      <c r="O37" s="46"/>
      <c r="P37" s="46"/>
      <c r="Q37" s="46"/>
      <c r="R37" s="47"/>
      <c r="S37" s="46"/>
      <c r="T37" s="47"/>
    </row>
    <row r="38" spans="1:23" ht="13.5" thickBot="1" x14ac:dyDescent="0.25">
      <c r="A38" s="17">
        <v>1.1000000000000001</v>
      </c>
      <c r="B38" s="60" t="s">
        <v>64</v>
      </c>
      <c r="C38" s="60"/>
      <c r="D38" s="60"/>
      <c r="E38" s="60"/>
      <c r="F38" s="18">
        <f>SUM(F7:F11)</f>
        <v>0</v>
      </c>
      <c r="G38" s="48"/>
      <c r="I38" s="49" t="e">
        <f>SUM(I7:I34)</f>
        <v>#REF!</v>
      </c>
      <c r="J38" s="50"/>
      <c r="K38" s="50"/>
      <c r="L38" s="47"/>
    </row>
    <row r="39" spans="1:23" ht="13.5" thickBot="1" x14ac:dyDescent="0.25">
      <c r="A39" s="17">
        <v>1.2</v>
      </c>
      <c r="B39" s="66" t="s">
        <v>53</v>
      </c>
      <c r="C39" s="67"/>
      <c r="D39" s="67"/>
      <c r="E39" s="68"/>
      <c r="F39" s="18">
        <f>SUM(F13:F27)</f>
        <v>0</v>
      </c>
      <c r="G39" s="48"/>
      <c r="I39" s="49"/>
      <c r="J39" s="50"/>
      <c r="K39" s="50"/>
      <c r="L39" s="47"/>
    </row>
    <row r="40" spans="1:23" ht="13.5" thickBot="1" x14ac:dyDescent="0.25">
      <c r="A40" s="17">
        <v>1.3</v>
      </c>
      <c r="B40" s="60" t="s">
        <v>100</v>
      </c>
      <c r="C40" s="60"/>
      <c r="D40" s="60"/>
      <c r="E40" s="60"/>
      <c r="F40" s="18">
        <f>SUM(F29:F36)</f>
        <v>0</v>
      </c>
      <c r="G40" s="48"/>
      <c r="I40" s="49" t="e">
        <f>SUM(I8:I38)</f>
        <v>#REF!</v>
      </c>
      <c r="J40" s="50"/>
      <c r="K40" s="50"/>
      <c r="L40" s="47"/>
    </row>
    <row r="41" spans="1:23" x14ac:dyDescent="0.2">
      <c r="A41" s="89"/>
      <c r="B41" s="90"/>
      <c r="C41" s="90"/>
      <c r="D41" s="90"/>
      <c r="E41" s="90"/>
      <c r="F41" s="90"/>
      <c r="G41" s="36"/>
      <c r="I41" s="47" t="e">
        <f>I38*0.08</f>
        <v>#REF!</v>
      </c>
      <c r="J41" s="86" t="s">
        <v>36</v>
      </c>
      <c r="W41" s="91"/>
    </row>
    <row r="42" spans="1:23" x14ac:dyDescent="0.2">
      <c r="A42" s="89"/>
      <c r="B42" s="61" t="s">
        <v>65</v>
      </c>
      <c r="C42" s="62"/>
      <c r="D42" s="62"/>
      <c r="E42" s="63"/>
      <c r="F42" s="19">
        <f>SUM(F38:F40)</f>
        <v>0</v>
      </c>
      <c r="G42" s="46"/>
      <c r="I42" s="47"/>
      <c r="J42" s="86"/>
      <c r="V42" s="46"/>
      <c r="W42" s="50"/>
    </row>
    <row r="43" spans="1:23" x14ac:dyDescent="0.2">
      <c r="A43" s="89"/>
      <c r="B43" s="90"/>
      <c r="C43" s="90"/>
      <c r="D43" s="90"/>
      <c r="E43" s="90"/>
      <c r="F43" s="90"/>
      <c r="G43" s="36"/>
      <c r="I43" s="47"/>
      <c r="J43" s="86"/>
    </row>
    <row r="44" spans="1:23" x14ac:dyDescent="0.2">
      <c r="A44" s="1"/>
      <c r="B44" s="2" t="s">
        <v>12</v>
      </c>
      <c r="C44" s="3" t="s">
        <v>3</v>
      </c>
      <c r="D44" s="3" t="s">
        <v>4</v>
      </c>
      <c r="E44" s="3" t="s">
        <v>5</v>
      </c>
      <c r="F44" s="4" t="s">
        <v>6</v>
      </c>
      <c r="G44" s="36"/>
      <c r="I44" s="47"/>
      <c r="J44" s="86"/>
    </row>
    <row r="45" spans="1:23" x14ac:dyDescent="0.2">
      <c r="A45" s="1">
        <v>2</v>
      </c>
      <c r="B45" s="57" t="s">
        <v>54</v>
      </c>
      <c r="C45" s="58"/>
      <c r="D45" s="58"/>
      <c r="E45" s="58"/>
      <c r="F45" s="59"/>
    </row>
    <row r="46" spans="1:23" x14ac:dyDescent="0.2">
      <c r="A46" s="1" t="s">
        <v>7</v>
      </c>
      <c r="B46" s="57" t="s">
        <v>66</v>
      </c>
      <c r="C46" s="58"/>
      <c r="D46" s="58"/>
      <c r="E46" s="58"/>
      <c r="F46" s="59"/>
    </row>
    <row r="47" spans="1:23" x14ac:dyDescent="0.2">
      <c r="A47" s="5" t="s">
        <v>19</v>
      </c>
      <c r="B47" s="6" t="s">
        <v>119</v>
      </c>
      <c r="C47" s="7">
        <v>1</v>
      </c>
      <c r="D47" s="7" t="s">
        <v>11</v>
      </c>
      <c r="E47" s="40"/>
      <c r="F47" s="13">
        <f>E47*C47</f>
        <v>0</v>
      </c>
    </row>
    <row r="48" spans="1:23" x14ac:dyDescent="0.2">
      <c r="A48" s="5" t="s">
        <v>20</v>
      </c>
      <c r="B48" s="6" t="s">
        <v>67</v>
      </c>
      <c r="C48" s="7">
        <v>1</v>
      </c>
      <c r="D48" s="7" t="s">
        <v>11</v>
      </c>
      <c r="E48" s="40"/>
      <c r="F48" s="13">
        <f>E48*C48</f>
        <v>0</v>
      </c>
    </row>
    <row r="49" spans="1:6" x14ac:dyDescent="0.2">
      <c r="A49" s="1" t="s">
        <v>8</v>
      </c>
      <c r="B49" s="57" t="s">
        <v>136</v>
      </c>
      <c r="C49" s="58"/>
      <c r="D49" s="58"/>
      <c r="E49" s="58"/>
      <c r="F49" s="59"/>
    </row>
    <row r="50" spans="1:6" ht="56.25" x14ac:dyDescent="0.2">
      <c r="A50" s="11" t="s">
        <v>21</v>
      </c>
      <c r="B50" s="12" t="s">
        <v>137</v>
      </c>
      <c r="C50" s="10">
        <v>72</v>
      </c>
      <c r="D50" s="10" t="s">
        <v>86</v>
      </c>
      <c r="E50" s="40"/>
      <c r="F50" s="14">
        <f t="shared" ref="F50:F58" si="20">E50*C50</f>
        <v>0</v>
      </c>
    </row>
    <row r="51" spans="1:6" ht="34.5" x14ac:dyDescent="0.2">
      <c r="A51" s="5" t="s">
        <v>22</v>
      </c>
      <c r="B51" s="20" t="s">
        <v>138</v>
      </c>
      <c r="C51" s="10">
        <v>16</v>
      </c>
      <c r="D51" s="10" t="s">
        <v>86</v>
      </c>
      <c r="E51" s="40"/>
      <c r="F51" s="14">
        <f t="shared" si="20"/>
        <v>0</v>
      </c>
    </row>
    <row r="52" spans="1:6" x14ac:dyDescent="0.2">
      <c r="A52" s="1" t="s">
        <v>69</v>
      </c>
      <c r="B52" s="57" t="s">
        <v>101</v>
      </c>
      <c r="C52" s="58"/>
      <c r="D52" s="58"/>
      <c r="E52" s="58"/>
      <c r="F52" s="59"/>
    </row>
    <row r="53" spans="1:6" ht="56.25" x14ac:dyDescent="0.2">
      <c r="A53" s="11" t="s">
        <v>70</v>
      </c>
      <c r="B53" s="12" t="s">
        <v>118</v>
      </c>
      <c r="C53" s="7">
        <v>3</v>
      </c>
      <c r="D53" s="7" t="s">
        <v>1</v>
      </c>
      <c r="E53" s="40"/>
      <c r="F53" s="14">
        <f t="shared" si="20"/>
        <v>0</v>
      </c>
    </row>
    <row r="54" spans="1:6" x14ac:dyDescent="0.2">
      <c r="A54" s="11" t="s">
        <v>71</v>
      </c>
      <c r="B54" s="12" t="s">
        <v>73</v>
      </c>
      <c r="C54" s="7">
        <v>70</v>
      </c>
      <c r="D54" s="7" t="s">
        <v>18</v>
      </c>
      <c r="E54" s="40"/>
      <c r="F54" s="14">
        <f t="shared" si="20"/>
        <v>0</v>
      </c>
    </row>
    <row r="55" spans="1:6" x14ac:dyDescent="0.2">
      <c r="A55" s="11" t="s">
        <v>72</v>
      </c>
      <c r="B55" s="12" t="s">
        <v>74</v>
      </c>
      <c r="C55" s="7">
        <v>400</v>
      </c>
      <c r="D55" s="7" t="s">
        <v>18</v>
      </c>
      <c r="E55" s="40"/>
      <c r="F55" s="14">
        <f t="shared" si="20"/>
        <v>0</v>
      </c>
    </row>
    <row r="56" spans="1:6" ht="45" x14ac:dyDescent="0.2">
      <c r="A56" s="11" t="s">
        <v>113</v>
      </c>
      <c r="B56" s="12" t="s">
        <v>114</v>
      </c>
      <c r="C56" s="7">
        <v>1</v>
      </c>
      <c r="D56" s="7" t="s">
        <v>11</v>
      </c>
      <c r="E56" s="40"/>
      <c r="F56" s="14">
        <f t="shared" si="20"/>
        <v>0</v>
      </c>
    </row>
    <row r="57" spans="1:6" ht="33.75" x14ac:dyDescent="0.2">
      <c r="A57" s="11" t="s">
        <v>75</v>
      </c>
      <c r="B57" s="12" t="s">
        <v>115</v>
      </c>
      <c r="C57" s="7">
        <v>3</v>
      </c>
      <c r="D57" s="7" t="s">
        <v>1</v>
      </c>
      <c r="E57" s="40"/>
      <c r="F57" s="14">
        <f t="shared" si="20"/>
        <v>0</v>
      </c>
    </row>
    <row r="58" spans="1:6" ht="67.5" x14ac:dyDescent="0.2">
      <c r="A58" s="11" t="s">
        <v>116</v>
      </c>
      <c r="B58" s="12" t="s">
        <v>112</v>
      </c>
      <c r="C58" s="7">
        <v>3</v>
      </c>
      <c r="D58" s="7" t="s">
        <v>1</v>
      </c>
      <c r="E58" s="40"/>
      <c r="F58" s="14">
        <f t="shared" si="20"/>
        <v>0</v>
      </c>
    </row>
    <row r="59" spans="1:6" x14ac:dyDescent="0.2">
      <c r="A59" s="89"/>
      <c r="B59" s="90"/>
      <c r="C59" s="90"/>
      <c r="D59" s="90"/>
      <c r="E59" s="90"/>
      <c r="F59" s="90"/>
    </row>
    <row r="60" spans="1:6" x14ac:dyDescent="0.2">
      <c r="A60" s="89"/>
      <c r="B60" s="72" t="s">
        <v>132</v>
      </c>
      <c r="C60" s="73"/>
      <c r="D60" s="73"/>
      <c r="E60" s="74"/>
      <c r="F60" s="19">
        <f>SUM(F47:F48,F50:F51,F53:F58)</f>
        <v>0</v>
      </c>
    </row>
    <row r="61" spans="1:6" x14ac:dyDescent="0.2">
      <c r="A61" s="89"/>
      <c r="B61" s="90"/>
      <c r="C61" s="90"/>
      <c r="D61" s="90"/>
      <c r="E61" s="90"/>
      <c r="F61" s="90"/>
    </row>
    <row r="62" spans="1:6" x14ac:dyDescent="0.2">
      <c r="A62" s="21"/>
      <c r="B62" s="22" t="s">
        <v>12</v>
      </c>
      <c r="C62" s="23" t="s">
        <v>3</v>
      </c>
      <c r="D62" s="23" t="s">
        <v>4</v>
      </c>
      <c r="E62" s="23" t="s">
        <v>5</v>
      </c>
      <c r="F62" s="24" t="s">
        <v>6</v>
      </c>
    </row>
    <row r="63" spans="1:6" x14ac:dyDescent="0.2">
      <c r="A63" s="21">
        <v>3</v>
      </c>
      <c r="B63" s="69" t="s">
        <v>129</v>
      </c>
      <c r="C63" s="70"/>
      <c r="D63" s="70"/>
      <c r="E63" s="70"/>
      <c r="F63" s="71"/>
    </row>
    <row r="64" spans="1:6" ht="22.5" x14ac:dyDescent="0.2">
      <c r="A64" s="25" t="s">
        <v>9</v>
      </c>
      <c r="B64" s="26" t="s">
        <v>76</v>
      </c>
      <c r="C64" s="27">
        <v>1</v>
      </c>
      <c r="D64" s="27" t="s">
        <v>11</v>
      </c>
      <c r="E64" s="51"/>
      <c r="F64" s="29">
        <f t="shared" ref="F64:F65" si="21">E64*C64</f>
        <v>0</v>
      </c>
    </row>
    <row r="65" spans="1:6" ht="22.5" x14ac:dyDescent="0.2">
      <c r="A65" s="25" t="s">
        <v>13</v>
      </c>
      <c r="B65" s="28" t="s">
        <v>77</v>
      </c>
      <c r="C65" s="27">
        <v>1</v>
      </c>
      <c r="D65" s="27" t="s">
        <v>11</v>
      </c>
      <c r="E65" s="51"/>
      <c r="F65" s="29">
        <f t="shared" si="21"/>
        <v>0</v>
      </c>
    </row>
    <row r="66" spans="1:6" x14ac:dyDescent="0.2">
      <c r="A66" s="25" t="s">
        <v>14</v>
      </c>
      <c r="B66" s="26" t="s">
        <v>109</v>
      </c>
      <c r="C66" s="27">
        <v>1</v>
      </c>
      <c r="D66" s="27" t="s">
        <v>11</v>
      </c>
      <c r="E66" s="51"/>
      <c r="F66" s="29">
        <f>E66*C66</f>
        <v>0</v>
      </c>
    </row>
    <row r="67" spans="1:6" x14ac:dyDescent="0.2">
      <c r="A67" s="92"/>
      <c r="B67" s="93"/>
      <c r="C67" s="93"/>
      <c r="D67" s="93"/>
      <c r="E67" s="93"/>
      <c r="F67" s="93"/>
    </row>
    <row r="68" spans="1:6" x14ac:dyDescent="0.2">
      <c r="A68" s="30"/>
      <c r="B68" s="75" t="s">
        <v>130</v>
      </c>
      <c r="C68" s="75"/>
      <c r="D68" s="75"/>
      <c r="E68" s="75"/>
      <c r="F68" s="31">
        <f>SUM(F64:F66)</f>
        <v>0</v>
      </c>
    </row>
    <row r="69" spans="1:6" x14ac:dyDescent="0.2">
      <c r="A69" s="89"/>
      <c r="B69" s="90"/>
      <c r="C69" s="90"/>
      <c r="D69" s="90"/>
      <c r="E69" s="90"/>
      <c r="F69" s="90"/>
    </row>
    <row r="70" spans="1:6" ht="15.75" x14ac:dyDescent="0.25">
      <c r="A70" s="89"/>
      <c r="B70" s="94" t="s">
        <v>23</v>
      </c>
      <c r="C70" s="90"/>
      <c r="D70" s="90"/>
      <c r="E70" s="90"/>
      <c r="F70" s="90"/>
    </row>
    <row r="71" spans="1:6" x14ac:dyDescent="0.2">
      <c r="A71" s="1">
        <v>1</v>
      </c>
      <c r="B71" s="76" t="s">
        <v>93</v>
      </c>
      <c r="C71" s="76"/>
      <c r="D71" s="76"/>
      <c r="E71" s="76"/>
      <c r="F71" s="32">
        <f>F42</f>
        <v>0</v>
      </c>
    </row>
    <row r="72" spans="1:6" x14ac:dyDescent="0.2">
      <c r="A72" s="1">
        <v>2</v>
      </c>
      <c r="B72" s="52" t="s">
        <v>94</v>
      </c>
      <c r="C72" s="52"/>
      <c r="D72" s="52"/>
      <c r="E72" s="52"/>
      <c r="F72" s="32">
        <f>F60</f>
        <v>0</v>
      </c>
    </row>
    <row r="73" spans="1:6" x14ac:dyDescent="0.2">
      <c r="A73" s="1">
        <v>3</v>
      </c>
      <c r="B73" s="76" t="s">
        <v>131</v>
      </c>
      <c r="C73" s="76"/>
      <c r="D73" s="76"/>
      <c r="E73" s="76"/>
      <c r="F73" s="32">
        <f>F68</f>
        <v>0</v>
      </c>
    </row>
    <row r="74" spans="1:6" x14ac:dyDescent="0.2">
      <c r="A74" s="89"/>
      <c r="B74" s="90"/>
      <c r="C74" s="90"/>
      <c r="D74" s="90"/>
      <c r="E74" s="90"/>
      <c r="F74" s="95"/>
    </row>
    <row r="75" spans="1:6" x14ac:dyDescent="0.2">
      <c r="A75" s="33"/>
      <c r="B75" s="77" t="s">
        <v>2</v>
      </c>
      <c r="C75" s="78"/>
      <c r="D75" s="78"/>
      <c r="E75" s="79"/>
      <c r="F75" s="32">
        <f>SUM(F71:F73)</f>
        <v>0</v>
      </c>
    </row>
    <row r="76" spans="1:6" x14ac:dyDescent="0.2">
      <c r="A76" s="33"/>
      <c r="B76" s="77" t="s">
        <v>134</v>
      </c>
      <c r="C76" s="78"/>
      <c r="D76" s="78"/>
      <c r="E76" s="79"/>
      <c r="F76" s="32">
        <f>F75*0.22</f>
        <v>0</v>
      </c>
    </row>
    <row r="77" spans="1:6" x14ac:dyDescent="0.2">
      <c r="A77" s="33"/>
      <c r="B77" s="77" t="s">
        <v>135</v>
      </c>
      <c r="C77" s="78"/>
      <c r="D77" s="78"/>
      <c r="E77" s="79"/>
      <c r="F77" s="32">
        <f>F75+F76</f>
        <v>0</v>
      </c>
    </row>
    <row r="78" spans="1:6" x14ac:dyDescent="0.2">
      <c r="A78" s="89"/>
      <c r="B78" s="90"/>
      <c r="C78" s="90"/>
      <c r="D78" s="90"/>
      <c r="E78" s="90"/>
      <c r="F78" s="90"/>
    </row>
    <row r="79" spans="1:6" x14ac:dyDescent="0.2">
      <c r="A79" s="89"/>
      <c r="B79" s="90"/>
      <c r="C79" s="90"/>
      <c r="D79" s="90"/>
      <c r="E79" s="90"/>
      <c r="F79" s="90"/>
    </row>
    <row r="80" spans="1:6" x14ac:dyDescent="0.2">
      <c r="A80" s="96" t="s">
        <v>124</v>
      </c>
      <c r="B80" s="97"/>
      <c r="C80" s="97"/>
      <c r="D80" s="97"/>
      <c r="E80" s="97"/>
      <c r="F80" s="97"/>
    </row>
    <row r="81" spans="1:6" x14ac:dyDescent="0.2">
      <c r="A81" s="98" t="s">
        <v>125</v>
      </c>
      <c r="B81" s="99"/>
      <c r="C81" s="99"/>
      <c r="D81" s="99"/>
      <c r="E81" s="99"/>
      <c r="F81" s="99"/>
    </row>
    <row r="82" spans="1:6" x14ac:dyDescent="0.2">
      <c r="A82" s="98"/>
      <c r="B82" s="99"/>
      <c r="C82" s="99"/>
      <c r="D82" s="99"/>
      <c r="E82" s="99"/>
      <c r="F82" s="99"/>
    </row>
    <row r="83" spans="1:6" x14ac:dyDescent="0.2">
      <c r="A83" s="98"/>
      <c r="B83" s="99"/>
      <c r="C83" s="99"/>
      <c r="D83" s="99"/>
      <c r="E83" s="99"/>
      <c r="F83" s="99"/>
    </row>
    <row r="84" spans="1:6" x14ac:dyDescent="0.2">
      <c r="A84" s="96" t="s">
        <v>126</v>
      </c>
      <c r="B84" s="97"/>
      <c r="C84" s="97"/>
      <c r="D84" s="97"/>
      <c r="E84" s="97"/>
      <c r="F84" s="97"/>
    </row>
    <row r="85" spans="1:6" x14ac:dyDescent="0.2">
      <c r="A85" s="98" t="s">
        <v>117</v>
      </c>
      <c r="B85" s="99"/>
      <c r="C85" s="99"/>
      <c r="D85" s="99"/>
      <c r="E85" s="99"/>
      <c r="F85" s="99"/>
    </row>
    <row r="86" spans="1:6" x14ac:dyDescent="0.2">
      <c r="A86" s="98"/>
      <c r="B86" s="99"/>
      <c r="C86" s="99"/>
      <c r="D86" s="99"/>
      <c r="E86" s="99"/>
      <c r="F86" s="99"/>
    </row>
    <row r="87" spans="1:6" x14ac:dyDescent="0.2">
      <c r="A87" s="96" t="s">
        <v>120</v>
      </c>
      <c r="B87" s="97"/>
      <c r="C87" s="97"/>
      <c r="D87" s="97"/>
      <c r="E87" s="97"/>
      <c r="F87" s="97"/>
    </row>
    <row r="88" spans="1:6" x14ac:dyDescent="0.2">
      <c r="A88" s="89"/>
      <c r="B88" s="97" t="s">
        <v>121</v>
      </c>
      <c r="C88" s="97"/>
      <c r="D88" s="97"/>
      <c r="E88" s="97"/>
      <c r="F88" s="90"/>
    </row>
    <row r="89" spans="1:6" x14ac:dyDescent="0.2">
      <c r="A89" s="89"/>
      <c r="B89" s="97" t="s">
        <v>122</v>
      </c>
      <c r="C89" s="97"/>
      <c r="D89" s="97"/>
      <c r="E89" s="97"/>
      <c r="F89" s="90"/>
    </row>
    <row r="90" spans="1:6" x14ac:dyDescent="0.2">
      <c r="A90" s="89"/>
      <c r="B90" s="97" t="s">
        <v>123</v>
      </c>
      <c r="C90" s="97"/>
      <c r="D90" s="97"/>
      <c r="E90" s="97"/>
      <c r="F90" s="90"/>
    </row>
  </sheetData>
  <sheetProtection algorithmName="SHA-512" hashValue="xe1isISEdyJCRPb9hlogBZXlNCsIeTzS/7CEPFrKL4ZkOmGnSChzHB2uFXEpqxG+lD3FCDFUiTE/EtAAx3tmvg==" saltValue="KuaC2qFCm33eplDn1T1rKQ==" spinCount="100000" sheet="1" objects="1" scenarios="1"/>
  <protectedRanges>
    <protectedRange algorithmName="SHA-512" hashValue="/AxgvjjjyJ2Pf4RQYmn4x+BhjLZ9RogH73YHRyp4cxU2s7JWOYicZvUM5in8NN99wJiBZWxqHQtZwM9XiNkKRA==" saltValue="plAR0brjHFK0aI9U1sMeKA==" spinCount="100000" sqref="E7:E11 E13:E14 E29:E36 E47:E48 E50:E51 E53:E58 E64:E66 E16:E27" name="Obseg1"/>
  </protectedRanges>
  <mergeCells count="31">
    <mergeCell ref="B90:E90"/>
    <mergeCell ref="B68:E68"/>
    <mergeCell ref="B71:E71"/>
    <mergeCell ref="B73:E73"/>
    <mergeCell ref="B75:E75"/>
    <mergeCell ref="A80:F80"/>
    <mergeCell ref="A81:F83"/>
    <mergeCell ref="A84:F84"/>
    <mergeCell ref="A85:F86"/>
    <mergeCell ref="A87:F87"/>
    <mergeCell ref="B88:E88"/>
    <mergeCell ref="B89:E89"/>
    <mergeCell ref="B76:E76"/>
    <mergeCell ref="B77:E77"/>
    <mergeCell ref="B46:F46"/>
    <mergeCell ref="B49:F49"/>
    <mergeCell ref="B52:F52"/>
    <mergeCell ref="B63:F63"/>
    <mergeCell ref="B60:E60"/>
    <mergeCell ref="M6:O6"/>
    <mergeCell ref="B12:F12"/>
    <mergeCell ref="B28:F28"/>
    <mergeCell ref="B38:E38"/>
    <mergeCell ref="B39:E39"/>
    <mergeCell ref="A13:A16"/>
    <mergeCell ref="A20:A23"/>
    <mergeCell ref="B45:F45"/>
    <mergeCell ref="B5:F5"/>
    <mergeCell ref="B6:F6"/>
    <mergeCell ref="B40:E40"/>
    <mergeCell ref="B42:E42"/>
  </mergeCells>
  <printOptions horizontalCentered="1" verticalCentered="1"/>
  <pageMargins left="0.23622047244094491" right="0.23622047244094491" top="0.74803149606299213" bottom="0.74803149606299213" header="0.31496062992125984" footer="0.31496062992125984"/>
  <pageSetup paperSize="9" scale="83" orientation="portrait" r:id="rId1"/>
  <rowBreaks count="1" manualBreakCount="1">
    <brk id="42"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vt:i4>
      </vt:variant>
      <vt:variant>
        <vt:lpstr>Imenovani obsegi</vt:lpstr>
      </vt:variant>
      <vt:variant>
        <vt:i4>1</vt:i4>
      </vt:variant>
    </vt:vector>
  </HeadingPairs>
  <TitlesOfParts>
    <vt:vector size="2" baseType="lpstr">
      <vt:lpstr>ZDRUŽENO</vt:lpstr>
      <vt:lpstr>ZDRUŽENO!Področje_tiskanja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Julija Fux</dc:creator>
  <cp:lastModifiedBy>Matej Koršič</cp:lastModifiedBy>
  <cp:lastPrinted>2020-10-01T10:17:46Z</cp:lastPrinted>
  <dcterms:created xsi:type="dcterms:W3CDTF">2017-05-15T10:39:17Z</dcterms:created>
  <dcterms:modified xsi:type="dcterms:W3CDTF">2020-10-08T13:03:17Z</dcterms:modified>
</cp:coreProperties>
</file>