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3000" yWindow="3195" windowWidth="11700" windowHeight="7050" activeTab="1"/>
  </bookViews>
  <sheets>
    <sheet name="Podgorica" sheetId="1" r:id="rId1"/>
    <sheet name="KANAL S" sheetId="10" r:id="rId2"/>
    <sheet name="ČRPALIŠČE-gradbeni in strojni" sheetId="12" r:id="rId3"/>
    <sheet name="ČRPALIŠČE-elektro" sheetId="13" r:id="rId4"/>
    <sheet name="ČRPALIŠČE-vodov_priklj" sheetId="15" r:id="rId5"/>
    <sheet name="mase" sheetId="11" r:id="rId6"/>
  </sheets>
  <definedNames>
    <definedName name="_xlnm.Print_Area" localSheetId="3">'ČRPALIŠČE-elektro'!$A$1:$F$85</definedName>
    <definedName name="_xlnm.Print_Area" localSheetId="2">'ČRPALIŠČE-gradbeni in strojni'!$A$1:$F$211</definedName>
    <definedName name="_xlnm.Print_Area" localSheetId="4">'ČRPALIŠČE-vodov_priklj'!$A$1:$F$271</definedName>
    <definedName name="_xlnm.Print_Area" localSheetId="1">'KANAL S'!$A$1:$F$346</definedName>
    <definedName name="_xlnm.Print_Titles" localSheetId="3">'ČRPALIŠČE-elektro'!$10:$12</definedName>
    <definedName name="_xlnm.Print_Titles" localSheetId="2">'ČRPALIŠČE-gradbeni in strojni'!$11:$13</definedName>
    <definedName name="_xlnm.Print_Titles" localSheetId="4">'ČRPALIŠČE-vodov_priklj'!$11:$12</definedName>
    <definedName name="_xlnm.Print_Titles" localSheetId="1">'KANAL S'!$24:$26</definedName>
  </definedNames>
  <calcPr calcId="145621"/>
</workbook>
</file>

<file path=xl/calcChain.xml><?xml version="1.0" encoding="utf-8"?>
<calcChain xmlns="http://schemas.openxmlformats.org/spreadsheetml/2006/main">
  <c r="F92" i="10" l="1"/>
  <c r="F226" i="10"/>
  <c r="F83" i="10"/>
  <c r="F89" i="10"/>
  <c r="F86" i="10"/>
  <c r="D67" i="1" l="1"/>
  <c r="D66" i="1"/>
  <c r="D65" i="1"/>
  <c r="F53" i="13"/>
  <c r="F41" i="13"/>
  <c r="F42" i="13"/>
  <c r="F43" i="13"/>
  <c r="F44" i="13"/>
  <c r="F45" i="13"/>
  <c r="F46" i="13"/>
  <c r="F47" i="13"/>
  <c r="F48" i="13"/>
  <c r="F49" i="13"/>
  <c r="F50" i="13"/>
  <c r="F40" i="13"/>
  <c r="F76" i="12" l="1"/>
  <c r="D137" i="10" l="1"/>
  <c r="D143" i="10" s="1"/>
  <c r="F143" i="10" s="1"/>
  <c r="D129" i="10" l="1"/>
  <c r="F137" i="10" l="1"/>
  <c r="F36" i="15" l="1"/>
  <c r="F29" i="15"/>
  <c r="G424" i="15"/>
  <c r="D201" i="15" s="1"/>
  <c r="G423" i="15"/>
  <c r="E418" i="15"/>
  <c r="D100" i="15" s="1"/>
  <c r="G415" i="15"/>
  <c r="E419" i="15" s="1"/>
  <c r="I404" i="15"/>
  <c r="I402" i="15"/>
  <c r="I400" i="15"/>
  <c r="I398" i="15"/>
  <c r="I396" i="15"/>
  <c r="I394" i="15"/>
  <c r="I392" i="15"/>
  <c r="I390" i="15"/>
  <c r="I388" i="15"/>
  <c r="I386" i="15"/>
  <c r="I384" i="15"/>
  <c r="I382" i="15"/>
  <c r="I380" i="15"/>
  <c r="I378" i="15"/>
  <c r="I376" i="15"/>
  <c r="I374" i="15"/>
  <c r="I372" i="15"/>
  <c r="I370" i="15"/>
  <c r="I368" i="15"/>
  <c r="I366" i="15"/>
  <c r="I364" i="15"/>
  <c r="I362" i="15"/>
  <c r="I360" i="15"/>
  <c r="I358" i="15"/>
  <c r="I356" i="15"/>
  <c r="I354" i="15"/>
  <c r="I352" i="15"/>
  <c r="I350" i="15"/>
  <c r="I348" i="15"/>
  <c r="I346" i="15"/>
  <c r="I344" i="15"/>
  <c r="I342" i="15"/>
  <c r="I340" i="15"/>
  <c r="I338" i="15"/>
  <c r="I336" i="15"/>
  <c r="I334" i="15"/>
  <c r="I332" i="15"/>
  <c r="I330" i="15"/>
  <c r="I328" i="15"/>
  <c r="I326" i="15"/>
  <c r="I324" i="15"/>
  <c r="I322" i="15"/>
  <c r="I320" i="15"/>
  <c r="I318" i="15"/>
  <c r="I316" i="15"/>
  <c r="I314" i="15"/>
  <c r="I312" i="15"/>
  <c r="I310" i="15"/>
  <c r="I308" i="15"/>
  <c r="D271" i="15"/>
  <c r="C271" i="15"/>
  <c r="B271" i="15"/>
  <c r="B269" i="15"/>
  <c r="D257" i="15"/>
  <c r="C257" i="15"/>
  <c r="B255" i="15"/>
  <c r="B254" i="15"/>
  <c r="C251" i="15"/>
  <c r="B249" i="15"/>
  <c r="C246" i="15"/>
  <c r="B244" i="15"/>
  <c r="F228" i="15"/>
  <c r="F223" i="15"/>
  <c r="F222" i="15"/>
  <c r="F221" i="15"/>
  <c r="F220" i="15"/>
  <c r="F219" i="15"/>
  <c r="F212" i="15"/>
  <c r="D206" i="15"/>
  <c r="F206" i="15" s="1"/>
  <c r="F171" i="15"/>
  <c r="F166" i="15"/>
  <c r="F156" i="15"/>
  <c r="F121" i="15"/>
  <c r="F116" i="15"/>
  <c r="F109" i="15"/>
  <c r="D52" i="15"/>
  <c r="F47" i="15"/>
  <c r="F41" i="15"/>
  <c r="D286" i="10"/>
  <c r="F286" i="10" s="1"/>
  <c r="D161" i="15" l="1"/>
  <c r="D185" i="15"/>
  <c r="F185" i="15" s="1"/>
  <c r="D125" i="15"/>
  <c r="F125" i="15" s="1"/>
  <c r="D63" i="15"/>
  <c r="F63" i="15" s="1"/>
  <c r="D69" i="15"/>
  <c r="F69" i="15" s="1"/>
  <c r="D151" i="15"/>
  <c r="F151" i="15" s="1"/>
  <c r="D99" i="15"/>
  <c r="I407" i="15"/>
  <c r="G414" i="15" s="1"/>
  <c r="D95" i="15" s="1"/>
  <c r="G416" i="15"/>
  <c r="D98" i="15" s="1"/>
  <c r="D246" i="15"/>
  <c r="F201" i="15"/>
  <c r="D176" i="15"/>
  <c r="F176" i="15" s="1"/>
  <c r="D181" i="15"/>
  <c r="F181" i="15" s="1"/>
  <c r="D251" i="15"/>
  <c r="D22" i="15"/>
  <c r="F22" i="15" s="1"/>
  <c r="F161" i="15"/>
  <c r="D101" i="15" l="1"/>
  <c r="D103" i="15" s="1"/>
  <c r="F103" i="15" s="1"/>
  <c r="D58" i="15"/>
  <c r="F58" i="15" s="1"/>
  <c r="D55" i="15"/>
  <c r="F55" i="15" s="1"/>
  <c r="E420" i="15"/>
  <c r="E421" i="15" s="1"/>
  <c r="G425" i="15" s="1"/>
  <c r="D83" i="15"/>
  <c r="F83" i="15" s="1"/>
  <c r="F233" i="15"/>
  <c r="F236" i="15" s="1"/>
  <c r="F6" i="15" s="1"/>
  <c r="G417" i="15" l="1"/>
  <c r="G422" i="15" s="1"/>
  <c r="D89" i="15" s="1"/>
  <c r="F89" i="15" s="1"/>
  <c r="F130" i="15" s="1"/>
  <c r="F132" i="15" s="1"/>
  <c r="F4" i="15" s="1"/>
  <c r="F146" i="15"/>
  <c r="F141" i="15"/>
  <c r="F189" i="15" l="1"/>
  <c r="F191" i="15" s="1"/>
  <c r="F5" i="15" s="1"/>
  <c r="F8" i="15" s="1"/>
  <c r="F68" i="12" l="1"/>
  <c r="F116" i="12"/>
  <c r="F113" i="12"/>
  <c r="F97" i="12" l="1"/>
  <c r="F83" i="13" l="1"/>
  <c r="D62" i="1" s="1"/>
  <c r="F33" i="13"/>
  <c r="F27" i="13"/>
  <c r="F24" i="13"/>
  <c r="F20" i="13"/>
  <c r="F188" i="12"/>
  <c r="F205" i="12"/>
  <c r="F202" i="12"/>
  <c r="F199" i="12"/>
  <c r="F196" i="12"/>
  <c r="F193" i="12"/>
  <c r="F190" i="12"/>
  <c r="F168" i="12"/>
  <c r="D137" i="12"/>
  <c r="D134" i="12"/>
  <c r="F280" i="10"/>
  <c r="F182" i="10"/>
  <c r="F176" i="10"/>
  <c r="F122" i="12"/>
  <c r="F94" i="12"/>
  <c r="F119" i="12"/>
  <c r="F110" i="12"/>
  <c r="F107" i="12"/>
  <c r="D49" i="12"/>
  <c r="F104" i="12"/>
  <c r="F5" i="13" l="1"/>
  <c r="F35" i="13"/>
  <c r="F60" i="13" s="1"/>
  <c r="F208" i="12"/>
  <c r="F210" i="12" s="1"/>
  <c r="D149" i="12"/>
  <c r="F124" i="12"/>
  <c r="D92" i="12"/>
  <c r="D88" i="12"/>
  <c r="F88" i="12" s="1"/>
  <c r="D86" i="12"/>
  <c r="F86" i="12" s="1"/>
  <c r="D84" i="12"/>
  <c r="F84" i="12" s="1"/>
  <c r="F90" i="12"/>
  <c r="F80" i="12"/>
  <c r="D76" i="12"/>
  <c r="D74" i="12"/>
  <c r="F74" i="12" s="1"/>
  <c r="F82" i="12"/>
  <c r="F78" i="12"/>
  <c r="D66" i="12"/>
  <c r="F66" i="12" s="1"/>
  <c r="D64" i="12"/>
  <c r="F64" i="12" s="1"/>
  <c r="D62" i="12"/>
  <c r="F62" i="12" s="1"/>
  <c r="D58" i="12"/>
  <c r="F58" i="12" s="1"/>
  <c r="F60" i="12"/>
  <c r="D54" i="12"/>
  <c r="F54" i="12" s="1"/>
  <c r="D52" i="12"/>
  <c r="F52" i="12" s="1"/>
  <c r="D34" i="12"/>
  <c r="F34" i="12" s="1"/>
  <c r="D32" i="12"/>
  <c r="F32" i="12" s="1"/>
  <c r="D41" i="12"/>
  <c r="F41" i="12" s="1"/>
  <c r="D39" i="12"/>
  <c r="F39" i="12" s="1"/>
  <c r="F37" i="12"/>
  <c r="D30" i="12"/>
  <c r="F30" i="12" s="1"/>
  <c r="F24" i="12"/>
  <c r="F21" i="12"/>
  <c r="F146" i="12"/>
  <c r="F143" i="12"/>
  <c r="F140" i="12"/>
  <c r="F137" i="12"/>
  <c r="F134" i="12"/>
  <c r="F131" i="12"/>
  <c r="F224" i="10"/>
  <c r="D58" i="1" l="1"/>
  <c r="F5" i="12"/>
  <c r="F92" i="12"/>
  <c r="F99" i="12" s="1"/>
  <c r="D48" i="12"/>
  <c r="D56" i="12"/>
  <c r="F56" i="12" s="1"/>
  <c r="D47" i="12"/>
  <c r="D45" i="12"/>
  <c r="F26" i="12"/>
  <c r="F149" i="12"/>
  <c r="F151" i="12" s="1"/>
  <c r="F4" i="13" l="1"/>
  <c r="D61" i="1" s="1"/>
  <c r="D60" i="1" s="1"/>
  <c r="D50" i="12"/>
  <c r="D43" i="12" s="1"/>
  <c r="F43" i="12" s="1"/>
  <c r="F70" i="12" s="1"/>
  <c r="F7" i="13" l="1"/>
  <c r="F156" i="12"/>
  <c r="F158" i="12" s="1"/>
  <c r="D57" i="1" l="1"/>
  <c r="D56" i="1" s="1"/>
  <c r="F4" i="12"/>
  <c r="F7" i="12" s="1"/>
  <c r="D247" i="10"/>
  <c r="F247" i="10" s="1"/>
  <c r="D250" i="10"/>
  <c r="F250" i="10" s="1"/>
  <c r="D244" i="10"/>
  <c r="F244" i="10" s="1"/>
  <c r="F241" i="10"/>
  <c r="F68" i="10"/>
  <c r="F238" i="10" l="1"/>
  <c r="D229" i="10" l="1"/>
  <c r="F229" i="10" s="1"/>
  <c r="F309" i="10"/>
  <c r="F306" i="10"/>
  <c r="D235" i="10" l="1"/>
  <c r="F235" i="10" s="1"/>
  <c r="D232" i="10"/>
  <c r="F232" i="10" s="1"/>
  <c r="D253" i="10" l="1"/>
  <c r="F253" i="10" s="1"/>
  <c r="D256" i="10" l="1"/>
  <c r="F256" i="10" s="1"/>
  <c r="D283" i="10" l="1"/>
  <c r="D268" i="10"/>
  <c r="F268" i="10" s="1"/>
  <c r="F277" i="10"/>
  <c r="D274" i="10"/>
  <c r="F274" i="10" s="1"/>
  <c r="D271" i="10"/>
  <c r="F271" i="10" s="1"/>
  <c r="D262" i="10"/>
  <c r="F262" i="10" s="1"/>
  <c r="D259" i="10"/>
  <c r="F222" i="10"/>
  <c r="F219" i="10"/>
  <c r="D265" i="10" l="1"/>
  <c r="F265" i="10" s="1"/>
  <c r="F259" i="10"/>
  <c r="F343" i="10" l="1"/>
  <c r="F340" i="10"/>
  <c r="F339" i="10"/>
  <c r="F338" i="10"/>
  <c r="F337" i="10"/>
  <c r="F336" i="10"/>
  <c r="F335" i="10"/>
  <c r="F334" i="10"/>
  <c r="F333" i="10"/>
  <c r="F330" i="10"/>
  <c r="F327" i="10"/>
  <c r="F324" i="10"/>
  <c r="F321" i="10"/>
  <c r="F318" i="10"/>
  <c r="F315" i="10"/>
  <c r="F312" i="10"/>
  <c r="F303" i="10"/>
  <c r="F300" i="10"/>
  <c r="F297" i="10"/>
  <c r="F283" i="10"/>
  <c r="F216" i="10"/>
  <c r="F205" i="10"/>
  <c r="F202" i="10"/>
  <c r="F199" i="10"/>
  <c r="D191" i="10"/>
  <c r="D188" i="10"/>
  <c r="F158" i="10"/>
  <c r="D128" i="10"/>
  <c r="D123" i="10"/>
  <c r="D140" i="10" s="1"/>
  <c r="F140" i="10" s="1"/>
  <c r="P40" i="11"/>
  <c r="O40" i="11"/>
  <c r="P28" i="11"/>
  <c r="O28" i="11"/>
  <c r="D113" i="10"/>
  <c r="D112" i="10"/>
  <c r="D109" i="10"/>
  <c r="F97" i="10"/>
  <c r="F80" i="10"/>
  <c r="F77" i="10"/>
  <c r="F74" i="10"/>
  <c r="D47" i="10"/>
  <c r="F47" i="10" s="1"/>
  <c r="F71" i="10"/>
  <c r="D53" i="10"/>
  <c r="D50" i="10"/>
  <c r="D38" i="10"/>
  <c r="F38" i="10" s="1"/>
  <c r="D56" i="10" l="1"/>
  <c r="D62" i="10"/>
  <c r="F289" i="10"/>
  <c r="F291" i="10" s="1"/>
  <c r="F53" i="10"/>
  <c r="F345" i="10"/>
  <c r="D114" i="10"/>
  <c r="D65" i="10"/>
  <c r="F65" i="10" s="1"/>
  <c r="F56" i="10"/>
  <c r="F62" i="10"/>
  <c r="F50" i="10"/>
  <c r="D53" i="1" l="1"/>
  <c r="F5" i="10"/>
  <c r="D54" i="1"/>
  <c r="F6" i="10"/>
  <c r="D32" i="10"/>
  <c r="F35" i="10"/>
  <c r="D59" i="10" l="1"/>
  <c r="F59" i="10" s="1"/>
  <c r="D149" i="10"/>
  <c r="F149" i="10" s="1"/>
  <c r="F32" i="10"/>
  <c r="D41" i="10"/>
  <c r="F179" i="10"/>
  <c r="F173" i="10"/>
  <c r="F170" i="10"/>
  <c r="F167" i="10"/>
  <c r="F166" i="10"/>
  <c r="F165" i="10"/>
  <c r="D44" i="10" l="1"/>
  <c r="F44" i="10" s="1"/>
  <c r="F41" i="10"/>
  <c r="D126" i="10"/>
  <c r="F106" i="10"/>
  <c r="D125" i="10" l="1"/>
  <c r="D127" i="10"/>
  <c r="F100" i="10"/>
  <c r="F103" i="10"/>
  <c r="F109" i="10"/>
  <c r="F114" i="10"/>
  <c r="F117" i="10"/>
  <c r="F120" i="10"/>
  <c r="F146" i="10"/>
  <c r="F153" i="10"/>
  <c r="F185" i="10"/>
  <c r="F159" i="10"/>
  <c r="F162" i="10"/>
  <c r="F188" i="10"/>
  <c r="F191" i="10"/>
  <c r="D194" i="10"/>
  <c r="F194" i="10" s="1"/>
  <c r="D130" i="10" l="1"/>
  <c r="D132" i="10"/>
  <c r="F132" i="10" s="1"/>
  <c r="D64" i="1"/>
  <c r="F208" i="10" l="1"/>
  <c r="F210" i="10" l="1"/>
  <c r="F4" i="10" s="1"/>
  <c r="F8" i="10" s="1"/>
  <c r="D52" i="1" l="1"/>
  <c r="D51" i="1" s="1"/>
  <c r="D69" i="1" s="1"/>
  <c r="D71" i="1" s="1"/>
  <c r="D74" i="1" s="1"/>
</calcChain>
</file>

<file path=xl/sharedStrings.xml><?xml version="1.0" encoding="utf-8"?>
<sst xmlns="http://schemas.openxmlformats.org/spreadsheetml/2006/main" count="1102" uniqueCount="722">
  <si>
    <t>Zakoličenje osi kanalizacije z oznako revizijskih jaškov, geodetskim posnetkom, ter vrisom v kataster</t>
  </si>
  <si>
    <t>SKUPAJ</t>
  </si>
  <si>
    <t>m1</t>
  </si>
  <si>
    <t>kom</t>
  </si>
  <si>
    <t>m2</t>
  </si>
  <si>
    <t>m3</t>
  </si>
  <si>
    <t xml:space="preserve">celoten izkop :        </t>
  </si>
  <si>
    <t>OBJEKT:</t>
  </si>
  <si>
    <t>INVESTITOR:</t>
  </si>
  <si>
    <t>ŠT. PROJEKTA:</t>
  </si>
  <si>
    <t>DATUM:</t>
  </si>
  <si>
    <t>odbiti vgrajeni material:</t>
  </si>
  <si>
    <t>posteljica</t>
  </si>
  <si>
    <t>obsip cevi</t>
  </si>
  <si>
    <t xml:space="preserve">revizijski jaški </t>
  </si>
  <si>
    <t>ur</t>
  </si>
  <si>
    <t>ocena</t>
  </si>
  <si>
    <t>B.</t>
  </si>
  <si>
    <t>A.</t>
  </si>
  <si>
    <t>C.</t>
  </si>
  <si>
    <t>Črpališče - gradbeni in strojni del</t>
  </si>
  <si>
    <t>19</t>
  </si>
  <si>
    <t>20</t>
  </si>
  <si>
    <t>22</t>
  </si>
  <si>
    <t>26</t>
  </si>
  <si>
    <t>Črpališče - elektro del</t>
  </si>
  <si>
    <t>Čiščenje in planiranje terena po končani gradnji</t>
  </si>
  <si>
    <t>Črpanje talne talne vode v času gradnje</t>
  </si>
  <si>
    <t>Električne inštalacije in oprema črpališča</t>
  </si>
  <si>
    <t>17</t>
  </si>
  <si>
    <t>30</t>
  </si>
  <si>
    <t>31</t>
  </si>
  <si>
    <t>POPIS DEL S PREDIZMERAMI IN PREDRAČUNOM</t>
  </si>
  <si>
    <t>SKUPNA REKAPITULACIJA</t>
  </si>
  <si>
    <t>D.</t>
  </si>
  <si>
    <t>Montažna dela</t>
  </si>
  <si>
    <t>Vodovodni material</t>
  </si>
  <si>
    <t>15</t>
  </si>
  <si>
    <t>23</t>
  </si>
  <si>
    <t>24</t>
  </si>
  <si>
    <t>25</t>
  </si>
  <si>
    <t>Gradbena dela</t>
  </si>
  <si>
    <t>Nizkonapetostni dovodni kabel</t>
  </si>
  <si>
    <t>IZGRADNJA KANALIZACIJE V NASELJU PODGORICA</t>
  </si>
  <si>
    <t>(ureditvena območja BS 7/4, BK 7/2)</t>
  </si>
  <si>
    <t xml:space="preserve">Mestna občina Ljubljana </t>
  </si>
  <si>
    <t>Mestni trg 1, 1000 Ljubljana</t>
  </si>
  <si>
    <t>1254/07</t>
  </si>
  <si>
    <t>Oznaka</t>
  </si>
  <si>
    <t>Ime</t>
  </si>
  <si>
    <t>Humus</t>
  </si>
  <si>
    <t>Asfalt</t>
  </si>
  <si>
    <t>Makadam</t>
  </si>
  <si>
    <t>Skupni Izkop</t>
  </si>
  <si>
    <t>Izkop 0-2</t>
  </si>
  <si>
    <t>Izkop 2-4</t>
  </si>
  <si>
    <t>Izkop 4-6</t>
  </si>
  <si>
    <t>Izkop 6-8</t>
  </si>
  <si>
    <t>Izkop 8-</t>
  </si>
  <si>
    <t>Skupni Zasip</t>
  </si>
  <si>
    <t>Do Terena</t>
  </si>
  <si>
    <t>Tampon</t>
  </si>
  <si>
    <t>Nad Cevjo</t>
  </si>
  <si>
    <t>Posteljica</t>
  </si>
  <si>
    <t>Do Ceste</t>
  </si>
  <si>
    <t>K1 - 'kanal S'</t>
  </si>
  <si>
    <t>M1.K1.T1</t>
  </si>
  <si>
    <t>M1.K1.T2</t>
  </si>
  <si>
    <t>M1.K1.T3</t>
  </si>
  <si>
    <t>M1.K1.T4</t>
  </si>
  <si>
    <t>M1.K1.T5</t>
  </si>
  <si>
    <t>M1.K1.T6</t>
  </si>
  <si>
    <t>M1.K1.T7</t>
  </si>
  <si>
    <t>M1.K1.T8</t>
  </si>
  <si>
    <t>M1.K1.T9</t>
  </si>
  <si>
    <t>M1.K1.T10</t>
  </si>
  <si>
    <t>M1.K1.T11</t>
  </si>
  <si>
    <t>M1.K1.T12</t>
  </si>
  <si>
    <t>M1.K1.T13</t>
  </si>
  <si>
    <t>M1.K1.T14</t>
  </si>
  <si>
    <t xml:space="preserve">kanalizacijske cevi fi 250 mm </t>
  </si>
  <si>
    <t>Strojni izkop kanalizacijskega jarka globine globine 0 - 2,0  m1, v terenu III. ktg, z nakladanjem materiala na kamiom in odvozom na začasno deponijo. Izkop med opažem 90°</t>
  </si>
  <si>
    <t>Strojni izkop kanalizacijskega jarka globine globine 2,0 - 4,0  m1, v terenu III. ktg, z nakladanjem materiala na kamiom in odvozom na začasno deponijo. Izkop med opažem 90°</t>
  </si>
  <si>
    <t>Ročno planiranje dna jarka s točnostjo +/- 3 cm po projektiranem padcu</t>
  </si>
  <si>
    <t>a.</t>
  </si>
  <si>
    <t>DN 250</t>
  </si>
  <si>
    <t>Pregled in čiščenje kanala po končanih delih</t>
  </si>
  <si>
    <t>gl. 2,0 do 2,50 m</t>
  </si>
  <si>
    <t>gl. 3,0 do 3,50 m</t>
  </si>
  <si>
    <t>gl. 2,5 do 3,00 m</t>
  </si>
  <si>
    <t xml:space="preserve">Izdelava odcepa hišnega priključnega kanala na javnem kanalu DN 250 mm, z odcepnim PVC komadom fi 250/160-45° in lokom PVC fi 160-45°, polno obbetonirano z betonom MB20; po detajlu </t>
  </si>
  <si>
    <t xml:space="preserve">Izdelava priključka vpadnega jaška na kanal iz poliesterskih cevi fi 250 mm, priključna cev PVC f 200 mm; po detajlu </t>
  </si>
  <si>
    <t>Davek na dodano vrednost  (22%)</t>
  </si>
  <si>
    <t>- nove oznake enote urejanja: ČR-419, ČR-456</t>
  </si>
  <si>
    <t>A.1</t>
  </si>
  <si>
    <t>A.2</t>
  </si>
  <si>
    <t>Kanal S in tlačni vod</t>
  </si>
  <si>
    <t>B.1</t>
  </si>
  <si>
    <t>B.2</t>
  </si>
  <si>
    <t>C.1</t>
  </si>
  <si>
    <t>C.2</t>
  </si>
  <si>
    <t>D.1</t>
  </si>
  <si>
    <t>D.2</t>
  </si>
  <si>
    <t>D.3</t>
  </si>
  <si>
    <t>Gradbena in kanalizacijska dela</t>
  </si>
  <si>
    <t>Navezava na hišne priključke</t>
  </si>
  <si>
    <t>Vodovodni priključek za črpališče</t>
  </si>
  <si>
    <t>Šifra</t>
  </si>
  <si>
    <t>Opis postavke</t>
  </si>
  <si>
    <t>Enota mere</t>
  </si>
  <si>
    <t>Količina</t>
  </si>
  <si>
    <t>Cena za enoto</t>
  </si>
  <si>
    <t>Vrednost</t>
  </si>
  <si>
    <t>Postavitev gradbenih profilov na vzpostavljeno os trase kanala, ter določitev nivoja za merjenje globine izkopa in polaganja kanala</t>
  </si>
  <si>
    <t>Priprava gradbišča, zavarovanje gradbene jame in gradbišča, odstranitev eventuelnih ovir, prometnih znakov in ureditev delovnega platoja. Po končanih delih gradbišče pospraviti in vzpostaviti v prvotno stanje.</t>
  </si>
  <si>
    <t>Izdelava nosilne plasti bituminiziranega drobljenca AC 22 v debelini 7 cm; po zahtevah upravljalca ceste</t>
  </si>
  <si>
    <t>Izdelava obrabnozaporne plasti asfalt betona AC 11 v deb. 4 cm; po zahtevah upravljalca ceste</t>
  </si>
  <si>
    <t>Rezanje spojnic v obstoječi asfalt debeline do 10 cm</t>
  </si>
  <si>
    <t>Rezkanje zgornjega sloja asfaltnega cestišča debeline do 5 cm in odvozom ruševin na trajno deponijo vključno s stroški trajnega deponiranja. Faktor razrahljivosti je upoštevan v ceni na enoto.</t>
  </si>
  <si>
    <t>Rušenje asfaltnega cestišča debeline do 10 cm  in odvozom ruševin na trajno deponijo vključno s stroški trajnega deponiranja. Faktor razrahljivosti je upoštevan v ceni na enoto.</t>
  </si>
  <si>
    <t>Prestavitev in zamenjava droga za nizkonapetostni kabel: odstranitev starega lesenega stebra; dobava novega droga iz prednapetega betona po standardu SIST EN 12843, vgradnja v betonski temelj. Dimenzije temelja in vgradnja po navodilih dobavitelja.</t>
  </si>
  <si>
    <t>Strojni izkop kanalizacijskega jarka med ovirami, v terenu III. ktg., z nakladanjem materiala na kamion. Naklon brežin 60°</t>
  </si>
  <si>
    <t>globina 0-2 m</t>
  </si>
  <si>
    <t>Ročni izkop kanalizacijskega jarka v terenu III. ktg z odmetavanjem izkopanega materiala ob robu izkopa. Izkop v območju križanja komunalnih vodov. (ocena 2% od celotnega izkopa)</t>
  </si>
  <si>
    <t>27,3*0,8</t>
  </si>
  <si>
    <t>328,2*1,35</t>
  </si>
  <si>
    <r>
      <t xml:space="preserve">Nabava, dobava gramoznega materiala fi 8/16 mm in izdelava temeljne plasti </t>
    </r>
    <r>
      <rPr>
        <u/>
        <sz val="10"/>
        <rFont val="Arial"/>
        <family val="2"/>
        <charset val="238"/>
      </rPr>
      <t>posteljice</t>
    </r>
    <r>
      <rPr>
        <sz val="10"/>
        <rFont val="Arial"/>
        <family val="2"/>
      </rPr>
      <t xml:space="preserve"> debeline 13-14 cm, s planiranjem in strojnim utrjevanjem do 95% trdnosti po standardnem Proktorjevem postopku</t>
    </r>
  </si>
  <si>
    <r>
      <t xml:space="preserve">Nabava, dobava gramoznega materiala fi 8/16 mm in izdelava </t>
    </r>
    <r>
      <rPr>
        <u/>
        <sz val="10"/>
        <rFont val="Arial"/>
        <family val="2"/>
        <charset val="238"/>
      </rPr>
      <t>nasipa nad položenimi cevmi</t>
    </r>
    <r>
      <rPr>
        <sz val="10"/>
        <rFont val="Arial"/>
        <family val="2"/>
      </rPr>
      <t xml:space="preserve"> 30 cm nad temenom. Obsip se izvaja v slojih po 15 cm, istočasno na obeh straneh cevi.Obsip in nasip se utrjujeta do 95% po standardnem Proktorjevem postopku </t>
    </r>
  </si>
  <si>
    <t>21</t>
  </si>
  <si>
    <t>b.</t>
  </si>
  <si>
    <t>DN 200</t>
  </si>
  <si>
    <t>27</t>
  </si>
  <si>
    <t xml:space="preserve">Nabava, dobava in izdelava revizijskega jaška iz armiranega poliestra fi 100cm, s poliestrsko koritnico v dnu jaška, s kanalskim pokrovom LTŽ fi 60cm po standardu SIST EN124, 400kN z zaklepom, odprtinami za zračenje in protihrupnim vložkom, z betoniranjem pete jaška z betonom C16/20. Dno jaška pod koritnico se zapolni z betonom. Cevi morajo biti vgrajene vertikalno, minimalna debelina stene revizijskega jaška je 8 mm. </t>
  </si>
  <si>
    <t>c.</t>
  </si>
  <si>
    <t>28</t>
  </si>
  <si>
    <t>29</t>
  </si>
  <si>
    <t>Izdelava vpadnega jaška iz PVC cevi DN 200 mm in fazonskih kosov, polno obbetonirano.</t>
  </si>
  <si>
    <t>Nabava, dobava in vgradnja tlačnih cevi PE 100 d110, PN10, debelina stene 6,6mm stikovanje z varjenjem, polaganje na peščeno posteljico in peščen obsip</t>
  </si>
  <si>
    <t>32</t>
  </si>
  <si>
    <t>Izdelava priključka tlačnega voda - PE100 d110 na obstoječ jašek z vsemi potrebnimi deli in materiali; po detajlu</t>
  </si>
  <si>
    <t>A.3</t>
  </si>
  <si>
    <t>Splošni stroški</t>
  </si>
  <si>
    <t>Preizkus vodotesnosti položenih kanalizacijskih cevi po standardu SIST EN 1610</t>
  </si>
  <si>
    <t>33</t>
  </si>
  <si>
    <t>Strojno čiščenje kanala in pregled s TV kamero po končanih delih</t>
  </si>
  <si>
    <t>- GRP DN 200-250</t>
  </si>
  <si>
    <t>Izvedba križanja obstoječega vodovodnega priključka z vsemi potrebnimi deli in materialom; zavarovanje vodovodne cevi v območju križanja s kanalizacijo in vzpostavitev v prvotno stanje.</t>
  </si>
  <si>
    <t>Polaganje kanalizacije pod elektrovodom - vmesni prostor se zapolni s peščenim materialom, zaščita cevi se izvede na dolžini 3m. Izvedba križanja obstoječega elektrovoda z vsemi potrebnimi deli in materialom in vzpostavitev v prvotno stanje.</t>
  </si>
  <si>
    <t>Polaganje kanalizacije pod plinskim priključkom - vmesni prostor se zapolni s peščenim materialom, zaščita cevi se izvede na dolžini 3m. Izvedba križanja obstoječega plinskega priključka z vsemi potrebnimi deli in materialom in vzpostavitev v prvotno stanje.</t>
  </si>
  <si>
    <t>Ostala dodatna in nepredvidena dela. Obračun po dejanskih stroških porabe časa in materiala po vpisu v gradbeni dnevnik. Ocena stroškov 10 % od vrednosti del.</t>
  </si>
  <si>
    <t>Strojno-ročni izkop kanalizacijskega jarka globine 0-3 m1, v terenu III ktg. z odlaganjem materiala ob rob izkopa</t>
  </si>
  <si>
    <t>Zakoličba obstoječih komunalnih vodov s strani predstavnikov prizadetih komunalnih organizacij ter nadzor predstavnikov komunalnih organizacij pri križanju njihovih vodov z novo predvidenim vodovodom. (vodovod, kanalizacija, plinovod, TK vod, Elektro vod, Javna razsvetljava, prenosni plinovod)</t>
  </si>
  <si>
    <t>kos</t>
  </si>
  <si>
    <t>Izdelava varnostnega načrta za zagotavljanje varnosti in zdravja pri delu na gradbišču skladno s predpisi, ki obravnavajo to področje (4. člen Uredbe o zagotavljanju varnosti in zdravja pri delu na premičnih gradbiščih (Ur.list RS št. 3/02))</t>
  </si>
  <si>
    <t>kpl</t>
  </si>
  <si>
    <t>Nabava, dobava in postavitev obvestilne table na gradbišču (napisi s podatki o naročniku, izvajalcu, odg. vodji projekta, odgov. projektantu, nadzorniku…), odstranitev table po zaključku del je vključena v ceno</t>
  </si>
  <si>
    <t>Izdelava geodetskega posnetka v papirnati in elektroski obliki, vris v kataster in pridobitev potrdila o vrisu v kataster.</t>
  </si>
  <si>
    <t>Izdelava geodetskega načrta kot ga predpisuje ZGO-1 (UL RS št. 120/04 z dopolnitvami).</t>
  </si>
  <si>
    <t>Izdelava projekta izvedenih del-PID skladno z ZGO-1 in dopolnitvami in zahtevami bodočega upravljalca kanalizacijskega sistema (2x v projektni obliki, 2x velektronski obliki)</t>
  </si>
  <si>
    <t>Izdelava Vodilne mape (2×) z dokazili o zanesljivosti objekta, kompletna dokumentacija za izvedbo tehničnega pregleda in prevzema objekta</t>
  </si>
  <si>
    <t>Stroški izdelave elaborata o ravnanju z odpadki, ki nastanejo pri gradbenih delih, s končnim poročilom in zahtevano dokumentacijo v skladu z uredbo oziroma predpisi za to področje</t>
  </si>
  <si>
    <t xml:space="preserve">Kordinacija za varnost in zdravje pri delu na gradbišču v skladu s predpisi, ki obravnavajo to področje (Uredba o zagotavljanju varnosti in zdravja pri delu na začasnih in premičnih gradbiščih), vključno z vodenjem knjige ukrepov.  </t>
  </si>
  <si>
    <t xml:space="preserve">Projektantski nadzor na gradbišču v času izvedbe </t>
  </si>
  <si>
    <t xml:space="preserve">Strokovni nadzor prizadetih soglasodajalcev in upravljalcev tangiranih komunalnih vodov v času gradnje.     </t>
  </si>
  <si>
    <t xml:space="preserve"> - vodovod</t>
  </si>
  <si>
    <t xml:space="preserve"> - kanalizacija</t>
  </si>
  <si>
    <t xml:space="preserve"> - plinovod (Energetika)</t>
  </si>
  <si>
    <t xml:space="preserve"> - elekrika</t>
  </si>
  <si>
    <t xml:space="preserve"> - TK vod</t>
  </si>
  <si>
    <t xml:space="preserve"> - javna razsvetljava</t>
  </si>
  <si>
    <t xml:space="preserve"> - občinska cesta</t>
  </si>
  <si>
    <t xml:space="preserve"> - prenosni plinovod</t>
  </si>
  <si>
    <t xml:space="preserve">Geološko geomehanski nadzor na gradbišču v času izvedbe </t>
  </si>
  <si>
    <t>1.</t>
  </si>
  <si>
    <t>2.</t>
  </si>
  <si>
    <t>Priprava gradbišča: odstranitev eventuelnih ovir, prometnih znakov in ureditev delovnega platoja. Po končanih delih gradbišče pospraviti in vzpostaviti v prvotno stanje.</t>
  </si>
  <si>
    <t>3.</t>
  </si>
  <si>
    <t>4.</t>
  </si>
  <si>
    <t>Zasip jarka z dovozom izkopanega zasipnega materiala  iz začasne deponije z utrjevanjem v slojih po 95 % trdnosti po standardnem Proktorjevem postopku;</t>
  </si>
  <si>
    <t>5.</t>
  </si>
  <si>
    <t>m</t>
  </si>
  <si>
    <t>6.</t>
  </si>
  <si>
    <t>7.</t>
  </si>
  <si>
    <t>7*(5,2+1,7)*0,5*3,0*10</t>
  </si>
  <si>
    <t>7*38+1*6,1*6,0</t>
  </si>
  <si>
    <t>7*10,0</t>
  </si>
  <si>
    <t>Nabava, dobava in montaža  PVC  kanalskih cevi fi 160 mm SN4, stiki so tesnjeni z gumi tesnili, polno obbetoniranih z betonom C16/20</t>
  </si>
  <si>
    <t>7*1,7*10+1*0,7*6,0</t>
  </si>
  <si>
    <t>Površinski izkop humusa v povprečni debelini 20 cm z nakladanjem in odvozom na začasno deponijo.</t>
  </si>
  <si>
    <t>7*5,0*10,0*0,20</t>
  </si>
  <si>
    <t>Strojno razgrinjanje in grobo planiranje humusa v povprečni deb. 20 cm z odrivom in premetom do 10m, z dovozom materiala iz začasne deponije.</t>
  </si>
  <si>
    <t>Dobava in vgradnja tamponskega drobljenca TD 0/32 mm v deb. 30 cm</t>
  </si>
  <si>
    <t>Dobava tamponskega drobljenca in ureditev cestne bankine širine 50 cm, s strojnim utrjevanjem do potrebne zbitosti.</t>
  </si>
  <si>
    <t>34</t>
  </si>
  <si>
    <t>35</t>
  </si>
  <si>
    <t>36</t>
  </si>
  <si>
    <t>2</t>
  </si>
  <si>
    <t>3</t>
  </si>
  <si>
    <t>4</t>
  </si>
  <si>
    <t>5</t>
  </si>
  <si>
    <t>6</t>
  </si>
  <si>
    <t>7</t>
  </si>
  <si>
    <t xml:space="preserve"> </t>
  </si>
  <si>
    <t>Rušenje asfalta (pločnik, dvorišče) debeline do 5 cm, s pravilnim odrezom robov, z nakladanjem, odvozom na trajno deponijo, z razkladanjem ter plačilom stroškov deponiranja. Faktor razrahljivosti je upoštevan v ceni na enoto.</t>
  </si>
  <si>
    <t>Izdelava nevezane nosilne plasti tamponskega drobljenca D 0/32 v debelini 20 cm. V območju hodnika za pešce in dvorišč.</t>
  </si>
  <si>
    <t>7*4,5*1,5+3*4,0*4,0</t>
  </si>
  <si>
    <t>8</t>
  </si>
  <si>
    <t>Izdelava obrabne asfaltne plasti iz AC 8 v deb. 5 cm. V območju hodnika za pešce in dvorišč.</t>
  </si>
  <si>
    <t>Rušenje obstoječih betonskih robnikov s podložnim betonom in odvoz materiala na trajno deponijo</t>
  </si>
  <si>
    <t>Dobava in vgraditev predfabriciranega betonskega robnika dim. 15/25cm, polaganje v beton</t>
  </si>
  <si>
    <t>Dobava in vgraditev granitnih kock dim. 8/8cm za obrobo pločnika, polaganje v beton</t>
  </si>
  <si>
    <t>Demontaža ulične svetilke, deponiranje in montaža po končanju gradbenih del.</t>
  </si>
  <si>
    <t>37</t>
  </si>
  <si>
    <t>9</t>
  </si>
  <si>
    <t>10</t>
  </si>
  <si>
    <t xml:space="preserve">Odstranitev betonskih tlakovcev s transportom na začasno deponijo. </t>
  </si>
  <si>
    <t xml:space="preserve">Vgradnja betonskih tlakovcev na utrjeno  peščeno posteljico, z dovozom iz začasne deponije . Fugiranje tlakovcev s kremnčevim peskom. </t>
  </si>
  <si>
    <t>Rušenje žive meje z nakladanjem materiala na kamion in odvozom na stalno deponijo</t>
  </si>
  <si>
    <t>Skupaj gradbena in kanalizacijska dela</t>
  </si>
  <si>
    <t>Skupaj navezava na hišne priključke</t>
  </si>
  <si>
    <t>Skupaj splošni stroški</t>
  </si>
  <si>
    <t>Gradbena dela za NN dovodni kabel črpališča</t>
  </si>
  <si>
    <t>Zakoličenje osi kabelske kanalizacije</t>
  </si>
  <si>
    <t>Izkop jarka za kabelsko kanalizacijo v terenu III.ktg, s planiranjem dna; prerez jarka 60x100 cm</t>
  </si>
  <si>
    <t>Dobava in vgrajevanje peska za polaganje cevi kabelske  kanalizacije v deb. 10-15 cm pod cevjo in 30 cm nad cevjo; s postopnim utrjevanjem obsipa in zasipa cevi (stopnja zbitosti po Proctorju Dpr &gt;= 95 %)</t>
  </si>
  <si>
    <t>Nabava, dobava in vgradnja dvoslojnih cevi iz PEHD za zaščito električnih vodov</t>
  </si>
  <si>
    <t>d 110 mm</t>
  </si>
  <si>
    <t>Nabava, dobava in polaganje pocinkanega valjanca FeZn 25x4 mm ob trasi kabelske kanalizacije</t>
  </si>
  <si>
    <t>Nabava, dobava in polaganje opozorilnih trakov</t>
  </si>
  <si>
    <t>Zasip jarka z dovozom  novega zasipnega materiala  z utrjevanjem v slojih po 95 % trdnosti po standardnem Proktorjevem postopku</t>
  </si>
  <si>
    <t>Skupaj gradbena dela za NN dovodni kabel črpališča</t>
  </si>
  <si>
    <t>B1.1</t>
  </si>
  <si>
    <t>B1.3</t>
  </si>
  <si>
    <t>Pripravljalna dela</t>
  </si>
  <si>
    <t>B1.2</t>
  </si>
  <si>
    <t>Betonska dela</t>
  </si>
  <si>
    <t>B1.4</t>
  </si>
  <si>
    <t>B1.5</t>
  </si>
  <si>
    <t>Op.:</t>
  </si>
  <si>
    <t>Prestavitev in zamenjava droga za nizkonapetostni kabel upoštevan v točki A.1!</t>
  </si>
  <si>
    <t>Zakoličenje objekta s postavitvijo gradbenih profilov in označbo višin.</t>
  </si>
  <si>
    <t>Priprava gradbišča :
odstranitev eventuelnih ovir, prometnih
znakov in ureditev delovnega platoja.
Po končanih delih gradbišče pospraviti in
vzpostaviti v prvotno stanje.</t>
  </si>
  <si>
    <t>Skupaj pripravljalna dela</t>
  </si>
  <si>
    <t>Površinski odkop humusa v povprečni debelini 20cm z odlaganjem materiala na kamion in odvozom na začasno gradbeno deponijo</t>
  </si>
  <si>
    <t>Ročno planiranje dna gradbene jame.</t>
  </si>
  <si>
    <t>Celoten izkop:</t>
  </si>
  <si>
    <t>Odbiti vgrajeni material:</t>
  </si>
  <si>
    <t xml:space="preserve"> - tampon:</t>
  </si>
  <si>
    <t xml:space="preserve"> =</t>
  </si>
  <si>
    <t xml:space="preserve"> - AB plošča:</t>
  </si>
  <si>
    <t>Razgrinjanje in planiranje humusa s transportom materiala iz začasne deponije v plasteh do 20cm.</t>
  </si>
  <si>
    <t>Setev trave: planiranje, setev in prekrivanje semena, valjanje in zalivanje</t>
  </si>
  <si>
    <t>kg</t>
  </si>
  <si>
    <t>Dobava, ravnanje, rezanje, krivljenje, dovoz na gradbišče, polaganje in vezanje armature za AB konstrukcije; Mrežna
armatura Q MAG 500/560</t>
  </si>
  <si>
    <t>Zemeljska in cestarska dela</t>
  </si>
  <si>
    <t>Skupaj zemeljska in cestarska dela</t>
  </si>
  <si>
    <t>Strojni izkop gr. jame globine nad 4,0m,  v terenu III. kat., z nakladanjem materiala na kamion in odvozom izkopanega materiala na začasno deponijo, H=10km. Izkop pod kotom 90°,opažen izkop. Razstresljivost materiala je že upoštevana v ceni.</t>
  </si>
  <si>
    <t>Dobava in montaža vertikalnega jeklenega opaža, z ustrezno globino opaža za varnost izkopa, z vsemi pomožnimi deli, transporti ter manipulativnimi stroški.</t>
  </si>
  <si>
    <t>Nabava, dobava tamponskega materiala in izdelava tampona pod temeljno ploščo v deb. do 20 cm, s planiranjem in strojnim utrjevanjem po slojih do 95% po standardnem Proktorjevem postopku.</t>
  </si>
  <si>
    <t xml:space="preserve"> - jašek črpališča:</t>
  </si>
  <si>
    <t>Planiranje in valjanje planuma spodnjega ustroja - kamnite posteljice do 80 MPa.</t>
  </si>
  <si>
    <t>Izdelava nevezane nosilne plasti drobljenca TD32 v debelini 30 cm.</t>
  </si>
  <si>
    <t xml:space="preserve">Nabava, dobava in vgraditev predfabriciranih  robnikov iz cementnega betona s prerezom 10/25 cm. </t>
  </si>
  <si>
    <t>Izdelava nosilne plasti bituminiziranega drobljenca AC 16 v debelini 6 cm</t>
  </si>
  <si>
    <t>Izdelava nasipa za plato črpališča iz kamnitega nasipnega materiala v debelini 0-50 cm</t>
  </si>
  <si>
    <t>Izdelava enostranskega opaža za AB talno ploščo, s prenosom materiala do mesta vgradnje, razopaženjem in vsemi pomožnimi deli.</t>
  </si>
  <si>
    <t>Izdelava gladkega opaža za zgornjo AB ploščo črpališča, s prenosom materiala do mesta vgradnje, razopaženjem in vesmi pomožnimi deli za neometane gladke bet. konstrukcije; upoštevati je treba odprtino v plošči za vgradno vstopnega jaška.</t>
  </si>
  <si>
    <t>Dobava, ravnanje, rezanje, krivljenje, dovoz na gradbišče, polaganje in vezanje armature za AB konstrukcije; Rebrasta armatura RA 400/500; fi8 do fi12</t>
  </si>
  <si>
    <t>Dobava, ravnanje, rezanje, krivljenje, dovoz na gradbišče, polaganje in vezanje armature za AB konstrukcije; Rebrasta armatura RA 400/500; nad fi 12</t>
  </si>
  <si>
    <t>Nabava, dobava in vgradnja zemeljsko vlažnega  betona preseka do 12 m3/m2. Podložni beton pod jaški.</t>
  </si>
  <si>
    <t>Betoniranje AB temeljne plošče in betonskega obroča črpališča z betonom, C25/30,  preseka 0,12-0,3 m3/m2</t>
  </si>
  <si>
    <t>Betoniranje AB sten vstopnega jaška v črpališče z vodotesnim betonom, C25/30, XC4, PV2, S3, preseka 0,12-0,3 m3/m2</t>
  </si>
  <si>
    <t>Betoniranje AB krovne plošče z vodotesnim betonom, C25/30, XC4, PV2, S3, preseka 0,12-0,3 m3/m2</t>
  </si>
  <si>
    <t>Skupaj gradbena dela</t>
  </si>
  <si>
    <t xml:space="preserve">Zasipavanje gradbene jame za objektom z izbranim izkopanim zasipnim materialom. Zasipavanje se vrši v slojih po 20 cm s sprotnim utrjevanjem po Proctorju do 90%. </t>
  </si>
  <si>
    <t xml:space="preserve">Skupaj hidromehanska oprema in obrtniška dela </t>
  </si>
  <si>
    <t xml:space="preserve">Hidromehanska oprema in obrtniška dela </t>
  </si>
  <si>
    <t>Nabava, dobava, in vgradnja mikroarmiranega betona C16/20, za betoniranje dna jaška črpališča. Pred betoniranjem se na dnu jaška namesti cev premera 40cm za izvedbo poglobitve, namenjene za  namestitev drenažne črpalke!</t>
  </si>
  <si>
    <t>Nabava, dobava in montaža gibljive cevi na stojalu</t>
  </si>
  <si>
    <t>Montažna in druga dela</t>
  </si>
  <si>
    <t>Betoniranje točkovnih AB temeljev za montažo stebrov za panelno ograjo črpališča, dim. 30x30x30cm, C25/30, preseka 0,12-0,3 m3/m2</t>
  </si>
  <si>
    <t>Dobava in postavitev panelne ograje okoli črpališča. Ograjni elementi so jekleni, vroče cinkani in plastificirani s poliestrom. Premer žice je min. fi 5mm, velikost okenc je 50x200mm, višina panela 2,0m. V ceno so všteti pripadajoči nosilni stebri ograje in kompleten potrebni pritrdilni in drugi pomožni material ter montaža ograje. Barva panelne ograje po navodilih upravljalca oz. RAL 6005</t>
  </si>
  <si>
    <t xml:space="preserve">Drsna talno vodena vrata na ročni pogon širine 3 metre. Nosilna konstrukcija in mreža so jekleni, vroče cinkani in barvani z barvo po navodilih upravljalca oz. RAL 6005. Vrata se dobavi s ključavnico. Vključno z dobavo, nabavo in montažo vrat z vodilnim profilom in vodilnimi valji ter nosilnim stebrom na betonsko gredo. </t>
  </si>
  <si>
    <t>38</t>
  </si>
  <si>
    <t>39</t>
  </si>
  <si>
    <t>Izdelava priključka vpadnega jaška na kanal iz poliesterskih cevi fi 250 mm, priključna cev PVC f 160 mm. Za priključek bivalnega kontejnerja črpališča.</t>
  </si>
  <si>
    <t>Izdelava vpadnega jaška iz PVC cevi DN 160 mm in fazonskih kosov, polno obbetonirano. Za priključek bivalnega kontejnerja črpališča.</t>
  </si>
  <si>
    <t>Nabava, dobava in montaža  PVC  kanalskih cevi fi 110 mm SN4, stiki so tesnjeni z gumi tesnili, polno obbetoniranih z betonom C16/20. Za priključek bivalnega kontejnerja črpališča.</t>
  </si>
  <si>
    <t>Skupaj betonska dela</t>
  </si>
  <si>
    <t>Skupaj montažna in druga dela</t>
  </si>
  <si>
    <t>Ostala dela</t>
  </si>
  <si>
    <t>B1.6</t>
  </si>
  <si>
    <t>Opomba: Kanalizacijski priključek za bivalno enoto črpališča je upoštevan v točki A.1 oz. A.2!</t>
  </si>
  <si>
    <t>Vgradni modul črpališča</t>
  </si>
  <si>
    <r>
      <t>Naprava za prečrpavanje komunalnih odpadnih voda pri suhi postavitvi. V jašku črpališča ni stika z odpadnimi vodami in plini. Črpalke ne pridejo v stik s trdnimi mehanskimi odpadki. Izločeni mehanski odpadki se s tokom vode samodejno transportirajo naprej v kanalizacij</t>
    </r>
    <r>
      <rPr>
        <sz val="10"/>
        <rFont val="Arial"/>
        <family val="2"/>
      </rPr>
      <t>ski sistem.</t>
    </r>
  </si>
  <si>
    <t>Tip modula: AmaDS 01/2/01 ali podoben</t>
  </si>
  <si>
    <t>Maks. dotočna količina 6 m3/h</t>
  </si>
  <si>
    <t>Priključek na dotoku v modul: prirobnica DN 200</t>
  </si>
  <si>
    <t>Priključek tlačnega cevovoda iz modula: DN 100</t>
  </si>
  <si>
    <t>Ozračevalni cevovodi: DN100</t>
  </si>
  <si>
    <t>Sestavni deli modula:</t>
  </si>
  <si>
    <t>Zaporni zasun na dotoku, drsni zasun šiber izvedbe s prirobničnimi priključki DIN 2642/EN 1092-2; dimenzija DN200</t>
  </si>
  <si>
    <t>Nabava, dobava in vgradnja zobčaste spojke na stiku PEHD cevi tlačnega voda izven objekta črpališča in cevi iz nerjavečega jekla; DN100/d110</t>
  </si>
  <si>
    <t xml:space="preserve">Dobava in montaža pohodnega pokrova na vhodni odprtini črpališča iz profilirane pločevine z ključavnico: Nadkritje nad črpalkami se izvede iz pokrova dimenzij 1200×800mm. Pokrov je izdelan iz rebraste aluminijaste pločevine debeline 7mm, s spodnje strani diagonalno ojačen,  pritrjen preko tečajev, z ročico na izvlek. Za zaklepanje pokrovov se predvidi kotni profil z ustreznimi odprtinami za uho obešanke, ušesa pritrjena na nosilni okvir. Mere preveriti na mestu lokacije. </t>
  </si>
  <si>
    <t>Dobava in montaža prezračevanja črpalnega modula: cevi iz nerjavečega materiala DN100, z zaščitno kapo na zunanjem delu zračnika; kompletno z vsemi potrebnimi deli in pritrditvenim materialom.</t>
  </si>
  <si>
    <t>REKAPITUALCIJA</t>
  </si>
  <si>
    <t>SKUPAJ:</t>
  </si>
  <si>
    <t xml:space="preserve">4/1.4.6.1 </t>
  </si>
  <si>
    <t xml:space="preserve">Elektrodel za NN dovod </t>
  </si>
  <si>
    <t>Dobava kabla N-A2XY-J  4x35+2,5mm l=cca 25 m</t>
  </si>
  <si>
    <t>Priklop in zaščita kabla na drogu, pritrditev in zaščita po drogu v zemljo ,razvijanje kabla, položitev  v  novo KPMO pri črpališču, ureditev  kabla v KPMO za priklop, položitev oznak in valjanca med NN drogom do KPMO, namestitev 4 kos odvodnikov prenapetosti I stopnje  - PZH HGS 100 in povezava do ozemljila.</t>
  </si>
  <si>
    <t>oznake  za električni kabel</t>
  </si>
  <si>
    <t>Priklop kabla z priklopom v novi KPMO</t>
  </si>
  <si>
    <t>izdelava kabelskega priključka z kabelskimi čevlji in namestitev varovalčnega ločilnika z NV varovalkami 3x20A</t>
  </si>
  <si>
    <t>Ozemljitveni trak FeZn 25 x 4mm položen</t>
  </si>
  <si>
    <t>nad dovodni kabel in priključen na ozemljitve</t>
  </si>
  <si>
    <t>pri NN drogu, KPMO in ozemljila črpališča z vsem montažnim in pritrdilnim materialom</t>
  </si>
  <si>
    <t>Nadzor predstavnika elektrodistribucije</t>
  </si>
  <si>
    <t xml:space="preserve">pri polaganju NN dovoda , vris v kataster in </t>
  </si>
  <si>
    <t>zemljiško knjigo, zakoličba trase, in kasnejše</t>
  </si>
  <si>
    <t>oznake za el.kabel, izedalava meritev in merilnih</t>
  </si>
  <si>
    <t>protokolov  in PID projektov</t>
  </si>
  <si>
    <t xml:space="preserve">skupaj  4/1.4.6.1   </t>
  </si>
  <si>
    <t xml:space="preserve">4/1.4.6.2 </t>
  </si>
  <si>
    <t>Dobava in montaža kabelske omarice KPMO z priklopom kablov in izdelava podstavka za (spodnji rob KPMO mora biti cca 1 m od tal)</t>
  </si>
  <si>
    <t>Omarica poliesterska za zunanjo montažo z nadstreškom v IP 65, PMOT 4- Tratnik (ali drug ustrezen proizvajalec na zahtevo elektrodistributerja)</t>
  </si>
  <si>
    <t>Plošča montažna za števce dim. 337x184x14mm</t>
  </si>
  <si>
    <t>podpora zbiralnic 3 polne integriran 16 mm terminal IEC/EN              60439-1</t>
  </si>
  <si>
    <t>Bus sistem z zbiralnicami, ploščati baker brez posnetih robov 30x5 za tokove do 379 A z prekritjem golih zbiralk za dva HVL podnožja</t>
  </si>
  <si>
    <t>Varovalčni ločilnik HVL 00 z 3xNV 20A za na šine dim. 106x200x97</t>
  </si>
  <si>
    <t>Varovalčni ločilnik HVL 00 z 3xNV 125A za odvodnike prenapetosti za na šine dim. 106x200x97</t>
  </si>
  <si>
    <t>Odvodnik Hermi PZH 1 , 1kV, 50 Hz, 100kA, od -30 do +80 st. C</t>
  </si>
  <si>
    <t>direktni univerzalni trifazni dvotarifni števec delovne energije LANDIS &amp; GYR, ZMX1320 CPU1L1D 3, 3x230/400 V 50Hz, 5-85A,  PLC IEC 61334-5</t>
  </si>
  <si>
    <t>PE in N sponka</t>
  </si>
  <si>
    <t>Drobni in vezni material</t>
  </si>
  <si>
    <t>Delo za sestavo</t>
  </si>
  <si>
    <t>VSE V SKLADU EL.DISTRIBUTERJA</t>
  </si>
  <si>
    <t>Skupaj pozicija KPMO 4/1.4.6.2</t>
  </si>
  <si>
    <t>OPOMBA: Gradbena dela za NN dovod so upoštevana v gradbenem delu projekta, skupaj z dobavo betonskega droga z vso opremo</t>
  </si>
  <si>
    <t>Pred nabavo dovodnega kabla je potrebno izdelati točne dolžine glede na narejen izkop</t>
  </si>
  <si>
    <t>- PE 100 d110, PN10</t>
  </si>
  <si>
    <t>Izdelava štirih točkovnih temeljev dim. d/š/v 0,4 x 0,4 x 0,8 m iz armiranega betona C25/30 za temelje bivalnega kontejnerja.</t>
  </si>
  <si>
    <t>OPOMBI: Vsi vijaki in podložke iz nerjevečega jekla min. kvalitete AISI 316! Vse vgrajene armature (lopute, zasuni,) morajo biti obvezno izvedbe za kanalizacijo za komunalno odpadno vodo!</t>
  </si>
  <si>
    <t>Dotočni razdelilnik z vgrajenimi pločevinami za zasilni preliv, zaključen s prosto prirobnico v skladu s standardom DIN 2642/EN 1092-2. Vgrajeni priključni nastavki za nivojski sistem in priključek za drenažno črpalko z armaturami in priključkom za cev. Material: AISI 316. Dotočna prirobnica: DN 200</t>
  </si>
  <si>
    <t>Ločilnik trdih delcev, zaščiten pred zamašitvami in z odprtino za čiščenje na sprednji strani. Material: AISI 316</t>
  </si>
  <si>
    <t>Tlačni vod s cevjo in priključkom za izpiranje (2-palčni krogelni ventil), zaporna in protipovratna armatura, ki se zaključi s prosto prirobnico v skladu s standardom DIN 2642/EN 1092-2. Material: AISI 316</t>
  </si>
  <si>
    <t>Tlačni vod iz nerjavnih cevi s prirobnico: tlačni vod se izvede od črpalnega modula do priključitve na PEHD cevovod izven objekta črpališča; Material: AISI 316. Posamezni elementi tlačnega voda so varjeni. Dolžina cevovoda L=3400mm, dimenzija DN 100; Dolžino in obliko tlačnega voda je potrebno prilagoditi dejanskemu stanju na terenu.</t>
  </si>
  <si>
    <t>Rezervoar z odprtinami za kontrolo in čiščenje ter vgrajeno zaščito za kavitacijo v sesalnih vodih. Material: AISI 316</t>
  </si>
  <si>
    <t>Višina dotoka (dno cevi): 650 mm</t>
  </si>
  <si>
    <t>Črpališče mora imeti dva separatorja in dve črpalki. Izvedba mora zagotavljati delovanje z enim separatorjemi in eno črpalko, medtem, ko je na drugem sklopu možno izvajati vzdrževanje. Čiščenje in vzdrževanje separatorja mora biti omogočeno brez demontaže delov črpalk ali cevovoda.</t>
  </si>
  <si>
    <t>Nivojska sonda (kot npr. Baumer, tip PSMX) za merjenje hidrostatičnih nivojev v odpadni vodi. Zaščita pred vdorom: IP68; protieksplozijska zaščita; natančnost merjenja 0,1%. Material: AISI 316</t>
  </si>
  <si>
    <t xml:space="preserve">Črpalka za odpadno vodo blok izvedbe, navpične postavitve; dotočna prirobnica DN 80, odtočna prirobnica DN 65; Prosti prehod 65,0mm;  Tekalno kolo z veliko prehodnostjo (vrtinčenje); Q=6,2 l/s, H=3,6m,  P=2,2 kW </t>
  </si>
  <si>
    <t xml:space="preserve">Dobava in postavitev bivalnega kontejnerja minimalnih notranjih mer 1,8m x 2,4m in višine 2,5m, kompletno s potrebno interno vodovodno inštalacijo, umivalnikom, radiatorjem in vodovodno pipo z navojem 3/4" za priključitev cevi za pranje. Vsi zunanji profili vroče cinkani in 2×barvani. Notranje in zunanje stene sendvič sistem z zunanjo (notranjo) plastjo vroče cinkane pločevine. Faktor toplotne prevodnosti vsaj 0,4 W/(mK). Enokrilna vrata š=0,8m, h=2,0m, prezračevalna reža na spodnjem delu vrat, okna z zaščitno mrežo, električni ventilator (ø100; minimalno 25l/s) za prezračevanje elektro prostora, izoliran objekt z vgrajenim grelnikom za preprečevanje nabiranja kondenza. Barva fasade, svetlo siva (RAL 7035) oz. po željah upravljalca objekta in skladno z OPN. Vključno z transportom in vsemi montažnimi deli. Prefabriciran izdelek z vgrajenimi notranjimi inštalacijami (priklop vode ter iztoka). Objekt se dobavi vključno z vsemi zahtevanimi sanitarnimi elementi, opremo in stavbnim pohištvom (bojler V=10 l, umivalnik, držalo brisač, ogledalo, pisarniški pult, stol, koš za smeti, termostatski radiator, ventilator v elektro prostoru). Vključno z transportom in vsemi montažnimi deli. </t>
  </si>
  <si>
    <t>Dobava in montaža prezračevanja iz dna črpališča: cevi iz nerjavečega materiala DN100, z zaščitno kapo na zunanjem delu zračnika; kompletno z vsemi potrebnimi deli in pritrditvenim materialom.</t>
  </si>
  <si>
    <t>Nabava, dobava in vgradnja kanalizacijskih cevi, nazivne togosti SN 10000 N/m2 in nazivnega tlaka PN 1 bar, izdelane iz armiranega poliestra po SIST EN 14364.Posamezna cev dolžine 6 m ima na eni strani montirano poliestersko spojko z EPDM tesnilom.</t>
  </si>
  <si>
    <t>Nabava, dobava in namestitev gasilnega aparata S6 v bivalni kontejner črpališča.</t>
  </si>
  <si>
    <r>
      <t xml:space="preserve">Dobava in montaža jaška črpališča premera D=2400 mm in višine H=4300 mm s sidrnim obročem na dnu valja črpališča; z odprtinami za tlačni vod in dotočne kanalske cevi.  Posoda je izdelana iz materiala, ki zagotavlja vodotesnost in odpornost mehanskim ter kemijskim vplivom (armirani poliester, polietilen, inp.). </t>
    </r>
    <r>
      <rPr>
        <u/>
        <sz val="10"/>
        <rFont val="Arial"/>
        <family val="2"/>
        <charset val="238"/>
      </rPr>
      <t xml:space="preserve">Vsi preboji za inštalacije v črpalnem jašku se morajo ustrezno zatesniti, zaplastificirati. </t>
    </r>
  </si>
  <si>
    <t>Dobava in vgradnja lestve za vstop v črpališče; Lestev se dobavi s podaljškom za oprijem pri vstopanju (izvlačljivi del na vrhu lestve), dolžine 1100mm, konzolo (izvlačljivi del na vrhu lestve), dolžine 1100mm, konzolo za pritrditev na steno in tla (2 kosa), vodilno sklopko za pas, varnostni pas in potreben vijačni oziroma pritrdilni material. Vsa predvidena oprema mora biti iz nerjavečega materiala ali nerjavečega jekla AISI 316. Dolžina lestve L = 4200 mm. Lestev izdelana skladno s standardom SIST EN 14396:2004</t>
  </si>
  <si>
    <t>Preizkus vodotesnosti položenih cevi tlačnega voda po standardu SIST EN 805</t>
  </si>
  <si>
    <t>Prostornina rezervoarja: 180 l</t>
  </si>
  <si>
    <t xml:space="preserve">Dobava in montaža potopne črpalke za umazano vodo z avtomatskim vklopom in izklopom in varovanjem proti suhemu teku za praznjenje tal črpališča; IP 68 zaščita; pretok 7,5 m3/h, višina črpanja 3,4m; P1=0,43kW; 230 V, 50 Hz;  </t>
  </si>
  <si>
    <t>Dobava in posaditev vrtnega grmičevja ter ureditev okolice.</t>
  </si>
  <si>
    <t>April 2017</t>
  </si>
  <si>
    <t>Stikalni blok</t>
  </si>
  <si>
    <t>Stikalni blok z vso opremo elektroinštalacij dobavi in izvede dobavitelj</t>
  </si>
  <si>
    <t>Vodovni material in elektro material</t>
  </si>
  <si>
    <t>Programska oprema</t>
  </si>
  <si>
    <t>Meritve in PID načrt</t>
  </si>
  <si>
    <t>Nadzor pri gradnji</t>
  </si>
  <si>
    <t>Krmilnik</t>
  </si>
  <si>
    <t>Merilna oprema</t>
  </si>
  <si>
    <t>Dovodni kabel in cevi za el. kable z ozemljitvijo</t>
  </si>
  <si>
    <t>Elektro material in oprema</t>
  </si>
  <si>
    <t>Dobavi in izvede se oprema po specifikaciji v tehničnem poročilu točka 4/2.4.4.1</t>
  </si>
  <si>
    <t>4/2.5.1</t>
  </si>
  <si>
    <t>4/2.5.2.</t>
  </si>
  <si>
    <t>4/2.5.3.</t>
  </si>
  <si>
    <t>4/2.5.4.</t>
  </si>
  <si>
    <t>4/2.5.5.</t>
  </si>
  <si>
    <t>4/2.5.6.</t>
  </si>
  <si>
    <t>4/2.5.7.</t>
  </si>
  <si>
    <t>4/2.5.8.</t>
  </si>
  <si>
    <t>4/2.5.9.</t>
  </si>
  <si>
    <t>Vsa vgrajena oprema elektroinštalacij mora biti obvezno usklajena in odobrena</t>
  </si>
  <si>
    <t>s strani predstavnika bodočega upravljavca črpališča!</t>
  </si>
  <si>
    <t>hidromehanske opreme črpališča!</t>
  </si>
  <si>
    <t>Dobava in polaganje geotekstila (natezna trdnost 14 kN/m)</t>
  </si>
  <si>
    <t>L[m]*4,0</t>
  </si>
  <si>
    <t>40</t>
  </si>
  <si>
    <t>1.1.</t>
  </si>
  <si>
    <t>Zakoličba osi cevovoda z zavarovanjem osi,</t>
  </si>
  <si>
    <t>oznako horizontalnih in vertikalnih lomov,</t>
  </si>
  <si>
    <t>oznako vozlišč, odcepov in zakoličba mesta</t>
  </si>
  <si>
    <t>prevezave na obstoječi cevovod ter vris v</t>
  </si>
  <si>
    <t>kataster in izdelava geodetskega posnetka.</t>
  </si>
  <si>
    <t>1.2.</t>
  </si>
  <si>
    <t>Priprava gradbišča, odstranitev</t>
  </si>
  <si>
    <t>eventuelnih ovir in ureditev delovnega platoja.</t>
  </si>
  <si>
    <t xml:space="preserve">Po končanh delih se gradbišče pospravi in </t>
  </si>
  <si>
    <t>vzpostavi prvotno stanje.</t>
  </si>
  <si>
    <t>1.3.</t>
  </si>
  <si>
    <t xml:space="preserve">Zavarovanje gradbišča s predpisano prometno </t>
  </si>
  <si>
    <t>signalizacijo, kot so letve, opozorilne vrvice, znaki,</t>
  </si>
  <si>
    <t>svetlobna telesa, ....</t>
  </si>
  <si>
    <t>Obračun po dejanskih stroških.</t>
  </si>
  <si>
    <t>1.4.</t>
  </si>
  <si>
    <t>Zakoličenje in zavarovanje obs. komunalnih vodov</t>
  </si>
  <si>
    <t>prizadetih javnih komunalnih organizacij.</t>
  </si>
  <si>
    <t>1.5.</t>
  </si>
  <si>
    <t>Postavitev gradbenih profilov na vzpostavljeno os</t>
  </si>
  <si>
    <t>trase cevovoda ter določitev nivoja za merjenje</t>
  </si>
  <si>
    <t>globine izkopa in polaganje cevovoda</t>
  </si>
  <si>
    <t>1.6.</t>
  </si>
  <si>
    <t>Strojni in delno ročni izkop jarka globine do 2,0 m,</t>
  </si>
  <si>
    <t>z odlaganjem materiala 1,0 m od roba izkopa.</t>
  </si>
  <si>
    <t>Brežine se izvajajo v naklonu 60°.</t>
  </si>
  <si>
    <t>a. 90% strojnega izkopa v terenu III-IV kategorije</t>
  </si>
  <si>
    <t>b. 10% ročnega izkopa v terenu III-IV kategorije</t>
  </si>
  <si>
    <t>1.7.</t>
  </si>
  <si>
    <t>Ročno planiranje dna jarka s točnostjo do 3 cm v</t>
  </si>
  <si>
    <t>projektiranem padcu.</t>
  </si>
  <si>
    <t>1.8.</t>
  </si>
  <si>
    <t>Izdelava peščenega nasipa za izravnavo dna jarka</t>
  </si>
  <si>
    <t>debeline cca 10 cm, z 2 sejanim peskom</t>
  </si>
  <si>
    <t>Obračun se izvede po dejanskih stroških.</t>
  </si>
  <si>
    <t>1.9.</t>
  </si>
  <si>
    <t>1.10.</t>
  </si>
  <si>
    <t>Zasipavanje vodovodnega jarka z izkopanim materialom s</t>
  </si>
  <si>
    <t>komprimiranjem zemljine v slojih po 20 cm.</t>
  </si>
  <si>
    <t>Obračun za 1m3 izvedenega nasipa.</t>
  </si>
  <si>
    <t>1.11.</t>
  </si>
  <si>
    <t>Odvoz odkopanega materiala s kamionom kiperjem na gradbeno</t>
  </si>
  <si>
    <t>deponijo do 5 km, z nakladanjem, raskladanjem, razgrinjanjem,</t>
  </si>
  <si>
    <t>planiranjem in utrjevanjem v slojih po 50 cm.</t>
  </si>
  <si>
    <t>izkop:</t>
  </si>
  <si>
    <t>odbitki:</t>
  </si>
  <si>
    <t>obsip:</t>
  </si>
  <si>
    <t>cev</t>
  </si>
  <si>
    <t>skupaj:</t>
  </si>
  <si>
    <t>1.12.</t>
  </si>
  <si>
    <t xml:space="preserve">Strojno rezanje in rušenje asfalta debeline 6+3 cm </t>
  </si>
  <si>
    <t xml:space="preserve">z nakladanjem ruševin na kamion in odvozom ruševin </t>
  </si>
  <si>
    <t>na stalno gradbeno deponijo, vključno s stroški deponije</t>
  </si>
  <si>
    <t>1.13.</t>
  </si>
  <si>
    <t>Vzpostavitev cestišča v prvotno stanje z asfaltiranjem cestišča</t>
  </si>
  <si>
    <t xml:space="preserve"> z bitudrobirjem BD 0/16mm v debelini 6 cm in bitumenskim</t>
  </si>
  <si>
    <t xml:space="preserve">betonom BB 0/11mm v debelini 3 cm, po zahtevah upravljalca </t>
  </si>
  <si>
    <t xml:space="preserve">ceste, obračun po dejanskih stroških </t>
  </si>
  <si>
    <t>1.14.</t>
  </si>
  <si>
    <t>Podbetoniranje vodovodne armature, zasuni</t>
  </si>
  <si>
    <t>Obračun 0,25 m3/kos izvedenega podbetoniranja.</t>
  </si>
  <si>
    <t>1.15.</t>
  </si>
  <si>
    <t>Čiščenje terena po končani gradnji ter ureditev okolice.</t>
  </si>
  <si>
    <t>1.16.</t>
  </si>
  <si>
    <t>%</t>
  </si>
  <si>
    <t>SKUPAJ GRADBENA DELA:</t>
  </si>
  <si>
    <t>2.1.</t>
  </si>
  <si>
    <t>Priprava gradbišča, (deponija vodovodnih cevi in zavarovanje</t>
  </si>
  <si>
    <t>2.2.</t>
  </si>
  <si>
    <t xml:space="preserve">Prevoz in prenos vodovodnega materiala iz deponije do mesta </t>
  </si>
  <si>
    <t>2.3.</t>
  </si>
  <si>
    <t>Prenos spuščanje in polaganje cevi v pripravljen jarek, ter</t>
  </si>
  <si>
    <t>poravnanje v vertikalni in horizontalni smeri</t>
  </si>
  <si>
    <t>2.4.</t>
  </si>
  <si>
    <t>Prenos spuščanje in polaganje fazonskih komadov in armatur,</t>
  </si>
  <si>
    <t>v pripravljen jarek, ter poravnanje v vertikalni in horizontalni smeri</t>
  </si>
  <si>
    <t>2.5.</t>
  </si>
  <si>
    <t>Montaža vodovodnih cevi na položeno in utrjeno</t>
  </si>
  <si>
    <t>peščeno posteljico debeline 10 cm.</t>
  </si>
  <si>
    <t>2.6.</t>
  </si>
  <si>
    <t>Montaža zasunov z vgradbeno garnituro in cestno kapo</t>
  </si>
  <si>
    <t>ter montažo betonskih podložnih plošč.</t>
  </si>
  <si>
    <t>2.7.</t>
  </si>
  <si>
    <t>Montaža vodovodne armature in fitingov v zunanjem</t>
  </si>
  <si>
    <t>vodomernem jašku po specifikaciji materiala.</t>
  </si>
  <si>
    <t>2.8.</t>
  </si>
  <si>
    <t>Nabava in polaganje signalnega in opozorilnega traku nad</t>
  </si>
  <si>
    <t>vodovodnimi cevmi</t>
  </si>
  <si>
    <t>2.9.</t>
  </si>
  <si>
    <t>Tlačni preizkus položenega cevovoda po standardu</t>
  </si>
  <si>
    <t xml:space="preserve">SIST EN 805 </t>
  </si>
  <si>
    <t>2.10.</t>
  </si>
  <si>
    <t xml:space="preserve">Izpiranje položenega cevovoda. </t>
  </si>
  <si>
    <t>2.11.</t>
  </si>
  <si>
    <t>SKUPAJ MONTAŽNA DELA:</t>
  </si>
  <si>
    <t>3.1.</t>
  </si>
  <si>
    <t xml:space="preserve">Cevi PE100d32/PN 16  priključna cev </t>
  </si>
  <si>
    <t>3.2.</t>
  </si>
  <si>
    <t xml:space="preserve">Cevi PE80d63/PN 12.5, zaščitna cev </t>
  </si>
  <si>
    <t>3.3.</t>
  </si>
  <si>
    <t>Univerzalni navrtni zasun za NL DN 200 cev iz vgradno garnituro (h=1,60 m) in</t>
  </si>
  <si>
    <t>cestno kapo ter betonskim podstavkom s priklopom na cev d32</t>
  </si>
  <si>
    <t>3.5.</t>
  </si>
  <si>
    <t>Vodovodna armatura v zunanjem vodomernem jašku</t>
  </si>
  <si>
    <t>pipa krogelna R1''</t>
  </si>
  <si>
    <t>pipa krogelna R1'' z izpustom</t>
  </si>
  <si>
    <t>zmanjševalni kos R1''-R3/4''</t>
  </si>
  <si>
    <t>vložek nepovratnega ventila</t>
  </si>
  <si>
    <t>spojka ravna za PE z nav. d32</t>
  </si>
  <si>
    <t>3.6.</t>
  </si>
  <si>
    <t>Vodomer ABB-ELSTER MOR-KN z impulznim izhodom in z nosilcem</t>
  </si>
  <si>
    <t>DN 20</t>
  </si>
  <si>
    <t>3.7.</t>
  </si>
  <si>
    <t xml:space="preserve">Stroški transporta vodovodnih armatur in fazonskih </t>
  </si>
  <si>
    <t>kosov (% od vrednosti vodovodnega materiala)</t>
  </si>
  <si>
    <t>SKUPAJ VODOVODNI MATERIAL:</t>
  </si>
  <si>
    <t>9/3.5.3 SPECIFIKACIJA VODOVODNEGA MATERIALA</t>
  </si>
  <si>
    <t>OPOMBA: Vtipkati podatke samo v celice z okvirjem!!!!</t>
  </si>
  <si>
    <t>- širina dna izkopa:</t>
  </si>
  <si>
    <t>cm</t>
  </si>
  <si>
    <t>- nagib brežin:</t>
  </si>
  <si>
    <t>- premer cevovoda:</t>
  </si>
  <si>
    <t>- višina nasipa nad temenom cevi:</t>
  </si>
  <si>
    <t>- debelina peščene posteljice:</t>
  </si>
  <si>
    <t>oznaka</t>
  </si>
  <si>
    <t xml:space="preserve">globina </t>
  </si>
  <si>
    <t>razmak med</t>
  </si>
  <si>
    <t>profila</t>
  </si>
  <si>
    <t>izkopa</t>
  </si>
  <si>
    <t>profiloma</t>
  </si>
  <si>
    <t>h1=</t>
  </si>
  <si>
    <t>L1-2=</t>
  </si>
  <si>
    <t>h2=</t>
  </si>
  <si>
    <t>L2-3=</t>
  </si>
  <si>
    <t>h3=</t>
  </si>
  <si>
    <t>L3-4=</t>
  </si>
  <si>
    <t>h4=</t>
  </si>
  <si>
    <t>L4-5=</t>
  </si>
  <si>
    <t>h5=</t>
  </si>
  <si>
    <t>L5-6=</t>
  </si>
  <si>
    <t>h6=</t>
  </si>
  <si>
    <t>L6-7=</t>
  </si>
  <si>
    <t>h7=</t>
  </si>
  <si>
    <t>L7-8=</t>
  </si>
  <si>
    <t>8.</t>
  </si>
  <si>
    <t>h8=</t>
  </si>
  <si>
    <t>L8-9=</t>
  </si>
  <si>
    <t>9.</t>
  </si>
  <si>
    <t>h9=</t>
  </si>
  <si>
    <t>L9-10=</t>
  </si>
  <si>
    <t>10.</t>
  </si>
  <si>
    <t>h10=</t>
  </si>
  <si>
    <t>L10-11=</t>
  </si>
  <si>
    <t>11.</t>
  </si>
  <si>
    <t>h11=</t>
  </si>
  <si>
    <t>L11-12=</t>
  </si>
  <si>
    <t>12.</t>
  </si>
  <si>
    <t>h12=</t>
  </si>
  <si>
    <t>L12-13=</t>
  </si>
  <si>
    <t>13.</t>
  </si>
  <si>
    <t>h13=</t>
  </si>
  <si>
    <t>L13-14=</t>
  </si>
  <si>
    <t>14.</t>
  </si>
  <si>
    <t>h14=</t>
  </si>
  <si>
    <t>L14-15=</t>
  </si>
  <si>
    <t>15.</t>
  </si>
  <si>
    <t>h15=</t>
  </si>
  <si>
    <t>L15-16=</t>
  </si>
  <si>
    <t>16.</t>
  </si>
  <si>
    <t>h16=</t>
  </si>
  <si>
    <t>L16-17=</t>
  </si>
  <si>
    <t>17.</t>
  </si>
  <si>
    <t>h17=</t>
  </si>
  <si>
    <t>L17-18=</t>
  </si>
  <si>
    <t>18.</t>
  </si>
  <si>
    <t>h18=</t>
  </si>
  <si>
    <t>L18-19=</t>
  </si>
  <si>
    <t>19.</t>
  </si>
  <si>
    <t>h19=</t>
  </si>
  <si>
    <t>L19-20=</t>
  </si>
  <si>
    <t>20.</t>
  </si>
  <si>
    <t>h20=</t>
  </si>
  <si>
    <t>L20-21=</t>
  </si>
  <si>
    <t>21.</t>
  </si>
  <si>
    <t>h21=</t>
  </si>
  <si>
    <t>L21-22=</t>
  </si>
  <si>
    <t>22.</t>
  </si>
  <si>
    <t>h22=</t>
  </si>
  <si>
    <t>L22-23=</t>
  </si>
  <si>
    <t>23.</t>
  </si>
  <si>
    <t>h23=</t>
  </si>
  <si>
    <t>L23-24=</t>
  </si>
  <si>
    <t>24.</t>
  </si>
  <si>
    <t>h24=</t>
  </si>
  <si>
    <t>L24-25=</t>
  </si>
  <si>
    <t>25.</t>
  </si>
  <si>
    <t>h25=</t>
  </si>
  <si>
    <t>L25-26=</t>
  </si>
  <si>
    <t>26.</t>
  </si>
  <si>
    <t>h26=</t>
  </si>
  <si>
    <t>L26-27=</t>
  </si>
  <si>
    <t>27.</t>
  </si>
  <si>
    <t>h27=</t>
  </si>
  <si>
    <t>L27-28=</t>
  </si>
  <si>
    <t>28.</t>
  </si>
  <si>
    <t>h28=</t>
  </si>
  <si>
    <t>L28-29=</t>
  </si>
  <si>
    <t>29.</t>
  </si>
  <si>
    <t>h29=</t>
  </si>
  <si>
    <t>L29-30=</t>
  </si>
  <si>
    <t>30.</t>
  </si>
  <si>
    <t>h30=</t>
  </si>
  <si>
    <t>L30-31=</t>
  </si>
  <si>
    <t>31.</t>
  </si>
  <si>
    <t>h31=</t>
  </si>
  <si>
    <t>L31-32=</t>
  </si>
  <si>
    <t>32.</t>
  </si>
  <si>
    <t>h32=</t>
  </si>
  <si>
    <t>L32-33=</t>
  </si>
  <si>
    <t>33.</t>
  </si>
  <si>
    <t>h33=</t>
  </si>
  <si>
    <t>L33-34=</t>
  </si>
  <si>
    <t>34.</t>
  </si>
  <si>
    <t>h34=</t>
  </si>
  <si>
    <t>L34-35=</t>
  </si>
  <si>
    <t>35.</t>
  </si>
  <si>
    <t>h35=</t>
  </si>
  <si>
    <t>L35-36=</t>
  </si>
  <si>
    <t>36.</t>
  </si>
  <si>
    <t>h36=</t>
  </si>
  <si>
    <t>L36-37=</t>
  </si>
  <si>
    <t>37.</t>
  </si>
  <si>
    <t>h37=</t>
  </si>
  <si>
    <t>L37-38=</t>
  </si>
  <si>
    <t>38.</t>
  </si>
  <si>
    <t>h38=</t>
  </si>
  <si>
    <t>L38-39=</t>
  </si>
  <si>
    <t>39.</t>
  </si>
  <si>
    <t>h39=</t>
  </si>
  <si>
    <t>L39-40=</t>
  </si>
  <si>
    <t>40.</t>
  </si>
  <si>
    <t>h40=</t>
  </si>
  <si>
    <t>L40-41=</t>
  </si>
  <si>
    <t>41.</t>
  </si>
  <si>
    <t>h41=</t>
  </si>
  <si>
    <t>L41-42=</t>
  </si>
  <si>
    <t>42.</t>
  </si>
  <si>
    <t>h42=</t>
  </si>
  <si>
    <t>L42-43=</t>
  </si>
  <si>
    <t>43.</t>
  </si>
  <si>
    <t>h43=</t>
  </si>
  <si>
    <t>L43-44=</t>
  </si>
  <si>
    <t>44.</t>
  </si>
  <si>
    <t>h44=</t>
  </si>
  <si>
    <t>L44-45=</t>
  </si>
  <si>
    <t>45.</t>
  </si>
  <si>
    <t>h45=</t>
  </si>
  <si>
    <t>L45-46=</t>
  </si>
  <si>
    <t>46.</t>
  </si>
  <si>
    <t>h46=</t>
  </si>
  <si>
    <t>L46-47=</t>
  </si>
  <si>
    <t>47.</t>
  </si>
  <si>
    <t>h47=</t>
  </si>
  <si>
    <t>L47-48=</t>
  </si>
  <si>
    <t>48.</t>
  </si>
  <si>
    <t>h48=</t>
  </si>
  <si>
    <t>L48-49=</t>
  </si>
  <si>
    <t>49.</t>
  </si>
  <si>
    <t>h49=</t>
  </si>
  <si>
    <t>L49-50=</t>
  </si>
  <si>
    <t>50.</t>
  </si>
  <si>
    <t>h50=</t>
  </si>
  <si>
    <t>R E Z U L T A T I</t>
  </si>
  <si>
    <t>izkop materiala:</t>
  </si>
  <si>
    <t>peščena posteljica:</t>
  </si>
  <si>
    <t>obsip cevi:</t>
  </si>
  <si>
    <t>- cev</t>
  </si>
  <si>
    <t>- posteljica</t>
  </si>
  <si>
    <t>- obsip</t>
  </si>
  <si>
    <t>zasip materiala:</t>
  </si>
  <si>
    <t>planiranje dna jarka:</t>
  </si>
  <si>
    <t>skupna dolžina cevovoda</t>
  </si>
  <si>
    <t>odvoz materiala</t>
  </si>
  <si>
    <t>Širina dna izkopa je [cm]:</t>
  </si>
  <si>
    <t>Nabava in transport materiala za izdelavo nasipa</t>
  </si>
  <si>
    <t>izvaja v slojih po 15-20 cm istočasno na obeh</t>
  </si>
  <si>
    <t>Paziti je potrebno, da se cev ne premakne</t>
  </si>
  <si>
    <t>iz ležišča. Obsip in nasip se utrjujeta po</t>
  </si>
  <si>
    <t>standardnem Proktorjevem postopku do 90%</t>
  </si>
  <si>
    <t>trdnosti. Obsipni material je 2x sejani pesek</t>
  </si>
  <si>
    <t>straneh cevi.</t>
  </si>
  <si>
    <t>v katerega si cev izdela ležišče. Obsip cevi se</t>
  </si>
  <si>
    <t>se izvede 3-5 cm debel nasip za poravnavo tal</t>
  </si>
  <si>
    <t>nad položeno cevjo, na nasip za izravnavo jarka</t>
  </si>
  <si>
    <t>vodovodnega materiala). 10% od vrednosti vodovodnega materiala</t>
  </si>
  <si>
    <t>Nepredvidena zemeljska dela (10% od gradbenih del)</t>
  </si>
  <si>
    <t>vgradnje. 10% od vrednosti vodovodnega materiala.</t>
  </si>
  <si>
    <t>Nepredvidena montažna dela (10% montažnih del)</t>
  </si>
  <si>
    <t>D.1. GRADBENA DELA</t>
  </si>
  <si>
    <t>D.2. MONTAŽNA DELA</t>
  </si>
  <si>
    <t>D.3. VODOVODNI MATERIAL</t>
  </si>
  <si>
    <t>Ocena.</t>
  </si>
  <si>
    <t>Strojni izkop gradbene jame in priprava gradbišča za namestitev tehnologije za podbitje pri prečkanju regionalne ceste, z vsemi potrebnimi gradbenimi deli in materiali; Upoštevana širina dna gr. jame 1,7m, široki izkop 60° in povprečna globina 3,0m.</t>
  </si>
  <si>
    <t>Podvrtavanje regionalne ceste z vtiskanjem zaščitne kovinske cevi Fe fi 273 mm z vsemi potrebnimi gradbenimi deli in materiali;</t>
  </si>
  <si>
    <t>Nabava, dobava in vstavljanje kanalske cevi PVC DN 160 mm SN4 v zaščitno kovinsko cev fi 273 mm, z montažo drsnikov (distančnikov) na PVC cev in gumi zaključnih manšet z vsemi potrebnimi gradbenimi deli in materiali;</t>
  </si>
  <si>
    <t xml:space="preserve">Izdelava elaborata začasne prometne ureditve za državno cesto v območju gradnje kanala S in črpališča.
</t>
  </si>
  <si>
    <t>Pridobitev dovoljenja za delno zaporo ceste z ureditvijo prometnega režima v času gradnje z obvestili, zavarovanje gradbene jame in gradbišča, ter postavitev prometne signalizacije. Po končanih delih prometno signalizacijo odstraniti in prometni režim vzpostaviti v prvotno stanje.</t>
  </si>
  <si>
    <t>Izvedba dodatne toplotne izolacije iz ekstrudiranega polistirena v debelini 5 do 10cm med bivalnim kontejnerjem in tlemi na mestih prebojev za inštalacije.</t>
  </si>
  <si>
    <t xml:space="preserve">OPOZORILO:
PRI VZPOSTAVITVI CEST JE POTREBNO OBVEZNO UPOŠTEVATI NAVODILA UPRAVLJALCA CESTE TER VSE VELJAVNE TEHNIČNE SPECIFIKACIJE ZA JAVNE CESTE, KI JIH JE IZDALO MINISTRSTVO RS PRISTOJNO ZA PROMET.
Vsa varovanja, zaščite, prestavitve,... drugih obstoječih komunalnih vodov na območju posega se izvedejo po navodilih in pod nadzorom upravljavcev teh vodov. Obračun v zvezi s prestavitvami se izvede po dejanskih količinah z vpisom v gradbenih knjigah.
IZKOPAN MATERIAL SE LAHKO ZA ZASIP UPORABI LE PO ODOBRITVI GEOTEHNIČNEGA NADZORA!
PRI VSEH IZKOPIH IN ZASIPIH JE POTREBNO FAKTOR RAZRAHLJIVOSTI (RAZSUTJA) UPOŠTEVATI V CENI NA ENOTO!
PRI VSEH DELIH UPOŠTEVATI NAVODILA KOORDINATORJA ZA ZDRAVJE IN VARNOST PRI DELU TER VARNOSTNI NAČRT
</t>
  </si>
  <si>
    <t>Nabava, dobava in polaganje stabilizirane ločilne geotekstilije iz neskončnih vlaken - ovoj posteljice in obsipa cevi. Minimalne zahteve:
natezna trdnost prečno/vzd. &gt;12 kN/m, 
raztezek pri porušitvi &gt; 30 % (oboje po SIST EN ISO 10319), prebodna trdnost CBR &gt; 2000 N (po SIST EN ISO 12236), karakteristična velikost por 0,05 mm &lt; O90 &lt; 0,5 (po SIST EN ISO 12956). Material mora imeti CE oznako in izjavo o skladnosti. Vgradnja po navodilih geomehanika.</t>
  </si>
  <si>
    <t xml:space="preserve">Zaščita ter razpiranje gradbene jame s sistemskimi opaži. Širina izkopa 155cm npr. po sistemu KRINGS KS100, 
Dolžina × višina × 2 
</t>
  </si>
  <si>
    <t>Nabava, dobava in vgradnja novega zasipnega materiala z utrjevanjem v slojih do 30 cm. Z upoštevanjem načrta ureditve ceste, navodil upravljalca ceste in Tehničnih specifikacij za javne ceste; vključno z vsemi prevozi novega zasipnega materiala. Nov kamniti material 0-125mm za zasip jarka z vgradnjo in utrjevanjem v plasteh (do 95% - 98%, odvisno od globine po Proctorjevem postopku oz. po TSC 06.100:2003; nosilnost planuma Evd&gt;40 MN/m2 oz. po projektu ureditve ceste). Pri vgradnji poštevati navodila upravljalca ceste in geomehanski nadzor.</t>
  </si>
  <si>
    <t>dober izkopan material (*ocena)</t>
  </si>
  <si>
    <t>Vgraditev dobrega kamnitega materiala primernega (0-125 mm) za ponovno vgradnjo na območju cest odloženega na začasni deponiji s planiranjem in utrjevanjem v plasteh (do 30 cm) do potrebne zbitosti (do 95% - 98%, odvisno od globine po Proctorjevem postopku oz. po TSC 06.100:2003). 
OCENA 30% (upoštevati navodila geomehanika - izkopan material se lahko ponovno vgradi le z dovoljenjem geomehanika in nadzora).</t>
  </si>
  <si>
    <t>Transport viška materiala na stalno gradbeno deponijo / v predelavo do 15 km, z razkladanjem, razgrinjanjem in planiranjem; vključno s stroški deponije in predložitvijo ustreznih dokazov o sklenjeni pogodbi za deponijo. Faktor razrahljivosti je upoštevan v ceni na enoto.</t>
  </si>
  <si>
    <t>Transport  izkopanega materiala III. ktg. primernega za ponovno vgradnjo na/iz začasne deponije (skupaj do 10 km), z razkladanjem, nakladanjem na začasni deponiji,.... Faktor razrahljivosti je upoštevan v ceni na enoto.</t>
  </si>
  <si>
    <t>41</t>
  </si>
  <si>
    <t>42</t>
  </si>
  <si>
    <t>SKUPAJ (vključno z DDV) :</t>
  </si>
  <si>
    <t>Prestavitev in zamenjava droga za kabel javne razsvetljave: odstranitev starega lesenega stebra; dobava novega droga iz prednapetega betona po standardu SIST EN 12843, vgradnja v betonski temelj. Dimenzije temelja in vgradnja po navodilih dobavitelja.</t>
  </si>
  <si>
    <t>Odstranitev in začasno deponiranje cestnih pvc količkov; po končani gradnji transport iz začasne deponije in ponovna postavitev na isti lokaciji; z vsemi potrebnimi deli in materialom.</t>
  </si>
  <si>
    <t>Demontaža prometnega znaka in začasno deponiranje; po končani gradnji montaža na isti lokaciji; z vsemi potrebnimi deli in materialom.</t>
  </si>
  <si>
    <t>Izdelava temelja za stebrič prometnega znaka iz betona C16/20, globine 80cm, premera 30cm</t>
  </si>
  <si>
    <t>17.a</t>
  </si>
  <si>
    <t>17.b</t>
  </si>
  <si>
    <t>Dobava in vgradnja stebriča za prometni znak iz pocinkane cevi D 64 mm, dolžine 3500 mm</t>
  </si>
  <si>
    <t>17.c</t>
  </si>
  <si>
    <t>Demontaža prometnega ogledala in začasno deponiranje; po končani gradnji montaža na isti lokaciji; z vsemi potrebnimi deli in materialom.</t>
  </si>
  <si>
    <t>4.a</t>
  </si>
  <si>
    <t>Dobava in posaditev žive meje ter ureditev površin v prvotno stanje</t>
  </si>
  <si>
    <t>17.d</t>
  </si>
  <si>
    <t>Strojni odrez in rušenje obstoječe škarpe iz betona in kamna in vzpostavitev v prvotno stanje po končani gradnji (dolžina škarpe cca. 2,0 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</si>
</sst>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S_I_T_-;\-* #,##0.00\ _S_I_T_-;_-* &quot;-&quot;??\ _S_I_T_-;_-@_-"/>
    <numFmt numFmtId="165" formatCode="#,##0.00\ &quot;€&quot;"/>
    <numFmt numFmtId="166" formatCode="0.0"/>
    <numFmt numFmtId="167" formatCode="#,##0.00\ [$€-1]"/>
    <numFmt numFmtId="168" formatCode="_-* #,##0\ _S_I_T_-;\-* #,##0\ _S_I_T_-;_-* &quot;-&quot;??\ _S_I_T_-;_-@_-"/>
  </numFmts>
  <fonts count="40" x14ac:knownFonts="1">
    <font>
      <sz val="10"/>
      <name val="Times New Roman"/>
      <charset val="238"/>
    </font>
    <font>
      <sz val="11"/>
      <color theme="1"/>
      <name val="Calibri"/>
      <family val="2"/>
      <charset val="238"/>
      <scheme val="minor"/>
    </font>
    <font>
      <sz val="10"/>
      <name val="Times New Roman"/>
      <family val="1"/>
      <charset val="238"/>
    </font>
    <font>
      <sz val="10"/>
      <name val="Arial"/>
      <family val="2"/>
      <charset val="238"/>
    </font>
    <font>
      <sz val="10"/>
      <name val="Arial"/>
      <family val="2"/>
      <charset val="238"/>
    </font>
    <font>
      <sz val="10"/>
      <name val="Arial CE"/>
      <family val="2"/>
      <charset val="238"/>
    </font>
    <font>
      <b/>
      <sz val="12"/>
      <name val="Arial CE"/>
      <family val="2"/>
      <charset val="238"/>
    </font>
    <font>
      <b/>
      <sz val="10"/>
      <name val="Arial CE"/>
      <family val="2"/>
      <charset val="238"/>
    </font>
    <font>
      <sz val="10"/>
      <color indexed="10"/>
      <name val="Arial CE"/>
      <family val="2"/>
      <charset val="238"/>
    </font>
    <font>
      <sz val="8"/>
      <name val="Arial CE"/>
      <family val="2"/>
      <charset val="238"/>
    </font>
    <font>
      <b/>
      <sz val="11"/>
      <name val="Arial CE"/>
      <family val="2"/>
      <charset val="238"/>
    </font>
    <font>
      <i/>
      <sz val="8"/>
      <name val="Arial CE"/>
      <family val="2"/>
      <charset val="238"/>
    </font>
    <font>
      <i/>
      <sz val="10"/>
      <name val="Arial CE"/>
      <family val="2"/>
      <charset val="238"/>
    </font>
    <font>
      <sz val="11"/>
      <name val="Arial CE"/>
      <family val="2"/>
      <charset val="238"/>
    </font>
    <font>
      <b/>
      <sz val="8"/>
      <name val="Arial CE"/>
      <family val="2"/>
      <charset val="238"/>
    </font>
    <font>
      <i/>
      <sz val="11"/>
      <name val="Arial CE"/>
      <family val="2"/>
      <charset val="238"/>
    </font>
    <font>
      <sz val="10"/>
      <name val="Times New Roman CE"/>
      <charset val="238"/>
    </font>
    <font>
      <sz val="10"/>
      <name val="Arial"/>
      <family val="2"/>
    </font>
    <font>
      <b/>
      <i/>
      <sz val="10"/>
      <name val="Arial CE"/>
      <charset val="238"/>
    </font>
    <font>
      <u/>
      <sz val="10"/>
      <name val="Arial CE"/>
      <family val="2"/>
      <charset val="238"/>
    </font>
    <font>
      <b/>
      <sz val="10"/>
      <name val="Arial CE"/>
      <charset val="238"/>
    </font>
    <font>
      <b/>
      <sz val="11"/>
      <name val="Arial"/>
      <family val="2"/>
      <charset val="238"/>
    </font>
    <font>
      <sz val="11"/>
      <name val="Arial"/>
      <family val="2"/>
      <charset val="238"/>
    </font>
    <font>
      <sz val="10"/>
      <name val="Arial CE"/>
      <charset val="238"/>
    </font>
    <font>
      <b/>
      <sz val="10"/>
      <name val="Times New Roman"/>
      <family val="1"/>
      <charset val="238"/>
    </font>
    <font>
      <b/>
      <sz val="10"/>
      <name val="Arial"/>
      <family val="2"/>
      <charset val="238"/>
    </font>
    <font>
      <sz val="10"/>
      <name val="Arial CE"/>
    </font>
    <font>
      <sz val="10"/>
      <color rgb="FFFF0000"/>
      <name val="Times New Roman"/>
      <family val="1"/>
      <charset val="238"/>
    </font>
    <font>
      <u/>
      <sz val="10"/>
      <name val="Arial"/>
      <family val="2"/>
      <charset val="238"/>
    </font>
    <font>
      <sz val="10"/>
      <color rgb="FFFF0000"/>
      <name val="Arial"/>
      <family val="2"/>
      <charset val="238"/>
    </font>
    <font>
      <i/>
      <sz val="10"/>
      <name val="Arial"/>
      <family val="2"/>
      <charset val="238"/>
    </font>
    <font>
      <sz val="10"/>
      <color indexed="9"/>
      <name val="Arial"/>
      <family val="2"/>
    </font>
    <font>
      <b/>
      <sz val="10"/>
      <color theme="1"/>
      <name val="Arial"/>
      <family val="2"/>
      <charset val="238"/>
    </font>
    <font>
      <sz val="10"/>
      <color theme="1"/>
      <name val="Arial"/>
      <family val="2"/>
      <charset val="238"/>
    </font>
    <font>
      <sz val="10"/>
      <color rgb="FF000000"/>
      <name val="Arial"/>
      <family val="2"/>
      <charset val="238"/>
    </font>
    <font>
      <b/>
      <u/>
      <sz val="10"/>
      <color theme="1"/>
      <name val="Arial"/>
      <family val="2"/>
      <charset val="238"/>
    </font>
    <font>
      <sz val="8"/>
      <name val="Arial"/>
      <family val="2"/>
      <charset val="238"/>
    </font>
    <font>
      <sz val="8"/>
      <name val="Arial CE"/>
      <charset val="238"/>
    </font>
    <font>
      <sz val="16"/>
      <name val="Arial"/>
      <family val="2"/>
      <charset val="238"/>
    </font>
    <font>
      <sz val="10"/>
      <color indexed="10"/>
      <name val="Arial"/>
      <family val="2"/>
      <charset val="238"/>
    </font>
  </fonts>
  <fills count="4">
    <fill>
      <patternFill patternType="none"/>
    </fill>
    <fill>
      <patternFill patternType="gray125"/>
    </fill>
    <fill>
      <patternFill patternType="solid">
        <fgColor indexed="47"/>
        <bgColor indexed="64"/>
      </patternFill>
    </fill>
    <fill>
      <patternFill patternType="solid">
        <fgColor theme="3" tint="0.79998168889431442"/>
        <bgColor indexed="64"/>
      </patternFill>
    </fill>
  </fills>
  <borders count="24">
    <border>
      <left/>
      <right/>
      <top/>
      <bottom/>
      <diagonal/>
    </border>
    <border>
      <left/>
      <right/>
      <top/>
      <bottom style="double">
        <color indexed="64"/>
      </bottom>
      <diagonal/>
    </border>
    <border>
      <left/>
      <right/>
      <top/>
      <bottom style="thin">
        <color indexed="64"/>
      </bottom>
      <diagonal/>
    </border>
    <border>
      <left/>
      <right/>
      <top/>
      <bottom style="dotted">
        <color indexed="23"/>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style="double">
        <color indexed="64"/>
      </bottom>
      <diagonal/>
    </border>
    <border>
      <left style="thin">
        <color indexed="64"/>
      </left>
      <right/>
      <top/>
      <bottom/>
      <diagonal/>
    </border>
    <border>
      <left/>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2">
    <xf numFmtId="0" fontId="0" fillId="0" borderId="0"/>
    <xf numFmtId="164" fontId="2" fillId="0" borderId="0" applyFont="0" applyFill="0" applyBorder="0" applyAlignment="0" applyProtection="0"/>
    <xf numFmtId="0" fontId="2" fillId="0" borderId="0"/>
    <xf numFmtId="0" fontId="4" fillId="0" borderId="0"/>
    <xf numFmtId="0" fontId="3" fillId="0" borderId="0"/>
    <xf numFmtId="0" fontId="16" fillId="0" borderId="0"/>
    <xf numFmtId="0" fontId="16" fillId="0" borderId="0"/>
    <xf numFmtId="0" fontId="2" fillId="0" borderId="0"/>
    <xf numFmtId="0" fontId="3" fillId="0" borderId="0"/>
    <xf numFmtId="0" fontId="1" fillId="0" borderId="0"/>
    <xf numFmtId="0" fontId="23" fillId="0" borderId="0"/>
    <xf numFmtId="49" fontId="3" fillId="0" borderId="0" applyProtection="0">
      <alignment vertical="top" wrapText="1"/>
    </xf>
  </cellStyleXfs>
  <cellXfs count="550">
    <xf numFmtId="0" fontId="0" fillId="0" borderId="0" xfId="0"/>
    <xf numFmtId="4" fontId="5" fillId="0" borderId="0" xfId="0" applyNumberFormat="1" applyFont="1" applyFill="1"/>
    <xf numFmtId="0" fontId="5" fillId="0" borderId="0" xfId="0" applyFont="1"/>
    <xf numFmtId="4" fontId="5" fillId="0" borderId="0" xfId="0" applyNumberFormat="1" applyFont="1"/>
    <xf numFmtId="0" fontId="7" fillId="0" borderId="0" xfId="0" applyFont="1"/>
    <xf numFmtId="0" fontId="5" fillId="0" borderId="0" xfId="0" applyFont="1" applyBorder="1"/>
    <xf numFmtId="4" fontId="5" fillId="0" borderId="0" xfId="0" applyNumberFormat="1" applyFont="1" applyAlignment="1">
      <alignment horizontal="right"/>
    </xf>
    <xf numFmtId="0" fontId="5" fillId="0" borderId="0" xfId="4" applyFont="1"/>
    <xf numFmtId="4" fontId="5" fillId="0" borderId="0" xfId="4" applyNumberFormat="1" applyFont="1" applyAlignment="1"/>
    <xf numFmtId="49" fontId="5" fillId="0" borderId="0" xfId="3" applyNumberFormat="1" applyFont="1" applyAlignment="1" applyProtection="1">
      <alignment vertical="top"/>
    </xf>
    <xf numFmtId="4" fontId="5" fillId="0" borderId="0" xfId="3" applyNumberFormat="1" applyFont="1" applyAlignment="1" applyProtection="1">
      <alignment horizontal="center" vertical="top"/>
    </xf>
    <xf numFmtId="4" fontId="5" fillId="0" borderId="0" xfId="3" applyNumberFormat="1" applyFont="1" applyAlignment="1" applyProtection="1">
      <alignment vertical="top"/>
    </xf>
    <xf numFmtId="4" fontId="5" fillId="0" borderId="0" xfId="3" applyNumberFormat="1" applyFont="1" applyAlignment="1" applyProtection="1">
      <alignment horizontal="left"/>
    </xf>
    <xf numFmtId="0" fontId="5" fillId="0" borderId="0" xfId="3" applyFont="1" applyProtection="1">
      <protection locked="0"/>
    </xf>
    <xf numFmtId="0" fontId="5" fillId="0" borderId="0" xfId="3" applyFont="1" applyProtection="1"/>
    <xf numFmtId="49" fontId="7" fillId="0" borderId="0" xfId="3" applyNumberFormat="1" applyFont="1" applyAlignment="1" applyProtection="1">
      <alignment vertical="top"/>
    </xf>
    <xf numFmtId="4" fontId="5" fillId="0" borderId="0" xfId="3" applyNumberFormat="1" applyFont="1" applyAlignment="1" applyProtection="1">
      <alignment horizontal="left" vertical="top"/>
    </xf>
    <xf numFmtId="4" fontId="5" fillId="0" borderId="0" xfId="1" applyNumberFormat="1" applyFont="1" applyAlignment="1" applyProtection="1">
      <alignment horizontal="left" vertical="top"/>
    </xf>
    <xf numFmtId="4" fontId="5" fillId="0" borderId="0" xfId="3" quotePrefix="1" applyNumberFormat="1" applyFont="1" applyAlignment="1" applyProtection="1">
      <alignment horizontal="right" vertical="top"/>
    </xf>
    <xf numFmtId="4" fontId="9" fillId="0" borderId="0" xfId="3" quotePrefix="1" applyNumberFormat="1" applyFont="1" applyAlignment="1" applyProtection="1">
      <alignment horizontal="right" vertical="top"/>
    </xf>
    <xf numFmtId="4" fontId="5" fillId="0" borderId="0" xfId="3" quotePrefix="1" applyNumberFormat="1" applyFont="1" applyAlignment="1" applyProtection="1">
      <alignment horizontal="left" vertical="top"/>
    </xf>
    <xf numFmtId="0" fontId="5" fillId="0" borderId="0" xfId="3" applyFont="1" applyAlignment="1" applyProtection="1">
      <protection locked="0"/>
    </xf>
    <xf numFmtId="0" fontId="7" fillId="0" borderId="0" xfId="3" applyFont="1" applyProtection="1">
      <protection locked="0"/>
    </xf>
    <xf numFmtId="4" fontId="8" fillId="0" borderId="0" xfId="3" applyNumberFormat="1" applyFont="1" applyAlignment="1" applyProtection="1">
      <alignment horizontal="center" vertical="top"/>
    </xf>
    <xf numFmtId="4" fontId="8" fillId="0" borderId="0" xfId="3" applyNumberFormat="1" applyFont="1" applyAlignment="1" applyProtection="1">
      <alignment vertical="top"/>
    </xf>
    <xf numFmtId="4" fontId="7" fillId="0" borderId="0" xfId="3" applyNumberFormat="1" applyFont="1" applyAlignment="1" applyProtection="1">
      <alignment horizontal="center" vertical="top"/>
    </xf>
    <xf numFmtId="4" fontId="7" fillId="0" borderId="0" xfId="3" applyNumberFormat="1" applyFont="1" applyAlignment="1" applyProtection="1">
      <alignment horizontal="left" vertical="top"/>
    </xf>
    <xf numFmtId="4" fontId="5" fillId="0" borderId="0" xfId="3" applyNumberFormat="1" applyFont="1" applyAlignment="1" applyProtection="1"/>
    <xf numFmtId="0" fontId="9" fillId="0" borderId="0" xfId="0" applyNumberFormat="1" applyFont="1" applyFill="1" applyBorder="1" applyAlignment="1">
      <alignment horizontal="justify"/>
    </xf>
    <xf numFmtId="0" fontId="9" fillId="0" borderId="0" xfId="0" applyNumberFormat="1" applyFont="1" applyFill="1" applyBorder="1" applyAlignment="1">
      <alignment horizontal="justify" vertical="top"/>
    </xf>
    <xf numFmtId="4" fontId="5" fillId="0" borderId="2" xfId="3" applyNumberFormat="1" applyFont="1" applyBorder="1" applyAlignment="1" applyProtection="1">
      <alignment vertical="top"/>
    </xf>
    <xf numFmtId="4" fontId="5" fillId="0" borderId="2" xfId="3" applyNumberFormat="1" applyFont="1" applyBorder="1" applyAlignment="1" applyProtection="1">
      <alignment horizontal="left"/>
    </xf>
    <xf numFmtId="4" fontId="5" fillId="0" borderId="0" xfId="3" applyNumberFormat="1" applyFont="1" applyBorder="1" applyAlignment="1" applyProtection="1">
      <alignment horizontal="left"/>
    </xf>
    <xf numFmtId="4" fontId="10" fillId="0" borderId="0" xfId="3" applyNumberFormat="1" applyFont="1" applyAlignment="1" applyProtection="1">
      <alignment horizontal="center" vertical="top"/>
    </xf>
    <xf numFmtId="4" fontId="10" fillId="0" borderId="0" xfId="1" applyNumberFormat="1" applyFont="1" applyAlignment="1" applyProtection="1">
      <alignment horizontal="left" vertical="top"/>
    </xf>
    <xf numFmtId="4" fontId="5" fillId="0" borderId="1" xfId="3" applyNumberFormat="1" applyFont="1" applyBorder="1" applyAlignment="1" applyProtection="1">
      <alignment vertical="top"/>
    </xf>
    <xf numFmtId="4" fontId="5" fillId="0" borderId="1" xfId="3" applyNumberFormat="1" applyFont="1" applyBorder="1" applyAlignment="1" applyProtection="1">
      <alignment horizontal="left"/>
    </xf>
    <xf numFmtId="4" fontId="8" fillId="0" borderId="0" xfId="3" applyNumberFormat="1" applyFont="1" applyAlignment="1" applyProtection="1">
      <alignment horizontal="left"/>
    </xf>
    <xf numFmtId="3" fontId="11"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pplyProtection="1">
      <alignment horizontal="left" vertical="top" wrapText="1"/>
      <protection locked="0"/>
    </xf>
    <xf numFmtId="0" fontId="5" fillId="0" borderId="0" xfId="0" applyNumberFormat="1" applyFont="1" applyFill="1" applyBorder="1" applyAlignment="1">
      <alignment horizontal="justify"/>
    </xf>
    <xf numFmtId="0" fontId="5" fillId="0" borderId="0" xfId="0" applyNumberFormat="1" applyFont="1" applyFill="1" applyBorder="1" applyAlignment="1">
      <alignment horizontal="justify" vertical="top"/>
    </xf>
    <xf numFmtId="3" fontId="12" fillId="0" borderId="0" xfId="0" applyNumberFormat="1" applyFont="1" applyFill="1" applyBorder="1" applyAlignment="1">
      <alignment horizontal="right" vertical="top"/>
    </xf>
    <xf numFmtId="49" fontId="5" fillId="0" borderId="0" xfId="0" applyNumberFormat="1" applyFont="1" applyFill="1" applyBorder="1" applyAlignment="1">
      <alignment horizontal="justify" vertical="top"/>
    </xf>
    <xf numFmtId="0" fontId="7" fillId="0" borderId="0" xfId="0" applyNumberFormat="1" applyFont="1" applyFill="1" applyBorder="1" applyAlignment="1">
      <alignment horizontal="justify" vertical="top"/>
    </xf>
    <xf numFmtId="0" fontId="9" fillId="0" borderId="0" xfId="0" applyFont="1" applyBorder="1" applyAlignment="1"/>
    <xf numFmtId="0" fontId="9" fillId="0" borderId="0" xfId="0" applyFont="1" applyBorder="1" applyAlignment="1">
      <alignment horizontal="left" vertical="top"/>
    </xf>
    <xf numFmtId="49" fontId="9" fillId="0" borderId="0" xfId="0" applyNumberFormat="1" applyFont="1" applyBorder="1" applyAlignment="1">
      <alignment horizontal="left" vertical="top" wrapText="1"/>
    </xf>
    <xf numFmtId="0" fontId="9" fillId="0" borderId="0" xfId="0" applyNumberFormat="1" applyFont="1" applyBorder="1" applyAlignment="1">
      <alignment horizontal="left" vertical="top" wrapText="1"/>
    </xf>
    <xf numFmtId="0" fontId="13" fillId="0" borderId="0" xfId="0" applyNumberFormat="1" applyFont="1" applyFill="1" applyBorder="1" applyAlignment="1">
      <alignment horizontal="justify"/>
    </xf>
    <xf numFmtId="0" fontId="13" fillId="0" borderId="0" xfId="0" applyNumberFormat="1" applyFont="1" applyFill="1" applyBorder="1" applyAlignment="1">
      <alignment horizontal="justify" vertical="top"/>
    </xf>
    <xf numFmtId="0" fontId="14" fillId="0" borderId="0" xfId="0" applyNumberFormat="1" applyFont="1" applyFill="1" applyBorder="1" applyAlignment="1">
      <alignment horizontal="justify"/>
    </xf>
    <xf numFmtId="0" fontId="14" fillId="0" borderId="0" xfId="0" applyNumberFormat="1" applyFont="1" applyFill="1" applyBorder="1" applyAlignment="1">
      <alignment horizontal="justify" vertical="top"/>
    </xf>
    <xf numFmtId="3" fontId="15" fillId="0" borderId="0" xfId="0" applyNumberFormat="1" applyFont="1" applyFill="1" applyBorder="1" applyAlignment="1">
      <alignment horizontal="right" vertical="top"/>
    </xf>
    <xf numFmtId="49" fontId="10" fillId="0" borderId="0" xfId="0" applyNumberFormat="1" applyFont="1" applyFill="1" applyBorder="1" applyAlignment="1">
      <alignment horizontal="justify" vertical="top"/>
    </xf>
    <xf numFmtId="0" fontId="10" fillId="0" borderId="0" xfId="0" applyNumberFormat="1" applyFont="1" applyFill="1" applyBorder="1" applyAlignment="1">
      <alignment horizontal="justify" vertical="top"/>
    </xf>
    <xf numFmtId="0" fontId="9" fillId="0" borderId="0" xfId="0" applyFont="1" applyBorder="1"/>
    <xf numFmtId="1" fontId="12" fillId="0" borderId="0" xfId="0" applyNumberFormat="1" applyFont="1" applyFill="1" applyBorder="1" applyAlignment="1">
      <alignment horizontal="right" vertical="top"/>
    </xf>
    <xf numFmtId="1" fontId="11" fillId="0" borderId="0" xfId="0" applyNumberFormat="1" applyFont="1" applyFill="1" applyBorder="1" applyAlignment="1">
      <alignment horizontal="right" vertical="top"/>
    </xf>
    <xf numFmtId="0" fontId="9" fillId="0" borderId="0" xfId="0" applyFont="1" applyBorder="1" applyAlignment="1">
      <alignment vertical="top"/>
    </xf>
    <xf numFmtId="49" fontId="14" fillId="0" borderId="0" xfId="0" applyNumberFormat="1" applyFont="1" applyFill="1" applyBorder="1" applyAlignment="1">
      <alignment horizontal="justify" vertical="top"/>
    </xf>
    <xf numFmtId="4" fontId="5" fillId="0" borderId="0" xfId="3" applyNumberFormat="1" applyFont="1" applyBorder="1" applyProtection="1">
      <protection locked="0"/>
    </xf>
    <xf numFmtId="4" fontId="5" fillId="0" borderId="0" xfId="3" applyNumberFormat="1" applyFont="1" applyBorder="1" applyAlignment="1" applyProtection="1"/>
    <xf numFmtId="49" fontId="7" fillId="0" borderId="0" xfId="0" applyNumberFormat="1" applyFont="1" applyAlignment="1">
      <alignment horizontal="center" vertical="top"/>
    </xf>
    <xf numFmtId="49" fontId="5" fillId="0" borderId="0" xfId="0" applyNumberFormat="1" applyFont="1" applyAlignment="1">
      <alignment horizontal="center" vertical="top"/>
    </xf>
    <xf numFmtId="4" fontId="5" fillId="0" borderId="0" xfId="0" applyNumberFormat="1" applyFont="1" applyBorder="1"/>
    <xf numFmtId="4" fontId="7" fillId="0" borderId="0" xfId="3" applyNumberFormat="1" applyFont="1" applyBorder="1" applyAlignment="1" applyProtection="1"/>
    <xf numFmtId="0" fontId="13" fillId="0" borderId="0" xfId="3" applyFont="1" applyProtection="1">
      <protection locked="0"/>
    </xf>
    <xf numFmtId="0" fontId="5" fillId="0" borderId="0" xfId="0" applyFont="1" applyBorder="1" applyAlignment="1">
      <alignment horizontal="center"/>
    </xf>
    <xf numFmtId="0" fontId="5" fillId="0" borderId="0" xfId="0" applyFont="1" applyAlignment="1">
      <alignment horizontal="center"/>
    </xf>
    <xf numFmtId="4" fontId="5" fillId="0" borderId="0" xfId="0" applyNumberFormat="1" applyFont="1" applyFill="1" applyBorder="1"/>
    <xf numFmtId="4" fontId="5" fillId="0" borderId="0" xfId="2" applyNumberFormat="1" applyFont="1" applyFill="1"/>
    <xf numFmtId="4" fontId="5" fillId="0" borderId="0" xfId="2" applyNumberFormat="1" applyFont="1" applyFill="1" applyAlignment="1" applyProtection="1">
      <alignment horizontal="center"/>
    </xf>
    <xf numFmtId="4" fontId="5" fillId="0" borderId="0" xfId="2" applyNumberFormat="1" applyFont="1" applyFill="1" applyAlignment="1" applyProtection="1">
      <alignment horizontal="right"/>
    </xf>
    <xf numFmtId="4" fontId="5" fillId="0" borderId="0" xfId="0" applyNumberFormat="1" applyFont="1" applyBorder="1" applyAlignment="1">
      <alignment horizontal="right"/>
    </xf>
    <xf numFmtId="4" fontId="7" fillId="0" borderId="0" xfId="3" applyNumberFormat="1" applyFont="1" applyAlignment="1" applyProtection="1">
      <alignment vertical="top"/>
    </xf>
    <xf numFmtId="4" fontId="7" fillId="0" borderId="0" xfId="3" applyNumberFormat="1" applyFont="1" applyBorder="1" applyProtection="1">
      <protection locked="0"/>
    </xf>
    <xf numFmtId="49" fontId="5" fillId="0" borderId="0" xfId="0" applyNumberFormat="1" applyFont="1" applyBorder="1" applyAlignment="1">
      <alignment horizontal="center" vertical="top"/>
    </xf>
    <xf numFmtId="4" fontId="18" fillId="0" borderId="0" xfId="3" applyNumberFormat="1" applyFont="1" applyAlignment="1" applyProtection="1">
      <alignment horizontal="center" vertical="top"/>
    </xf>
    <xf numFmtId="4" fontId="19" fillId="0" borderId="0" xfId="4" applyNumberFormat="1" applyFont="1" applyAlignment="1">
      <alignment horizontal="center"/>
    </xf>
    <xf numFmtId="4" fontId="20" fillId="0" borderId="0" xfId="3" applyNumberFormat="1" applyFont="1" applyBorder="1" applyProtection="1">
      <protection locked="0"/>
    </xf>
    <xf numFmtId="165" fontId="10" fillId="0" borderId="3" xfId="3" applyNumberFormat="1" applyFont="1" applyBorder="1" applyAlignment="1" applyProtection="1"/>
    <xf numFmtId="0" fontId="21" fillId="0" borderId="0" xfId="0" applyFont="1"/>
    <xf numFmtId="0" fontId="21" fillId="0" borderId="0" xfId="0" applyFont="1" applyAlignment="1">
      <alignment horizontal="left"/>
    </xf>
    <xf numFmtId="0" fontId="22" fillId="0" borderId="0" xfId="0" applyFont="1" applyAlignment="1">
      <alignment horizontal="left" indent="15"/>
    </xf>
    <xf numFmtId="49" fontId="23" fillId="0" borderId="0" xfId="3" applyNumberFormat="1" applyFont="1" applyAlignment="1" applyProtection="1">
      <alignment vertical="top"/>
    </xf>
    <xf numFmtId="0" fontId="23" fillId="0" borderId="0" xfId="3" applyFont="1" applyProtection="1">
      <protection locked="0"/>
    </xf>
    <xf numFmtId="0" fontId="23" fillId="0" borderId="0" xfId="3" applyFont="1" applyProtection="1"/>
    <xf numFmtId="4" fontId="5" fillId="0" borderId="0" xfId="3" applyNumberFormat="1" applyFont="1" applyBorder="1" applyAlignment="1" applyProtection="1">
      <alignment wrapText="1"/>
      <protection locked="0"/>
    </xf>
    <xf numFmtId="0" fontId="24" fillId="0" borderId="0" xfId="0" applyFont="1"/>
    <xf numFmtId="49" fontId="3" fillId="0" borderId="4" xfId="0" applyNumberFormat="1" applyFont="1" applyFill="1" applyBorder="1" applyAlignment="1">
      <alignment horizontal="center" vertical="top"/>
    </xf>
    <xf numFmtId="0" fontId="3" fillId="0" borderId="4" xfId="0" applyFont="1" applyFill="1" applyBorder="1" applyAlignment="1">
      <alignment vertical="top" wrapText="1"/>
    </xf>
    <xf numFmtId="0" fontId="3" fillId="0" borderId="4" xfId="0" applyFont="1" applyFill="1" applyBorder="1" applyAlignment="1">
      <alignment horizontal="center" wrapText="1"/>
    </xf>
    <xf numFmtId="0" fontId="3" fillId="0" borderId="4" xfId="0" applyFont="1" applyFill="1" applyBorder="1" applyAlignment="1">
      <alignment wrapText="1"/>
    </xf>
    <xf numFmtId="49" fontId="25" fillId="0" borderId="4" xfId="0" applyNumberFormat="1" applyFont="1" applyFill="1" applyBorder="1" applyAlignment="1">
      <alignment horizontal="center" vertical="top"/>
    </xf>
    <xf numFmtId="0" fontId="3" fillId="0" borderId="4" xfId="0" applyFont="1" applyFill="1" applyBorder="1" applyAlignment="1">
      <alignment horizontal="center"/>
    </xf>
    <xf numFmtId="4" fontId="3" fillId="0" borderId="4" xfId="0" applyNumberFormat="1" applyFont="1" applyFill="1" applyBorder="1" applyAlignment="1"/>
    <xf numFmtId="49" fontId="3" fillId="0" borderId="4" xfId="0" applyNumberFormat="1" applyFont="1" applyBorder="1" applyAlignment="1" applyProtection="1">
      <alignment horizontal="center" vertical="top"/>
    </xf>
    <xf numFmtId="4" fontId="5" fillId="0" borderId="5" xfId="2" applyNumberFormat="1" applyFont="1" applyFill="1" applyBorder="1" applyAlignment="1" applyProtection="1">
      <alignment vertical="top" wrapText="1"/>
    </xf>
    <xf numFmtId="4" fontId="5" fillId="0" borderId="4" xfId="2" applyNumberFormat="1" applyFont="1" applyFill="1" applyBorder="1" applyAlignment="1" applyProtection="1">
      <alignment horizontal="center" vertical="top"/>
    </xf>
    <xf numFmtId="4" fontId="5" fillId="0" borderId="4" xfId="2" applyNumberFormat="1" applyFont="1" applyFill="1" applyBorder="1" applyAlignment="1" applyProtection="1">
      <alignment horizontal="right" vertical="top"/>
    </xf>
    <xf numFmtId="4" fontId="5" fillId="0" borderId="4" xfId="2" applyNumberFormat="1" applyFont="1" applyFill="1" applyBorder="1" applyAlignment="1" applyProtection="1">
      <alignment vertical="top"/>
      <protection locked="0"/>
    </xf>
    <xf numFmtId="4" fontId="5" fillId="0" borderId="4" xfId="2" applyNumberFormat="1" applyFont="1" applyFill="1" applyBorder="1" applyAlignment="1" applyProtection="1">
      <alignment vertical="top"/>
    </xf>
    <xf numFmtId="49" fontId="26" fillId="0" borderId="4" xfId="0" applyNumberFormat="1" applyFont="1" applyBorder="1" applyAlignment="1" applyProtection="1">
      <alignment horizontal="center" vertical="top"/>
    </xf>
    <xf numFmtId="4" fontId="5" fillId="0" borderId="5" xfId="2" applyNumberFormat="1" applyFont="1" applyFill="1" applyBorder="1" applyAlignment="1" applyProtection="1">
      <alignment vertical="top"/>
    </xf>
    <xf numFmtId="0" fontId="5" fillId="0" borderId="5" xfId="5" applyFont="1" applyFill="1" applyBorder="1" applyAlignment="1" applyProtection="1">
      <alignment vertical="top" wrapText="1"/>
    </xf>
    <xf numFmtId="0" fontId="5" fillId="0" borderId="4" xfId="5" applyFont="1" applyFill="1" applyBorder="1" applyAlignment="1" applyProtection="1">
      <alignment horizontal="center" vertical="top" wrapText="1"/>
    </xf>
    <xf numFmtId="0" fontId="5" fillId="0" borderId="4" xfId="5" applyFont="1" applyFill="1" applyBorder="1" applyProtection="1">
      <protection locked="0"/>
    </xf>
    <xf numFmtId="0" fontId="5" fillId="0" borderId="4" xfId="5" applyFont="1" applyFill="1" applyBorder="1" applyProtection="1"/>
    <xf numFmtId="4" fontId="5" fillId="0" borderId="4" xfId="5" applyNumberFormat="1" applyFont="1" applyFill="1" applyBorder="1" applyAlignment="1" applyProtection="1">
      <alignment horizontal="center"/>
    </xf>
    <xf numFmtId="4" fontId="5" fillId="0" borderId="4" xfId="5" applyNumberFormat="1" applyFont="1" applyFill="1" applyBorder="1" applyAlignment="1" applyProtection="1"/>
    <xf numFmtId="4" fontId="5" fillId="0" borderId="4" xfId="5" applyNumberFormat="1" applyFont="1" applyFill="1" applyBorder="1" applyProtection="1">
      <protection locked="0"/>
    </xf>
    <xf numFmtId="4" fontId="3" fillId="0" borderId="4" xfId="0" applyNumberFormat="1" applyFont="1" applyFill="1" applyBorder="1" applyAlignment="1" applyProtection="1"/>
    <xf numFmtId="4" fontId="5" fillId="0" borderId="5" xfId="0" applyNumberFormat="1" applyFont="1" applyFill="1" applyBorder="1" applyAlignment="1" applyProtection="1">
      <alignment wrapText="1"/>
    </xf>
    <xf numFmtId="4" fontId="5" fillId="0" borderId="4" xfId="0" applyNumberFormat="1" applyFont="1" applyFill="1" applyBorder="1" applyAlignment="1" applyProtection="1">
      <alignment horizontal="center"/>
    </xf>
    <xf numFmtId="4" fontId="5" fillId="0" borderId="4" xfId="0" applyNumberFormat="1" applyFont="1" applyFill="1" applyBorder="1" applyProtection="1">
      <protection locked="0"/>
    </xf>
    <xf numFmtId="0" fontId="3" fillId="0" borderId="4" xfId="0" applyFont="1" applyFill="1" applyBorder="1" applyAlignment="1" applyProtection="1"/>
    <xf numFmtId="0" fontId="26" fillId="0" borderId="4" xfId="0" applyFont="1" applyBorder="1" applyAlignment="1" applyProtection="1">
      <alignment horizontal="center" vertical="top"/>
    </xf>
    <xf numFmtId="4" fontId="5" fillId="0" borderId="5" xfId="0" applyNumberFormat="1" applyFont="1" applyFill="1" applyBorder="1" applyAlignment="1" applyProtection="1"/>
    <xf numFmtId="0" fontId="5" fillId="0" borderId="4" xfId="0" applyFont="1" applyFill="1" applyBorder="1" applyAlignment="1" applyProtection="1">
      <alignment horizontal="center"/>
    </xf>
    <xf numFmtId="4" fontId="3" fillId="0" borderId="4" xfId="0" applyNumberFormat="1" applyFont="1" applyFill="1" applyBorder="1" applyAlignment="1" applyProtection="1">
      <protection locked="0"/>
    </xf>
    <xf numFmtId="0" fontId="3" fillId="0" borderId="4" xfId="0" applyFont="1" applyFill="1" applyBorder="1" applyAlignment="1" applyProtection="1">
      <alignment vertical="top" wrapText="1"/>
    </xf>
    <xf numFmtId="0" fontId="5" fillId="0" borderId="4" xfId="0" applyFont="1" applyBorder="1" applyAlignment="1" applyProtection="1">
      <alignment horizontal="center"/>
    </xf>
    <xf numFmtId="4" fontId="5" fillId="0" borderId="4" xfId="0" applyNumberFormat="1" applyFont="1" applyBorder="1" applyAlignment="1" applyProtection="1">
      <alignment horizontal="right"/>
    </xf>
    <xf numFmtId="4" fontId="5" fillId="0" borderId="4" xfId="0" applyNumberFormat="1" applyFont="1" applyBorder="1" applyProtection="1">
      <protection locked="0"/>
    </xf>
    <xf numFmtId="4" fontId="5" fillId="0" borderId="4" xfId="0" applyNumberFormat="1" applyFont="1" applyFill="1" applyBorder="1" applyProtection="1"/>
    <xf numFmtId="49" fontId="5" fillId="0" borderId="4" xfId="0" applyNumberFormat="1" applyFont="1" applyBorder="1" applyAlignment="1" applyProtection="1">
      <alignment horizontal="center"/>
    </xf>
    <xf numFmtId="0" fontId="5" fillId="0" borderId="4" xfId="0" applyFont="1" applyBorder="1" applyProtection="1"/>
    <xf numFmtId="0" fontId="3" fillId="0" borderId="4" xfId="0" applyFont="1" applyFill="1" applyBorder="1" applyProtection="1"/>
    <xf numFmtId="4" fontId="3" fillId="0" borderId="4" xfId="0" applyNumberFormat="1" applyFont="1" applyFill="1" applyBorder="1" applyAlignment="1" applyProtection="1">
      <alignment horizontal="center"/>
    </xf>
    <xf numFmtId="4" fontId="3" fillId="0" borderId="4" xfId="0" applyNumberFormat="1" applyFont="1" applyFill="1" applyBorder="1" applyProtection="1">
      <protection locked="0"/>
    </xf>
    <xf numFmtId="4" fontId="3" fillId="0" borderId="4" xfId="0" applyNumberFormat="1" applyFont="1" applyFill="1" applyBorder="1" applyProtection="1"/>
    <xf numFmtId="49" fontId="3" fillId="0" borderId="4" xfId="0" applyNumberFormat="1" applyFont="1" applyFill="1" applyBorder="1" applyAlignment="1" applyProtection="1">
      <alignment horizontal="center"/>
    </xf>
    <xf numFmtId="4" fontId="3" fillId="0" borderId="4" xfId="0" applyNumberFormat="1" applyFont="1" applyFill="1" applyBorder="1" applyAlignment="1" applyProtection="1">
      <alignment horizontal="left"/>
    </xf>
    <xf numFmtId="4" fontId="3" fillId="0" borderId="4" xfId="0" applyNumberFormat="1" applyFont="1" applyFill="1" applyBorder="1" applyAlignment="1" applyProtection="1">
      <alignment horizontal="right"/>
    </xf>
    <xf numFmtId="49" fontId="20" fillId="0" borderId="0" xfId="3" applyNumberFormat="1" applyFont="1" applyAlignment="1" applyProtection="1">
      <alignment horizontal="left" vertical="top"/>
    </xf>
    <xf numFmtId="0" fontId="22" fillId="0" borderId="0" xfId="0" applyFont="1"/>
    <xf numFmtId="4" fontId="23" fillId="0" borderId="0" xfId="3" applyNumberFormat="1" applyFont="1" applyAlignment="1" applyProtection="1">
      <alignment horizontal="center" vertical="top"/>
    </xf>
    <xf numFmtId="0" fontId="23" fillId="0" borderId="0" xfId="0" applyFont="1"/>
    <xf numFmtId="4" fontId="23" fillId="0" borderId="0" xfId="0" applyNumberFormat="1" applyFont="1" applyBorder="1" applyAlignment="1">
      <alignment vertical="center"/>
    </xf>
    <xf numFmtId="49" fontId="17" fillId="0" borderId="0" xfId="0" applyNumberFormat="1" applyFont="1" applyFill="1" applyBorder="1" applyAlignment="1">
      <alignment horizontal="left" vertical="top" indent="1"/>
    </xf>
    <xf numFmtId="0" fontId="17" fillId="0" borderId="0" xfId="0" applyFont="1" applyFill="1" applyBorder="1" applyAlignment="1">
      <alignment horizontal="center" wrapText="1"/>
    </xf>
    <xf numFmtId="0" fontId="17" fillId="0" borderId="0" xfId="0" applyFont="1" applyFill="1" applyBorder="1" applyAlignment="1">
      <alignment horizontal="center"/>
    </xf>
    <xf numFmtId="0" fontId="17" fillId="0" borderId="0" xfId="0" applyFont="1" applyFill="1" applyBorder="1" applyAlignment="1">
      <alignment horizontal="right"/>
    </xf>
    <xf numFmtId="0" fontId="3" fillId="0" borderId="4" xfId="0" applyFont="1" applyBorder="1" applyAlignment="1">
      <alignment horizontal="center" vertical="top"/>
    </xf>
    <xf numFmtId="49" fontId="5" fillId="0" borderId="4" xfId="0" applyNumberFormat="1" applyFont="1" applyFill="1" applyBorder="1" applyAlignment="1">
      <alignment horizontal="center" vertical="top"/>
    </xf>
    <xf numFmtId="4" fontId="5" fillId="0" borderId="4" xfId="0" applyNumberFormat="1" applyFont="1" applyFill="1" applyBorder="1" applyAlignment="1" applyProtection="1">
      <alignment horizontal="left" vertical="top" wrapText="1"/>
    </xf>
    <xf numFmtId="4" fontId="5" fillId="0" borderId="4" xfId="0" applyNumberFormat="1" applyFont="1" applyFill="1" applyBorder="1" applyAlignment="1" applyProtection="1">
      <alignment horizontal="center" vertical="top" wrapText="1"/>
    </xf>
    <xf numFmtId="4" fontId="5" fillId="0" borderId="4" xfId="0" applyNumberFormat="1" applyFont="1" applyFill="1" applyBorder="1" applyAlignment="1">
      <alignment horizontal="right"/>
    </xf>
    <xf numFmtId="4" fontId="5" fillId="0" borderId="4" xfId="0" applyNumberFormat="1" applyFont="1" applyFill="1" applyBorder="1"/>
    <xf numFmtId="4" fontId="5" fillId="0" borderId="4" xfId="0" applyNumberFormat="1" applyFont="1" applyFill="1" applyBorder="1" applyAlignment="1" applyProtection="1">
      <alignment horizontal="left"/>
    </xf>
    <xf numFmtId="4" fontId="5" fillId="0" borderId="4" xfId="0" applyNumberFormat="1" applyFont="1" applyFill="1" applyBorder="1" applyAlignment="1">
      <alignment horizontal="center"/>
    </xf>
    <xf numFmtId="0" fontId="5" fillId="0" borderId="4" xfId="0" applyFont="1" applyFill="1" applyBorder="1" applyAlignment="1">
      <alignment horizontal="center"/>
    </xf>
    <xf numFmtId="4" fontId="3" fillId="0" borderId="4" xfId="0" applyNumberFormat="1" applyFont="1" applyFill="1" applyBorder="1" applyAlignment="1" applyProtection="1">
      <alignment vertical="top" wrapText="1"/>
    </xf>
    <xf numFmtId="0" fontId="3" fillId="0" borderId="4" xfId="0" applyFont="1" applyFill="1" applyBorder="1" applyAlignment="1">
      <alignment vertical="top"/>
    </xf>
    <xf numFmtId="4" fontId="3" fillId="0" borderId="5" xfId="0" applyNumberFormat="1" applyFont="1" applyFill="1" applyBorder="1" applyAlignment="1">
      <alignment vertical="top"/>
    </xf>
    <xf numFmtId="4" fontId="5" fillId="0" borderId="4" xfId="0" applyNumberFormat="1" applyFont="1" applyFill="1" applyBorder="1" applyAlignment="1"/>
    <xf numFmtId="0" fontId="26" fillId="0" borderId="4" xfId="0" applyFont="1" applyBorder="1" applyAlignment="1">
      <alignment horizontal="center" vertical="top"/>
    </xf>
    <xf numFmtId="4" fontId="5" fillId="0" borderId="5" xfId="0" applyNumberFormat="1" applyFont="1" applyFill="1" applyBorder="1" applyAlignment="1" applyProtection="1">
      <alignment vertical="top" wrapText="1"/>
    </xf>
    <xf numFmtId="4" fontId="5" fillId="0" borderId="4" xfId="5" applyNumberFormat="1" applyFont="1" applyFill="1" applyBorder="1" applyProtection="1"/>
    <xf numFmtId="4" fontId="5" fillId="0" borderId="4" xfId="5" applyNumberFormat="1" applyFont="1" applyFill="1" applyBorder="1"/>
    <xf numFmtId="4" fontId="5" fillId="0" borderId="4" xfId="5" applyNumberFormat="1" applyFont="1" applyFill="1" applyBorder="1" applyAlignment="1">
      <alignment horizontal="center"/>
    </xf>
    <xf numFmtId="4" fontId="5" fillId="0" borderId="4" xfId="5" applyNumberFormat="1" applyFont="1" applyFill="1" applyBorder="1" applyAlignment="1"/>
    <xf numFmtId="4" fontId="5" fillId="0" borderId="4" xfId="5" applyNumberFormat="1" applyFont="1" applyFill="1" applyBorder="1" applyAlignment="1">
      <alignment horizontal="right"/>
    </xf>
    <xf numFmtId="4" fontId="5" fillId="0" borderId="4" xfId="5" applyNumberFormat="1" applyFont="1" applyBorder="1" applyAlignment="1">
      <alignment horizontal="right"/>
    </xf>
    <xf numFmtId="166" fontId="3" fillId="0" borderId="4" xfId="0" applyNumberFormat="1" applyFont="1" applyFill="1" applyBorder="1" applyAlignment="1">
      <alignment horizontal="center" wrapText="1"/>
    </xf>
    <xf numFmtId="0" fontId="25" fillId="0" borderId="4" xfId="0" applyFont="1" applyBorder="1" applyAlignment="1">
      <alignment horizontal="center" vertical="top"/>
    </xf>
    <xf numFmtId="4" fontId="3" fillId="0" borderId="4" xfId="7" applyNumberFormat="1" applyFont="1" applyBorder="1" applyAlignment="1" applyProtection="1">
      <alignment horizontal="left"/>
      <protection locked="0"/>
    </xf>
    <xf numFmtId="49" fontId="7" fillId="0" borderId="6" xfId="0" applyNumberFormat="1" applyFont="1" applyBorder="1" applyAlignment="1">
      <alignment horizontal="center" vertical="top"/>
    </xf>
    <xf numFmtId="0" fontId="7" fillId="0" borderId="6" xfId="0" applyFont="1" applyBorder="1"/>
    <xf numFmtId="0" fontId="5" fillId="0" borderId="6" xfId="0" applyFont="1" applyBorder="1" applyAlignment="1">
      <alignment horizontal="center"/>
    </xf>
    <xf numFmtId="4" fontId="5" fillId="0" borderId="6" xfId="0" applyNumberFormat="1" applyFont="1" applyBorder="1" applyAlignment="1">
      <alignment horizontal="right"/>
    </xf>
    <xf numFmtId="0" fontId="5" fillId="0" borderId="6" xfId="0" applyFont="1" applyBorder="1"/>
    <xf numFmtId="49" fontId="7" fillId="0" borderId="4" xfId="0" applyNumberFormat="1" applyFont="1" applyBorder="1" applyAlignment="1">
      <alignment horizontal="center" vertical="top"/>
    </xf>
    <xf numFmtId="0" fontId="7" fillId="0" borderId="4" xfId="0" applyFont="1" applyBorder="1"/>
    <xf numFmtId="0" fontId="5" fillId="0" borderId="4" xfId="0" applyFont="1" applyBorder="1" applyAlignment="1">
      <alignment horizontal="center"/>
    </xf>
    <xf numFmtId="4" fontId="5" fillId="0" borderId="4" xfId="0" applyNumberFormat="1" applyFont="1" applyBorder="1" applyAlignment="1">
      <alignment horizontal="right"/>
    </xf>
    <xf numFmtId="0" fontId="5" fillId="0" borderId="4" xfId="0" applyFont="1" applyBorder="1"/>
    <xf numFmtId="0" fontId="0" fillId="0" borderId="4" xfId="0" applyBorder="1"/>
    <xf numFmtId="4" fontId="20" fillId="0" borderId="4" xfId="3" applyNumberFormat="1" applyFont="1" applyBorder="1" applyAlignment="1" applyProtection="1">
      <alignment horizontal="center" vertical="top"/>
    </xf>
    <xf numFmtId="0" fontId="20" fillId="0" borderId="4" xfId="0" applyFont="1" applyBorder="1"/>
    <xf numFmtId="4" fontId="7" fillId="0" borderId="4" xfId="3" applyNumberFormat="1" applyFont="1" applyBorder="1" applyAlignment="1" applyProtection="1">
      <alignment horizontal="left" vertical="top"/>
    </xf>
    <xf numFmtId="49" fontId="5" fillId="0" borderId="4" xfId="0" applyNumberFormat="1" applyFont="1" applyBorder="1" applyAlignment="1">
      <alignment horizontal="center" vertical="top"/>
    </xf>
    <xf numFmtId="4" fontId="3" fillId="0" borderId="4" xfId="0" applyNumberFormat="1" applyFont="1" applyFill="1" applyBorder="1" applyAlignment="1">
      <alignment vertical="top"/>
    </xf>
    <xf numFmtId="4" fontId="5" fillId="0" borderId="4" xfId="0" applyNumberFormat="1" applyFont="1" applyFill="1" applyBorder="1" applyAlignment="1" applyProtection="1">
      <alignment vertical="top" wrapText="1"/>
    </xf>
    <xf numFmtId="0" fontId="2" fillId="0" borderId="4" xfId="0" applyFont="1" applyFill="1" applyBorder="1"/>
    <xf numFmtId="4" fontId="5" fillId="0" borderId="4" xfId="5" applyNumberFormat="1" applyFont="1" applyFill="1" applyBorder="1" applyAlignment="1" applyProtection="1">
      <alignment horizontal="left"/>
    </xf>
    <xf numFmtId="4" fontId="5" fillId="0" borderId="4" xfId="5" applyNumberFormat="1" applyFont="1" applyFill="1" applyBorder="1" applyAlignment="1" applyProtection="1">
      <alignment horizontal="right"/>
    </xf>
    <xf numFmtId="49" fontId="7" fillId="2" borderId="4" xfId="0" applyNumberFormat="1" applyFont="1" applyFill="1" applyBorder="1" applyAlignment="1">
      <alignment horizontal="center" vertical="top"/>
    </xf>
    <xf numFmtId="0" fontId="7" fillId="2" borderId="4" xfId="0" applyFont="1" applyFill="1" applyBorder="1"/>
    <xf numFmtId="4" fontId="5" fillId="2" borderId="4" xfId="5" applyNumberFormat="1" applyFont="1" applyFill="1" applyBorder="1" applyAlignment="1" applyProtection="1">
      <alignment horizontal="center"/>
    </xf>
    <xf numFmtId="4" fontId="5" fillId="2" borderId="4" xfId="5" applyNumberFormat="1" applyFont="1" applyFill="1" applyBorder="1" applyAlignment="1" applyProtection="1">
      <alignment horizontal="right"/>
    </xf>
    <xf numFmtId="4" fontId="5" fillId="2" borderId="4" xfId="5" applyNumberFormat="1" applyFont="1" applyFill="1" applyBorder="1" applyProtection="1"/>
    <xf numFmtId="4" fontId="5" fillId="2" borderId="4" xfId="5" applyNumberFormat="1" applyFont="1" applyFill="1" applyBorder="1"/>
    <xf numFmtId="4" fontId="5" fillId="0" borderId="4" xfId="5" applyNumberFormat="1" applyFont="1" applyFill="1" applyBorder="1" applyAlignment="1" applyProtection="1">
      <alignment vertical="top" wrapText="1"/>
    </xf>
    <xf numFmtId="4" fontId="5" fillId="0" borderId="4" xfId="5" applyNumberFormat="1" applyFont="1" applyFill="1" applyBorder="1" applyAlignment="1" applyProtection="1">
      <alignment horizontal="center" vertical="top" wrapText="1"/>
    </xf>
    <xf numFmtId="0" fontId="0" fillId="3" borderId="0" xfId="0" applyFill="1"/>
    <xf numFmtId="0" fontId="27" fillId="3" borderId="0" xfId="0" applyFont="1" applyFill="1"/>
    <xf numFmtId="0" fontId="27" fillId="0" borderId="0" xfId="0" applyFont="1"/>
    <xf numFmtId="4" fontId="5" fillId="0" borderId="0" xfId="0" applyNumberFormat="1" applyFont="1" applyAlignment="1">
      <alignment wrapText="1"/>
    </xf>
    <xf numFmtId="4" fontId="5" fillId="0" borderId="4" xfId="0" applyNumberFormat="1" applyFont="1" applyFill="1" applyBorder="1" applyAlignment="1" applyProtection="1">
      <alignment horizontal="left" wrapText="1"/>
    </xf>
    <xf numFmtId="4" fontId="5" fillId="0" borderId="7" xfId="0" applyNumberFormat="1" applyFont="1" applyFill="1" applyBorder="1" applyAlignment="1">
      <alignment horizontal="right"/>
    </xf>
    <xf numFmtId="4" fontId="5" fillId="0" borderId="4" xfId="0" applyNumberFormat="1" applyFont="1" applyFill="1" applyBorder="1" applyAlignment="1" applyProtection="1">
      <alignment horizontal="right"/>
    </xf>
    <xf numFmtId="4" fontId="17" fillId="0" borderId="4" xfId="0" applyNumberFormat="1" applyFont="1" applyFill="1" applyBorder="1" applyAlignment="1" applyProtection="1">
      <alignment horizontal="left" vertical="top" wrapText="1"/>
    </xf>
    <xf numFmtId="4" fontId="17" fillId="0" borderId="4" xfId="0" applyNumberFormat="1" applyFont="1" applyFill="1" applyBorder="1" applyAlignment="1">
      <alignment wrapText="1"/>
    </xf>
    <xf numFmtId="0" fontId="5" fillId="0" borderId="4" xfId="0" applyFont="1" applyFill="1" applyBorder="1"/>
    <xf numFmtId="4" fontId="5" fillId="0" borderId="4" xfId="6" applyNumberFormat="1" applyFont="1" applyFill="1" applyBorder="1" applyAlignment="1" applyProtection="1">
      <alignment horizontal="left" wrapText="1"/>
    </xf>
    <xf numFmtId="4" fontId="5" fillId="0" borderId="4" xfId="6" applyNumberFormat="1" applyFont="1" applyFill="1" applyBorder="1" applyAlignment="1">
      <alignment horizontal="center"/>
    </xf>
    <xf numFmtId="4" fontId="5" fillId="0" borderId="4" xfId="6" applyNumberFormat="1" applyFont="1" applyFill="1" applyBorder="1" applyAlignment="1">
      <alignment horizontal="right"/>
    </xf>
    <xf numFmtId="4" fontId="5" fillId="0" borderId="4" xfId="6" applyNumberFormat="1" applyFont="1" applyFill="1" applyBorder="1" applyAlignment="1" applyProtection="1">
      <alignment horizontal="left"/>
    </xf>
    <xf numFmtId="4" fontId="5" fillId="0" borderId="4" xfId="6" applyNumberFormat="1" applyFont="1" applyFill="1" applyBorder="1" applyAlignment="1" applyProtection="1">
      <alignment horizontal="center"/>
    </xf>
    <xf numFmtId="4" fontId="5" fillId="0" borderId="4" xfId="6" applyNumberFormat="1" applyFont="1" applyFill="1" applyBorder="1" applyAlignment="1" applyProtection="1">
      <alignment horizontal="right"/>
    </xf>
    <xf numFmtId="0" fontId="3" fillId="0" borderId="4" xfId="0" applyFont="1" applyFill="1" applyBorder="1" applyAlignment="1"/>
    <xf numFmtId="4" fontId="5" fillId="0" borderId="4" xfId="0" applyNumberFormat="1" applyFont="1" applyBorder="1" applyAlignment="1" applyProtection="1">
      <alignment horizontal="left" wrapText="1"/>
    </xf>
    <xf numFmtId="4" fontId="5" fillId="0" borderId="4" xfId="0" applyNumberFormat="1" applyFont="1" applyBorder="1"/>
    <xf numFmtId="4" fontId="5" fillId="0" borderId="4" xfId="0" applyNumberFormat="1" applyFont="1" applyBorder="1" applyAlignment="1">
      <alignment horizontal="center"/>
    </xf>
    <xf numFmtId="49" fontId="5" fillId="0" borderId="4" xfId="0" applyNumberFormat="1" applyFont="1" applyFill="1" applyBorder="1"/>
    <xf numFmtId="49" fontId="5" fillId="0" borderId="4" xfId="6" quotePrefix="1" applyNumberFormat="1" applyFont="1" applyFill="1" applyBorder="1"/>
    <xf numFmtId="0" fontId="5" fillId="0" borderId="5" xfId="0" applyFont="1" applyFill="1" applyBorder="1" applyAlignment="1">
      <alignment vertical="top" wrapText="1"/>
    </xf>
    <xf numFmtId="0" fontId="5" fillId="0" borderId="4" xfId="0" applyFont="1" applyFill="1" applyBorder="1" applyAlignment="1">
      <alignment horizontal="center" vertical="top" wrapText="1"/>
    </xf>
    <xf numFmtId="0" fontId="5" fillId="0" borderId="5" xfId="0" applyFont="1" applyFill="1" applyBorder="1" applyAlignment="1"/>
    <xf numFmtId="4" fontId="5" fillId="2" borderId="4" xfId="0" applyNumberFormat="1" applyFont="1" applyFill="1" applyBorder="1" applyAlignment="1">
      <alignment horizontal="center"/>
    </xf>
    <xf numFmtId="4" fontId="5" fillId="2" borderId="4" xfId="0" applyNumberFormat="1" applyFont="1" applyFill="1" applyBorder="1" applyAlignment="1">
      <alignment horizontal="right"/>
    </xf>
    <xf numFmtId="4" fontId="5" fillId="2" borderId="4" xfId="0" applyNumberFormat="1" applyFont="1" applyFill="1" applyBorder="1"/>
    <xf numFmtId="0" fontId="29" fillId="0" borderId="4" xfId="0" applyFont="1" applyBorder="1" applyAlignment="1">
      <alignment horizontal="center" vertical="top"/>
    </xf>
    <xf numFmtId="4" fontId="3" fillId="0" borderId="5" xfId="0" applyNumberFormat="1" applyFont="1" applyFill="1" applyBorder="1" applyAlignment="1" applyProtection="1">
      <alignment vertical="top"/>
    </xf>
    <xf numFmtId="4" fontId="3" fillId="0" borderId="7" xfId="0" applyNumberFormat="1" applyFont="1" applyFill="1" applyBorder="1" applyAlignment="1"/>
    <xf numFmtId="4" fontId="3" fillId="0" borderId="4" xfId="0" applyNumberFormat="1" applyFont="1" applyFill="1" applyBorder="1" applyAlignment="1" applyProtection="1">
      <alignment vertical="top"/>
    </xf>
    <xf numFmtId="49" fontId="25" fillId="0" borderId="4" xfId="0" applyNumberFormat="1" applyFont="1" applyBorder="1" applyAlignment="1">
      <alignment horizontal="center" vertical="top"/>
    </xf>
    <xf numFmtId="0" fontId="25" fillId="0" borderId="0" xfId="0" applyFont="1"/>
    <xf numFmtId="0" fontId="3" fillId="0" borderId="4" xfId="0" applyFont="1" applyBorder="1" applyAlignment="1"/>
    <xf numFmtId="0" fontId="3" fillId="0" borderId="4" xfId="0" applyFont="1" applyBorder="1" applyAlignment="1">
      <alignment horizontal="left" vertical="top"/>
    </xf>
    <xf numFmtId="0" fontId="3" fillId="0" borderId="5" xfId="0" applyFont="1" applyBorder="1" applyAlignment="1">
      <alignment vertical="top"/>
    </xf>
    <xf numFmtId="0" fontId="3" fillId="0" borderId="4" xfId="0" applyFont="1" applyBorder="1" applyAlignment="1">
      <alignment horizontal="center"/>
    </xf>
    <xf numFmtId="4" fontId="17" fillId="0" borderId="4" xfId="0" applyNumberFormat="1" applyFont="1" applyFill="1" applyBorder="1" applyAlignment="1"/>
    <xf numFmtId="49" fontId="3" fillId="0" borderId="4" xfId="0" applyNumberFormat="1" applyFont="1" applyBorder="1" applyAlignment="1">
      <alignment horizontal="center" vertical="top"/>
    </xf>
    <xf numFmtId="167" fontId="25" fillId="0" borderId="8" xfId="0" applyNumberFormat="1" applyFont="1" applyFill="1" applyBorder="1"/>
    <xf numFmtId="0" fontId="5" fillId="0" borderId="5" xfId="5" applyFont="1" applyFill="1" applyBorder="1" applyAlignment="1">
      <alignment vertical="top" wrapText="1"/>
    </xf>
    <xf numFmtId="0" fontId="5" fillId="0" borderId="4" xfId="5" applyFont="1" applyFill="1" applyBorder="1" applyAlignment="1">
      <alignment horizontal="center" vertical="top" wrapText="1"/>
    </xf>
    <xf numFmtId="4" fontId="5" fillId="0" borderId="4" xfId="0" applyNumberFormat="1" applyFont="1" applyFill="1" applyBorder="1" applyAlignment="1">
      <alignment vertical="top"/>
    </xf>
    <xf numFmtId="4" fontId="5" fillId="0" borderId="5" xfId="0" applyNumberFormat="1" applyFont="1" applyFill="1" applyBorder="1" applyAlignment="1" applyProtection="1">
      <alignment vertical="top"/>
    </xf>
    <xf numFmtId="4" fontId="5" fillId="0" borderId="4" xfId="0" applyNumberFormat="1" applyFont="1" applyFill="1" applyBorder="1" applyAlignment="1">
      <alignment horizontal="center" vertical="top"/>
    </xf>
    <xf numFmtId="4" fontId="5" fillId="0" borderId="4" xfId="0" applyNumberFormat="1" applyFont="1" applyFill="1" applyBorder="1" applyAlignment="1" applyProtection="1">
      <alignment horizontal="center" vertical="top"/>
    </xf>
    <xf numFmtId="0" fontId="5" fillId="0" borderId="5" xfId="0" applyFont="1" applyFill="1" applyBorder="1" applyAlignment="1">
      <alignment vertical="top"/>
    </xf>
    <xf numFmtId="4" fontId="5" fillId="0" borderId="4" xfId="5" applyNumberFormat="1" applyFont="1" applyFill="1" applyBorder="1" applyAlignment="1">
      <alignment vertical="top"/>
    </xf>
    <xf numFmtId="0" fontId="5" fillId="0" borderId="4" xfId="0" applyFont="1" applyFill="1" applyBorder="1" applyAlignment="1">
      <alignment vertical="top"/>
    </xf>
    <xf numFmtId="4" fontId="20" fillId="0" borderId="8" xfId="0" applyNumberFormat="1" applyFont="1" applyBorder="1"/>
    <xf numFmtId="0" fontId="20" fillId="0" borderId="8" xfId="0" applyFont="1" applyBorder="1"/>
    <xf numFmtId="0" fontId="25" fillId="0" borderId="8" xfId="0" applyFont="1" applyFill="1" applyBorder="1" applyAlignment="1"/>
    <xf numFmtId="0" fontId="3" fillId="0" borderId="4" xfId="0" applyFont="1" applyBorder="1" applyAlignment="1">
      <alignment vertical="top"/>
    </xf>
    <xf numFmtId="0" fontId="29" fillId="0" borderId="4" xfId="0" applyFont="1" applyBorder="1" applyAlignment="1"/>
    <xf numFmtId="0" fontId="29" fillId="0" borderId="4" xfId="0" applyFont="1" applyBorder="1" applyAlignment="1">
      <alignment horizontal="left" vertical="top"/>
    </xf>
    <xf numFmtId="0" fontId="29" fillId="0" borderId="5" xfId="0" applyFont="1" applyBorder="1" applyAlignment="1">
      <alignment vertical="top"/>
    </xf>
    <xf numFmtId="0" fontId="29" fillId="0" borderId="4" xfId="0" applyFont="1" applyBorder="1" applyAlignment="1">
      <alignment horizontal="center"/>
    </xf>
    <xf numFmtId="4" fontId="29" fillId="0" borderId="4" xfId="0" applyNumberFormat="1" applyFont="1" applyFill="1" applyBorder="1" applyAlignment="1">
      <alignment horizontal="center"/>
    </xf>
    <xf numFmtId="4" fontId="29" fillId="0" borderId="4" xfId="0" applyNumberFormat="1" applyFont="1" applyFill="1" applyBorder="1"/>
    <xf numFmtId="4" fontId="29" fillId="0" borderId="4" xfId="0" applyNumberFormat="1" applyFont="1" applyFill="1" applyBorder="1" applyAlignment="1">
      <alignment horizontal="right"/>
    </xf>
    <xf numFmtId="4" fontId="3" fillId="0" borderId="5" xfId="0" applyNumberFormat="1" applyFont="1" applyFill="1" applyBorder="1" applyAlignment="1" applyProtection="1">
      <alignment vertical="top" wrapText="1"/>
    </xf>
    <xf numFmtId="4" fontId="3" fillId="0" borderId="4" xfId="0" applyNumberFormat="1" applyFont="1" applyFill="1" applyBorder="1" applyAlignment="1">
      <alignment horizontal="right"/>
    </xf>
    <xf numFmtId="4" fontId="3" fillId="0" borderId="4" xfId="0" applyNumberFormat="1" applyFont="1" applyFill="1" applyBorder="1"/>
    <xf numFmtId="0" fontId="3" fillId="0" borderId="5" xfId="0" applyFont="1" applyFill="1" applyBorder="1"/>
    <xf numFmtId="0" fontId="3" fillId="0" borderId="5" xfId="0" applyFont="1" applyBorder="1"/>
    <xf numFmtId="0" fontId="3" fillId="0" borderId="4" xfId="0" applyFont="1" applyBorder="1" applyAlignment="1">
      <alignment horizontal="right"/>
    </xf>
    <xf numFmtId="0" fontId="3" fillId="0" borderId="4" xfId="0" applyFont="1" applyBorder="1" applyProtection="1">
      <protection locked="0"/>
    </xf>
    <xf numFmtId="0" fontId="3" fillId="0" borderId="4" xfId="0" applyFont="1" applyBorder="1"/>
    <xf numFmtId="0" fontId="3" fillId="0" borderId="5" xfId="0" applyFont="1" applyBorder="1" applyAlignment="1">
      <alignment horizontal="left" vertical="top" wrapText="1"/>
    </xf>
    <xf numFmtId="4" fontId="3" fillId="0" borderId="5" xfId="0" applyNumberFormat="1" applyFont="1" applyFill="1" applyBorder="1"/>
    <xf numFmtId="9" fontId="3" fillId="0" borderId="4" xfId="0" applyNumberFormat="1" applyFont="1" applyFill="1" applyBorder="1" applyAlignment="1">
      <alignment horizontal="center"/>
    </xf>
    <xf numFmtId="49" fontId="5" fillId="0" borderId="4" xfId="0" applyNumberFormat="1" applyFont="1" applyFill="1" applyBorder="1" applyAlignment="1">
      <alignment horizontal="center"/>
    </xf>
    <xf numFmtId="49" fontId="3" fillId="0" borderId="4" xfId="0" applyNumberFormat="1" applyFont="1" applyFill="1" applyBorder="1" applyAlignment="1" applyProtection="1">
      <alignment horizontal="center" vertical="top"/>
    </xf>
    <xf numFmtId="4" fontId="3" fillId="0" borderId="4" xfId="0" applyNumberFormat="1" applyFont="1" applyFill="1" applyBorder="1" applyAlignment="1" applyProtection="1">
      <protection hidden="1"/>
    </xf>
    <xf numFmtId="4" fontId="3" fillId="0" borderId="4" xfId="0" applyNumberFormat="1" applyFont="1" applyBorder="1"/>
    <xf numFmtId="4" fontId="3" fillId="0" borderId="4" xfId="0" applyNumberFormat="1" applyFont="1" applyFill="1" applyBorder="1" applyAlignment="1">
      <alignment horizontal="center"/>
    </xf>
    <xf numFmtId="49" fontId="3" fillId="0" borderId="9" xfId="0" applyNumberFormat="1" applyFont="1" applyFill="1" applyBorder="1" applyAlignment="1">
      <alignment horizontal="center" vertical="top"/>
    </xf>
    <xf numFmtId="0" fontId="2" fillId="0" borderId="4" xfId="0" applyFont="1" applyBorder="1"/>
    <xf numFmtId="0" fontId="2" fillId="0" borderId="5" xfId="0" applyFont="1" applyBorder="1"/>
    <xf numFmtId="0" fontId="17" fillId="0" borderId="5" xfId="0" applyFont="1" applyFill="1" applyBorder="1" applyAlignment="1">
      <alignment horizontal="left" vertical="top" wrapText="1"/>
    </xf>
    <xf numFmtId="0" fontId="17" fillId="0" borderId="4" xfId="0" applyFont="1" applyFill="1" applyBorder="1" applyAlignment="1">
      <alignment horizontal="center" vertical="top" wrapText="1"/>
    </xf>
    <xf numFmtId="4" fontId="17" fillId="0" borderId="4" xfId="0" applyNumberFormat="1" applyFont="1" applyFill="1" applyBorder="1"/>
    <xf numFmtId="0" fontId="17" fillId="0" borderId="4" xfId="0" applyNumberFormat="1" applyFont="1" applyFill="1" applyBorder="1" applyAlignment="1">
      <alignment horizontal="center"/>
    </xf>
    <xf numFmtId="0" fontId="3" fillId="0" borderId="4" xfId="0" applyFont="1" applyBorder="1" applyAlignment="1">
      <alignment horizontal="left" vertical="top" wrapText="1"/>
    </xf>
    <xf numFmtId="0" fontId="3" fillId="0" borderId="4" xfId="0" applyFont="1" applyBorder="1" applyAlignment="1">
      <alignment vertical="top" wrapText="1"/>
    </xf>
    <xf numFmtId="4" fontId="3" fillId="0" borderId="4" xfId="0" applyNumberFormat="1" applyFont="1" applyFill="1" applyBorder="1" applyAlignment="1" applyProtection="1">
      <alignment horizontal="right"/>
      <protection locked="0"/>
    </xf>
    <xf numFmtId="166" fontId="3" fillId="0" borderId="4" xfId="0" applyNumberFormat="1" applyFont="1" applyFill="1" applyBorder="1" applyAlignment="1">
      <alignment horizontal="right"/>
    </xf>
    <xf numFmtId="0" fontId="3" fillId="0" borderId="4" xfId="0" applyFont="1" applyFill="1" applyBorder="1" applyAlignment="1">
      <alignment horizontal="left" vertical="top" wrapText="1"/>
    </xf>
    <xf numFmtId="4" fontId="3" fillId="0" borderId="0" xfId="0" applyNumberFormat="1" applyFont="1" applyFill="1" applyBorder="1"/>
    <xf numFmtId="4" fontId="3" fillId="0" borderId="4" xfId="0" applyNumberFormat="1" applyFont="1" applyFill="1" applyBorder="1" applyAlignment="1" applyProtection="1">
      <alignment horizontal="left" vertical="top" wrapText="1"/>
    </xf>
    <xf numFmtId="0" fontId="17" fillId="0" borderId="4" xfId="0" applyFont="1" applyFill="1" applyBorder="1" applyAlignment="1">
      <alignment horizontal="left" vertical="top" wrapText="1"/>
    </xf>
    <xf numFmtId="0" fontId="3" fillId="0" borderId="4" xfId="0" applyFont="1" applyFill="1" applyBorder="1" applyAlignment="1">
      <alignment horizontal="center" vertical="top" wrapText="1"/>
    </xf>
    <xf numFmtId="0" fontId="3" fillId="0" borderId="4" xfId="0" applyFont="1" applyFill="1" applyBorder="1"/>
    <xf numFmtId="0" fontId="3" fillId="0" borderId="4" xfId="0" applyFont="1" applyFill="1" applyBorder="1" applyAlignment="1">
      <alignment horizontal="left"/>
    </xf>
    <xf numFmtId="0" fontId="3" fillId="0" borderId="4" xfId="0" applyFont="1" applyFill="1" applyBorder="1" applyAlignment="1">
      <alignment horizontal="center" vertical="top"/>
    </xf>
    <xf numFmtId="4" fontId="20" fillId="0" borderId="4" xfId="0" applyNumberFormat="1" applyFont="1" applyBorder="1"/>
    <xf numFmtId="0" fontId="20" fillId="0" borderId="5" xfId="0" applyFont="1" applyBorder="1"/>
    <xf numFmtId="49" fontId="7" fillId="0" borderId="0" xfId="0" applyNumberFormat="1" applyFont="1" applyBorder="1" applyAlignment="1">
      <alignment horizontal="center" vertical="top"/>
    </xf>
    <xf numFmtId="0" fontId="7" fillId="0" borderId="0" xfId="0" applyFont="1" applyBorder="1"/>
    <xf numFmtId="4" fontId="3" fillId="0" borderId="4" xfId="0" applyNumberFormat="1" applyFont="1" applyBorder="1" applyProtection="1"/>
    <xf numFmtId="4" fontId="23" fillId="0" borderId="4" xfId="3" applyNumberFormat="1" applyFont="1" applyBorder="1" applyAlignment="1" applyProtection="1">
      <alignment horizontal="center" vertical="top"/>
    </xf>
    <xf numFmtId="0" fontId="23" fillId="0" borderId="4" xfId="0" applyFont="1" applyBorder="1"/>
    <xf numFmtId="1" fontId="3" fillId="0" borderId="4" xfId="0" applyNumberFormat="1" applyFont="1" applyFill="1" applyBorder="1" applyAlignment="1">
      <alignment horizontal="center"/>
    </xf>
    <xf numFmtId="4" fontId="3" fillId="0" borderId="4" xfId="0" applyNumberFormat="1" applyFont="1" applyFill="1" applyBorder="1" applyAlignment="1" applyProtection="1">
      <alignment horizontal="left" wrapText="1"/>
    </xf>
    <xf numFmtId="1" fontId="3" fillId="0" borderId="8" xfId="0" applyNumberFormat="1" applyFont="1" applyFill="1" applyBorder="1" applyAlignment="1">
      <alignment horizontal="center"/>
    </xf>
    <xf numFmtId="0" fontId="3" fillId="0" borderId="8" xfId="0" applyFont="1" applyFill="1" applyBorder="1"/>
    <xf numFmtId="0" fontId="3" fillId="0" borderId="8" xfId="0" applyFont="1" applyFill="1" applyBorder="1" applyAlignment="1">
      <alignment horizontal="center"/>
    </xf>
    <xf numFmtId="4" fontId="3" fillId="0" borderId="8" xfId="0" applyNumberFormat="1" applyFont="1" applyFill="1" applyBorder="1" applyAlignment="1"/>
    <xf numFmtId="4" fontId="30" fillId="0" borderId="4" xfId="0" applyNumberFormat="1" applyFont="1" applyFill="1" applyBorder="1"/>
    <xf numFmtId="2" fontId="3" fillId="0" borderId="4" xfId="0" applyNumberFormat="1" applyFont="1" applyFill="1" applyBorder="1" applyAlignment="1">
      <alignment horizontal="center"/>
    </xf>
    <xf numFmtId="4" fontId="29" fillId="0" borderId="4" xfId="0" applyNumberFormat="1" applyFont="1" applyFill="1" applyBorder="1" applyAlignment="1" applyProtection="1">
      <alignment vertical="top" wrapText="1"/>
    </xf>
    <xf numFmtId="0" fontId="29" fillId="0" borderId="4" xfId="0" applyFont="1" applyFill="1" applyBorder="1" applyAlignment="1">
      <alignment horizontal="center" vertical="top"/>
    </xf>
    <xf numFmtId="4" fontId="3" fillId="0" borderId="8" xfId="0" applyNumberFormat="1" applyFont="1" applyFill="1" applyBorder="1" applyAlignment="1" applyProtection="1">
      <alignment horizontal="center"/>
    </xf>
    <xf numFmtId="1" fontId="3" fillId="0" borderId="4" xfId="0" applyNumberFormat="1" applyFont="1" applyBorder="1" applyAlignment="1">
      <alignment horizontal="center" vertical="top"/>
    </xf>
    <xf numFmtId="4" fontId="3" fillId="0" borderId="4" xfId="0" applyNumberFormat="1" applyFont="1" applyBorder="1" applyAlignment="1">
      <alignment horizontal="center"/>
    </xf>
    <xf numFmtId="166" fontId="3" fillId="0" borderId="4" xfId="0" applyNumberFormat="1" applyFont="1" applyBorder="1" applyAlignment="1">
      <alignment horizontal="right"/>
    </xf>
    <xf numFmtId="4" fontId="3" fillId="0" borderId="4" xfId="0" applyNumberFormat="1" applyFont="1" applyBorder="1" applyAlignment="1">
      <alignment horizontal="right"/>
    </xf>
    <xf numFmtId="0" fontId="3" fillId="0" borderId="4" xfId="0" applyNumberFormat="1" applyFont="1" applyBorder="1" applyAlignment="1">
      <alignment horizontal="center"/>
    </xf>
    <xf numFmtId="4" fontId="3" fillId="0" borderId="4" xfId="0" applyNumberFormat="1" applyFont="1" applyFill="1" applyBorder="1" applyAlignment="1">
      <alignment vertical="top" wrapText="1"/>
    </xf>
    <xf numFmtId="4" fontId="3" fillId="0" borderId="4" xfId="0" applyNumberFormat="1" applyFont="1" applyFill="1" applyBorder="1" applyAlignment="1">
      <alignment wrapText="1"/>
    </xf>
    <xf numFmtId="0" fontId="3" fillId="0" borderId="4" xfId="9" applyFont="1" applyFill="1" applyBorder="1" applyAlignment="1">
      <alignment vertical="top" wrapText="1"/>
    </xf>
    <xf numFmtId="0" fontId="3" fillId="0" borderId="4" xfId="9" applyFont="1" applyFill="1" applyBorder="1" applyAlignment="1">
      <alignment horizontal="center"/>
    </xf>
    <xf numFmtId="4" fontId="3" fillId="0" borderId="4" xfId="9" applyNumberFormat="1" applyFont="1" applyFill="1" applyBorder="1" applyAlignment="1"/>
    <xf numFmtId="1" fontId="17" fillId="0" borderId="0" xfId="0" applyNumberFormat="1" applyFont="1" applyFill="1" applyBorder="1" applyAlignment="1">
      <alignment horizontal="right"/>
    </xf>
    <xf numFmtId="0" fontId="0" fillId="0" borderId="4" xfId="0" applyBorder="1" applyAlignment="1">
      <alignment horizontal="right"/>
    </xf>
    <xf numFmtId="4" fontId="17" fillId="0" borderId="4" xfId="0" applyNumberFormat="1" applyFont="1" applyFill="1" applyBorder="1" applyAlignment="1">
      <alignment horizontal="right"/>
    </xf>
    <xf numFmtId="0" fontId="3" fillId="0" borderId="4" xfId="0" applyFont="1" applyFill="1" applyBorder="1" applyAlignment="1">
      <alignment horizontal="right" wrapText="1"/>
    </xf>
    <xf numFmtId="166" fontId="3" fillId="0" borderId="4" xfId="0" applyNumberFormat="1" applyFont="1" applyFill="1" applyBorder="1" applyAlignment="1">
      <alignment horizontal="right" wrapText="1"/>
    </xf>
    <xf numFmtId="4" fontId="17" fillId="0" borderId="4" xfId="0" applyNumberFormat="1" applyFont="1" applyFill="1" applyBorder="1" applyAlignment="1">
      <alignment horizontal="right" wrapText="1"/>
    </xf>
    <xf numFmtId="0" fontId="5" fillId="0" borderId="4" xfId="5" applyFont="1" applyFill="1" applyBorder="1" applyAlignment="1" applyProtection="1">
      <alignment horizontal="right"/>
    </xf>
    <xf numFmtId="0" fontId="5" fillId="0" borderId="4" xfId="0" applyFont="1" applyBorder="1" applyAlignment="1">
      <alignment horizontal="right"/>
    </xf>
    <xf numFmtId="0" fontId="3" fillId="0" borderId="4" xfId="0" applyFont="1" applyFill="1" applyBorder="1" applyAlignment="1">
      <alignment horizontal="right"/>
    </xf>
    <xf numFmtId="0" fontId="20" fillId="0" borderId="8" xfId="0" applyFont="1" applyBorder="1" applyAlignment="1">
      <alignment horizontal="right"/>
    </xf>
    <xf numFmtId="0" fontId="20" fillId="0" borderId="4" xfId="0" applyFont="1" applyBorder="1" applyAlignment="1">
      <alignment horizontal="right"/>
    </xf>
    <xf numFmtId="0" fontId="2" fillId="0" borderId="4" xfId="0" applyFont="1" applyBorder="1" applyAlignment="1">
      <alignment horizontal="right"/>
    </xf>
    <xf numFmtId="0" fontId="5" fillId="0" borderId="4" xfId="0" applyFont="1" applyFill="1" applyBorder="1" applyAlignment="1">
      <alignment horizontal="right"/>
    </xf>
    <xf numFmtId="0" fontId="29" fillId="0" borderId="4" xfId="0" applyFont="1" applyBorder="1" applyAlignment="1">
      <alignment horizontal="right"/>
    </xf>
    <xf numFmtId="4" fontId="5" fillId="0" borderId="4" xfId="0" applyNumberFormat="1" applyFont="1" applyFill="1" applyBorder="1" applyAlignment="1">
      <alignment horizontal="right" vertical="top"/>
    </xf>
    <xf numFmtId="4" fontId="5" fillId="0" borderId="4" xfId="5" applyNumberFormat="1" applyFont="1" applyFill="1" applyBorder="1" applyAlignment="1">
      <alignment horizontal="right" vertical="top"/>
    </xf>
    <xf numFmtId="0" fontId="25" fillId="0" borderId="8" xfId="0" applyFont="1" applyFill="1" applyBorder="1" applyAlignment="1">
      <alignment horizontal="right"/>
    </xf>
    <xf numFmtId="0" fontId="5" fillId="0" borderId="0" xfId="0" applyFont="1" applyAlignment="1">
      <alignment horizontal="right"/>
    </xf>
    <xf numFmtId="4" fontId="3" fillId="0" borderId="8" xfId="0" applyNumberFormat="1" applyFont="1" applyFill="1" applyBorder="1" applyAlignment="1">
      <alignment horizontal="right"/>
    </xf>
    <xf numFmtId="2" fontId="3" fillId="0" borderId="4" xfId="0" applyNumberFormat="1" applyFont="1" applyFill="1" applyBorder="1" applyAlignment="1">
      <alignment horizontal="right"/>
    </xf>
    <xf numFmtId="4" fontId="3" fillId="0" borderId="8" xfId="0" applyNumberFormat="1" applyFont="1" applyFill="1" applyBorder="1" applyAlignment="1" applyProtection="1">
      <alignment horizontal="right"/>
    </xf>
    <xf numFmtId="2" fontId="3" fillId="0" borderId="4" xfId="9" applyNumberFormat="1" applyFont="1" applyFill="1" applyBorder="1" applyAlignment="1">
      <alignment horizontal="right"/>
    </xf>
    <xf numFmtId="0" fontId="3" fillId="0" borderId="0" xfId="0" applyFont="1"/>
    <xf numFmtId="4" fontId="3" fillId="0" borderId="0" xfId="0" applyNumberFormat="1" applyFont="1"/>
    <xf numFmtId="4" fontId="3" fillId="0" borderId="0" xfId="0" applyNumberFormat="1" applyFont="1" applyAlignment="1">
      <alignment horizontal="right"/>
    </xf>
    <xf numFmtId="4" fontId="3" fillId="0" borderId="4" xfId="0" applyNumberFormat="1" applyFont="1" applyBorder="1" applyAlignment="1" applyProtection="1">
      <alignment vertical="top" wrapText="1"/>
    </xf>
    <xf numFmtId="4" fontId="3" fillId="0" borderId="4" xfId="0" applyNumberFormat="1" applyFont="1" applyBorder="1" applyAlignment="1"/>
    <xf numFmtId="1" fontId="3" fillId="0" borderId="4" xfId="0" applyNumberFormat="1" applyFont="1" applyBorder="1" applyAlignment="1">
      <alignment horizontal="center"/>
    </xf>
    <xf numFmtId="4" fontId="3" fillId="0" borderId="7" xfId="0" applyNumberFormat="1" applyFont="1" applyFill="1" applyBorder="1" applyAlignment="1">
      <alignment horizontal="right"/>
    </xf>
    <xf numFmtId="0" fontId="3" fillId="0" borderId="0" xfId="0" applyFont="1" applyBorder="1"/>
    <xf numFmtId="0" fontId="3" fillId="0" borderId="0" xfId="0" applyFont="1" applyAlignment="1">
      <alignment horizontal="center"/>
    </xf>
    <xf numFmtId="0" fontId="0" fillId="0" borderId="4" xfId="0" applyBorder="1" applyAlignment="1">
      <alignment horizontal="center"/>
    </xf>
    <xf numFmtId="4" fontId="7" fillId="0" borderId="4" xfId="3" applyNumberFormat="1" applyFont="1" applyBorder="1" applyAlignment="1" applyProtection="1">
      <alignment horizontal="center" vertical="top"/>
    </xf>
    <xf numFmtId="0" fontId="3" fillId="0" borderId="4" xfId="0" applyFont="1" applyBorder="1" applyAlignment="1">
      <alignment horizontal="center" vertical="top" wrapText="1"/>
    </xf>
    <xf numFmtId="0" fontId="20" fillId="0" borderId="8" xfId="0" applyFont="1" applyBorder="1" applyAlignment="1">
      <alignment horizontal="center"/>
    </xf>
    <xf numFmtId="0" fontId="20" fillId="0" borderId="4" xfId="0" applyFont="1" applyBorder="1" applyAlignment="1">
      <alignment horizontal="center"/>
    </xf>
    <xf numFmtId="4" fontId="3" fillId="0" borderId="4" xfId="0" applyNumberFormat="1" applyFont="1" applyBorder="1" applyAlignment="1" applyProtection="1">
      <alignment horizontal="center" vertical="top" wrapText="1"/>
    </xf>
    <xf numFmtId="0" fontId="3" fillId="0" borderId="4" xfId="0" applyNumberFormat="1" applyFont="1" applyBorder="1" applyAlignment="1">
      <alignment horizontal="right"/>
    </xf>
    <xf numFmtId="4" fontId="5" fillId="0" borderId="5" xfId="0" applyNumberFormat="1" applyFont="1" applyFill="1" applyBorder="1" applyAlignment="1" applyProtection="1">
      <alignment horizontal="left"/>
    </xf>
    <xf numFmtId="0" fontId="3" fillId="0" borderId="4" xfId="0" applyFont="1" applyFill="1" applyBorder="1" applyAlignment="1" applyProtection="1">
      <alignment horizontal="center" wrapText="1"/>
    </xf>
    <xf numFmtId="0" fontId="3" fillId="0" borderId="4" xfId="0" applyFont="1" applyFill="1" applyBorder="1" applyAlignment="1" applyProtection="1">
      <alignment horizontal="right" wrapText="1"/>
    </xf>
    <xf numFmtId="0" fontId="3" fillId="0" borderId="4" xfId="0" applyFont="1" applyFill="1" applyBorder="1" applyAlignment="1" applyProtection="1">
      <alignment horizontal="center"/>
    </xf>
    <xf numFmtId="4" fontId="3" fillId="0" borderId="4" xfId="0" applyNumberFormat="1" applyFont="1" applyBorder="1" applyAlignment="1" applyProtection="1">
      <alignment horizontal="right"/>
    </xf>
    <xf numFmtId="0" fontId="2" fillId="0" borderId="4" xfId="0" applyFont="1" applyBorder="1" applyAlignment="1">
      <alignment horizontal="center"/>
    </xf>
    <xf numFmtId="0" fontId="29" fillId="0" borderId="4" xfId="0" applyFont="1" applyBorder="1" applyAlignment="1">
      <alignment vertical="top"/>
    </xf>
    <xf numFmtId="0" fontId="17" fillId="0" borderId="4" xfId="10" applyNumberFormat="1" applyFont="1" applyFill="1" applyBorder="1" applyAlignment="1" applyProtection="1">
      <alignment horizontal="center" vertical="top" wrapText="1"/>
      <protection locked="0"/>
    </xf>
    <xf numFmtId="0" fontId="17" fillId="0" borderId="4" xfId="10" applyNumberFormat="1" applyFont="1" applyFill="1" applyBorder="1" applyAlignment="1" applyProtection="1">
      <alignment horizontal="left" vertical="top" wrapText="1"/>
      <protection locked="0"/>
    </xf>
    <xf numFmtId="2" fontId="17" fillId="0" borderId="4" xfId="10" applyNumberFormat="1" applyFont="1" applyFill="1" applyBorder="1" applyAlignment="1" applyProtection="1">
      <alignment horizontal="right" vertical="top" wrapText="1"/>
      <protection locked="0"/>
    </xf>
    <xf numFmtId="0" fontId="3" fillId="0" borderId="4" xfId="10" applyNumberFormat="1" applyFont="1" applyFill="1" applyBorder="1" applyAlignment="1" applyProtection="1">
      <alignment horizontal="left" vertical="top" wrapText="1"/>
      <protection locked="0"/>
    </xf>
    <xf numFmtId="49" fontId="3" fillId="0" borderId="4" xfId="11" applyFont="1" applyFill="1" applyBorder="1" applyAlignment="1" applyProtection="1">
      <alignment horizontal="center" vertical="top" wrapText="1"/>
      <protection locked="0"/>
    </xf>
    <xf numFmtId="2" fontId="3" fillId="0" borderId="4" xfId="10" applyNumberFormat="1" applyFont="1" applyFill="1" applyBorder="1" applyAlignment="1" applyProtection="1">
      <alignment horizontal="right" vertical="top" wrapText="1"/>
      <protection locked="0"/>
    </xf>
    <xf numFmtId="0" fontId="3" fillId="0" borderId="4" xfId="10" applyNumberFormat="1" applyFont="1" applyFill="1" applyBorder="1" applyAlignment="1" applyProtection="1">
      <alignment horizontal="center" vertical="top" wrapText="1"/>
      <protection locked="0"/>
    </xf>
    <xf numFmtId="0" fontId="3" fillId="0" borderId="5" xfId="10" applyNumberFormat="1" applyFont="1" applyFill="1" applyBorder="1" applyAlignment="1" applyProtection="1">
      <alignment horizontal="left" vertical="top" wrapText="1"/>
      <protection locked="0"/>
    </xf>
    <xf numFmtId="0" fontId="3" fillId="0" borderId="4" xfId="10" applyNumberFormat="1" applyFont="1" applyFill="1" applyBorder="1" applyAlignment="1">
      <alignment horizontal="center" vertical="top"/>
    </xf>
    <xf numFmtId="0" fontId="3" fillId="0" borderId="4" xfId="10" applyNumberFormat="1" applyFont="1" applyFill="1" applyBorder="1" applyAlignment="1">
      <alignment vertical="top"/>
    </xf>
    <xf numFmtId="2" fontId="3" fillId="0" borderId="4" xfId="10" applyNumberFormat="1" applyFont="1" applyFill="1" applyBorder="1" applyAlignment="1">
      <alignment horizontal="right" vertical="top"/>
    </xf>
    <xf numFmtId="2" fontId="3" fillId="0" borderId="4" xfId="10" applyNumberFormat="1" applyFont="1" applyFill="1" applyBorder="1" applyAlignment="1">
      <alignment vertical="top"/>
    </xf>
    <xf numFmtId="4" fontId="3" fillId="0" borderId="4" xfId="0" applyNumberFormat="1" applyFont="1" applyBorder="1" applyAlignment="1">
      <alignment wrapText="1"/>
    </xf>
    <xf numFmtId="4" fontId="3" fillId="0" borderId="4" xfId="10" applyNumberFormat="1" applyFont="1" applyFill="1" applyBorder="1" applyAlignment="1">
      <alignment vertical="top"/>
    </xf>
    <xf numFmtId="1" fontId="3" fillId="0" borderId="4" xfId="0" applyNumberFormat="1" applyFont="1" applyBorder="1" applyAlignment="1">
      <alignment horizontal="center" vertical="top" wrapText="1"/>
    </xf>
    <xf numFmtId="4" fontId="3" fillId="0" borderId="4" xfId="0" applyNumberFormat="1" applyFont="1" applyBorder="1" applyAlignment="1">
      <alignment vertical="top" wrapText="1"/>
    </xf>
    <xf numFmtId="49" fontId="31" fillId="0" borderId="4" xfId="10" applyNumberFormat="1" applyFont="1" applyFill="1" applyBorder="1" applyAlignment="1" applyProtection="1">
      <alignment horizontal="center" vertical="top"/>
      <protection locked="0"/>
    </xf>
    <xf numFmtId="2" fontId="31" fillId="0" borderId="4" xfId="10" applyNumberFormat="1" applyFont="1" applyFill="1" applyBorder="1" applyAlignment="1" applyProtection="1">
      <alignment horizontal="right" vertical="top"/>
      <protection locked="0"/>
    </xf>
    <xf numFmtId="49" fontId="17" fillId="0" borderId="4" xfId="10" applyNumberFormat="1" applyFont="1" applyFill="1" applyBorder="1" applyAlignment="1" applyProtection="1">
      <alignment horizontal="center" vertical="top"/>
      <protection locked="0"/>
    </xf>
    <xf numFmtId="2" fontId="17" fillId="0" borderId="4" xfId="10" applyNumberFormat="1" applyFont="1" applyFill="1" applyBorder="1" applyAlignment="1" applyProtection="1">
      <alignment horizontal="right" vertical="top"/>
      <protection locked="0"/>
    </xf>
    <xf numFmtId="167" fontId="23" fillId="0" borderId="0" xfId="0" applyNumberFormat="1" applyFont="1" applyBorder="1" applyAlignment="1">
      <alignment horizontal="left" vertical="top"/>
    </xf>
    <xf numFmtId="167" fontId="17" fillId="0" borderId="0" xfId="0" applyNumberFormat="1" applyFont="1" applyFill="1" applyBorder="1" applyAlignment="1">
      <alignment horizontal="center" wrapText="1"/>
    </xf>
    <xf numFmtId="167" fontId="17" fillId="0" borderId="0" xfId="0" applyNumberFormat="1" applyFont="1" applyFill="1" applyBorder="1" applyAlignment="1">
      <alignment horizontal="left" vertical="top" indent="1"/>
    </xf>
    <xf numFmtId="167" fontId="25" fillId="0" borderId="0" xfId="0" applyNumberFormat="1" applyFont="1" applyFill="1" applyBorder="1" applyAlignment="1">
      <alignment horizontal="left" vertical="top" wrapText="1"/>
    </xf>
    <xf numFmtId="165" fontId="20" fillId="0" borderId="8" xfId="0" applyNumberFormat="1" applyFont="1" applyBorder="1"/>
    <xf numFmtId="165" fontId="17" fillId="0" borderId="0" xfId="0" applyNumberFormat="1" applyFont="1" applyFill="1" applyBorder="1" applyAlignment="1">
      <alignment horizontal="right"/>
    </xf>
    <xf numFmtId="165" fontId="17" fillId="0" borderId="2" xfId="0" applyNumberFormat="1" applyFont="1" applyFill="1" applyBorder="1" applyAlignment="1">
      <alignment horizontal="right"/>
    </xf>
    <xf numFmtId="0" fontId="25" fillId="0" borderId="0" xfId="0" applyFont="1" applyFill="1" applyBorder="1" applyAlignment="1">
      <alignment horizontal="left" wrapText="1"/>
    </xf>
    <xf numFmtId="0" fontId="25" fillId="0" borderId="0" xfId="0" applyFont="1" applyFill="1" applyBorder="1" applyAlignment="1">
      <alignment horizontal="center"/>
    </xf>
    <xf numFmtId="1" fontId="25" fillId="0" borderId="0" xfId="0" applyNumberFormat="1" applyFont="1" applyFill="1" applyBorder="1" applyAlignment="1">
      <alignment horizontal="right"/>
    </xf>
    <xf numFmtId="165" fontId="25" fillId="0" borderId="0" xfId="0" applyNumberFormat="1" applyFont="1" applyFill="1" applyBorder="1" applyAlignment="1">
      <alignment horizontal="right"/>
    </xf>
    <xf numFmtId="4" fontId="23" fillId="0" borderId="2" xfId="3" applyNumberFormat="1" applyFont="1" applyBorder="1" applyAlignment="1" applyProtection="1">
      <alignment horizontal="center" vertical="top"/>
    </xf>
    <xf numFmtId="0" fontId="23" fillId="0" borderId="2" xfId="0" applyFont="1" applyBorder="1"/>
    <xf numFmtId="4" fontId="7" fillId="0" borderId="2" xfId="3" applyNumberFormat="1" applyFont="1" applyBorder="1" applyAlignment="1" applyProtection="1">
      <alignment horizontal="left" vertical="top"/>
    </xf>
    <xf numFmtId="1" fontId="17" fillId="0" borderId="2" xfId="0" applyNumberFormat="1" applyFont="1" applyFill="1" applyBorder="1" applyAlignment="1">
      <alignment horizontal="right"/>
    </xf>
    <xf numFmtId="0" fontId="17" fillId="0" borderId="2" xfId="0" applyFont="1" applyFill="1" applyBorder="1" applyAlignment="1">
      <alignment horizontal="center"/>
    </xf>
    <xf numFmtId="4" fontId="5" fillId="0" borderId="2" xfId="3" applyNumberFormat="1" applyFont="1" applyBorder="1" applyAlignment="1" applyProtection="1">
      <alignment horizontal="center" vertical="top"/>
    </xf>
    <xf numFmtId="0" fontId="5" fillId="0" borderId="2" xfId="0" applyFont="1" applyBorder="1"/>
    <xf numFmtId="0" fontId="29" fillId="0" borderId="0" xfId="0" applyFont="1" applyBorder="1" applyAlignment="1">
      <alignment horizontal="left" vertical="top"/>
    </xf>
    <xf numFmtId="0" fontId="29" fillId="0" borderId="0" xfId="0" applyFont="1" applyBorder="1" applyAlignment="1">
      <alignment vertical="top"/>
    </xf>
    <xf numFmtId="0" fontId="29" fillId="0" borderId="0" xfId="0" applyFont="1" applyBorder="1" applyAlignment="1">
      <alignment horizontal="center"/>
    </xf>
    <xf numFmtId="0" fontId="29" fillId="0" borderId="0" xfId="0" applyFont="1" applyBorder="1" applyAlignment="1">
      <alignment horizontal="right"/>
    </xf>
    <xf numFmtId="0" fontId="29" fillId="0" borderId="0" xfId="0" applyFont="1" applyBorder="1" applyAlignment="1"/>
    <xf numFmtId="167" fontId="3" fillId="0" borderId="0" xfId="0" applyNumberFormat="1" applyFont="1" applyBorder="1" applyAlignment="1">
      <alignment horizontal="left" vertical="top"/>
    </xf>
    <xf numFmtId="0" fontId="3" fillId="0" borderId="0" xfId="0" applyFont="1" applyFill="1" applyBorder="1" applyAlignment="1">
      <alignment horizontal="center"/>
    </xf>
    <xf numFmtId="1" fontId="3" fillId="0" borderId="0" xfId="0" applyNumberFormat="1" applyFont="1" applyFill="1" applyBorder="1" applyAlignment="1">
      <alignment horizontal="right"/>
    </xf>
    <xf numFmtId="0" fontId="3" fillId="0" borderId="0" xfId="0" applyFont="1" applyFill="1" applyBorder="1" applyAlignment="1">
      <alignment horizontal="right"/>
    </xf>
    <xf numFmtId="167" fontId="3" fillId="0" borderId="0" xfId="0" applyNumberFormat="1" applyFont="1" applyFill="1" applyBorder="1" applyAlignment="1">
      <alignment horizontal="left" vertical="top" indent="1"/>
    </xf>
    <xf numFmtId="167" fontId="3" fillId="0" borderId="0" xfId="0" applyNumberFormat="1" applyFont="1" applyFill="1" applyBorder="1" applyAlignment="1">
      <alignment horizontal="center" wrapText="1"/>
    </xf>
    <xf numFmtId="4" fontId="25" fillId="0" borderId="0" xfId="3" applyNumberFormat="1" applyFont="1" applyAlignment="1" applyProtection="1">
      <alignment horizontal="center" vertical="top"/>
    </xf>
    <xf numFmtId="4" fontId="25" fillId="0" borderId="0" xfId="3" applyNumberFormat="1" applyFont="1" applyAlignment="1" applyProtection="1">
      <alignment horizontal="left" vertical="top"/>
    </xf>
    <xf numFmtId="4" fontId="3" fillId="0" borderId="0" xfId="3" applyNumberFormat="1" applyFont="1" applyAlignment="1" applyProtection="1">
      <alignment horizontal="center" vertical="top"/>
    </xf>
    <xf numFmtId="165" fontId="3" fillId="0" borderId="0" xfId="0" applyNumberFormat="1" applyFont="1" applyFill="1" applyBorder="1" applyAlignment="1">
      <alignment horizontal="right"/>
    </xf>
    <xf numFmtId="4" fontId="3" fillId="0" borderId="2" xfId="3" applyNumberFormat="1" applyFont="1" applyBorder="1" applyAlignment="1" applyProtection="1">
      <alignment horizontal="center" vertical="top"/>
    </xf>
    <xf numFmtId="0" fontId="3" fillId="0" borderId="2" xfId="0" applyFont="1" applyBorder="1"/>
    <xf numFmtId="4" fontId="25" fillId="0" borderId="2" xfId="3" applyNumberFormat="1" applyFont="1" applyBorder="1" applyAlignment="1" applyProtection="1">
      <alignment horizontal="left" vertical="top"/>
    </xf>
    <xf numFmtId="1" fontId="3" fillId="0" borderId="2" xfId="0" applyNumberFormat="1" applyFont="1" applyFill="1" applyBorder="1" applyAlignment="1">
      <alignment horizontal="right"/>
    </xf>
    <xf numFmtId="0" fontId="3" fillId="0" borderId="2" xfId="0" applyFont="1" applyFill="1" applyBorder="1" applyAlignment="1">
      <alignment horizontal="center"/>
    </xf>
    <xf numFmtId="165" fontId="3" fillId="0" borderId="2" xfId="0" applyNumberFormat="1" applyFont="1" applyFill="1" applyBorder="1" applyAlignment="1">
      <alignment horizontal="right"/>
    </xf>
    <xf numFmtId="49" fontId="3" fillId="0" borderId="0" xfId="0" applyNumberFormat="1" applyFont="1" applyFill="1" applyBorder="1" applyAlignment="1">
      <alignment horizontal="left" vertical="top" indent="1"/>
    </xf>
    <xf numFmtId="0" fontId="3" fillId="0" borderId="0" xfId="0" applyFont="1" applyFill="1" applyBorder="1" applyAlignment="1">
      <alignment horizontal="center" wrapText="1"/>
    </xf>
    <xf numFmtId="49" fontId="25" fillId="0" borderId="0" xfId="0" applyNumberFormat="1" applyFont="1" applyBorder="1" applyAlignment="1">
      <alignment horizontal="center" vertical="top"/>
    </xf>
    <xf numFmtId="0" fontId="25" fillId="0" borderId="0" xfId="0" applyFont="1" applyBorder="1"/>
    <xf numFmtId="0" fontId="3" fillId="0" borderId="0" xfId="0" applyFont="1" applyBorder="1" applyAlignment="1">
      <alignment horizontal="center"/>
    </xf>
    <xf numFmtId="4" fontId="3" fillId="0" borderId="0" xfId="0" applyNumberFormat="1" applyFont="1" applyBorder="1" applyAlignment="1">
      <alignment horizontal="right"/>
    </xf>
    <xf numFmtId="49" fontId="25" fillId="0" borderId="0" xfId="0" applyNumberFormat="1" applyFont="1" applyAlignment="1">
      <alignment horizontal="center" vertical="top"/>
    </xf>
    <xf numFmtId="49" fontId="25" fillId="0" borderId="6" xfId="0" applyNumberFormat="1" applyFont="1" applyBorder="1" applyAlignment="1">
      <alignment horizontal="center" vertical="top"/>
    </xf>
    <xf numFmtId="0" fontId="25" fillId="0" borderId="6" xfId="0" applyFont="1" applyBorder="1"/>
    <xf numFmtId="0" fontId="3" fillId="0" borderId="6" xfId="0" applyFont="1" applyBorder="1" applyAlignment="1">
      <alignment horizontal="center"/>
    </xf>
    <xf numFmtId="4" fontId="3" fillId="0" borderId="6" xfId="0" applyNumberFormat="1" applyFont="1" applyBorder="1" applyAlignment="1">
      <alignment horizontal="right"/>
    </xf>
    <xf numFmtId="0" fontId="3" fillId="0" borderId="6" xfId="0" applyFont="1" applyBorder="1"/>
    <xf numFmtId="0" fontId="25" fillId="0" borderId="4" xfId="0" applyFont="1" applyBorder="1"/>
    <xf numFmtId="4" fontId="25" fillId="0" borderId="4" xfId="3" applyNumberFormat="1" applyFont="1" applyBorder="1" applyAlignment="1" applyProtection="1">
      <alignment horizontal="center" vertical="top"/>
    </xf>
    <xf numFmtId="4" fontId="25" fillId="0" borderId="4" xfId="3" applyNumberFormat="1" applyFont="1" applyBorder="1" applyAlignment="1" applyProtection="1">
      <alignment horizontal="left" vertical="top"/>
    </xf>
    <xf numFmtId="0" fontId="25" fillId="0" borderId="8" xfId="0" applyFont="1" applyBorder="1"/>
    <xf numFmtId="0" fontId="25" fillId="0" borderId="8" xfId="0" applyFont="1" applyBorder="1" applyAlignment="1">
      <alignment horizontal="right"/>
    </xf>
    <xf numFmtId="165" fontId="25" fillId="0" borderId="8" xfId="0" applyNumberFormat="1" applyFont="1" applyBorder="1"/>
    <xf numFmtId="0" fontId="25" fillId="0" borderId="4" xfId="0" applyFont="1" applyBorder="1" applyAlignment="1">
      <alignment horizontal="right"/>
    </xf>
    <xf numFmtId="4" fontId="25" fillId="0" borderId="4" xfId="0" applyNumberFormat="1" applyFont="1" applyBorder="1"/>
    <xf numFmtId="0" fontId="25" fillId="0" borderId="10" xfId="0" applyFont="1" applyBorder="1"/>
    <xf numFmtId="0" fontId="25" fillId="0" borderId="10" xfId="0" applyFont="1" applyBorder="1" applyAlignment="1">
      <alignment horizontal="right"/>
    </xf>
    <xf numFmtId="4" fontId="25" fillId="0" borderId="10" xfId="0" applyNumberFormat="1" applyFont="1" applyBorder="1"/>
    <xf numFmtId="49" fontId="3" fillId="0" borderId="0" xfId="0" applyNumberFormat="1" applyFont="1" applyAlignment="1">
      <alignment horizontal="center" vertical="top"/>
    </xf>
    <xf numFmtId="4" fontId="32" fillId="0" borderId="0" xfId="0" applyNumberFormat="1" applyFont="1" applyBorder="1" applyAlignment="1">
      <alignment vertical="top" wrapText="1"/>
    </xf>
    <xf numFmtId="0" fontId="33" fillId="0" borderId="4" xfId="0" applyFont="1" applyBorder="1" applyAlignment="1">
      <alignment horizontal="left" vertical="top"/>
    </xf>
    <xf numFmtId="0" fontId="32" fillId="0" borderId="4" xfId="0" applyFont="1" applyBorder="1" applyAlignment="1">
      <alignment horizontal="left" vertical="top"/>
    </xf>
    <xf numFmtId="0" fontId="33" fillId="0" borderId="4" xfId="0" applyFont="1" applyBorder="1" applyAlignment="1">
      <alignment horizontal="center" vertical="top" wrapText="1"/>
    </xf>
    <xf numFmtId="0" fontId="33" fillId="0" borderId="4" xfId="0" applyFont="1" applyBorder="1" applyAlignment="1">
      <alignment horizontal="left" vertical="top" wrapText="1"/>
    </xf>
    <xf numFmtId="0" fontId="33" fillId="0" borderId="4" xfId="0" applyFont="1" applyBorder="1" applyAlignment="1">
      <alignment horizontal="center" vertical="top"/>
    </xf>
    <xf numFmtId="0" fontId="33" fillId="0" borderId="4" xfId="0" applyFont="1" applyBorder="1" applyAlignment="1">
      <alignment horizontal="right" vertical="top"/>
    </xf>
    <xf numFmtId="4" fontId="33" fillId="0" borderId="4" xfId="0" applyNumberFormat="1" applyFont="1" applyBorder="1" applyAlignment="1">
      <alignment vertical="top"/>
    </xf>
    <xf numFmtId="4" fontId="33" fillId="0" borderId="4" xfId="0" applyNumberFormat="1" applyFont="1" applyBorder="1" applyAlignment="1">
      <alignment vertical="top" wrapText="1"/>
    </xf>
    <xf numFmtId="0" fontId="33" fillId="0" borderId="4" xfId="0" applyFont="1" applyBorder="1" applyAlignment="1">
      <alignment horizontal="right" vertical="top" wrapText="1"/>
    </xf>
    <xf numFmtId="4" fontId="32" fillId="0" borderId="4" xfId="0" applyNumberFormat="1" applyFont="1" applyBorder="1" applyAlignment="1">
      <alignment vertical="top" wrapText="1"/>
    </xf>
    <xf numFmtId="0" fontId="34" fillId="0" borderId="4" xfId="0" applyFont="1" applyBorder="1" applyAlignment="1">
      <alignment horizontal="left" vertical="top" wrapText="1"/>
    </xf>
    <xf numFmtId="0" fontId="32" fillId="0" borderId="4" xfId="0" applyFont="1" applyBorder="1" applyAlignment="1">
      <alignment horizontal="left" vertical="top" wrapText="1"/>
    </xf>
    <xf numFmtId="0" fontId="33" fillId="0" borderId="4" xfId="0" applyFont="1" applyBorder="1"/>
    <xf numFmtId="0" fontId="33" fillId="0" borderId="4" xfId="0" applyFont="1" applyBorder="1" applyAlignment="1">
      <alignment vertical="center" wrapText="1"/>
    </xf>
    <xf numFmtId="0" fontId="33" fillId="0" borderId="4" xfId="0" applyFont="1" applyBorder="1" applyAlignment="1">
      <alignment vertical="center"/>
    </xf>
    <xf numFmtId="4" fontId="33" fillId="0" borderId="4" xfId="0" applyNumberFormat="1" applyFont="1" applyBorder="1"/>
    <xf numFmtId="0" fontId="3" fillId="0" borderId="0" xfId="0" applyFont="1" applyBorder="1" applyAlignment="1">
      <alignment vertical="top" wrapText="1"/>
    </xf>
    <xf numFmtId="0" fontId="23" fillId="0" borderId="5" xfId="0" applyFont="1" applyBorder="1" applyAlignment="1">
      <alignment horizontal="left" wrapText="1"/>
    </xf>
    <xf numFmtId="0" fontId="32" fillId="0" borderId="9" xfId="0" applyFont="1" applyBorder="1" applyAlignment="1">
      <alignment horizontal="left" vertical="top"/>
    </xf>
    <xf numFmtId="0" fontId="32" fillId="0" borderId="0" xfId="0" applyFont="1" applyBorder="1" applyAlignment="1">
      <alignment vertical="center" wrapText="1"/>
    </xf>
    <xf numFmtId="0" fontId="33" fillId="0" borderId="0" xfId="0" applyFont="1" applyBorder="1" applyAlignment="1">
      <alignment vertical="center" wrapText="1"/>
    </xf>
    <xf numFmtId="0" fontId="33" fillId="0" borderId="5" xfId="0" applyFont="1" applyBorder="1" applyAlignment="1">
      <alignment vertical="center"/>
    </xf>
    <xf numFmtId="0" fontId="35" fillId="0" borderId="9" xfId="0" applyFont="1" applyBorder="1" applyAlignment="1">
      <alignment horizontal="left" vertical="top"/>
    </xf>
    <xf numFmtId="0" fontId="33" fillId="0" borderId="7" xfId="0" applyFont="1" applyBorder="1" applyAlignment="1">
      <alignment horizontal="left" vertical="top"/>
    </xf>
    <xf numFmtId="0" fontId="33" fillId="0" borderId="7" xfId="0" applyFont="1" applyBorder="1" applyAlignment="1">
      <alignment horizontal="center" vertical="top"/>
    </xf>
    <xf numFmtId="4" fontId="33" fillId="0" borderId="7" xfId="0" applyNumberFormat="1" applyFont="1" applyBorder="1" applyAlignment="1">
      <alignment vertical="top"/>
    </xf>
    <xf numFmtId="4" fontId="33" fillId="0" borderId="7" xfId="0" applyNumberFormat="1" applyFont="1" applyBorder="1" applyAlignment="1">
      <alignment vertical="top" wrapText="1"/>
    </xf>
    <xf numFmtId="0" fontId="34" fillId="0" borderId="7" xfId="0" applyFont="1" applyBorder="1" applyAlignment="1">
      <alignment horizontal="left" vertical="top" wrapText="1"/>
    </xf>
    <xf numFmtId="4" fontId="3" fillId="0" borderId="4" xfId="0" applyNumberFormat="1" applyFont="1" applyFill="1" applyBorder="1" applyAlignment="1">
      <alignment horizontal="left" vertical="top" wrapText="1"/>
    </xf>
    <xf numFmtId="4" fontId="3" fillId="0" borderId="4" xfId="0" applyNumberFormat="1" applyFont="1" applyFill="1" applyBorder="1" applyAlignment="1">
      <alignment horizontal="left"/>
    </xf>
    <xf numFmtId="0" fontId="36" fillId="0" borderId="0" xfId="0" applyFont="1"/>
    <xf numFmtId="2" fontId="3" fillId="0" borderId="0" xfId="0" applyNumberFormat="1" applyFont="1"/>
    <xf numFmtId="2" fontId="3" fillId="0" borderId="0" xfId="0" applyNumberFormat="1" applyFont="1" applyAlignment="1">
      <alignment horizontal="center"/>
    </xf>
    <xf numFmtId="164" fontId="3" fillId="0" borderId="0" xfId="1" applyNumberFormat="1" applyFont="1" applyAlignment="1">
      <alignment horizontal="right"/>
    </xf>
    <xf numFmtId="164" fontId="3" fillId="0" borderId="0" xfId="1" applyFont="1" applyAlignment="1">
      <alignment horizontal="center"/>
    </xf>
    <xf numFmtId="1" fontId="3" fillId="0" borderId="0" xfId="0" applyNumberFormat="1" applyFont="1"/>
    <xf numFmtId="166" fontId="3" fillId="0" borderId="0" xfId="0" applyNumberFormat="1" applyFont="1"/>
    <xf numFmtId="0" fontId="36" fillId="0" borderId="0" xfId="0" applyFont="1" applyFill="1"/>
    <xf numFmtId="0" fontId="3" fillId="0" borderId="0" xfId="0" applyFont="1" applyFill="1"/>
    <xf numFmtId="0" fontId="37" fillId="0" borderId="0" xfId="0" applyFont="1" applyFill="1" applyAlignment="1"/>
    <xf numFmtId="164" fontId="37" fillId="0" borderId="0" xfId="1" applyNumberFormat="1" applyFont="1" applyFill="1" applyAlignment="1">
      <alignment horizontal="right"/>
    </xf>
    <xf numFmtId="2" fontId="3" fillId="0" borderId="0" xfId="0" applyNumberFormat="1" applyFont="1" applyFill="1"/>
    <xf numFmtId="164" fontId="3" fillId="0" borderId="0" xfId="1" applyFont="1" applyFill="1" applyAlignment="1">
      <alignment horizontal="center"/>
    </xf>
    <xf numFmtId="164" fontId="3" fillId="0" borderId="0" xfId="1" applyNumberFormat="1" applyFont="1" applyFill="1" applyAlignment="1">
      <alignment horizontal="right"/>
    </xf>
    <xf numFmtId="0" fontId="37" fillId="0" borderId="0" xfId="0" applyFont="1" applyFill="1" applyAlignment="1">
      <alignment horizontal="center"/>
    </xf>
    <xf numFmtId="0" fontId="36" fillId="0" borderId="0" xfId="0" applyFont="1" applyBorder="1"/>
    <xf numFmtId="1" fontId="3" fillId="0" borderId="0" xfId="0" applyNumberFormat="1" applyFont="1" applyBorder="1"/>
    <xf numFmtId="164" fontId="3" fillId="0" borderId="0" xfId="1" applyFont="1" applyBorder="1" applyAlignment="1">
      <alignment horizontal="center"/>
    </xf>
    <xf numFmtId="164" fontId="3" fillId="0" borderId="0" xfId="1" applyNumberFormat="1" applyFont="1" applyBorder="1" applyAlignment="1">
      <alignment horizontal="right"/>
    </xf>
    <xf numFmtId="0" fontId="3" fillId="0" borderId="11" xfId="0" applyFont="1" applyBorder="1"/>
    <xf numFmtId="1" fontId="3" fillId="0" borderId="12" xfId="0" applyNumberFormat="1" applyFont="1" applyBorder="1"/>
    <xf numFmtId="0" fontId="3" fillId="0" borderId="12" xfId="0" applyFont="1" applyBorder="1"/>
    <xf numFmtId="164" fontId="3" fillId="0" borderId="12" xfId="1" applyFont="1" applyBorder="1" applyAlignment="1">
      <alignment horizontal="center"/>
    </xf>
    <xf numFmtId="164" fontId="3" fillId="0" borderId="13" xfId="1" applyNumberFormat="1" applyFont="1" applyBorder="1" applyAlignment="1">
      <alignment horizontal="right"/>
    </xf>
    <xf numFmtId="168" fontId="3" fillId="0" borderId="0" xfId="1" applyNumberFormat="1" applyFont="1"/>
    <xf numFmtId="164" fontId="3" fillId="0" borderId="0" xfId="1" applyFont="1"/>
    <xf numFmtId="0" fontId="38" fillId="0" borderId="0" xfId="0" applyFont="1"/>
    <xf numFmtId="16" fontId="3" fillId="0" borderId="0" xfId="0" applyNumberFormat="1" applyFont="1"/>
    <xf numFmtId="0" fontId="39" fillId="0" borderId="0" xfId="0" applyFont="1"/>
    <xf numFmtId="1" fontId="39" fillId="0" borderId="0" xfId="0" applyNumberFormat="1" applyFont="1"/>
    <xf numFmtId="164" fontId="39" fillId="0" borderId="0" xfId="1" applyFont="1" applyAlignment="1">
      <alignment horizontal="center"/>
    </xf>
    <xf numFmtId="1" fontId="0" fillId="0" borderId="0" xfId="0" applyNumberFormat="1"/>
    <xf numFmtId="0" fontId="0" fillId="0" borderId="0" xfId="0" applyAlignment="1">
      <alignment horizontal="center"/>
    </xf>
    <xf numFmtId="164" fontId="0" fillId="0" borderId="0" xfId="1" applyFont="1" applyAlignment="1">
      <alignment horizontal="center"/>
    </xf>
    <xf numFmtId="164" fontId="0" fillId="0" borderId="0" xfId="1" applyNumberFormat="1" applyFont="1" applyAlignment="1">
      <alignment horizontal="right"/>
    </xf>
    <xf numFmtId="0" fontId="0" fillId="0" borderId="0" xfId="0" quotePrefix="1"/>
    <xf numFmtId="0" fontId="0" fillId="0" borderId="0" xfId="0" applyBorder="1"/>
    <xf numFmtId="0" fontId="0" fillId="0" borderId="14" xfId="0" applyBorder="1"/>
    <xf numFmtId="0" fontId="0" fillId="0" borderId="0" xfId="0" applyAlignment="1">
      <alignment horizontal="left"/>
    </xf>
    <xf numFmtId="0" fontId="0" fillId="0" borderId="0" xfId="0" applyAlignment="1">
      <alignment horizontal="right"/>
    </xf>
    <xf numFmtId="0" fontId="0" fillId="0" borderId="15" xfId="0" applyBorder="1"/>
    <xf numFmtId="2" fontId="0" fillId="0" borderId="0" xfId="0" applyNumberFormat="1"/>
    <xf numFmtId="0" fontId="0" fillId="0" borderId="16" xfId="0" applyBorder="1" applyAlignment="1">
      <alignment horizontal="right"/>
    </xf>
    <xf numFmtId="0" fontId="0" fillId="0" borderId="17" xfId="0" applyBorder="1"/>
    <xf numFmtId="0" fontId="0" fillId="0" borderId="18" xfId="0" applyBorder="1"/>
    <xf numFmtId="0" fontId="0" fillId="0" borderId="19" xfId="0" applyBorder="1" applyAlignment="1">
      <alignment horizontal="right"/>
    </xf>
    <xf numFmtId="2" fontId="0" fillId="0" borderId="0" xfId="0" applyNumberFormat="1" applyBorder="1"/>
    <xf numFmtId="0" fontId="0" fillId="0" borderId="20" xfId="0" applyBorder="1"/>
    <xf numFmtId="0" fontId="0" fillId="0" borderId="0" xfId="0" quotePrefix="1" applyBorder="1"/>
    <xf numFmtId="0" fontId="0" fillId="0" borderId="21" xfId="0" applyBorder="1" applyAlignment="1">
      <alignment horizontal="right"/>
    </xf>
    <xf numFmtId="0" fontId="0" fillId="0" borderId="22" xfId="0" applyBorder="1"/>
    <xf numFmtId="2" fontId="0" fillId="0" borderId="22" xfId="0" applyNumberFormat="1" applyBorder="1"/>
    <xf numFmtId="0" fontId="0" fillId="0" borderId="23" xfId="0" applyBorder="1"/>
    <xf numFmtId="49" fontId="17" fillId="0" borderId="0" xfId="0" applyNumberFormat="1" applyFont="1" applyFill="1" applyBorder="1" applyAlignment="1">
      <alignment horizontal="center" vertical="center" wrapText="1"/>
    </xf>
    <xf numFmtId="0" fontId="17" fillId="0" borderId="0" xfId="0" applyFont="1" applyFill="1" applyBorder="1" applyAlignment="1">
      <alignment horizontal="center" vertical="center" wrapText="1"/>
    </xf>
    <xf numFmtId="0" fontId="3" fillId="0" borderId="0" xfId="0" applyFont="1" applyAlignment="1">
      <alignment horizontal="right"/>
    </xf>
    <xf numFmtId="4" fontId="5" fillId="0" borderId="6" xfId="0" applyNumberFormat="1" applyFont="1" applyFill="1" applyBorder="1" applyAlignment="1">
      <alignment horizontal="right"/>
    </xf>
    <xf numFmtId="4" fontId="33" fillId="0" borderId="7" xfId="0" applyNumberFormat="1" applyFont="1" applyBorder="1"/>
    <xf numFmtId="4" fontId="6" fillId="0" borderId="0" xfId="4" applyNumberFormat="1" applyFont="1" applyAlignment="1">
      <alignment horizontal="center"/>
    </xf>
    <xf numFmtId="4" fontId="6" fillId="0" borderId="0" xfId="3" applyNumberFormat="1" applyFont="1" applyAlignment="1" applyProtection="1">
      <alignment horizontal="center" vertical="center"/>
    </xf>
    <xf numFmtId="49" fontId="23" fillId="0" borderId="0" xfId="0" applyNumberFormat="1" applyFont="1" applyBorder="1" applyAlignment="1">
      <alignment horizontal="left" vertical="top" wrapText="1"/>
    </xf>
    <xf numFmtId="49" fontId="23" fillId="0" borderId="0" xfId="0" applyNumberFormat="1" applyFont="1" applyBorder="1" applyAlignment="1">
      <alignment horizontal="left" vertical="top"/>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49" fontId="17" fillId="0" borderId="6" xfId="0" applyNumberFormat="1" applyFont="1" applyFill="1" applyBorder="1" applyAlignment="1">
      <alignment horizontal="center" vertical="center" wrapText="1"/>
    </xf>
    <xf numFmtId="49" fontId="17"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cellXfs>
  <cellStyles count="12">
    <cellStyle name="Navadno" xfId="0" builtinId="0"/>
    <cellStyle name="Navadno 2" xfId="10"/>
    <cellStyle name="Navadno_449-99" xfId="2"/>
    <cellStyle name="Navadno_JN 31 grad-2000 disketa" xfId="3"/>
    <cellStyle name="Navadno_JN 74grad vodovod" xfId="4"/>
    <cellStyle name="Navadno_Strojno" xfId="11"/>
    <cellStyle name="Normal 2" xfId="9"/>
    <cellStyle name="Normal 6" xfId="7"/>
    <cellStyle name="Normal_I-BREZOV" xfId="8"/>
    <cellStyle name="Normal_kanal S1" xfId="5"/>
    <cellStyle name="Normal_Sheet3" xfId="6"/>
    <cellStyle name="Vejica" xfId="1" builtinId="3"/>
  </cellStyles>
  <dxfs count="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4577" name="Line 1"/>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948"/>
  <sheetViews>
    <sheetView view="pageBreakPreview" topLeftCell="A55" zoomScaleNormal="100" zoomScaleSheetLayoutView="100" workbookViewId="0">
      <selection activeCell="C50" sqref="C50"/>
    </sheetView>
  </sheetViews>
  <sheetFormatPr defaultRowHeight="13.5" customHeight="1" x14ac:dyDescent="0.2"/>
  <cols>
    <col min="1" max="1" width="9.6640625" style="38" customWidth="1"/>
    <col min="2" max="2" width="7.1640625" style="39" customWidth="1"/>
    <col min="3" max="3" width="52.5" style="29" customWidth="1"/>
    <col min="4" max="4" width="22.33203125" style="29" customWidth="1"/>
    <col min="5" max="6" width="9.33203125" style="28"/>
    <col min="7" max="7" width="13.83203125" style="29" bestFit="1" customWidth="1"/>
    <col min="8" max="16384" width="9.33203125" style="29"/>
  </cols>
  <sheetData>
    <row r="1" spans="1:4" s="7" customFormat="1" ht="13.5" customHeight="1" x14ac:dyDescent="0.2">
      <c r="C1" s="8"/>
      <c r="D1" s="8"/>
    </row>
    <row r="2" spans="1:4" s="7" customFormat="1" ht="13.5" customHeight="1" x14ac:dyDescent="0.2">
      <c r="C2" s="8"/>
      <c r="D2" s="8"/>
    </row>
    <row r="3" spans="1:4" s="7" customFormat="1" ht="13.5" customHeight="1" x14ac:dyDescent="0.2">
      <c r="C3" s="8"/>
      <c r="D3" s="8"/>
    </row>
    <row r="4" spans="1:4" s="7" customFormat="1" ht="13.5" customHeight="1" x14ac:dyDescent="0.2">
      <c r="C4" s="8"/>
      <c r="D4" s="8"/>
    </row>
    <row r="5" spans="1:4" s="7" customFormat="1" ht="19.899999999999999" customHeight="1" x14ac:dyDescent="0.25">
      <c r="A5" s="538" t="s">
        <v>32</v>
      </c>
      <c r="B5" s="538"/>
      <c r="C5" s="538"/>
      <c r="D5" s="538"/>
    </row>
    <row r="6" spans="1:4" s="7" customFormat="1" ht="13.5" customHeight="1" x14ac:dyDescent="0.2">
      <c r="C6" s="8"/>
      <c r="D6" s="8"/>
    </row>
    <row r="7" spans="1:4" s="7" customFormat="1" ht="13.5" customHeight="1" x14ac:dyDescent="0.2">
      <c r="C7" s="80"/>
      <c r="D7" s="8"/>
    </row>
    <row r="8" spans="1:4" s="7" customFormat="1" ht="13.5" customHeight="1" x14ac:dyDescent="0.2">
      <c r="C8" s="8"/>
      <c r="D8" s="8"/>
    </row>
    <row r="9" spans="1:4" s="7" customFormat="1" ht="13.5" customHeight="1" x14ac:dyDescent="0.2">
      <c r="C9" s="8"/>
      <c r="D9" s="8"/>
    </row>
    <row r="10" spans="1:4" s="7" customFormat="1" ht="13.5" customHeight="1" x14ac:dyDescent="0.2">
      <c r="C10" s="8"/>
      <c r="D10" s="8"/>
    </row>
    <row r="11" spans="1:4" s="13" customFormat="1" ht="13.5" customHeight="1" x14ac:dyDescent="0.2">
      <c r="A11" s="9"/>
      <c r="B11" s="10"/>
      <c r="C11" s="11"/>
      <c r="D11" s="12"/>
    </row>
    <row r="12" spans="1:4" s="13" customFormat="1" ht="13.5" customHeight="1" x14ac:dyDescent="0.2">
      <c r="A12" s="9"/>
      <c r="B12" s="10"/>
      <c r="C12" s="11"/>
      <c r="D12" s="12"/>
    </row>
    <row r="13" spans="1:4" s="13" customFormat="1" ht="13.5" customHeight="1" x14ac:dyDescent="0.2">
      <c r="A13" s="9"/>
      <c r="B13" s="10"/>
      <c r="C13" s="11"/>
      <c r="D13" s="12"/>
    </row>
    <row r="14" spans="1:4" s="13" customFormat="1" ht="13.5" customHeight="1" x14ac:dyDescent="0.2">
      <c r="A14" s="9"/>
      <c r="B14" s="10"/>
      <c r="C14" s="11"/>
      <c r="D14" s="12"/>
    </row>
    <row r="15" spans="1:4" s="13" customFormat="1" ht="13.5" customHeight="1" x14ac:dyDescent="0.2">
      <c r="A15" s="14"/>
      <c r="B15" s="10"/>
      <c r="C15" s="11"/>
      <c r="D15" s="12"/>
    </row>
    <row r="16" spans="1:4" s="13" customFormat="1" ht="13.5" customHeight="1" x14ac:dyDescent="0.25">
      <c r="A16" s="86" t="s">
        <v>7</v>
      </c>
      <c r="B16" s="16"/>
      <c r="C16" s="83" t="s">
        <v>43</v>
      </c>
      <c r="D16" s="17"/>
    </row>
    <row r="17" spans="1:4" s="13" customFormat="1" ht="13.5" customHeight="1" x14ac:dyDescent="0.2">
      <c r="A17" s="87"/>
      <c r="B17" s="18"/>
      <c r="C17" s="137" t="s">
        <v>44</v>
      </c>
      <c r="D17" s="16"/>
    </row>
    <row r="18" spans="1:4" s="13" customFormat="1" ht="13.5" customHeight="1" x14ac:dyDescent="0.2">
      <c r="A18" s="88"/>
      <c r="B18" s="19"/>
      <c r="C18" s="137" t="s">
        <v>93</v>
      </c>
      <c r="D18" s="17"/>
    </row>
    <row r="19" spans="1:4" s="13" customFormat="1" ht="13.5" customHeight="1" x14ac:dyDescent="0.2">
      <c r="A19" s="86"/>
      <c r="B19" s="10"/>
      <c r="C19" s="79"/>
      <c r="D19" s="12"/>
    </row>
    <row r="20" spans="1:4" s="13" customFormat="1" ht="13.5" customHeight="1" x14ac:dyDescent="0.2">
      <c r="A20" s="86"/>
      <c r="B20" s="10"/>
      <c r="C20" s="11"/>
      <c r="D20" s="12"/>
    </row>
    <row r="21" spans="1:4" s="13" customFormat="1" ht="13.5" customHeight="1" x14ac:dyDescent="0.2">
      <c r="A21" s="86"/>
      <c r="B21" s="10"/>
      <c r="C21" s="11"/>
      <c r="D21" s="12"/>
    </row>
    <row r="22" spans="1:4" s="13" customFormat="1" ht="13.5" customHeight="1" x14ac:dyDescent="0.2">
      <c r="A22" s="86"/>
      <c r="B22" s="10"/>
      <c r="C22" s="11"/>
      <c r="D22" s="12"/>
    </row>
    <row r="23" spans="1:4" s="13" customFormat="1" ht="13.5" customHeight="1" x14ac:dyDescent="0.2">
      <c r="A23" s="86"/>
      <c r="B23" s="10"/>
      <c r="C23" s="11"/>
      <c r="D23" s="12"/>
    </row>
    <row r="24" spans="1:4" s="13" customFormat="1" ht="13.5" customHeight="1" x14ac:dyDescent="0.25">
      <c r="A24" s="86" t="s">
        <v>8</v>
      </c>
      <c r="B24" s="10"/>
      <c r="C24" s="83" t="s">
        <v>45</v>
      </c>
      <c r="D24" s="12"/>
    </row>
    <row r="25" spans="1:4" s="13" customFormat="1" ht="13.5" customHeight="1" x14ac:dyDescent="0.25">
      <c r="A25" s="86"/>
      <c r="B25" s="10"/>
      <c r="C25" s="84" t="s">
        <v>46</v>
      </c>
      <c r="D25" s="12"/>
    </row>
    <row r="26" spans="1:4" s="13" customFormat="1" ht="13.5" customHeight="1" x14ac:dyDescent="0.2">
      <c r="A26" s="86"/>
      <c r="B26" s="10"/>
      <c r="C26" s="85"/>
      <c r="D26" s="12"/>
    </row>
    <row r="27" spans="1:4" s="13" customFormat="1" ht="13.5" customHeight="1" x14ac:dyDescent="0.2">
      <c r="A27" s="86"/>
      <c r="B27" s="10"/>
      <c r="C27" s="11"/>
      <c r="D27" s="11"/>
    </row>
    <row r="28" spans="1:4" s="13" customFormat="1" ht="13.5" customHeight="1" x14ac:dyDescent="0.2">
      <c r="A28" s="86"/>
      <c r="B28" s="10"/>
      <c r="C28" s="11"/>
      <c r="D28" s="11"/>
    </row>
    <row r="29" spans="1:4" s="13" customFormat="1" ht="13.5" customHeight="1" x14ac:dyDescent="0.2">
      <c r="A29" s="86"/>
      <c r="B29" s="10"/>
      <c r="C29" s="11"/>
      <c r="D29" s="11"/>
    </row>
    <row r="30" spans="1:4" s="13" customFormat="1" ht="13.5" customHeight="1" x14ac:dyDescent="0.2">
      <c r="A30" s="86"/>
      <c r="B30" s="10"/>
      <c r="C30" s="11"/>
      <c r="D30" s="11"/>
    </row>
    <row r="31" spans="1:4" s="13" customFormat="1" ht="13.5" customHeight="1" x14ac:dyDescent="0.2">
      <c r="A31" s="86"/>
      <c r="B31" s="10"/>
      <c r="C31" s="11"/>
      <c r="D31" s="11"/>
    </row>
    <row r="32" spans="1:4" s="13" customFormat="1" ht="13.5" customHeight="1" x14ac:dyDescent="0.2">
      <c r="A32" s="86" t="s">
        <v>9</v>
      </c>
      <c r="B32" s="10"/>
      <c r="C32" s="136" t="s">
        <v>47</v>
      </c>
      <c r="D32" s="16"/>
    </row>
    <row r="33" spans="1:4" s="13" customFormat="1" ht="13.5" customHeight="1" x14ac:dyDescent="0.2">
      <c r="A33" s="9"/>
      <c r="B33" s="10"/>
      <c r="C33" s="11"/>
      <c r="D33" s="11"/>
    </row>
    <row r="34" spans="1:4" s="13" customFormat="1" ht="13.5" customHeight="1" x14ac:dyDescent="0.2">
      <c r="A34" s="9"/>
      <c r="B34" s="10"/>
      <c r="C34" s="11"/>
      <c r="D34" s="11"/>
    </row>
    <row r="35" spans="1:4" s="13" customFormat="1" ht="13.5" customHeight="1" x14ac:dyDescent="0.2">
      <c r="A35" s="9"/>
      <c r="B35" s="10"/>
      <c r="C35" s="11"/>
      <c r="D35" s="11"/>
    </row>
    <row r="36" spans="1:4" s="13" customFormat="1" ht="13.5" customHeight="1" x14ac:dyDescent="0.2">
      <c r="A36" s="9"/>
      <c r="B36" s="10"/>
      <c r="C36" s="11"/>
      <c r="D36" s="11"/>
    </row>
    <row r="37" spans="1:4" s="13" customFormat="1" ht="13.5" customHeight="1" x14ac:dyDescent="0.2">
      <c r="A37" s="9"/>
      <c r="B37" s="10"/>
      <c r="C37" s="11"/>
      <c r="D37" s="11"/>
    </row>
    <row r="38" spans="1:4" s="13" customFormat="1" ht="13.5" customHeight="1" x14ac:dyDescent="0.2">
      <c r="A38" s="9"/>
      <c r="B38" s="10"/>
      <c r="C38" s="11"/>
      <c r="D38" s="11"/>
    </row>
    <row r="39" spans="1:4" s="13" customFormat="1" ht="13.5" customHeight="1" x14ac:dyDescent="0.2">
      <c r="A39" s="9"/>
      <c r="B39" s="10"/>
      <c r="C39" s="11"/>
      <c r="D39" s="11"/>
    </row>
    <row r="40" spans="1:4" s="13" customFormat="1" ht="13.5" customHeight="1" x14ac:dyDescent="0.2">
      <c r="A40" s="9"/>
      <c r="B40" s="10"/>
      <c r="C40" s="11"/>
      <c r="D40" s="11"/>
    </row>
    <row r="41" spans="1:4" s="13" customFormat="1" ht="13.5" customHeight="1" x14ac:dyDescent="0.2">
      <c r="A41" s="86" t="s">
        <v>10</v>
      </c>
      <c r="B41" s="10"/>
      <c r="C41" s="136" t="s">
        <v>362</v>
      </c>
      <c r="D41" s="16"/>
    </row>
    <row r="42" spans="1:4" s="13" customFormat="1" ht="13.5" customHeight="1" x14ac:dyDescent="0.2">
      <c r="A42" s="15"/>
      <c r="B42" s="10"/>
      <c r="C42" s="20"/>
      <c r="D42" s="16"/>
    </row>
    <row r="43" spans="1:4" s="7" customFormat="1" ht="13.5" customHeight="1" x14ac:dyDescent="0.2">
      <c r="C43" s="8"/>
      <c r="D43" s="8"/>
    </row>
    <row r="44" spans="1:4" s="7" customFormat="1" ht="13.5" customHeight="1" x14ac:dyDescent="0.2">
      <c r="C44" s="8"/>
      <c r="D44" s="8"/>
    </row>
    <row r="45" spans="1:4" s="13" customFormat="1" ht="13.5" customHeight="1" x14ac:dyDescent="0.2">
      <c r="A45" s="9"/>
      <c r="B45" s="10"/>
      <c r="C45" s="11"/>
      <c r="D45" s="11"/>
    </row>
    <row r="46" spans="1:4" s="13" customFormat="1" ht="13.5" customHeight="1" x14ac:dyDescent="0.2">
      <c r="A46" s="539" t="s">
        <v>33</v>
      </c>
      <c r="B46" s="539"/>
      <c r="C46" s="539"/>
      <c r="D46" s="539"/>
    </row>
    <row r="47" spans="1:4" s="13" customFormat="1" ht="13.5" customHeight="1" x14ac:dyDescent="0.2">
      <c r="A47" s="10"/>
      <c r="B47" s="21"/>
      <c r="C47" s="11"/>
      <c r="D47" s="12"/>
    </row>
    <row r="48" spans="1:4" s="13" customFormat="1" ht="13.5" customHeight="1" x14ac:dyDescent="0.2">
      <c r="A48" s="10"/>
      <c r="B48" s="11"/>
      <c r="C48" s="11"/>
      <c r="D48" s="12"/>
    </row>
    <row r="49" spans="1:4" s="68" customFormat="1" ht="13.5" customHeight="1" x14ac:dyDescent="0.2"/>
    <row r="50" spans="1:4" s="22" customFormat="1" ht="13.5" customHeight="1" x14ac:dyDescent="0.2">
      <c r="A50" s="10"/>
      <c r="B50" s="27"/>
      <c r="C50" s="11"/>
      <c r="D50" s="63"/>
    </row>
    <row r="51" spans="1:4" s="22" customFormat="1" ht="13.5" customHeight="1" x14ac:dyDescent="0.2">
      <c r="A51" s="25" t="s">
        <v>18</v>
      </c>
      <c r="B51" s="4" t="s">
        <v>96</v>
      </c>
      <c r="C51" s="26"/>
      <c r="D51" s="67">
        <f>SUM(D52:D53)</f>
        <v>0</v>
      </c>
    </row>
    <row r="52" spans="1:4" s="22" customFormat="1" ht="13.5" customHeight="1" x14ac:dyDescent="0.2">
      <c r="A52" s="138" t="s">
        <v>94</v>
      </c>
      <c r="B52" s="139" t="s">
        <v>104</v>
      </c>
      <c r="C52" s="26"/>
      <c r="D52" s="140">
        <f>+'KANAL S'!F210</f>
        <v>0</v>
      </c>
    </row>
    <row r="53" spans="1:4" s="22" customFormat="1" ht="13.5" customHeight="1" x14ac:dyDescent="0.2">
      <c r="A53" s="138" t="s">
        <v>95</v>
      </c>
      <c r="B53" s="139" t="s">
        <v>105</v>
      </c>
      <c r="C53" s="26"/>
      <c r="D53" s="140">
        <f>+'KANAL S'!F291</f>
        <v>0</v>
      </c>
    </row>
    <row r="54" spans="1:4" s="22" customFormat="1" ht="13.5" customHeight="1" x14ac:dyDescent="0.2">
      <c r="A54" s="138" t="s">
        <v>140</v>
      </c>
      <c r="B54" s="139" t="s">
        <v>141</v>
      </c>
      <c r="C54" s="26"/>
      <c r="D54" s="140">
        <f>+'KANAL S'!F345</f>
        <v>0</v>
      </c>
    </row>
    <row r="55" spans="1:4" s="22" customFormat="1" ht="13.5" customHeight="1" x14ac:dyDescent="0.2">
      <c r="A55" s="10"/>
      <c r="B55" s="27"/>
      <c r="C55" s="11"/>
      <c r="D55" s="63"/>
    </row>
    <row r="56" spans="1:4" s="22" customFormat="1" ht="13.5" customHeight="1" x14ac:dyDescent="0.2">
      <c r="A56" s="25" t="s">
        <v>17</v>
      </c>
      <c r="B56" s="4" t="s">
        <v>20</v>
      </c>
      <c r="C56" s="26"/>
      <c r="D56" s="67">
        <f>SUM(D57:D58)</f>
        <v>0</v>
      </c>
    </row>
    <row r="57" spans="1:4" s="22" customFormat="1" ht="13.5" customHeight="1" x14ac:dyDescent="0.2">
      <c r="A57" s="10" t="s">
        <v>97</v>
      </c>
      <c r="B57" s="2" t="s">
        <v>41</v>
      </c>
      <c r="C57" s="11"/>
      <c r="D57" s="89">
        <f>+'ČRPALIŠČE-gradbeni in strojni'!F158</f>
        <v>0</v>
      </c>
    </row>
    <row r="58" spans="1:4" s="22" customFormat="1" ht="13.5" customHeight="1" x14ac:dyDescent="0.2">
      <c r="A58" s="10" t="s">
        <v>98</v>
      </c>
      <c r="B58" s="2" t="s">
        <v>276</v>
      </c>
      <c r="C58" s="11"/>
      <c r="D58" s="62">
        <f>+'ČRPALIŠČE-gradbeni in strojni'!F210</f>
        <v>0</v>
      </c>
    </row>
    <row r="59" spans="1:4" s="22" customFormat="1" ht="13.5" customHeight="1" x14ac:dyDescent="0.2">
      <c r="A59" s="10"/>
      <c r="B59" s="13"/>
      <c r="C59" s="11"/>
      <c r="D59" s="62"/>
    </row>
    <row r="60" spans="1:4" s="22" customFormat="1" ht="13.5" customHeight="1" x14ac:dyDescent="0.2">
      <c r="A60" s="25" t="s">
        <v>19</v>
      </c>
      <c r="B60" s="22" t="s">
        <v>25</v>
      </c>
      <c r="C60" s="76"/>
      <c r="D60" s="77">
        <f>SUM(D61:D62)</f>
        <v>0</v>
      </c>
    </row>
    <row r="61" spans="1:4" s="22" customFormat="1" ht="13.5" customHeight="1" x14ac:dyDescent="0.2">
      <c r="A61" s="10" t="s">
        <v>99</v>
      </c>
      <c r="B61" s="13" t="s">
        <v>42</v>
      </c>
      <c r="C61" s="11"/>
      <c r="D61" s="62">
        <f>+'ČRPALIŠČE-elektro'!F4</f>
        <v>0</v>
      </c>
    </row>
    <row r="62" spans="1:4" s="22" customFormat="1" ht="13.5" customHeight="1" x14ac:dyDescent="0.2">
      <c r="A62" s="10" t="s">
        <v>100</v>
      </c>
      <c r="B62" s="13" t="s">
        <v>28</v>
      </c>
      <c r="C62" s="11"/>
      <c r="D62" s="62">
        <f>+'ČRPALIŠČE-elektro'!F83</f>
        <v>0</v>
      </c>
    </row>
    <row r="63" spans="1:4" s="22" customFormat="1" ht="13.5" customHeight="1" x14ac:dyDescent="0.2">
      <c r="A63" s="10"/>
      <c r="C63" s="11"/>
      <c r="D63" s="62"/>
    </row>
    <row r="64" spans="1:4" s="22" customFormat="1" ht="13.5" customHeight="1" x14ac:dyDescent="0.2">
      <c r="A64" s="25" t="s">
        <v>34</v>
      </c>
      <c r="B64" s="22" t="s">
        <v>106</v>
      </c>
      <c r="C64" s="11"/>
      <c r="D64" s="81">
        <f>SUM(D65:D67)</f>
        <v>0</v>
      </c>
    </row>
    <row r="65" spans="1:4" s="22" customFormat="1" ht="13.5" customHeight="1" x14ac:dyDescent="0.2">
      <c r="A65" s="10" t="s">
        <v>101</v>
      </c>
      <c r="B65" s="13" t="s">
        <v>41</v>
      </c>
      <c r="C65" s="11"/>
      <c r="D65" s="62">
        <f>+'ČRPALIŠČE-vodov_priklj'!F4</f>
        <v>0</v>
      </c>
    </row>
    <row r="66" spans="1:4" s="22" customFormat="1" ht="13.5" customHeight="1" x14ac:dyDescent="0.2">
      <c r="A66" s="10" t="s">
        <v>102</v>
      </c>
      <c r="B66" s="13" t="s">
        <v>35</v>
      </c>
      <c r="C66" s="11"/>
      <c r="D66" s="63">
        <f>+'ČRPALIŠČE-vodov_priklj'!F5</f>
        <v>0</v>
      </c>
    </row>
    <row r="67" spans="1:4" s="22" customFormat="1" ht="13.5" customHeight="1" x14ac:dyDescent="0.2">
      <c r="A67" s="10" t="s">
        <v>103</v>
      </c>
      <c r="B67" s="13" t="s">
        <v>36</v>
      </c>
      <c r="C67" s="11"/>
      <c r="D67" s="63">
        <f>+'ČRPALIŠČE-vodov_priklj'!F6</f>
        <v>0</v>
      </c>
    </row>
    <row r="68" spans="1:4" s="22" customFormat="1" ht="13.5" customHeight="1" x14ac:dyDescent="0.2">
      <c r="A68" s="10"/>
      <c r="B68" s="13"/>
      <c r="C68" s="11"/>
      <c r="D68" s="62"/>
    </row>
    <row r="69" spans="1:4" ht="13.5" customHeight="1" x14ac:dyDescent="0.2">
      <c r="A69" s="10"/>
      <c r="B69" s="26" t="s">
        <v>1</v>
      </c>
      <c r="C69" s="16"/>
      <c r="D69" s="67">
        <f>+D51+D56+D60+D64</f>
        <v>0</v>
      </c>
    </row>
    <row r="70" spans="1:4" ht="13.5" customHeight="1" x14ac:dyDescent="0.2">
      <c r="A70" s="10"/>
      <c r="B70" s="11"/>
      <c r="C70" s="11"/>
      <c r="D70" s="63"/>
    </row>
    <row r="71" spans="1:4" ht="13.5" customHeight="1" x14ac:dyDescent="0.2">
      <c r="A71" s="10"/>
      <c r="B71" s="16" t="s">
        <v>92</v>
      </c>
      <c r="C71" s="16"/>
      <c r="D71" s="63">
        <f>+D69*0.22</f>
        <v>0</v>
      </c>
    </row>
    <row r="72" spans="1:4" ht="13.5" customHeight="1" x14ac:dyDescent="0.2">
      <c r="A72" s="10"/>
      <c r="B72" s="30"/>
      <c r="C72" s="30"/>
      <c r="D72" s="31"/>
    </row>
    <row r="73" spans="1:4" ht="13.5" customHeight="1" x14ac:dyDescent="0.2">
      <c r="A73" s="10"/>
      <c r="B73" s="11"/>
      <c r="C73" s="11"/>
      <c r="D73" s="32"/>
    </row>
    <row r="74" spans="1:4" ht="13.5" customHeight="1" x14ac:dyDescent="0.25">
      <c r="A74" s="33"/>
      <c r="B74" s="34" t="s">
        <v>708</v>
      </c>
      <c r="C74" s="34"/>
      <c r="D74" s="82">
        <f>SUM(D69:D71)</f>
        <v>0</v>
      </c>
    </row>
    <row r="75" spans="1:4" ht="13.5" customHeight="1" thickBot="1" x14ac:dyDescent="0.25">
      <c r="A75" s="10"/>
      <c r="B75" s="35"/>
      <c r="C75" s="35"/>
      <c r="D75" s="36"/>
    </row>
    <row r="76" spans="1:4" ht="13.5" customHeight="1" thickTop="1" x14ac:dyDescent="0.2">
      <c r="A76" s="23"/>
      <c r="B76" s="24"/>
      <c r="C76" s="24"/>
      <c r="D76" s="37"/>
    </row>
    <row r="78" spans="1:4" ht="13.5" customHeight="1" x14ac:dyDescent="0.2">
      <c r="C78" s="40"/>
      <c r="D78" s="40"/>
    </row>
    <row r="79" spans="1:4" ht="13.5" customHeight="1" x14ac:dyDescent="0.2">
      <c r="C79" s="40"/>
      <c r="D79" s="40"/>
    </row>
    <row r="81" spans="3:4" ht="13.5" customHeight="1" x14ac:dyDescent="0.2">
      <c r="C81" s="40"/>
      <c r="D81" s="40"/>
    </row>
    <row r="83" spans="3:4" ht="13.5" customHeight="1" x14ac:dyDescent="0.2">
      <c r="C83" s="40"/>
      <c r="D83" s="40"/>
    </row>
    <row r="84" spans="3:4" ht="13.5" customHeight="1" x14ac:dyDescent="0.2">
      <c r="C84" s="40"/>
      <c r="D84" s="40"/>
    </row>
    <row r="86" spans="3:4" ht="13.5" customHeight="1" x14ac:dyDescent="0.2">
      <c r="C86" s="40"/>
      <c r="D86" s="40"/>
    </row>
    <row r="87" spans="3:4" ht="13.5" customHeight="1" x14ac:dyDescent="0.2">
      <c r="C87" s="40"/>
      <c r="D87" s="40"/>
    </row>
    <row r="89" spans="3:4" ht="13.5" customHeight="1" x14ac:dyDescent="0.2">
      <c r="C89" s="40"/>
      <c r="D89" s="40"/>
    </row>
    <row r="94" spans="3:4" ht="13.5" customHeight="1" x14ac:dyDescent="0.2">
      <c r="C94" s="40"/>
      <c r="D94" s="40"/>
    </row>
    <row r="96" spans="3:4" ht="13.5" customHeight="1" x14ac:dyDescent="0.2">
      <c r="C96" s="40"/>
      <c r="D96" s="40"/>
    </row>
    <row r="98" spans="3:4" ht="13.5" customHeight="1" x14ac:dyDescent="0.2">
      <c r="C98" s="40"/>
      <c r="D98" s="40"/>
    </row>
    <row r="100" spans="3:4" ht="13.5" customHeight="1" x14ac:dyDescent="0.2">
      <c r="C100" s="40"/>
      <c r="D100" s="40"/>
    </row>
    <row r="101" spans="3:4" ht="13.5" customHeight="1" x14ac:dyDescent="0.2">
      <c r="C101" s="40"/>
      <c r="D101" s="40"/>
    </row>
    <row r="103" spans="3:4" ht="13.5" customHeight="1" x14ac:dyDescent="0.2">
      <c r="C103" s="40"/>
      <c r="D103" s="40"/>
    </row>
    <row r="104" spans="3:4" ht="13.5" customHeight="1" x14ac:dyDescent="0.2">
      <c r="C104" s="40"/>
      <c r="D104" s="40"/>
    </row>
    <row r="106" spans="3:4" ht="13.5" customHeight="1" x14ac:dyDescent="0.2">
      <c r="C106" s="40"/>
      <c r="D106" s="40"/>
    </row>
    <row r="113" spans="3:4" ht="13.5" customHeight="1" x14ac:dyDescent="0.2">
      <c r="C113" s="40"/>
      <c r="D113" s="40"/>
    </row>
    <row r="114" spans="3:4" ht="13.5" customHeight="1" x14ac:dyDescent="0.2">
      <c r="C114" s="40"/>
      <c r="D114" s="40"/>
    </row>
    <row r="117" spans="3:4" ht="13.5" customHeight="1" x14ac:dyDescent="0.2">
      <c r="C117" s="40"/>
      <c r="D117" s="40"/>
    </row>
    <row r="118" spans="3:4" ht="13.5" customHeight="1" x14ac:dyDescent="0.2">
      <c r="C118" s="40"/>
      <c r="D118" s="40"/>
    </row>
    <row r="120" spans="3:4" ht="13.5" customHeight="1" x14ac:dyDescent="0.2">
      <c r="C120" s="40"/>
      <c r="D120" s="40"/>
    </row>
    <row r="121" spans="3:4" ht="13.5" customHeight="1" x14ac:dyDescent="0.2">
      <c r="C121" s="40"/>
      <c r="D121" s="40"/>
    </row>
    <row r="123" spans="3:4" ht="13.5" customHeight="1" x14ac:dyDescent="0.2">
      <c r="C123" s="40"/>
      <c r="D123" s="40"/>
    </row>
    <row r="126" spans="3:4" ht="13.5" customHeight="1" x14ac:dyDescent="0.2">
      <c r="C126" s="40"/>
      <c r="D126" s="40"/>
    </row>
    <row r="127" spans="3:4" ht="13.5" customHeight="1" x14ac:dyDescent="0.2">
      <c r="C127" s="40"/>
      <c r="D127" s="40"/>
    </row>
    <row r="128" spans="3:4" ht="13.5" customHeight="1" x14ac:dyDescent="0.2">
      <c r="C128" s="40"/>
      <c r="D128" s="40"/>
    </row>
    <row r="129" spans="1:6" ht="13.5" customHeight="1" x14ac:dyDescent="0.2">
      <c r="C129" s="40"/>
      <c r="D129" s="40"/>
    </row>
    <row r="130" spans="1:6" ht="13.5" customHeight="1" x14ac:dyDescent="0.2">
      <c r="C130" s="40"/>
      <c r="D130" s="40"/>
    </row>
    <row r="131" spans="1:6" ht="13.5" customHeight="1" x14ac:dyDescent="0.2">
      <c r="C131" s="40"/>
      <c r="D131" s="40"/>
    </row>
    <row r="132" spans="1:6" ht="13.5" customHeight="1" x14ac:dyDescent="0.2">
      <c r="C132" s="40"/>
      <c r="D132" s="40"/>
    </row>
    <row r="133" spans="1:6" ht="13.5" customHeight="1" x14ac:dyDescent="0.2">
      <c r="C133" s="40"/>
      <c r="D133" s="40"/>
    </row>
    <row r="134" spans="1:6" ht="13.5" customHeight="1" x14ac:dyDescent="0.2">
      <c r="C134" s="40"/>
      <c r="D134" s="40"/>
    </row>
    <row r="135" spans="1:6" ht="13.5" customHeight="1" x14ac:dyDescent="0.2">
      <c r="C135" s="40"/>
      <c r="D135" s="40"/>
    </row>
    <row r="137" spans="1:6" s="42" customFormat="1" ht="13.5" customHeight="1" x14ac:dyDescent="0.2">
      <c r="A137" s="38"/>
      <c r="B137" s="39"/>
      <c r="C137" s="29"/>
      <c r="D137" s="29"/>
      <c r="E137" s="41"/>
      <c r="F137" s="41"/>
    </row>
    <row r="138" spans="1:6" ht="13.5" customHeight="1" x14ac:dyDescent="0.2">
      <c r="C138" s="40"/>
      <c r="D138" s="40"/>
    </row>
    <row r="139" spans="1:6" ht="13.5" customHeight="1" x14ac:dyDescent="0.2">
      <c r="C139" s="40"/>
      <c r="D139" s="40"/>
    </row>
    <row r="141" spans="1:6" ht="13.5" customHeight="1" x14ac:dyDescent="0.2">
      <c r="C141" s="40"/>
      <c r="D141" s="40"/>
    </row>
    <row r="142" spans="1:6" ht="13.5" customHeight="1" x14ac:dyDescent="0.2">
      <c r="C142" s="40"/>
      <c r="D142" s="40"/>
    </row>
    <row r="144" spans="1:6" ht="13.5" customHeight="1" x14ac:dyDescent="0.2">
      <c r="C144" s="40"/>
      <c r="D144" s="40"/>
    </row>
    <row r="146" spans="1:4" ht="13.5" customHeight="1" x14ac:dyDescent="0.2">
      <c r="C146" s="40"/>
      <c r="D146" s="40"/>
    </row>
    <row r="147" spans="1:4" ht="13.5" customHeight="1" x14ac:dyDescent="0.2">
      <c r="C147" s="40"/>
      <c r="D147" s="40"/>
    </row>
    <row r="148" spans="1:4" ht="13.5" customHeight="1" x14ac:dyDescent="0.2">
      <c r="A148" s="43"/>
      <c r="B148" s="44"/>
      <c r="C148" s="45"/>
      <c r="D148" s="45"/>
    </row>
    <row r="157" spans="1:4" ht="13.5" customHeight="1" x14ac:dyDescent="0.2">
      <c r="C157" s="40"/>
      <c r="D157" s="40"/>
    </row>
    <row r="158" spans="1:4" ht="13.5" customHeight="1" x14ac:dyDescent="0.2">
      <c r="C158" s="40"/>
      <c r="D158" s="40"/>
    </row>
    <row r="159" spans="1:4" ht="13.5" customHeight="1" x14ac:dyDescent="0.2">
      <c r="C159" s="40"/>
      <c r="D159" s="40"/>
    </row>
    <row r="165" spans="1:4" ht="13.5" customHeight="1" x14ac:dyDescent="0.2">
      <c r="C165" s="40"/>
      <c r="D165" s="40"/>
    </row>
    <row r="167" spans="1:4" ht="13.5" customHeight="1" x14ac:dyDescent="0.2">
      <c r="C167" s="40"/>
      <c r="D167" s="40"/>
    </row>
    <row r="168" spans="1:4" ht="13.5" customHeight="1" x14ac:dyDescent="0.2">
      <c r="C168" s="40"/>
      <c r="D168" s="40"/>
    </row>
    <row r="170" spans="1:4" s="46" customFormat="1" ht="13.5" customHeight="1" x14ac:dyDescent="0.2">
      <c r="A170" s="38"/>
      <c r="B170" s="39"/>
      <c r="C170" s="29"/>
      <c r="D170" s="29"/>
    </row>
    <row r="173" spans="1:4" ht="13.5" customHeight="1" x14ac:dyDescent="0.2">
      <c r="C173" s="40"/>
      <c r="D173" s="40"/>
    </row>
    <row r="174" spans="1:4" ht="13.5" customHeight="1" x14ac:dyDescent="0.2">
      <c r="C174" s="40"/>
      <c r="D174" s="40"/>
    </row>
    <row r="175" spans="1:4" ht="13.5" customHeight="1" x14ac:dyDescent="0.2">
      <c r="C175" s="40"/>
      <c r="D175" s="40"/>
    </row>
    <row r="176" spans="1:4" ht="13.5" customHeight="1" x14ac:dyDescent="0.2">
      <c r="C176" s="40"/>
      <c r="D176" s="40"/>
    </row>
    <row r="177" spans="2:4" ht="13.5" customHeight="1" x14ac:dyDescent="0.2">
      <c r="C177" s="40"/>
      <c r="D177" s="40"/>
    </row>
    <row r="178" spans="2:4" ht="13.5" customHeight="1" x14ac:dyDescent="0.2">
      <c r="C178" s="40"/>
      <c r="D178" s="40"/>
    </row>
    <row r="179" spans="2:4" ht="13.5" customHeight="1" x14ac:dyDescent="0.2">
      <c r="C179" s="40"/>
      <c r="D179" s="40"/>
    </row>
    <row r="180" spans="2:4" ht="13.5" customHeight="1" x14ac:dyDescent="0.2">
      <c r="B180" s="47"/>
      <c r="C180" s="48"/>
      <c r="D180" s="48"/>
    </row>
    <row r="183" spans="2:4" ht="13.5" customHeight="1" x14ac:dyDescent="0.2">
      <c r="C183" s="40"/>
      <c r="D183" s="40"/>
    </row>
    <row r="184" spans="2:4" ht="13.5" customHeight="1" x14ac:dyDescent="0.2">
      <c r="C184" s="40"/>
      <c r="D184" s="40"/>
    </row>
    <row r="185" spans="2:4" ht="13.5" customHeight="1" x14ac:dyDescent="0.2">
      <c r="C185" s="40"/>
      <c r="D185" s="40"/>
    </row>
    <row r="186" spans="2:4" ht="13.5" customHeight="1" x14ac:dyDescent="0.2">
      <c r="C186" s="40"/>
      <c r="D186" s="40"/>
    </row>
    <row r="188" spans="2:4" ht="13.5" customHeight="1" x14ac:dyDescent="0.2">
      <c r="C188" s="40"/>
      <c r="D188" s="40"/>
    </row>
    <row r="191" spans="2:4" ht="13.5" customHeight="1" x14ac:dyDescent="0.2">
      <c r="C191" s="40"/>
      <c r="D191" s="40"/>
    </row>
    <row r="192" spans="2:4" ht="13.5" customHeight="1" x14ac:dyDescent="0.2">
      <c r="C192" s="40"/>
      <c r="D192" s="40"/>
    </row>
    <row r="193" spans="3:4" ht="13.5" customHeight="1" x14ac:dyDescent="0.2">
      <c r="C193" s="40"/>
      <c r="D193" s="40"/>
    </row>
    <row r="194" spans="3:4" ht="13.5" customHeight="1" x14ac:dyDescent="0.2">
      <c r="C194" s="40"/>
      <c r="D194" s="40"/>
    </row>
    <row r="196" spans="3:4" ht="13.5" customHeight="1" x14ac:dyDescent="0.2">
      <c r="C196" s="40"/>
      <c r="D196" s="40"/>
    </row>
    <row r="198" spans="3:4" ht="13.5" customHeight="1" x14ac:dyDescent="0.2">
      <c r="C198" s="40"/>
      <c r="D198" s="40"/>
    </row>
    <row r="200" spans="3:4" ht="13.5" customHeight="1" x14ac:dyDescent="0.2">
      <c r="C200" s="40"/>
      <c r="D200" s="40"/>
    </row>
    <row r="201" spans="3:4" ht="13.5" customHeight="1" x14ac:dyDescent="0.2">
      <c r="C201" s="40"/>
      <c r="D201" s="40"/>
    </row>
    <row r="202" spans="3:4" ht="13.5" customHeight="1" x14ac:dyDescent="0.2">
      <c r="C202" s="40"/>
      <c r="D202" s="40"/>
    </row>
    <row r="203" spans="3:4" ht="13.5" customHeight="1" x14ac:dyDescent="0.2">
      <c r="C203" s="40"/>
      <c r="D203" s="40"/>
    </row>
    <row r="204" spans="3:4" ht="13.5" customHeight="1" x14ac:dyDescent="0.2">
      <c r="C204" s="40"/>
      <c r="D204" s="40"/>
    </row>
    <row r="205" spans="3:4" ht="13.5" customHeight="1" x14ac:dyDescent="0.2">
      <c r="C205" s="40"/>
      <c r="D205" s="40"/>
    </row>
    <row r="216" spans="3:4" ht="13.5" customHeight="1" x14ac:dyDescent="0.2">
      <c r="C216" s="40"/>
      <c r="D216" s="40"/>
    </row>
    <row r="217" spans="3:4" ht="13.5" customHeight="1" x14ac:dyDescent="0.2">
      <c r="C217" s="40"/>
      <c r="D217" s="40"/>
    </row>
    <row r="218" spans="3:4" ht="13.5" customHeight="1" x14ac:dyDescent="0.2">
      <c r="C218" s="40"/>
      <c r="D218" s="40"/>
    </row>
    <row r="219" spans="3:4" ht="13.5" customHeight="1" x14ac:dyDescent="0.2">
      <c r="C219" s="40"/>
      <c r="D219" s="40"/>
    </row>
    <row r="220" spans="3:4" ht="13.5" customHeight="1" x14ac:dyDescent="0.2">
      <c r="C220" s="40"/>
      <c r="D220" s="40"/>
    </row>
    <row r="221" spans="3:4" ht="13.5" customHeight="1" x14ac:dyDescent="0.2">
      <c r="C221" s="40"/>
      <c r="D221" s="40"/>
    </row>
    <row r="222" spans="3:4" ht="13.5" customHeight="1" x14ac:dyDescent="0.2">
      <c r="C222" s="40"/>
      <c r="D222" s="40"/>
    </row>
    <row r="225" spans="3:4" ht="13.5" customHeight="1" x14ac:dyDescent="0.2">
      <c r="C225" s="40"/>
      <c r="D225" s="40"/>
    </row>
    <row r="226" spans="3:4" ht="13.5" customHeight="1" x14ac:dyDescent="0.2">
      <c r="C226" s="40"/>
      <c r="D226" s="40"/>
    </row>
    <row r="227" spans="3:4" ht="13.5" customHeight="1" x14ac:dyDescent="0.2">
      <c r="C227" s="40"/>
      <c r="D227" s="40"/>
    </row>
    <row r="228" spans="3:4" ht="13.5" customHeight="1" x14ac:dyDescent="0.2">
      <c r="C228" s="40"/>
      <c r="D228" s="40"/>
    </row>
    <row r="229" spans="3:4" ht="13.5" customHeight="1" x14ac:dyDescent="0.2">
      <c r="C229" s="40"/>
      <c r="D229" s="40"/>
    </row>
    <row r="230" spans="3:4" ht="13.5" customHeight="1" x14ac:dyDescent="0.2">
      <c r="C230" s="40"/>
      <c r="D230" s="40"/>
    </row>
    <row r="233" spans="3:4" ht="13.5" customHeight="1" x14ac:dyDescent="0.2">
      <c r="C233" s="40"/>
      <c r="D233" s="40"/>
    </row>
    <row r="235" spans="3:4" ht="13.5" customHeight="1" x14ac:dyDescent="0.2">
      <c r="C235" s="40"/>
      <c r="D235" s="40"/>
    </row>
    <row r="238" spans="3:4" ht="13.5" customHeight="1" x14ac:dyDescent="0.2">
      <c r="C238" s="40"/>
      <c r="D238" s="40"/>
    </row>
    <row r="239" spans="3:4" ht="13.5" customHeight="1" x14ac:dyDescent="0.2">
      <c r="C239" s="40"/>
      <c r="D239" s="40"/>
    </row>
    <row r="246" spans="1:6" ht="13.5" customHeight="1" x14ac:dyDescent="0.2">
      <c r="C246" s="40"/>
      <c r="D246" s="40"/>
    </row>
    <row r="247" spans="1:6" ht="13.5" customHeight="1" x14ac:dyDescent="0.2">
      <c r="C247" s="40"/>
      <c r="D247" s="40"/>
    </row>
    <row r="253" spans="1:6" s="42" customFormat="1" ht="13.5" customHeight="1" x14ac:dyDescent="0.2">
      <c r="A253" s="38"/>
      <c r="B253" s="39"/>
      <c r="C253" s="29"/>
      <c r="D253" s="29"/>
      <c r="E253" s="41"/>
      <c r="F253" s="41"/>
    </row>
    <row r="256" spans="1:6" ht="13.5" customHeight="1" x14ac:dyDescent="0.2">
      <c r="C256" s="40"/>
      <c r="D256" s="40"/>
    </row>
    <row r="264" spans="1:4" ht="13.5" customHeight="1" x14ac:dyDescent="0.2">
      <c r="A264" s="43"/>
      <c r="B264" s="44"/>
      <c r="C264" s="45"/>
      <c r="D264" s="45"/>
    </row>
    <row r="268" spans="1:4" ht="13.5" customHeight="1" x14ac:dyDescent="0.2">
      <c r="C268" s="40"/>
      <c r="D268" s="40"/>
    </row>
    <row r="277" spans="3:4" ht="13.5" customHeight="1" x14ac:dyDescent="0.2">
      <c r="C277" s="40"/>
      <c r="D277" s="40"/>
    </row>
    <row r="278" spans="3:4" ht="13.5" customHeight="1" x14ac:dyDescent="0.2">
      <c r="C278" s="40"/>
      <c r="D278" s="40"/>
    </row>
    <row r="285" spans="3:4" ht="13.5" customHeight="1" x14ac:dyDescent="0.2">
      <c r="C285" s="40"/>
      <c r="D285" s="40"/>
    </row>
    <row r="286" spans="3:4" ht="13.5" customHeight="1" x14ac:dyDescent="0.2">
      <c r="C286" s="40"/>
      <c r="D286" s="40"/>
    </row>
    <row r="287" spans="3:4" ht="13.5" customHeight="1" x14ac:dyDescent="0.2">
      <c r="C287" s="40"/>
      <c r="D287" s="40"/>
    </row>
    <row r="288" spans="3:4" ht="13.5" customHeight="1" x14ac:dyDescent="0.2">
      <c r="C288" s="40"/>
      <c r="D288" s="40"/>
    </row>
    <row r="290" spans="3:4" ht="13.5" customHeight="1" x14ac:dyDescent="0.2">
      <c r="C290" s="40"/>
      <c r="D290" s="40"/>
    </row>
    <row r="292" spans="3:4" ht="13.5" customHeight="1" x14ac:dyDescent="0.2">
      <c r="C292" s="40"/>
      <c r="D292" s="40"/>
    </row>
    <row r="293" spans="3:4" ht="13.5" customHeight="1" x14ac:dyDescent="0.2">
      <c r="C293" s="40"/>
      <c r="D293" s="40"/>
    </row>
    <row r="296" spans="3:4" ht="13.5" customHeight="1" x14ac:dyDescent="0.2">
      <c r="C296" s="40"/>
      <c r="D296" s="40"/>
    </row>
    <row r="297" spans="3:4" ht="13.5" customHeight="1" x14ac:dyDescent="0.2">
      <c r="C297" s="40"/>
      <c r="D297" s="40"/>
    </row>
    <row r="298" spans="3:4" ht="13.5" customHeight="1" x14ac:dyDescent="0.2">
      <c r="C298" s="40"/>
      <c r="D298" s="40"/>
    </row>
    <row r="300" spans="3:4" ht="13.5" customHeight="1" x14ac:dyDescent="0.2">
      <c r="C300" s="40"/>
      <c r="D300" s="40"/>
    </row>
    <row r="301" spans="3:4" ht="13.5" customHeight="1" x14ac:dyDescent="0.2">
      <c r="C301" s="40"/>
      <c r="D301" s="40"/>
    </row>
    <row r="302" spans="3:4" ht="13.5" customHeight="1" x14ac:dyDescent="0.2">
      <c r="C302" s="40"/>
      <c r="D302" s="40"/>
    </row>
    <row r="303" spans="3:4" ht="13.5" customHeight="1" x14ac:dyDescent="0.2">
      <c r="C303" s="40"/>
      <c r="D303" s="40"/>
    </row>
    <row r="304" spans="3:4" ht="13.5" customHeight="1" x14ac:dyDescent="0.2">
      <c r="C304" s="40"/>
      <c r="D304" s="40"/>
    </row>
    <row r="306" spans="3:4" ht="13.5" customHeight="1" x14ac:dyDescent="0.2">
      <c r="C306" s="40"/>
      <c r="D306" s="40"/>
    </row>
    <row r="307" spans="3:4" ht="13.5" customHeight="1" x14ac:dyDescent="0.2">
      <c r="C307" s="40"/>
      <c r="D307" s="40"/>
    </row>
    <row r="308" spans="3:4" ht="13.5" customHeight="1" x14ac:dyDescent="0.2">
      <c r="C308" s="40"/>
      <c r="D308" s="40"/>
    </row>
    <row r="310" spans="3:4" ht="13.5" customHeight="1" x14ac:dyDescent="0.2">
      <c r="C310" s="40"/>
      <c r="D310" s="40"/>
    </row>
    <row r="311" spans="3:4" ht="13.5" customHeight="1" x14ac:dyDescent="0.2">
      <c r="C311" s="40"/>
      <c r="D311" s="40"/>
    </row>
    <row r="312" spans="3:4" ht="13.5" customHeight="1" x14ac:dyDescent="0.2">
      <c r="C312" s="40"/>
      <c r="D312" s="40"/>
    </row>
    <row r="328" spans="3:4" ht="13.5" customHeight="1" x14ac:dyDescent="0.2">
      <c r="C328" s="40"/>
      <c r="D328" s="40"/>
    </row>
    <row r="330" spans="3:4" ht="13.5" customHeight="1" x14ac:dyDescent="0.2">
      <c r="C330" s="40"/>
      <c r="D330" s="40"/>
    </row>
    <row r="331" spans="3:4" ht="13.5" customHeight="1" x14ac:dyDescent="0.2">
      <c r="C331" s="40"/>
      <c r="D331" s="40"/>
    </row>
    <row r="335" spans="3:4" ht="13.5" customHeight="1" x14ac:dyDescent="0.2">
      <c r="C335" s="40"/>
      <c r="D335" s="40"/>
    </row>
    <row r="337" spans="1:6" ht="13.5" customHeight="1" x14ac:dyDescent="0.2">
      <c r="C337" s="40"/>
      <c r="D337" s="40"/>
    </row>
    <row r="339" spans="1:6" ht="13.5" customHeight="1" x14ac:dyDescent="0.2">
      <c r="C339" s="40"/>
      <c r="D339" s="40"/>
    </row>
    <row r="340" spans="1:6" ht="13.5" customHeight="1" x14ac:dyDescent="0.2">
      <c r="C340" s="40"/>
      <c r="D340" s="40"/>
    </row>
    <row r="341" spans="1:6" ht="13.5" customHeight="1" x14ac:dyDescent="0.2">
      <c r="C341" s="40"/>
      <c r="D341" s="40"/>
    </row>
    <row r="342" spans="1:6" ht="13.5" customHeight="1" x14ac:dyDescent="0.2">
      <c r="C342" s="40"/>
      <c r="D342" s="40"/>
    </row>
    <row r="343" spans="1:6" ht="13.5" customHeight="1" x14ac:dyDescent="0.2">
      <c r="C343" s="40"/>
      <c r="D343" s="40"/>
    </row>
    <row r="344" spans="1:6" ht="13.5" customHeight="1" x14ac:dyDescent="0.2">
      <c r="C344" s="40"/>
      <c r="D344" s="40"/>
    </row>
    <row r="345" spans="1:6" s="42" customFormat="1" ht="13.5" customHeight="1" x14ac:dyDescent="0.2">
      <c r="A345" s="38"/>
      <c r="B345" s="39"/>
      <c r="C345" s="40"/>
      <c r="D345" s="40"/>
      <c r="E345" s="41"/>
      <c r="F345" s="41"/>
    </row>
    <row r="346" spans="1:6" ht="13.5" customHeight="1" x14ac:dyDescent="0.2">
      <c r="C346" s="40"/>
      <c r="D346" s="40"/>
    </row>
    <row r="349" spans="1:6" ht="13.5" customHeight="1" x14ac:dyDescent="0.2">
      <c r="C349" s="40"/>
      <c r="D349" s="40"/>
    </row>
    <row r="350" spans="1:6" ht="13.5" customHeight="1" x14ac:dyDescent="0.2">
      <c r="C350" s="40"/>
      <c r="D350" s="40"/>
    </row>
    <row r="352" spans="1:6" ht="13.5" customHeight="1" x14ac:dyDescent="0.2">
      <c r="C352" s="40"/>
      <c r="D352" s="40"/>
    </row>
    <row r="353" spans="1:4" ht="13.5" customHeight="1" x14ac:dyDescent="0.2">
      <c r="C353" s="40"/>
      <c r="D353" s="40"/>
    </row>
    <row r="356" spans="1:4" ht="13.5" customHeight="1" x14ac:dyDescent="0.2">
      <c r="A356" s="43"/>
      <c r="B356" s="44"/>
      <c r="C356" s="45"/>
      <c r="D356" s="45"/>
    </row>
    <row r="359" spans="1:4" ht="13.5" customHeight="1" x14ac:dyDescent="0.2">
      <c r="C359" s="40"/>
      <c r="D359" s="40"/>
    </row>
    <row r="360" spans="1:4" ht="13.5" customHeight="1" x14ac:dyDescent="0.2">
      <c r="C360" s="40"/>
      <c r="D360" s="40"/>
    </row>
    <row r="361" spans="1:4" ht="13.5" customHeight="1" x14ac:dyDescent="0.2">
      <c r="C361" s="40"/>
      <c r="D361" s="40"/>
    </row>
    <row r="362" spans="1:4" ht="13.5" customHeight="1" x14ac:dyDescent="0.2">
      <c r="C362" s="40"/>
      <c r="D362" s="40"/>
    </row>
    <row r="363" spans="1:4" ht="13.5" customHeight="1" x14ac:dyDescent="0.2">
      <c r="C363" s="40"/>
      <c r="D363" s="40"/>
    </row>
    <row r="365" spans="1:4" ht="13.5" customHeight="1" x14ac:dyDescent="0.2">
      <c r="C365" s="40"/>
      <c r="D365" s="40"/>
    </row>
    <row r="366" spans="1:4" ht="13.5" customHeight="1" x14ac:dyDescent="0.2">
      <c r="C366" s="40"/>
      <c r="D366" s="40"/>
    </row>
    <row r="367" spans="1:4" ht="13.5" customHeight="1" x14ac:dyDescent="0.2">
      <c r="C367" s="40"/>
      <c r="D367" s="40"/>
    </row>
    <row r="369" spans="3:4" ht="13.5" customHeight="1" x14ac:dyDescent="0.2">
      <c r="C369" s="40"/>
      <c r="D369" s="40"/>
    </row>
    <row r="370" spans="3:4" ht="13.5" customHeight="1" x14ac:dyDescent="0.2">
      <c r="C370" s="40"/>
      <c r="D370" s="40"/>
    </row>
    <row r="371" spans="3:4" ht="13.5" customHeight="1" x14ac:dyDescent="0.2">
      <c r="C371" s="40"/>
      <c r="D371" s="40"/>
    </row>
    <row r="373" spans="3:4" ht="13.5" customHeight="1" x14ac:dyDescent="0.2">
      <c r="C373" s="40"/>
      <c r="D373" s="40"/>
    </row>
    <row r="374" spans="3:4" ht="13.5" customHeight="1" x14ac:dyDescent="0.2">
      <c r="C374" s="40"/>
      <c r="D374" s="40"/>
    </row>
    <row r="375" spans="3:4" ht="13.5" customHeight="1" x14ac:dyDescent="0.2">
      <c r="C375" s="40"/>
      <c r="D375" s="40"/>
    </row>
    <row r="378" spans="3:4" ht="13.5" customHeight="1" x14ac:dyDescent="0.2">
      <c r="C378" s="40"/>
      <c r="D378" s="40"/>
    </row>
    <row r="379" spans="3:4" ht="13.5" customHeight="1" x14ac:dyDescent="0.2">
      <c r="C379" s="40"/>
      <c r="D379" s="40"/>
    </row>
    <row r="380" spans="3:4" ht="13.5" customHeight="1" x14ac:dyDescent="0.2">
      <c r="C380" s="40"/>
      <c r="D380" s="40"/>
    </row>
    <row r="381" spans="3:4" ht="13.5" customHeight="1" x14ac:dyDescent="0.2">
      <c r="C381" s="40"/>
      <c r="D381" s="40"/>
    </row>
    <row r="382" spans="3:4" ht="13.5" customHeight="1" x14ac:dyDescent="0.2">
      <c r="C382" s="40"/>
      <c r="D382" s="40"/>
    </row>
    <row r="384" spans="3:4" ht="13.5" customHeight="1" x14ac:dyDescent="0.2">
      <c r="C384" s="40"/>
      <c r="D384" s="40"/>
    </row>
    <row r="385" spans="3:4" ht="13.5" customHeight="1" x14ac:dyDescent="0.2">
      <c r="C385" s="40"/>
      <c r="D385" s="40"/>
    </row>
    <row r="386" spans="3:4" ht="13.5" customHeight="1" x14ac:dyDescent="0.2">
      <c r="C386" s="40"/>
      <c r="D386" s="40"/>
    </row>
    <row r="388" spans="3:4" ht="13.5" customHeight="1" x14ac:dyDescent="0.2">
      <c r="C388" s="40"/>
      <c r="D388" s="40"/>
    </row>
    <row r="389" spans="3:4" ht="13.5" customHeight="1" x14ac:dyDescent="0.2">
      <c r="C389" s="40"/>
      <c r="D389" s="40"/>
    </row>
    <row r="390" spans="3:4" ht="13.5" customHeight="1" x14ac:dyDescent="0.2">
      <c r="C390" s="40"/>
      <c r="D390" s="40"/>
    </row>
    <row r="392" spans="3:4" ht="13.5" customHeight="1" x14ac:dyDescent="0.2">
      <c r="C392" s="40"/>
      <c r="D392" s="40"/>
    </row>
    <row r="393" spans="3:4" ht="13.5" customHeight="1" x14ac:dyDescent="0.2">
      <c r="C393" s="40"/>
      <c r="D393" s="40"/>
    </row>
    <row r="394" spans="3:4" ht="13.5" customHeight="1" x14ac:dyDescent="0.2">
      <c r="C394" s="40"/>
      <c r="D394" s="40"/>
    </row>
    <row r="397" spans="3:4" ht="13.5" customHeight="1" x14ac:dyDescent="0.2">
      <c r="C397" s="40"/>
      <c r="D397" s="40"/>
    </row>
    <row r="398" spans="3:4" ht="13.5" customHeight="1" x14ac:dyDescent="0.2">
      <c r="C398" s="40"/>
      <c r="D398" s="40"/>
    </row>
    <row r="399" spans="3:4" ht="13.5" customHeight="1" x14ac:dyDescent="0.2">
      <c r="C399" s="40"/>
      <c r="D399" s="40"/>
    </row>
    <row r="401" spans="3:4" ht="13.5" customHeight="1" x14ac:dyDescent="0.2">
      <c r="C401" s="40"/>
      <c r="D401" s="40"/>
    </row>
    <row r="402" spans="3:4" ht="13.5" customHeight="1" x14ac:dyDescent="0.2">
      <c r="C402" s="40"/>
      <c r="D402" s="40"/>
    </row>
    <row r="403" spans="3:4" ht="13.5" customHeight="1" x14ac:dyDescent="0.2">
      <c r="C403" s="40"/>
      <c r="D403" s="40"/>
    </row>
    <row r="405" spans="3:4" ht="13.5" customHeight="1" x14ac:dyDescent="0.2">
      <c r="C405" s="40"/>
      <c r="D405" s="40"/>
    </row>
    <row r="406" spans="3:4" ht="13.5" customHeight="1" x14ac:dyDescent="0.2">
      <c r="C406" s="40"/>
      <c r="D406" s="40"/>
    </row>
    <row r="407" spans="3:4" ht="13.5" customHeight="1" x14ac:dyDescent="0.2">
      <c r="C407" s="40"/>
      <c r="D407" s="40"/>
    </row>
    <row r="409" spans="3:4" ht="13.5" customHeight="1" x14ac:dyDescent="0.2">
      <c r="C409" s="40"/>
      <c r="D409" s="40"/>
    </row>
    <row r="410" spans="3:4" ht="13.5" customHeight="1" x14ac:dyDescent="0.2">
      <c r="C410" s="40"/>
      <c r="D410" s="40"/>
    </row>
    <row r="411" spans="3:4" ht="13.5" customHeight="1" x14ac:dyDescent="0.2">
      <c r="C411" s="40"/>
      <c r="D411" s="40"/>
    </row>
    <row r="414" spans="3:4" ht="13.5" customHeight="1" x14ac:dyDescent="0.2">
      <c r="C414" s="40"/>
      <c r="D414" s="40"/>
    </row>
    <row r="415" spans="3:4" ht="13.5" customHeight="1" x14ac:dyDescent="0.2">
      <c r="C415" s="40"/>
      <c r="D415" s="40"/>
    </row>
    <row r="416" spans="3:4" ht="13.5" customHeight="1" x14ac:dyDescent="0.2">
      <c r="C416" s="40"/>
      <c r="D416" s="40"/>
    </row>
    <row r="418" spans="3:4" ht="13.5" customHeight="1" x14ac:dyDescent="0.2">
      <c r="C418" s="40"/>
      <c r="D418" s="40"/>
    </row>
    <row r="419" spans="3:4" ht="13.5" customHeight="1" x14ac:dyDescent="0.2">
      <c r="C419" s="40"/>
      <c r="D419" s="40"/>
    </row>
    <row r="420" spans="3:4" ht="13.5" customHeight="1" x14ac:dyDescent="0.2">
      <c r="C420" s="40"/>
      <c r="D420" s="40"/>
    </row>
    <row r="422" spans="3:4" ht="13.5" customHeight="1" x14ac:dyDescent="0.2">
      <c r="C422" s="40"/>
      <c r="D422" s="40"/>
    </row>
    <row r="423" spans="3:4" ht="13.5" customHeight="1" x14ac:dyDescent="0.2">
      <c r="C423" s="40"/>
      <c r="D423" s="40"/>
    </row>
    <row r="424" spans="3:4" ht="13.5" customHeight="1" x14ac:dyDescent="0.2">
      <c r="C424" s="40"/>
      <c r="D424" s="40"/>
    </row>
    <row r="426" spans="3:4" ht="13.5" customHeight="1" x14ac:dyDescent="0.2">
      <c r="C426" s="40"/>
      <c r="D426" s="40"/>
    </row>
    <row r="427" spans="3:4" ht="13.5" customHeight="1" x14ac:dyDescent="0.2">
      <c r="C427" s="40"/>
      <c r="D427" s="40"/>
    </row>
    <row r="428" spans="3:4" ht="13.5" customHeight="1" x14ac:dyDescent="0.2">
      <c r="C428" s="40"/>
      <c r="D428" s="40"/>
    </row>
    <row r="430" spans="3:4" ht="13.5" customHeight="1" x14ac:dyDescent="0.2">
      <c r="C430" s="40"/>
      <c r="D430" s="40"/>
    </row>
    <row r="431" spans="3:4" ht="13.5" customHeight="1" x14ac:dyDescent="0.2">
      <c r="C431" s="48"/>
      <c r="D431" s="48"/>
    </row>
    <row r="432" spans="3:4" ht="13.5" customHeight="1" x14ac:dyDescent="0.2">
      <c r="C432" s="49"/>
      <c r="D432" s="49"/>
    </row>
    <row r="433" spans="1:6" ht="13.5" customHeight="1" x14ac:dyDescent="0.2">
      <c r="C433" s="49"/>
      <c r="D433" s="49"/>
    </row>
    <row r="434" spans="1:6" ht="13.5" customHeight="1" x14ac:dyDescent="0.2">
      <c r="C434" s="49"/>
      <c r="D434" s="49"/>
    </row>
    <row r="435" spans="1:6" ht="13.5" customHeight="1" x14ac:dyDescent="0.2">
      <c r="C435" s="49"/>
      <c r="D435" s="49"/>
    </row>
    <row r="436" spans="1:6" s="51" customFormat="1" ht="13.5" customHeight="1" x14ac:dyDescent="0.2">
      <c r="A436" s="38"/>
      <c r="B436" s="39"/>
      <c r="C436" s="40"/>
      <c r="D436" s="40"/>
      <c r="E436" s="50"/>
      <c r="F436" s="50"/>
    </row>
    <row r="437" spans="1:6" s="42" customFormat="1" ht="13.5" customHeight="1" x14ac:dyDescent="0.2">
      <c r="A437" s="38"/>
      <c r="B437" s="39"/>
      <c r="C437" s="40"/>
      <c r="D437" s="40"/>
      <c r="E437" s="41"/>
      <c r="F437" s="41"/>
    </row>
    <row r="438" spans="1:6" ht="13.5" customHeight="1" x14ac:dyDescent="0.2">
      <c r="C438" s="40"/>
      <c r="D438" s="40"/>
    </row>
    <row r="439" spans="1:6" ht="13.5" customHeight="1" x14ac:dyDescent="0.2">
      <c r="C439" s="40"/>
      <c r="D439" s="40"/>
    </row>
    <row r="440" spans="1:6" ht="13.5" customHeight="1" x14ac:dyDescent="0.2">
      <c r="C440" s="40"/>
      <c r="D440" s="40"/>
    </row>
    <row r="443" spans="1:6" s="53" customFormat="1" ht="13.5" customHeight="1" x14ac:dyDescent="0.2">
      <c r="A443" s="38"/>
      <c r="B443" s="39"/>
      <c r="C443" s="40"/>
      <c r="D443" s="40"/>
      <c r="E443" s="52"/>
      <c r="F443" s="52"/>
    </row>
    <row r="445" spans="1:6" s="42" customFormat="1" ht="13.5" customHeight="1" x14ac:dyDescent="0.2">
      <c r="A445" s="38"/>
      <c r="B445" s="39"/>
      <c r="C445" s="53"/>
      <c r="D445" s="53"/>
      <c r="E445" s="41"/>
      <c r="F445" s="41"/>
    </row>
    <row r="446" spans="1:6" ht="13.5" customHeight="1" x14ac:dyDescent="0.2">
      <c r="C446" s="53"/>
      <c r="D446" s="53"/>
    </row>
    <row r="447" spans="1:6" ht="13.5" customHeight="1" x14ac:dyDescent="0.2">
      <c r="A447" s="54"/>
      <c r="B447" s="55"/>
      <c r="C447" s="56"/>
      <c r="D447" s="56"/>
    </row>
    <row r="448" spans="1:6" ht="13.5" customHeight="1" x14ac:dyDescent="0.2">
      <c r="A448" s="43"/>
      <c r="B448" s="44"/>
      <c r="C448" s="42"/>
      <c r="D448" s="42"/>
    </row>
    <row r="450" spans="1:6" s="42" customFormat="1" ht="13.5" customHeight="1" x14ac:dyDescent="0.2">
      <c r="A450" s="38"/>
      <c r="B450" s="39"/>
      <c r="C450" s="40"/>
      <c r="D450" s="40"/>
      <c r="E450" s="41"/>
      <c r="F450" s="41"/>
    </row>
    <row r="451" spans="1:6" ht="13.5" customHeight="1" x14ac:dyDescent="0.2">
      <c r="C451" s="40"/>
      <c r="D451" s="40"/>
    </row>
    <row r="452" spans="1:6" ht="13.5" customHeight="1" x14ac:dyDescent="0.2">
      <c r="C452" s="40"/>
      <c r="D452" s="40"/>
    </row>
    <row r="453" spans="1:6" ht="13.5" customHeight="1" x14ac:dyDescent="0.2">
      <c r="C453" s="40"/>
      <c r="D453" s="40"/>
    </row>
    <row r="454" spans="1:6" ht="13.5" customHeight="1" x14ac:dyDescent="0.2">
      <c r="C454" s="40"/>
      <c r="D454" s="40"/>
    </row>
    <row r="455" spans="1:6" ht="13.5" customHeight="1" x14ac:dyDescent="0.2">
      <c r="C455" s="40"/>
      <c r="D455" s="40"/>
    </row>
    <row r="456" spans="1:6" ht="13.5" customHeight="1" x14ac:dyDescent="0.2">
      <c r="A456" s="43"/>
      <c r="B456" s="44"/>
      <c r="C456" s="42"/>
      <c r="D456" s="42"/>
    </row>
    <row r="458" spans="1:6" ht="13.5" customHeight="1" x14ac:dyDescent="0.2">
      <c r="C458" s="40"/>
      <c r="D458" s="40"/>
    </row>
    <row r="459" spans="1:6" ht="13.5" customHeight="1" x14ac:dyDescent="0.2">
      <c r="C459" s="40"/>
      <c r="D459" s="40"/>
    </row>
    <row r="460" spans="1:6" ht="13.5" customHeight="1" x14ac:dyDescent="0.2">
      <c r="C460" s="40"/>
      <c r="D460" s="40"/>
    </row>
    <row r="461" spans="1:6" ht="13.5" customHeight="1" x14ac:dyDescent="0.2">
      <c r="A461" s="43"/>
      <c r="B461" s="44"/>
      <c r="C461" s="42"/>
      <c r="D461" s="42"/>
    </row>
    <row r="463" spans="1:6" ht="13.5" customHeight="1" x14ac:dyDescent="0.2">
      <c r="C463" s="40"/>
      <c r="D463" s="40"/>
    </row>
    <row r="464" spans="1:6" ht="13.5" customHeight="1" x14ac:dyDescent="0.2">
      <c r="C464" s="40"/>
      <c r="D464" s="40"/>
    </row>
    <row r="465" spans="3:4" ht="13.5" customHeight="1" x14ac:dyDescent="0.2">
      <c r="C465" s="40"/>
      <c r="D465" s="40"/>
    </row>
    <row r="466" spans="3:4" ht="13.5" customHeight="1" x14ac:dyDescent="0.2">
      <c r="C466" s="40"/>
      <c r="D466" s="40"/>
    </row>
    <row r="468" spans="3:4" ht="13.5" customHeight="1" x14ac:dyDescent="0.2">
      <c r="C468" s="40"/>
      <c r="D468" s="40"/>
    </row>
    <row r="469" spans="3:4" ht="13.5" customHeight="1" x14ac:dyDescent="0.2">
      <c r="C469" s="40"/>
      <c r="D469" s="40"/>
    </row>
    <row r="470" spans="3:4" ht="13.5" customHeight="1" x14ac:dyDescent="0.2">
      <c r="C470" s="40"/>
      <c r="D470" s="40"/>
    </row>
    <row r="471" spans="3:4" ht="13.5" customHeight="1" x14ac:dyDescent="0.2">
      <c r="C471" s="40"/>
      <c r="D471" s="40"/>
    </row>
    <row r="472" spans="3:4" ht="13.5" customHeight="1" x14ac:dyDescent="0.2">
      <c r="C472" s="40"/>
      <c r="D472" s="40"/>
    </row>
    <row r="473" spans="3:4" ht="13.5" customHeight="1" x14ac:dyDescent="0.2">
      <c r="C473" s="40"/>
      <c r="D473" s="40"/>
    </row>
    <row r="475" spans="3:4" ht="13.5" customHeight="1" x14ac:dyDescent="0.2">
      <c r="C475" s="40"/>
      <c r="D475" s="40"/>
    </row>
    <row r="476" spans="3:4" ht="13.5" customHeight="1" x14ac:dyDescent="0.2">
      <c r="C476" s="40"/>
      <c r="D476" s="40"/>
    </row>
    <row r="477" spans="3:4" ht="13.5" customHeight="1" x14ac:dyDescent="0.2">
      <c r="C477" s="40"/>
      <c r="D477" s="40"/>
    </row>
    <row r="478" spans="3:4" ht="13.5" customHeight="1" x14ac:dyDescent="0.2">
      <c r="C478" s="40"/>
      <c r="D478" s="40"/>
    </row>
    <row r="479" spans="3:4" ht="13.5" customHeight="1" x14ac:dyDescent="0.2">
      <c r="C479" s="40"/>
      <c r="D479" s="40"/>
    </row>
    <row r="481" spans="3:4" ht="13.5" customHeight="1" x14ac:dyDescent="0.2">
      <c r="C481" s="40"/>
      <c r="D481" s="40"/>
    </row>
    <row r="482" spans="3:4" ht="13.5" customHeight="1" x14ac:dyDescent="0.2">
      <c r="C482" s="40"/>
      <c r="D482" s="40"/>
    </row>
    <row r="483" spans="3:4" ht="13.5" customHeight="1" x14ac:dyDescent="0.2">
      <c r="C483" s="40"/>
      <c r="D483" s="40"/>
    </row>
    <row r="485" spans="3:4" ht="13.5" customHeight="1" x14ac:dyDescent="0.2">
      <c r="C485" s="40"/>
      <c r="D485" s="40"/>
    </row>
    <row r="487" spans="3:4" ht="13.5" customHeight="1" x14ac:dyDescent="0.2">
      <c r="C487" s="40"/>
      <c r="D487" s="40"/>
    </row>
    <row r="489" spans="3:4" ht="13.5" customHeight="1" x14ac:dyDescent="0.2">
      <c r="C489" s="40"/>
      <c r="D489" s="40"/>
    </row>
    <row r="491" spans="3:4" ht="13.5" customHeight="1" x14ac:dyDescent="0.2">
      <c r="C491" s="40"/>
      <c r="D491" s="40"/>
    </row>
    <row r="492" spans="3:4" ht="13.5" customHeight="1" x14ac:dyDescent="0.2">
      <c r="C492" s="40"/>
      <c r="D492" s="40"/>
    </row>
    <row r="494" spans="3:4" ht="13.5" customHeight="1" x14ac:dyDescent="0.2">
      <c r="C494" s="40"/>
      <c r="D494" s="40"/>
    </row>
    <row r="496" spans="3:4" ht="13.5" customHeight="1" x14ac:dyDescent="0.2">
      <c r="C496" s="40"/>
      <c r="D496" s="40"/>
    </row>
    <row r="498" spans="1:6" ht="13.5" customHeight="1" x14ac:dyDescent="0.2">
      <c r="C498" s="40"/>
      <c r="D498" s="40"/>
    </row>
    <row r="499" spans="1:6" ht="13.5" customHeight="1" x14ac:dyDescent="0.2">
      <c r="C499" s="40"/>
      <c r="D499" s="40"/>
    </row>
    <row r="501" spans="1:6" ht="13.5" customHeight="1" x14ac:dyDescent="0.2">
      <c r="C501" s="40"/>
      <c r="D501" s="40"/>
    </row>
    <row r="502" spans="1:6" s="42" customFormat="1" ht="13.5" customHeight="1" x14ac:dyDescent="0.2">
      <c r="A502" s="38"/>
      <c r="B502" s="39"/>
      <c r="C502" s="40"/>
      <c r="D502" s="40"/>
      <c r="E502" s="41"/>
      <c r="F502" s="41"/>
    </row>
    <row r="503" spans="1:6" ht="13.5" customHeight="1" x14ac:dyDescent="0.2">
      <c r="C503" s="40"/>
      <c r="D503" s="40"/>
    </row>
    <row r="504" spans="1:6" ht="13.5" customHeight="1" x14ac:dyDescent="0.2">
      <c r="C504" s="40"/>
      <c r="D504" s="40"/>
    </row>
    <row r="505" spans="1:6" ht="13.5" customHeight="1" x14ac:dyDescent="0.2">
      <c r="C505" s="40"/>
      <c r="D505" s="40"/>
    </row>
    <row r="506" spans="1:6" ht="13.5" customHeight="1" x14ac:dyDescent="0.2">
      <c r="C506" s="40"/>
      <c r="D506" s="40"/>
    </row>
    <row r="507" spans="1:6" ht="13.5" customHeight="1" x14ac:dyDescent="0.2">
      <c r="C507" s="40"/>
      <c r="D507" s="40"/>
    </row>
    <row r="508" spans="1:6" ht="13.5" customHeight="1" x14ac:dyDescent="0.2">
      <c r="C508" s="40"/>
      <c r="D508" s="40"/>
    </row>
    <row r="510" spans="1:6" s="42" customFormat="1" ht="13.5" customHeight="1" x14ac:dyDescent="0.2">
      <c r="A510" s="38"/>
      <c r="B510" s="39"/>
      <c r="C510" s="40"/>
      <c r="D510" s="40"/>
      <c r="E510" s="41"/>
      <c r="F510" s="41"/>
    </row>
    <row r="511" spans="1:6" ht="13.5" customHeight="1" x14ac:dyDescent="0.2">
      <c r="C511" s="40"/>
      <c r="D511" s="40"/>
    </row>
    <row r="512" spans="1:6" ht="13.5" customHeight="1" x14ac:dyDescent="0.2">
      <c r="C512" s="40"/>
      <c r="D512" s="40"/>
    </row>
    <row r="513" spans="1:6" ht="13.5" customHeight="1" x14ac:dyDescent="0.2">
      <c r="A513" s="43"/>
      <c r="B513" s="44"/>
      <c r="C513" s="42"/>
      <c r="D513" s="42"/>
    </row>
    <row r="515" spans="1:6" ht="13.5" customHeight="1" x14ac:dyDescent="0.2">
      <c r="C515" s="40"/>
      <c r="D515" s="40"/>
    </row>
    <row r="516" spans="1:6" s="42" customFormat="1" ht="13.5" customHeight="1" x14ac:dyDescent="0.2">
      <c r="A516" s="38"/>
      <c r="B516" s="39"/>
      <c r="C516" s="29"/>
      <c r="D516" s="29"/>
      <c r="E516" s="41"/>
      <c r="F516" s="41"/>
    </row>
    <row r="517" spans="1:6" s="42" customFormat="1" ht="13.5" customHeight="1" x14ac:dyDescent="0.2">
      <c r="A517" s="38"/>
      <c r="B517" s="39"/>
      <c r="C517" s="40"/>
      <c r="D517" s="40"/>
      <c r="E517" s="41"/>
      <c r="F517" s="41"/>
    </row>
    <row r="518" spans="1:6" s="42" customFormat="1" ht="13.5" customHeight="1" x14ac:dyDescent="0.2">
      <c r="A518" s="38"/>
      <c r="B518" s="39"/>
      <c r="C518" s="29"/>
      <c r="D518" s="29"/>
      <c r="E518" s="41"/>
      <c r="F518" s="41"/>
    </row>
    <row r="520" spans="1:6" ht="13.5" customHeight="1" x14ac:dyDescent="0.2">
      <c r="C520" s="40"/>
      <c r="D520" s="40"/>
    </row>
    <row r="521" spans="1:6" s="42" customFormat="1" ht="13.5" customHeight="1" x14ac:dyDescent="0.2">
      <c r="A521" s="43"/>
      <c r="B521" s="44"/>
      <c r="E521" s="41"/>
      <c r="F521" s="41"/>
    </row>
    <row r="522" spans="1:6" s="42" customFormat="1" ht="13.5" customHeight="1" x14ac:dyDescent="0.2">
      <c r="A522" s="38"/>
      <c r="B522" s="39"/>
      <c r="C522" s="29"/>
      <c r="D522" s="29"/>
      <c r="E522" s="41"/>
      <c r="F522" s="41"/>
    </row>
    <row r="523" spans="1:6" ht="13.5" customHeight="1" x14ac:dyDescent="0.2">
      <c r="C523" s="40"/>
      <c r="D523" s="40"/>
    </row>
    <row r="525" spans="1:6" ht="13.5" customHeight="1" x14ac:dyDescent="0.2">
      <c r="C525" s="40"/>
      <c r="D525" s="40"/>
    </row>
    <row r="526" spans="1:6" ht="13.5" customHeight="1" x14ac:dyDescent="0.2">
      <c r="C526" s="40"/>
      <c r="D526" s="40"/>
    </row>
    <row r="527" spans="1:6" ht="13.5" customHeight="1" x14ac:dyDescent="0.2">
      <c r="A527" s="43"/>
      <c r="B527" s="44"/>
      <c r="C527" s="42"/>
      <c r="D527" s="42"/>
    </row>
    <row r="528" spans="1:6" s="53" customFormat="1" ht="13.5" customHeight="1" x14ac:dyDescent="0.2">
      <c r="A528" s="43"/>
      <c r="B528" s="44"/>
      <c r="C528" s="42"/>
      <c r="D528" s="42"/>
      <c r="E528" s="52"/>
      <c r="F528" s="52"/>
    </row>
    <row r="529" spans="1:6" s="42" customFormat="1" ht="13.5" customHeight="1" x14ac:dyDescent="0.2">
      <c r="A529" s="43"/>
      <c r="B529" s="44"/>
      <c r="E529" s="41"/>
      <c r="F529" s="41"/>
    </row>
    <row r="530" spans="1:6" s="42" customFormat="1" ht="13.5" customHeight="1" x14ac:dyDescent="0.2">
      <c r="A530" s="38"/>
      <c r="B530" s="39"/>
      <c r="C530" s="29"/>
      <c r="D530" s="29"/>
      <c r="E530" s="41"/>
      <c r="F530" s="41"/>
    </row>
    <row r="531" spans="1:6" s="42" customFormat="1" ht="13.5" customHeight="1" x14ac:dyDescent="0.2">
      <c r="A531" s="38"/>
      <c r="B531" s="39"/>
      <c r="C531" s="40"/>
      <c r="D531" s="40"/>
      <c r="E531" s="41"/>
      <c r="F531" s="41"/>
    </row>
    <row r="532" spans="1:6" s="42" customFormat="1" ht="13.5" customHeight="1" x14ac:dyDescent="0.2">
      <c r="A532" s="43"/>
      <c r="B532" s="44"/>
      <c r="E532" s="41"/>
      <c r="F532" s="41"/>
    </row>
    <row r="533" spans="1:6" s="51" customFormat="1" ht="13.5" customHeight="1" x14ac:dyDescent="0.2">
      <c r="A533" s="43"/>
      <c r="B533" s="44"/>
      <c r="C533" s="42"/>
      <c r="D533" s="42"/>
      <c r="E533" s="50"/>
      <c r="F533" s="50"/>
    </row>
    <row r="534" spans="1:6" s="57" customFormat="1" ht="13.5" customHeight="1" x14ac:dyDescent="0.2">
      <c r="A534" s="38"/>
      <c r="B534" s="39"/>
      <c r="C534" s="29"/>
      <c r="D534" s="29"/>
    </row>
    <row r="535" spans="1:6" s="57" customFormat="1" ht="13.5" customHeight="1" x14ac:dyDescent="0.2">
      <c r="A535" s="38"/>
      <c r="B535" s="39"/>
      <c r="C535" s="40"/>
      <c r="D535" s="40"/>
    </row>
    <row r="536" spans="1:6" s="57" customFormat="1" ht="13.5" customHeight="1" x14ac:dyDescent="0.2">
      <c r="A536" s="38"/>
      <c r="B536" s="39"/>
      <c r="C536" s="40"/>
      <c r="D536" s="40"/>
    </row>
    <row r="537" spans="1:6" ht="13.5" customHeight="1" x14ac:dyDescent="0.2">
      <c r="C537" s="40"/>
      <c r="D537" s="40"/>
    </row>
    <row r="538" spans="1:6" ht="13.5" customHeight="1" x14ac:dyDescent="0.2">
      <c r="C538" s="40"/>
      <c r="D538" s="40"/>
    </row>
    <row r="539" spans="1:6" ht="13.5" customHeight="1" x14ac:dyDescent="0.2">
      <c r="C539" s="40"/>
      <c r="D539" s="40"/>
    </row>
    <row r="540" spans="1:6" ht="13.5" customHeight="1" x14ac:dyDescent="0.2">
      <c r="A540" s="43"/>
      <c r="B540" s="44"/>
      <c r="C540" s="42"/>
      <c r="D540" s="42"/>
    </row>
    <row r="541" spans="1:6" s="42" customFormat="1" ht="13.5" customHeight="1" x14ac:dyDescent="0.2">
      <c r="A541" s="43"/>
      <c r="B541" s="44"/>
      <c r="E541" s="41"/>
      <c r="F541" s="41"/>
    </row>
    <row r="542" spans="1:6" ht="13.5" customHeight="1" x14ac:dyDescent="0.2">
      <c r="A542" s="43"/>
      <c r="B542" s="44"/>
      <c r="C542" s="42"/>
      <c r="D542" s="42"/>
    </row>
    <row r="543" spans="1:6" ht="13.5" customHeight="1" x14ac:dyDescent="0.2">
      <c r="A543" s="43"/>
      <c r="B543" s="44"/>
      <c r="C543" s="42"/>
      <c r="D543" s="42"/>
    </row>
    <row r="544" spans="1:6" ht="13.5" customHeight="1" x14ac:dyDescent="0.2">
      <c r="A544" s="54"/>
      <c r="B544" s="55"/>
      <c r="C544" s="56"/>
      <c r="D544" s="56"/>
    </row>
    <row r="545" spans="1:6" ht="13.5" customHeight="1" x14ac:dyDescent="0.2">
      <c r="A545" s="58"/>
      <c r="B545" s="44"/>
      <c r="C545" s="42"/>
      <c r="D545" s="42"/>
    </row>
    <row r="546" spans="1:6" ht="13.5" customHeight="1" x14ac:dyDescent="0.2">
      <c r="A546" s="58"/>
      <c r="B546" s="44"/>
      <c r="C546" s="42"/>
      <c r="D546" s="42"/>
    </row>
    <row r="547" spans="1:6" s="53" customFormat="1" ht="13.5" customHeight="1" x14ac:dyDescent="0.2">
      <c r="A547" s="59"/>
      <c r="B547" s="39"/>
      <c r="C547" s="57"/>
      <c r="D547" s="57"/>
      <c r="E547" s="52"/>
      <c r="F547" s="52"/>
    </row>
    <row r="548" spans="1:6" ht="13.5" customHeight="1" x14ac:dyDescent="0.2">
      <c r="A548" s="59"/>
      <c r="C548" s="57"/>
      <c r="D548" s="57"/>
    </row>
    <row r="549" spans="1:6" ht="13.5" customHeight="1" x14ac:dyDescent="0.2">
      <c r="A549" s="59"/>
      <c r="C549" s="57"/>
      <c r="D549" s="57"/>
    </row>
    <row r="550" spans="1:6" ht="13.5" customHeight="1" x14ac:dyDescent="0.2">
      <c r="A550" s="59"/>
      <c r="C550" s="57"/>
      <c r="D550" s="57"/>
    </row>
    <row r="551" spans="1:6" ht="13.5" customHeight="1" x14ac:dyDescent="0.2">
      <c r="A551" s="59"/>
      <c r="C551" s="57"/>
      <c r="D551" s="57"/>
    </row>
    <row r="552" spans="1:6" ht="13.5" customHeight="1" x14ac:dyDescent="0.2">
      <c r="A552" s="43"/>
      <c r="B552" s="44"/>
      <c r="C552" s="42"/>
      <c r="D552" s="42"/>
    </row>
    <row r="553" spans="1:6" s="42" customFormat="1" ht="13.5" customHeight="1" x14ac:dyDescent="0.2">
      <c r="A553" s="38"/>
      <c r="B553" s="39"/>
      <c r="C553" s="40"/>
      <c r="D553" s="40"/>
      <c r="E553" s="41"/>
      <c r="F553" s="41"/>
    </row>
    <row r="554" spans="1:6" ht="13.5" customHeight="1" x14ac:dyDescent="0.2">
      <c r="C554" s="40"/>
      <c r="D554" s="40"/>
    </row>
    <row r="555" spans="1:6" ht="13.5" customHeight="1" x14ac:dyDescent="0.2">
      <c r="C555" s="40"/>
      <c r="D555" s="40"/>
    </row>
    <row r="556" spans="1:6" ht="13.5" customHeight="1" x14ac:dyDescent="0.2">
      <c r="C556" s="40"/>
      <c r="D556" s="40"/>
    </row>
    <row r="557" spans="1:6" ht="13.5" customHeight="1" x14ac:dyDescent="0.2">
      <c r="C557" s="40"/>
      <c r="D557" s="40"/>
    </row>
    <row r="558" spans="1:6" ht="13.5" customHeight="1" x14ac:dyDescent="0.2">
      <c r="C558" s="40"/>
      <c r="D558" s="40"/>
    </row>
    <row r="559" spans="1:6" ht="13.5" customHeight="1" x14ac:dyDescent="0.2">
      <c r="C559" s="40"/>
      <c r="D559" s="40"/>
    </row>
    <row r="560" spans="1:6" ht="13.5" customHeight="1" x14ac:dyDescent="0.2">
      <c r="C560" s="40"/>
      <c r="D560" s="40"/>
    </row>
    <row r="561" spans="1:4" ht="13.5" customHeight="1" x14ac:dyDescent="0.2">
      <c r="C561" s="40"/>
      <c r="D561" s="40"/>
    </row>
    <row r="562" spans="1:4" ht="13.5" customHeight="1" x14ac:dyDescent="0.2">
      <c r="C562" s="40"/>
      <c r="D562" s="40"/>
    </row>
    <row r="563" spans="1:4" ht="13.5" customHeight="1" x14ac:dyDescent="0.2">
      <c r="C563" s="40"/>
      <c r="D563" s="40"/>
    </row>
    <row r="564" spans="1:4" ht="13.5" customHeight="1" x14ac:dyDescent="0.2">
      <c r="A564" s="43"/>
      <c r="B564" s="44"/>
      <c r="C564" s="42"/>
      <c r="D564" s="42"/>
    </row>
    <row r="569" spans="1:4" ht="13.5" customHeight="1" x14ac:dyDescent="0.2">
      <c r="C569" s="40"/>
      <c r="D569" s="40"/>
    </row>
    <row r="570" spans="1:4" ht="13.5" customHeight="1" x14ac:dyDescent="0.2">
      <c r="C570" s="40"/>
      <c r="D570" s="40"/>
    </row>
    <row r="571" spans="1:4" ht="13.5" customHeight="1" x14ac:dyDescent="0.2">
      <c r="C571" s="40"/>
      <c r="D571" s="40"/>
    </row>
    <row r="572" spans="1:4" ht="13.5" customHeight="1" x14ac:dyDescent="0.2">
      <c r="C572" s="40"/>
      <c r="D572" s="40"/>
    </row>
    <row r="573" spans="1:4" ht="13.5" customHeight="1" x14ac:dyDescent="0.2">
      <c r="C573" s="40"/>
      <c r="D573" s="40"/>
    </row>
    <row r="574" spans="1:4" ht="13.5" customHeight="1" x14ac:dyDescent="0.2">
      <c r="C574" s="40"/>
      <c r="D574" s="40"/>
    </row>
    <row r="575" spans="1:4" ht="13.5" customHeight="1" x14ac:dyDescent="0.2">
      <c r="C575" s="40"/>
      <c r="D575" s="40"/>
    </row>
    <row r="576" spans="1:4" ht="13.5" customHeight="1" x14ac:dyDescent="0.2">
      <c r="C576" s="40"/>
      <c r="D576" s="40"/>
    </row>
    <row r="578" spans="3:4" ht="13.5" customHeight="1" x14ac:dyDescent="0.2">
      <c r="C578" s="40"/>
      <c r="D578" s="40"/>
    </row>
    <row r="579" spans="3:4" ht="13.5" customHeight="1" x14ac:dyDescent="0.2">
      <c r="C579" s="40"/>
      <c r="D579" s="40"/>
    </row>
    <row r="580" spans="3:4" ht="13.5" customHeight="1" x14ac:dyDescent="0.2">
      <c r="C580" s="40"/>
      <c r="D580" s="40"/>
    </row>
    <row r="581" spans="3:4" ht="13.5" customHeight="1" x14ac:dyDescent="0.2">
      <c r="C581" s="40"/>
      <c r="D581" s="40"/>
    </row>
    <row r="582" spans="3:4" ht="13.5" customHeight="1" x14ac:dyDescent="0.2">
      <c r="C582" s="40"/>
      <c r="D582" s="40"/>
    </row>
    <row r="583" spans="3:4" ht="13.5" customHeight="1" x14ac:dyDescent="0.2">
      <c r="C583" s="40"/>
      <c r="D583" s="40"/>
    </row>
    <row r="584" spans="3:4" ht="13.5" customHeight="1" x14ac:dyDescent="0.2">
      <c r="C584" s="40"/>
      <c r="D584" s="40"/>
    </row>
    <row r="585" spans="3:4" ht="13.5" customHeight="1" x14ac:dyDescent="0.2">
      <c r="C585" s="40"/>
      <c r="D585" s="40"/>
    </row>
    <row r="586" spans="3:4" ht="13.5" customHeight="1" x14ac:dyDescent="0.2">
      <c r="C586" s="40"/>
      <c r="D586" s="40"/>
    </row>
    <row r="587" spans="3:4" ht="13.5" customHeight="1" x14ac:dyDescent="0.2">
      <c r="C587" s="40"/>
      <c r="D587" s="40"/>
    </row>
    <row r="588" spans="3:4" ht="13.5" customHeight="1" x14ac:dyDescent="0.2">
      <c r="C588" s="40"/>
      <c r="D588" s="40"/>
    </row>
    <row r="589" spans="3:4" ht="13.5" customHeight="1" x14ac:dyDescent="0.2">
      <c r="C589" s="40"/>
      <c r="D589" s="40"/>
    </row>
    <row r="590" spans="3:4" ht="13.5" customHeight="1" x14ac:dyDescent="0.2">
      <c r="C590" s="40"/>
      <c r="D590" s="40"/>
    </row>
    <row r="591" spans="3:4" ht="13.5" customHeight="1" x14ac:dyDescent="0.2">
      <c r="C591" s="40"/>
      <c r="D591" s="40"/>
    </row>
    <row r="592" spans="3:4" ht="13.5" customHeight="1" x14ac:dyDescent="0.2">
      <c r="C592" s="40"/>
      <c r="D592" s="40"/>
    </row>
    <row r="593" spans="3:4" ht="13.5" customHeight="1" x14ac:dyDescent="0.2">
      <c r="C593" s="40"/>
      <c r="D593" s="40"/>
    </row>
    <row r="594" spans="3:4" ht="13.5" customHeight="1" x14ac:dyDescent="0.2">
      <c r="C594" s="40"/>
      <c r="D594" s="40"/>
    </row>
    <row r="595" spans="3:4" ht="13.5" customHeight="1" x14ac:dyDescent="0.2">
      <c r="C595" s="40"/>
      <c r="D595" s="40"/>
    </row>
    <row r="596" spans="3:4" ht="13.5" customHeight="1" x14ac:dyDescent="0.2">
      <c r="C596" s="40"/>
      <c r="D596" s="40"/>
    </row>
    <row r="597" spans="3:4" ht="13.5" customHeight="1" x14ac:dyDescent="0.2">
      <c r="C597" s="40"/>
      <c r="D597" s="40"/>
    </row>
    <row r="598" spans="3:4" ht="13.5" customHeight="1" x14ac:dyDescent="0.2">
      <c r="C598" s="40"/>
      <c r="D598" s="40"/>
    </row>
    <row r="599" spans="3:4" ht="13.5" customHeight="1" x14ac:dyDescent="0.2">
      <c r="C599" s="40"/>
      <c r="D599" s="40"/>
    </row>
    <row r="600" spans="3:4" ht="13.5" customHeight="1" x14ac:dyDescent="0.2">
      <c r="C600" s="40"/>
      <c r="D600" s="40"/>
    </row>
    <row r="601" spans="3:4" ht="13.5" customHeight="1" x14ac:dyDescent="0.2">
      <c r="C601" s="40"/>
      <c r="D601" s="40"/>
    </row>
    <row r="602" spans="3:4" ht="13.5" customHeight="1" x14ac:dyDescent="0.2">
      <c r="C602" s="40"/>
      <c r="D602" s="40"/>
    </row>
    <row r="603" spans="3:4" ht="13.5" customHeight="1" x14ac:dyDescent="0.2">
      <c r="C603" s="40"/>
      <c r="D603" s="40"/>
    </row>
    <row r="604" spans="3:4" ht="13.5" customHeight="1" x14ac:dyDescent="0.2">
      <c r="C604" s="40"/>
      <c r="D604" s="40"/>
    </row>
    <row r="605" spans="3:4" ht="13.5" customHeight="1" x14ac:dyDescent="0.2">
      <c r="C605" s="40"/>
      <c r="D605" s="40"/>
    </row>
    <row r="606" spans="3:4" ht="13.5" customHeight="1" x14ac:dyDescent="0.2">
      <c r="C606" s="40"/>
      <c r="D606" s="40"/>
    </row>
    <row r="607" spans="3:4" ht="13.5" customHeight="1" x14ac:dyDescent="0.2">
      <c r="C607" s="40"/>
      <c r="D607" s="40"/>
    </row>
    <row r="608" spans="3:4" ht="13.5" customHeight="1" x14ac:dyDescent="0.2">
      <c r="C608" s="40"/>
      <c r="D608" s="40"/>
    </row>
    <row r="609" spans="3:4" ht="13.5" customHeight="1" x14ac:dyDescent="0.2">
      <c r="C609" s="40"/>
      <c r="D609" s="40"/>
    </row>
    <row r="610" spans="3:4" ht="13.5" customHeight="1" x14ac:dyDescent="0.2">
      <c r="C610" s="40"/>
      <c r="D610" s="40"/>
    </row>
    <row r="611" spans="3:4" ht="13.5" customHeight="1" x14ac:dyDescent="0.2">
      <c r="C611" s="40"/>
      <c r="D611" s="40"/>
    </row>
    <row r="612" spans="3:4" ht="13.5" customHeight="1" x14ac:dyDescent="0.2">
      <c r="C612" s="40"/>
      <c r="D612" s="40"/>
    </row>
    <row r="613" spans="3:4" ht="13.5" customHeight="1" x14ac:dyDescent="0.2">
      <c r="C613" s="40"/>
      <c r="D613" s="40"/>
    </row>
    <row r="614" spans="3:4" ht="13.5" customHeight="1" x14ac:dyDescent="0.2">
      <c r="C614" s="40"/>
      <c r="D614" s="40"/>
    </row>
    <row r="615" spans="3:4" ht="13.5" customHeight="1" x14ac:dyDescent="0.2">
      <c r="C615" s="40"/>
      <c r="D615" s="40"/>
    </row>
    <row r="616" spans="3:4" ht="13.5" customHeight="1" x14ac:dyDescent="0.2">
      <c r="C616" s="40"/>
      <c r="D616" s="40"/>
    </row>
    <row r="617" spans="3:4" ht="13.5" customHeight="1" x14ac:dyDescent="0.2">
      <c r="C617" s="40"/>
      <c r="D617" s="40"/>
    </row>
    <row r="618" spans="3:4" ht="13.5" customHeight="1" x14ac:dyDescent="0.2">
      <c r="C618" s="40"/>
      <c r="D618" s="40"/>
    </row>
    <row r="619" spans="3:4" ht="13.5" customHeight="1" x14ac:dyDescent="0.2">
      <c r="C619" s="40"/>
      <c r="D619" s="40"/>
    </row>
    <row r="620" spans="3:4" ht="13.5" customHeight="1" x14ac:dyDescent="0.2">
      <c r="C620" s="40"/>
      <c r="D620" s="40"/>
    </row>
    <row r="621" spans="3:4" ht="13.5" customHeight="1" x14ac:dyDescent="0.2">
      <c r="C621" s="40"/>
      <c r="D621" s="40"/>
    </row>
    <row r="622" spans="3:4" ht="13.5" customHeight="1" x14ac:dyDescent="0.2">
      <c r="C622" s="40"/>
      <c r="D622" s="40"/>
    </row>
    <row r="623" spans="3:4" ht="13.5" customHeight="1" x14ac:dyDescent="0.2">
      <c r="C623" s="40"/>
      <c r="D623" s="40"/>
    </row>
    <row r="624" spans="3:4" ht="13.5" customHeight="1" x14ac:dyDescent="0.2">
      <c r="C624" s="40"/>
      <c r="D624" s="40"/>
    </row>
    <row r="625" spans="3:4" ht="13.5" customHeight="1" x14ac:dyDescent="0.2">
      <c r="C625" s="40"/>
      <c r="D625" s="40"/>
    </row>
    <row r="626" spans="3:4" ht="13.5" customHeight="1" x14ac:dyDescent="0.2">
      <c r="C626" s="40"/>
      <c r="D626" s="40"/>
    </row>
    <row r="627" spans="3:4" ht="13.5" customHeight="1" x14ac:dyDescent="0.2">
      <c r="C627" s="40"/>
      <c r="D627" s="40"/>
    </row>
    <row r="628" spans="3:4" ht="13.5" customHeight="1" x14ac:dyDescent="0.2">
      <c r="C628" s="40"/>
      <c r="D628" s="40"/>
    </row>
    <row r="629" spans="3:4" ht="13.5" customHeight="1" x14ac:dyDescent="0.2">
      <c r="C629" s="40"/>
      <c r="D629" s="40"/>
    </row>
    <row r="630" spans="3:4" ht="13.5" customHeight="1" x14ac:dyDescent="0.2">
      <c r="C630" s="40"/>
      <c r="D630" s="40"/>
    </row>
    <row r="631" spans="3:4" ht="13.5" customHeight="1" x14ac:dyDescent="0.2">
      <c r="C631" s="40"/>
      <c r="D631" s="40"/>
    </row>
    <row r="632" spans="3:4" ht="13.5" customHeight="1" x14ac:dyDescent="0.2">
      <c r="C632" s="40"/>
      <c r="D632" s="40"/>
    </row>
    <row r="633" spans="3:4" ht="13.5" customHeight="1" x14ac:dyDescent="0.2">
      <c r="C633" s="40"/>
      <c r="D633" s="40"/>
    </row>
    <row r="634" spans="3:4" ht="13.5" customHeight="1" x14ac:dyDescent="0.2">
      <c r="C634" s="40"/>
      <c r="D634" s="40"/>
    </row>
    <row r="635" spans="3:4" ht="13.5" customHeight="1" x14ac:dyDescent="0.2">
      <c r="C635" s="40"/>
      <c r="D635" s="40"/>
    </row>
    <row r="636" spans="3:4" ht="13.5" customHeight="1" x14ac:dyDescent="0.2">
      <c r="C636" s="40"/>
      <c r="D636" s="40"/>
    </row>
    <row r="637" spans="3:4" ht="13.5" customHeight="1" x14ac:dyDescent="0.2">
      <c r="C637" s="40"/>
      <c r="D637" s="40"/>
    </row>
    <row r="638" spans="3:4" ht="13.5" customHeight="1" x14ac:dyDescent="0.2">
      <c r="C638" s="40"/>
      <c r="D638" s="40"/>
    </row>
    <row r="639" spans="3:4" ht="13.5" customHeight="1" x14ac:dyDescent="0.2">
      <c r="C639" s="40"/>
      <c r="D639" s="40"/>
    </row>
    <row r="640" spans="3:4" ht="13.5" customHeight="1" x14ac:dyDescent="0.2">
      <c r="C640" s="40"/>
      <c r="D640" s="40"/>
    </row>
    <row r="641" spans="3:4" ht="13.5" customHeight="1" x14ac:dyDescent="0.2">
      <c r="C641" s="40"/>
      <c r="D641" s="40"/>
    </row>
    <row r="642" spans="3:4" ht="13.5" customHeight="1" x14ac:dyDescent="0.2">
      <c r="C642" s="40"/>
      <c r="D642" s="40"/>
    </row>
    <row r="643" spans="3:4" ht="13.5" customHeight="1" x14ac:dyDescent="0.2">
      <c r="C643" s="40"/>
      <c r="D643" s="40"/>
    </row>
    <row r="644" spans="3:4" ht="13.5" customHeight="1" x14ac:dyDescent="0.2">
      <c r="C644" s="40"/>
      <c r="D644" s="40"/>
    </row>
    <row r="645" spans="3:4" ht="13.5" customHeight="1" x14ac:dyDescent="0.2">
      <c r="C645" s="40"/>
      <c r="D645" s="40"/>
    </row>
    <row r="646" spans="3:4" ht="13.5" customHeight="1" x14ac:dyDescent="0.2">
      <c r="C646" s="40"/>
      <c r="D646" s="40"/>
    </row>
    <row r="647" spans="3:4" ht="13.5" customHeight="1" x14ac:dyDescent="0.2">
      <c r="C647" s="40"/>
      <c r="D647" s="40"/>
    </row>
    <row r="648" spans="3:4" ht="13.5" customHeight="1" x14ac:dyDescent="0.2">
      <c r="C648" s="40"/>
      <c r="D648" s="40"/>
    </row>
    <row r="649" spans="3:4" ht="13.5" customHeight="1" x14ac:dyDescent="0.2">
      <c r="C649" s="40"/>
      <c r="D649" s="40"/>
    </row>
    <row r="650" spans="3:4" ht="13.5" customHeight="1" x14ac:dyDescent="0.2">
      <c r="C650" s="40"/>
      <c r="D650" s="40"/>
    </row>
    <row r="651" spans="3:4" ht="13.5" customHeight="1" x14ac:dyDescent="0.2">
      <c r="C651" s="40"/>
      <c r="D651" s="40"/>
    </row>
    <row r="652" spans="3:4" ht="13.5" customHeight="1" x14ac:dyDescent="0.2">
      <c r="C652" s="40"/>
      <c r="D652" s="40"/>
    </row>
    <row r="653" spans="3:4" ht="13.5" customHeight="1" x14ac:dyDescent="0.2">
      <c r="C653" s="40"/>
      <c r="D653" s="40"/>
    </row>
    <row r="654" spans="3:4" ht="13.5" customHeight="1" x14ac:dyDescent="0.2">
      <c r="C654" s="40"/>
      <c r="D654" s="40"/>
    </row>
    <row r="657" spans="3:4" ht="13.5" customHeight="1" x14ac:dyDescent="0.2">
      <c r="C657" s="40"/>
      <c r="D657" s="40"/>
    </row>
    <row r="659" spans="3:4" ht="13.5" customHeight="1" x14ac:dyDescent="0.2">
      <c r="C659" s="40"/>
      <c r="D659" s="40"/>
    </row>
    <row r="660" spans="3:4" ht="13.5" customHeight="1" x14ac:dyDescent="0.2">
      <c r="C660" s="40"/>
      <c r="D660" s="40"/>
    </row>
    <row r="661" spans="3:4" ht="13.5" customHeight="1" x14ac:dyDescent="0.2">
      <c r="C661" s="40"/>
      <c r="D661" s="40"/>
    </row>
    <row r="662" spans="3:4" ht="13.5" customHeight="1" x14ac:dyDescent="0.2">
      <c r="C662" s="40"/>
      <c r="D662" s="40"/>
    </row>
    <row r="663" spans="3:4" ht="13.5" customHeight="1" x14ac:dyDescent="0.2">
      <c r="C663" s="40"/>
      <c r="D663" s="40"/>
    </row>
    <row r="664" spans="3:4" ht="13.5" customHeight="1" x14ac:dyDescent="0.2">
      <c r="C664" s="40"/>
      <c r="D664" s="40"/>
    </row>
    <row r="665" spans="3:4" ht="13.5" customHeight="1" x14ac:dyDescent="0.2">
      <c r="C665" s="40"/>
      <c r="D665" s="40"/>
    </row>
    <row r="666" spans="3:4" ht="13.5" customHeight="1" x14ac:dyDescent="0.2">
      <c r="C666" s="40"/>
      <c r="D666" s="40"/>
    </row>
    <row r="667" spans="3:4" ht="13.5" customHeight="1" x14ac:dyDescent="0.2">
      <c r="C667" s="40"/>
      <c r="D667" s="40"/>
    </row>
    <row r="668" spans="3:4" ht="13.5" customHeight="1" x14ac:dyDescent="0.2">
      <c r="C668" s="40"/>
      <c r="D668" s="40"/>
    </row>
    <row r="669" spans="3:4" ht="13.5" customHeight="1" x14ac:dyDescent="0.2">
      <c r="C669" s="40"/>
      <c r="D669" s="40"/>
    </row>
    <row r="670" spans="3:4" ht="13.5" customHeight="1" x14ac:dyDescent="0.2">
      <c r="C670" s="40"/>
      <c r="D670" s="40"/>
    </row>
    <row r="671" spans="3:4" ht="13.5" customHeight="1" x14ac:dyDescent="0.2">
      <c r="C671" s="40"/>
      <c r="D671" s="40"/>
    </row>
    <row r="672" spans="3:4" ht="13.5" customHeight="1" x14ac:dyDescent="0.2">
      <c r="C672" s="40"/>
      <c r="D672" s="40"/>
    </row>
    <row r="673" spans="3:4" ht="13.5" customHeight="1" x14ac:dyDescent="0.2">
      <c r="C673" s="40"/>
      <c r="D673" s="40"/>
    </row>
    <row r="674" spans="3:4" ht="13.5" customHeight="1" x14ac:dyDescent="0.2">
      <c r="C674" s="40"/>
      <c r="D674" s="40"/>
    </row>
    <row r="677" spans="3:4" ht="13.5" customHeight="1" x14ac:dyDescent="0.2">
      <c r="C677" s="40"/>
      <c r="D677" s="40"/>
    </row>
    <row r="679" spans="3:4" ht="13.5" customHeight="1" x14ac:dyDescent="0.2">
      <c r="C679" s="40"/>
      <c r="D679" s="40"/>
    </row>
    <row r="680" spans="3:4" ht="13.5" customHeight="1" x14ac:dyDescent="0.2">
      <c r="C680" s="40"/>
      <c r="D680" s="40"/>
    </row>
    <row r="681" spans="3:4" ht="13.5" customHeight="1" x14ac:dyDescent="0.2">
      <c r="C681" s="40"/>
      <c r="D681" s="40"/>
    </row>
    <row r="682" spans="3:4" ht="13.5" customHeight="1" x14ac:dyDescent="0.2">
      <c r="C682" s="40"/>
      <c r="D682" s="40"/>
    </row>
    <row r="683" spans="3:4" ht="13.5" customHeight="1" x14ac:dyDescent="0.2">
      <c r="C683" s="40"/>
      <c r="D683" s="40"/>
    </row>
    <row r="684" spans="3:4" ht="13.5" customHeight="1" x14ac:dyDescent="0.2">
      <c r="C684" s="40"/>
      <c r="D684" s="40"/>
    </row>
    <row r="685" spans="3:4" ht="13.5" customHeight="1" x14ac:dyDescent="0.2">
      <c r="C685" s="40"/>
      <c r="D685" s="40"/>
    </row>
    <row r="686" spans="3:4" ht="13.5" customHeight="1" x14ac:dyDescent="0.2">
      <c r="C686" s="40"/>
      <c r="D686" s="40"/>
    </row>
    <row r="687" spans="3:4" ht="13.5" customHeight="1" x14ac:dyDescent="0.2">
      <c r="C687" s="40"/>
      <c r="D687" s="40"/>
    </row>
    <row r="688" spans="3:4" ht="13.5" customHeight="1" x14ac:dyDescent="0.2">
      <c r="C688" s="40"/>
      <c r="D688" s="40"/>
    </row>
    <row r="689" spans="3:4" ht="13.5" customHeight="1" x14ac:dyDescent="0.2">
      <c r="C689" s="40"/>
      <c r="D689" s="40"/>
    </row>
    <row r="690" spans="3:4" ht="13.5" customHeight="1" x14ac:dyDescent="0.2">
      <c r="C690" s="40"/>
      <c r="D690" s="40"/>
    </row>
    <row r="691" spans="3:4" ht="13.5" customHeight="1" x14ac:dyDescent="0.2">
      <c r="C691" s="40"/>
      <c r="D691" s="40"/>
    </row>
    <row r="692" spans="3:4" ht="13.5" customHeight="1" x14ac:dyDescent="0.2">
      <c r="C692" s="40"/>
      <c r="D692" s="40"/>
    </row>
    <row r="693" spans="3:4" ht="13.5" customHeight="1" x14ac:dyDescent="0.2">
      <c r="C693" s="40"/>
      <c r="D693" s="40"/>
    </row>
    <row r="694" spans="3:4" ht="13.5" customHeight="1" x14ac:dyDescent="0.2">
      <c r="C694" s="40"/>
      <c r="D694" s="40"/>
    </row>
    <row r="695" spans="3:4" ht="13.5" customHeight="1" x14ac:dyDescent="0.2">
      <c r="C695" s="40"/>
      <c r="D695" s="40"/>
    </row>
    <row r="696" spans="3:4" ht="13.5" customHeight="1" x14ac:dyDescent="0.2">
      <c r="C696" s="40"/>
      <c r="D696" s="40"/>
    </row>
    <row r="697" spans="3:4" ht="13.5" customHeight="1" x14ac:dyDescent="0.2">
      <c r="C697" s="40"/>
      <c r="D697" s="40"/>
    </row>
    <row r="698" spans="3:4" ht="13.5" customHeight="1" x14ac:dyDescent="0.2">
      <c r="C698" s="40"/>
      <c r="D698" s="40"/>
    </row>
    <row r="699" spans="3:4" ht="13.5" customHeight="1" x14ac:dyDescent="0.2">
      <c r="C699" s="40"/>
      <c r="D699" s="40"/>
    </row>
    <row r="700" spans="3:4" ht="13.5" customHeight="1" x14ac:dyDescent="0.2">
      <c r="C700" s="40"/>
      <c r="D700" s="40"/>
    </row>
    <row r="703" spans="3:4" ht="13.5" customHeight="1" x14ac:dyDescent="0.2">
      <c r="C703" s="40"/>
      <c r="D703" s="40"/>
    </row>
    <row r="705" spans="3:4" ht="13.5" customHeight="1" x14ac:dyDescent="0.2">
      <c r="C705" s="40"/>
      <c r="D705" s="40"/>
    </row>
    <row r="706" spans="3:4" ht="13.5" customHeight="1" x14ac:dyDescent="0.2">
      <c r="C706" s="40"/>
      <c r="D706" s="40"/>
    </row>
    <row r="707" spans="3:4" ht="13.5" customHeight="1" x14ac:dyDescent="0.2">
      <c r="C707" s="40"/>
      <c r="D707" s="40"/>
    </row>
    <row r="708" spans="3:4" ht="13.5" customHeight="1" x14ac:dyDescent="0.2">
      <c r="C708" s="40"/>
      <c r="D708" s="40"/>
    </row>
    <row r="709" spans="3:4" ht="13.5" customHeight="1" x14ac:dyDescent="0.2">
      <c r="C709" s="40"/>
      <c r="D709" s="40"/>
    </row>
    <row r="710" spans="3:4" ht="13.5" customHeight="1" x14ac:dyDescent="0.2">
      <c r="C710" s="40"/>
      <c r="D710" s="40"/>
    </row>
    <row r="711" spans="3:4" ht="13.5" customHeight="1" x14ac:dyDescent="0.2">
      <c r="C711" s="40"/>
      <c r="D711" s="40"/>
    </row>
    <row r="712" spans="3:4" ht="13.5" customHeight="1" x14ac:dyDescent="0.2">
      <c r="C712" s="40"/>
      <c r="D712" s="40"/>
    </row>
    <row r="713" spans="3:4" ht="13.5" customHeight="1" x14ac:dyDescent="0.2">
      <c r="C713" s="40"/>
      <c r="D713" s="40"/>
    </row>
    <row r="714" spans="3:4" ht="13.5" customHeight="1" x14ac:dyDescent="0.2">
      <c r="C714" s="40"/>
      <c r="D714" s="40"/>
    </row>
    <row r="715" spans="3:4" ht="13.5" customHeight="1" x14ac:dyDescent="0.2">
      <c r="C715" s="40"/>
      <c r="D715" s="40"/>
    </row>
    <row r="716" spans="3:4" ht="13.5" customHeight="1" x14ac:dyDescent="0.2">
      <c r="C716" s="40"/>
      <c r="D716" s="40"/>
    </row>
    <row r="717" spans="3:4" ht="13.5" customHeight="1" x14ac:dyDescent="0.2">
      <c r="C717" s="40"/>
      <c r="D717" s="40"/>
    </row>
    <row r="718" spans="3:4" ht="13.5" customHeight="1" x14ac:dyDescent="0.2">
      <c r="C718" s="40"/>
      <c r="D718" s="40"/>
    </row>
    <row r="719" spans="3:4" ht="13.5" customHeight="1" x14ac:dyDescent="0.2">
      <c r="C719" s="40"/>
      <c r="D719" s="40"/>
    </row>
    <row r="720" spans="3:4" ht="13.5" customHeight="1" x14ac:dyDescent="0.2">
      <c r="C720" s="40"/>
      <c r="D720" s="40"/>
    </row>
    <row r="721" spans="3:4" ht="13.5" customHeight="1" x14ac:dyDescent="0.2">
      <c r="C721" s="40"/>
      <c r="D721" s="40"/>
    </row>
    <row r="722" spans="3:4" ht="13.5" customHeight="1" x14ac:dyDescent="0.2">
      <c r="C722" s="40"/>
      <c r="D722" s="40"/>
    </row>
    <row r="723" spans="3:4" ht="13.5" customHeight="1" x14ac:dyDescent="0.2">
      <c r="C723" s="40"/>
      <c r="D723" s="40"/>
    </row>
    <row r="724" spans="3:4" ht="13.5" customHeight="1" x14ac:dyDescent="0.2">
      <c r="C724" s="40"/>
      <c r="D724" s="40"/>
    </row>
    <row r="725" spans="3:4" ht="13.5" customHeight="1" x14ac:dyDescent="0.2">
      <c r="C725" s="40"/>
      <c r="D725" s="40"/>
    </row>
    <row r="726" spans="3:4" ht="13.5" customHeight="1" x14ac:dyDescent="0.2">
      <c r="C726" s="40"/>
      <c r="D726" s="40"/>
    </row>
    <row r="730" spans="3:4" ht="13.5" customHeight="1" x14ac:dyDescent="0.2">
      <c r="C730" s="40"/>
      <c r="D730" s="40"/>
    </row>
    <row r="731" spans="3:4" ht="13.5" customHeight="1" x14ac:dyDescent="0.2">
      <c r="C731" s="40"/>
      <c r="D731" s="40"/>
    </row>
    <row r="732" spans="3:4" ht="13.5" customHeight="1" x14ac:dyDescent="0.2">
      <c r="C732" s="40"/>
      <c r="D732" s="40"/>
    </row>
    <row r="733" spans="3:4" ht="13.5" customHeight="1" x14ac:dyDescent="0.2">
      <c r="C733" s="40"/>
      <c r="D733" s="40"/>
    </row>
    <row r="734" spans="3:4" ht="13.5" customHeight="1" x14ac:dyDescent="0.2">
      <c r="C734" s="40"/>
      <c r="D734" s="40"/>
    </row>
    <row r="735" spans="3:4" ht="13.5" customHeight="1" x14ac:dyDescent="0.2">
      <c r="C735" s="40"/>
      <c r="D735" s="40"/>
    </row>
    <row r="739" spans="3:4" ht="13.5" customHeight="1" x14ac:dyDescent="0.2">
      <c r="C739" s="40"/>
      <c r="D739" s="40"/>
    </row>
    <row r="740" spans="3:4" ht="13.5" customHeight="1" x14ac:dyDescent="0.2">
      <c r="C740" s="40"/>
      <c r="D740" s="40"/>
    </row>
    <row r="741" spans="3:4" ht="13.5" customHeight="1" x14ac:dyDescent="0.2">
      <c r="C741" s="40"/>
      <c r="D741" s="40"/>
    </row>
    <row r="742" spans="3:4" ht="13.5" customHeight="1" x14ac:dyDescent="0.2">
      <c r="C742" s="40"/>
      <c r="D742" s="40"/>
    </row>
    <row r="743" spans="3:4" ht="13.5" customHeight="1" x14ac:dyDescent="0.2">
      <c r="C743" s="40"/>
      <c r="D743" s="40"/>
    </row>
    <row r="744" spans="3:4" ht="13.5" customHeight="1" x14ac:dyDescent="0.2">
      <c r="C744" s="40"/>
      <c r="D744" s="40"/>
    </row>
    <row r="745" spans="3:4" ht="13.5" customHeight="1" x14ac:dyDescent="0.2">
      <c r="C745" s="40"/>
      <c r="D745" s="40"/>
    </row>
    <row r="746" spans="3:4" ht="13.5" customHeight="1" x14ac:dyDescent="0.2">
      <c r="C746" s="40"/>
      <c r="D746" s="40"/>
    </row>
    <row r="747" spans="3:4" ht="13.5" customHeight="1" x14ac:dyDescent="0.2">
      <c r="C747" s="40"/>
      <c r="D747" s="40"/>
    </row>
    <row r="748" spans="3:4" ht="13.5" customHeight="1" x14ac:dyDescent="0.2">
      <c r="C748" s="40"/>
      <c r="D748" s="40"/>
    </row>
    <row r="749" spans="3:4" ht="13.5" customHeight="1" x14ac:dyDescent="0.2">
      <c r="C749" s="40"/>
      <c r="D749" s="40"/>
    </row>
    <row r="750" spans="3:4" ht="13.5" customHeight="1" x14ac:dyDescent="0.2">
      <c r="C750" s="40"/>
      <c r="D750" s="40"/>
    </row>
    <row r="751" spans="3:4" ht="13.5" customHeight="1" x14ac:dyDescent="0.2">
      <c r="C751" s="40"/>
      <c r="D751" s="40"/>
    </row>
    <row r="752" spans="3:4" ht="13.5" customHeight="1" x14ac:dyDescent="0.2">
      <c r="C752" s="40"/>
      <c r="D752" s="40"/>
    </row>
    <row r="753" spans="3:4" ht="13.5" customHeight="1" x14ac:dyDescent="0.2">
      <c r="C753" s="40"/>
      <c r="D753" s="40"/>
    </row>
    <row r="754" spans="3:4" ht="13.5" customHeight="1" x14ac:dyDescent="0.2">
      <c r="C754" s="40"/>
      <c r="D754" s="40"/>
    </row>
    <row r="755" spans="3:4" ht="13.5" customHeight="1" x14ac:dyDescent="0.2">
      <c r="C755" s="40"/>
      <c r="D755" s="40"/>
    </row>
    <row r="756" spans="3:4" ht="13.5" customHeight="1" x14ac:dyDescent="0.2">
      <c r="C756" s="40"/>
      <c r="D756" s="40"/>
    </row>
    <row r="757" spans="3:4" ht="13.5" customHeight="1" x14ac:dyDescent="0.2">
      <c r="C757" s="40"/>
      <c r="D757" s="40"/>
    </row>
    <row r="758" spans="3:4" ht="13.5" customHeight="1" x14ac:dyDescent="0.2">
      <c r="C758" s="40"/>
      <c r="D758" s="40"/>
    </row>
    <row r="759" spans="3:4" ht="13.5" customHeight="1" x14ac:dyDescent="0.2">
      <c r="C759" s="40"/>
      <c r="D759" s="40"/>
    </row>
    <row r="760" spans="3:4" ht="13.5" customHeight="1" x14ac:dyDescent="0.2">
      <c r="C760" s="40"/>
      <c r="D760" s="40"/>
    </row>
    <row r="761" spans="3:4" ht="13.5" customHeight="1" x14ac:dyDescent="0.2">
      <c r="C761" s="40"/>
      <c r="D761" s="40"/>
    </row>
    <row r="762" spans="3:4" ht="13.5" customHeight="1" x14ac:dyDescent="0.2">
      <c r="C762" s="40"/>
      <c r="D762" s="40"/>
    </row>
    <row r="763" spans="3:4" ht="13.5" customHeight="1" x14ac:dyDescent="0.2">
      <c r="C763" s="40"/>
      <c r="D763" s="40"/>
    </row>
    <row r="764" spans="3:4" ht="13.5" customHeight="1" x14ac:dyDescent="0.2">
      <c r="C764" s="40"/>
      <c r="D764" s="40"/>
    </row>
    <row r="765" spans="3:4" ht="13.5" customHeight="1" x14ac:dyDescent="0.2">
      <c r="C765" s="40"/>
      <c r="D765" s="40"/>
    </row>
    <row r="766" spans="3:4" ht="13.5" customHeight="1" x14ac:dyDescent="0.2">
      <c r="C766" s="40"/>
      <c r="D766" s="40"/>
    </row>
    <row r="767" spans="3:4" ht="13.5" customHeight="1" x14ac:dyDescent="0.2">
      <c r="C767" s="40"/>
      <c r="D767" s="40"/>
    </row>
    <row r="768" spans="3:4" ht="13.5" customHeight="1" x14ac:dyDescent="0.2">
      <c r="C768" s="40"/>
      <c r="D768" s="40"/>
    </row>
    <row r="769" spans="3:4" ht="13.5" customHeight="1" x14ac:dyDescent="0.2">
      <c r="C769" s="40"/>
      <c r="D769" s="40"/>
    </row>
    <row r="770" spans="3:4" ht="13.5" customHeight="1" x14ac:dyDescent="0.2">
      <c r="C770" s="40"/>
      <c r="D770" s="40"/>
    </row>
    <row r="771" spans="3:4" ht="13.5" customHeight="1" x14ac:dyDescent="0.2">
      <c r="C771" s="40"/>
      <c r="D771" s="40"/>
    </row>
    <row r="772" spans="3:4" ht="13.5" customHeight="1" x14ac:dyDescent="0.2">
      <c r="C772" s="40"/>
      <c r="D772" s="40"/>
    </row>
    <row r="774" spans="3:4" ht="13.5" customHeight="1" x14ac:dyDescent="0.2">
      <c r="C774" s="40"/>
      <c r="D774" s="40"/>
    </row>
    <row r="775" spans="3:4" ht="13.5" customHeight="1" x14ac:dyDescent="0.2">
      <c r="C775" s="40"/>
      <c r="D775" s="40"/>
    </row>
    <row r="776" spans="3:4" ht="13.5" customHeight="1" x14ac:dyDescent="0.2">
      <c r="C776" s="40"/>
      <c r="D776" s="40"/>
    </row>
    <row r="778" spans="3:4" ht="13.5" customHeight="1" x14ac:dyDescent="0.2">
      <c r="C778" s="40"/>
      <c r="D778" s="40"/>
    </row>
    <row r="779" spans="3:4" ht="13.5" customHeight="1" x14ac:dyDescent="0.2">
      <c r="C779" s="40"/>
      <c r="D779" s="40"/>
    </row>
    <row r="780" spans="3:4" ht="13.5" customHeight="1" x14ac:dyDescent="0.2">
      <c r="C780" s="40"/>
      <c r="D780" s="40"/>
    </row>
    <row r="781" spans="3:4" ht="13.5" customHeight="1" x14ac:dyDescent="0.2">
      <c r="C781" s="40"/>
      <c r="D781" s="40"/>
    </row>
    <row r="782" spans="3:4" ht="13.5" customHeight="1" x14ac:dyDescent="0.2">
      <c r="C782" s="40"/>
      <c r="D782" s="40"/>
    </row>
    <row r="783" spans="3:4" ht="13.5" customHeight="1" x14ac:dyDescent="0.2">
      <c r="C783" s="40"/>
      <c r="D783" s="40"/>
    </row>
    <row r="784" spans="3:4" ht="13.5" customHeight="1" x14ac:dyDescent="0.2">
      <c r="C784" s="40"/>
      <c r="D784" s="40"/>
    </row>
    <row r="785" spans="1:6" ht="13.5" customHeight="1" x14ac:dyDescent="0.2">
      <c r="C785" s="40"/>
      <c r="D785" s="40"/>
    </row>
    <row r="786" spans="1:6" ht="13.5" customHeight="1" x14ac:dyDescent="0.2">
      <c r="C786" s="40"/>
      <c r="D786" s="40"/>
    </row>
    <row r="787" spans="1:6" ht="13.5" customHeight="1" x14ac:dyDescent="0.2">
      <c r="C787" s="40"/>
      <c r="D787" s="40"/>
    </row>
    <row r="789" spans="1:6" ht="13.5" customHeight="1" x14ac:dyDescent="0.2">
      <c r="C789" s="40"/>
      <c r="D789" s="40"/>
    </row>
    <row r="792" spans="1:6" ht="13.5" customHeight="1" x14ac:dyDescent="0.2">
      <c r="C792" s="40"/>
      <c r="D792" s="40"/>
    </row>
    <row r="793" spans="1:6" ht="13.5" customHeight="1" x14ac:dyDescent="0.2">
      <c r="C793" s="40"/>
      <c r="D793" s="40"/>
    </row>
    <row r="794" spans="1:6" ht="13.5" customHeight="1" x14ac:dyDescent="0.2">
      <c r="C794" s="40"/>
      <c r="D794" s="40"/>
    </row>
    <row r="795" spans="1:6" ht="13.5" customHeight="1" x14ac:dyDescent="0.2">
      <c r="C795" s="40"/>
      <c r="D795" s="40"/>
    </row>
    <row r="796" spans="1:6" ht="13.5" customHeight="1" x14ac:dyDescent="0.2">
      <c r="C796" s="40"/>
      <c r="D796" s="40"/>
    </row>
    <row r="797" spans="1:6" ht="13.5" customHeight="1" x14ac:dyDescent="0.2">
      <c r="C797" s="40"/>
      <c r="D797" s="40"/>
    </row>
    <row r="798" spans="1:6" ht="13.5" customHeight="1" x14ac:dyDescent="0.2">
      <c r="C798" s="40"/>
      <c r="D798" s="40"/>
    </row>
    <row r="799" spans="1:6" s="42" customFormat="1" ht="13.5" customHeight="1" x14ac:dyDescent="0.2">
      <c r="A799" s="38"/>
      <c r="B799" s="39"/>
      <c r="C799" s="40"/>
      <c r="D799" s="40"/>
      <c r="E799" s="41"/>
      <c r="F799" s="41"/>
    </row>
    <row r="800" spans="1:6" ht="13.5" customHeight="1" x14ac:dyDescent="0.2">
      <c r="C800" s="40"/>
      <c r="D800" s="40"/>
    </row>
    <row r="801" spans="1:4" ht="13.5" customHeight="1" x14ac:dyDescent="0.2">
      <c r="C801" s="40"/>
      <c r="D801" s="40"/>
    </row>
    <row r="802" spans="1:4" ht="13.5" customHeight="1" x14ac:dyDescent="0.2">
      <c r="C802" s="40"/>
      <c r="D802" s="40"/>
    </row>
    <row r="803" spans="1:4" ht="13.5" customHeight="1" x14ac:dyDescent="0.2">
      <c r="C803" s="40"/>
      <c r="D803" s="40"/>
    </row>
    <row r="804" spans="1:4" ht="13.5" customHeight="1" x14ac:dyDescent="0.2">
      <c r="C804" s="40"/>
      <c r="D804" s="40"/>
    </row>
    <row r="805" spans="1:4" ht="13.5" customHeight="1" x14ac:dyDescent="0.2">
      <c r="C805" s="40"/>
      <c r="D805" s="40"/>
    </row>
    <row r="806" spans="1:4" ht="13.5" customHeight="1" x14ac:dyDescent="0.2">
      <c r="C806" s="40"/>
      <c r="D806" s="40"/>
    </row>
    <row r="807" spans="1:4" ht="13.5" customHeight="1" x14ac:dyDescent="0.2">
      <c r="C807" s="40"/>
      <c r="D807" s="40"/>
    </row>
    <row r="808" spans="1:4" ht="13.5" customHeight="1" x14ac:dyDescent="0.2">
      <c r="C808" s="40"/>
      <c r="D808" s="40"/>
    </row>
    <row r="809" spans="1:4" ht="13.5" customHeight="1" x14ac:dyDescent="0.2">
      <c r="C809" s="40"/>
      <c r="D809" s="40"/>
    </row>
    <row r="810" spans="1:4" ht="13.5" customHeight="1" x14ac:dyDescent="0.2">
      <c r="A810" s="43"/>
      <c r="B810" s="44"/>
      <c r="C810" s="42"/>
      <c r="D810" s="42"/>
    </row>
    <row r="812" spans="1:4" ht="13.5" customHeight="1" x14ac:dyDescent="0.2">
      <c r="C812" s="40"/>
      <c r="D812" s="40"/>
    </row>
    <row r="813" spans="1:4" ht="13.5" customHeight="1" x14ac:dyDescent="0.2">
      <c r="C813" s="40"/>
      <c r="D813" s="40"/>
    </row>
    <row r="816" spans="1:4" ht="13.5" customHeight="1" x14ac:dyDescent="0.2">
      <c r="C816" s="40"/>
      <c r="D816" s="40"/>
    </row>
    <row r="817" spans="3:4" ht="13.5" customHeight="1" x14ac:dyDescent="0.2">
      <c r="C817" s="40"/>
      <c r="D817" s="40"/>
    </row>
    <row r="818" spans="3:4" ht="13.5" customHeight="1" x14ac:dyDescent="0.2">
      <c r="C818" s="40"/>
      <c r="D818" s="40"/>
    </row>
    <row r="819" spans="3:4" ht="13.5" customHeight="1" x14ac:dyDescent="0.2">
      <c r="C819" s="40"/>
      <c r="D819" s="40"/>
    </row>
    <row r="821" spans="3:4" ht="13.5" customHeight="1" x14ac:dyDescent="0.2">
      <c r="C821" s="40"/>
      <c r="D821" s="40"/>
    </row>
    <row r="822" spans="3:4" ht="13.5" customHeight="1" x14ac:dyDescent="0.2">
      <c r="C822" s="40"/>
      <c r="D822" s="40"/>
    </row>
    <row r="823" spans="3:4" ht="13.5" customHeight="1" x14ac:dyDescent="0.2">
      <c r="C823" s="40"/>
      <c r="D823" s="40"/>
    </row>
    <row r="824" spans="3:4" ht="13.5" customHeight="1" x14ac:dyDescent="0.2">
      <c r="C824" s="40"/>
      <c r="D824" s="40"/>
    </row>
    <row r="826" spans="3:4" ht="13.5" customHeight="1" x14ac:dyDescent="0.2">
      <c r="C826" s="40"/>
      <c r="D826" s="40"/>
    </row>
    <row r="827" spans="3:4" ht="13.5" customHeight="1" x14ac:dyDescent="0.2">
      <c r="C827" s="40"/>
      <c r="D827" s="40"/>
    </row>
    <row r="829" spans="3:4" ht="13.5" customHeight="1" x14ac:dyDescent="0.2">
      <c r="C829" s="40"/>
      <c r="D829" s="40"/>
    </row>
    <row r="830" spans="3:4" ht="13.5" customHeight="1" x14ac:dyDescent="0.2">
      <c r="C830" s="40"/>
      <c r="D830" s="40"/>
    </row>
    <row r="831" spans="3:4" ht="13.5" customHeight="1" x14ac:dyDescent="0.2">
      <c r="C831" s="40"/>
      <c r="D831" s="40"/>
    </row>
    <row r="832" spans="3:4" ht="13.5" customHeight="1" x14ac:dyDescent="0.2">
      <c r="C832" s="40"/>
      <c r="D832" s="40"/>
    </row>
    <row r="834" spans="1:6" ht="13.5" customHeight="1" x14ac:dyDescent="0.2">
      <c r="C834" s="40"/>
      <c r="D834" s="40"/>
    </row>
    <row r="835" spans="1:6" ht="13.5" customHeight="1" x14ac:dyDescent="0.2">
      <c r="C835" s="40"/>
      <c r="D835" s="40"/>
    </row>
    <row r="837" spans="1:6" s="51" customFormat="1" ht="13.5" customHeight="1" x14ac:dyDescent="0.2">
      <c r="A837" s="38"/>
      <c r="B837" s="39"/>
      <c r="C837" s="40"/>
      <c r="D837" s="40"/>
      <c r="E837" s="50"/>
      <c r="F837" s="50"/>
    </row>
    <row r="838" spans="1:6" s="42" customFormat="1" ht="13.5" customHeight="1" x14ac:dyDescent="0.2">
      <c r="A838" s="38"/>
      <c r="B838" s="39"/>
      <c r="C838" s="40"/>
      <c r="D838" s="40"/>
      <c r="E838" s="41"/>
      <c r="F838" s="41"/>
    </row>
    <row r="839" spans="1:6" s="42" customFormat="1" ht="13.5" customHeight="1" x14ac:dyDescent="0.2">
      <c r="A839" s="38"/>
      <c r="B839" s="39"/>
      <c r="C839" s="29"/>
      <c r="D839" s="29"/>
      <c r="E839" s="41"/>
      <c r="F839" s="41"/>
    </row>
    <row r="840" spans="1:6" s="42" customFormat="1" ht="13.5" customHeight="1" x14ac:dyDescent="0.2">
      <c r="A840" s="38"/>
      <c r="B840" s="39"/>
      <c r="C840" s="40"/>
      <c r="D840" s="40"/>
      <c r="E840" s="41"/>
      <c r="F840" s="41"/>
    </row>
    <row r="841" spans="1:6" ht="13.5" customHeight="1" x14ac:dyDescent="0.2">
      <c r="C841" s="40"/>
      <c r="D841" s="40"/>
    </row>
    <row r="843" spans="1:6" ht="13.5" customHeight="1" x14ac:dyDescent="0.2">
      <c r="C843" s="40"/>
      <c r="D843" s="40"/>
    </row>
    <row r="844" spans="1:6" ht="13.5" customHeight="1" x14ac:dyDescent="0.2">
      <c r="C844" s="40"/>
      <c r="D844" s="40"/>
    </row>
    <row r="848" spans="1:6" ht="13.5" customHeight="1" x14ac:dyDescent="0.2">
      <c r="A848" s="54"/>
      <c r="B848" s="55"/>
      <c r="C848" s="56"/>
      <c r="D848" s="56"/>
    </row>
    <row r="849" spans="1:4" ht="13.5" customHeight="1" x14ac:dyDescent="0.2">
      <c r="A849" s="43"/>
      <c r="B849" s="44"/>
      <c r="C849" s="42"/>
      <c r="D849" s="42"/>
    </row>
    <row r="850" spans="1:4" ht="13.5" customHeight="1" x14ac:dyDescent="0.2">
      <c r="A850" s="43"/>
      <c r="B850" s="44"/>
      <c r="C850" s="42"/>
      <c r="D850" s="42"/>
    </row>
    <row r="851" spans="1:4" ht="13.5" customHeight="1" x14ac:dyDescent="0.2">
      <c r="A851" s="43"/>
      <c r="B851" s="44"/>
      <c r="C851" s="42"/>
      <c r="D851" s="42"/>
    </row>
    <row r="854" spans="1:4" ht="13.5" customHeight="1" x14ac:dyDescent="0.2">
      <c r="C854" s="40"/>
      <c r="D854" s="40"/>
    </row>
    <row r="856" spans="1:4" ht="13.5" customHeight="1" x14ac:dyDescent="0.2">
      <c r="C856" s="40"/>
      <c r="D856" s="40"/>
    </row>
    <row r="857" spans="1:4" ht="13.5" customHeight="1" x14ac:dyDescent="0.2">
      <c r="C857" s="40"/>
      <c r="D857" s="40"/>
    </row>
    <row r="864" spans="1:4" ht="13.5" customHeight="1" x14ac:dyDescent="0.2">
      <c r="C864" s="40"/>
      <c r="D864" s="40"/>
    </row>
    <row r="867" spans="3:4" ht="13.5" customHeight="1" x14ac:dyDescent="0.2">
      <c r="C867" s="40"/>
      <c r="D867" s="40"/>
    </row>
    <row r="868" spans="3:4" ht="13.5" customHeight="1" x14ac:dyDescent="0.2">
      <c r="C868" s="40"/>
      <c r="D868" s="40"/>
    </row>
    <row r="870" spans="3:4" ht="13.5" customHeight="1" x14ac:dyDescent="0.2">
      <c r="C870" s="40"/>
      <c r="D870" s="40"/>
    </row>
    <row r="871" spans="3:4" ht="13.5" customHeight="1" x14ac:dyDescent="0.2">
      <c r="C871" s="40"/>
      <c r="D871" s="40"/>
    </row>
    <row r="873" spans="3:4" ht="13.5" customHeight="1" x14ac:dyDescent="0.2">
      <c r="C873" s="40"/>
      <c r="D873" s="40"/>
    </row>
    <row r="875" spans="3:4" ht="13.5" customHeight="1" x14ac:dyDescent="0.2">
      <c r="C875" s="40"/>
      <c r="D875" s="40"/>
    </row>
    <row r="880" spans="3:4" ht="13.5" customHeight="1" x14ac:dyDescent="0.2">
      <c r="C880" s="40"/>
      <c r="D880" s="40"/>
    </row>
    <row r="881" spans="1:6" ht="13.5" customHeight="1" x14ac:dyDescent="0.2">
      <c r="C881" s="40"/>
      <c r="D881" s="40"/>
    </row>
    <row r="882" spans="1:6" ht="13.5" customHeight="1" x14ac:dyDescent="0.2">
      <c r="C882" s="40"/>
      <c r="D882" s="40"/>
    </row>
    <row r="883" spans="1:6" ht="13.5" customHeight="1" x14ac:dyDescent="0.2">
      <c r="C883" s="40"/>
      <c r="D883" s="40"/>
    </row>
    <row r="884" spans="1:6" ht="13.5" customHeight="1" x14ac:dyDescent="0.2">
      <c r="C884" s="40"/>
      <c r="D884" s="40"/>
    </row>
    <row r="885" spans="1:6" ht="13.5" customHeight="1" x14ac:dyDescent="0.2">
      <c r="C885" s="40"/>
      <c r="D885" s="40"/>
    </row>
    <row r="886" spans="1:6" ht="13.5" customHeight="1" x14ac:dyDescent="0.2">
      <c r="C886" s="40"/>
      <c r="D886" s="40"/>
    </row>
    <row r="887" spans="1:6" ht="13.5" customHeight="1" x14ac:dyDescent="0.2">
      <c r="C887" s="40"/>
      <c r="D887" s="40"/>
    </row>
    <row r="888" spans="1:6" ht="13.5" customHeight="1" x14ac:dyDescent="0.2">
      <c r="C888" s="40"/>
      <c r="D888" s="40"/>
    </row>
    <row r="889" spans="1:6" ht="13.5" customHeight="1" x14ac:dyDescent="0.2">
      <c r="C889" s="40"/>
      <c r="D889" s="40"/>
    </row>
    <row r="890" spans="1:6" ht="13.5" customHeight="1" x14ac:dyDescent="0.2">
      <c r="C890" s="40"/>
      <c r="D890" s="40"/>
    </row>
    <row r="891" spans="1:6" ht="13.5" customHeight="1" x14ac:dyDescent="0.2">
      <c r="C891" s="40"/>
      <c r="D891" s="40"/>
    </row>
    <row r="892" spans="1:6" ht="13.5" customHeight="1" x14ac:dyDescent="0.2">
      <c r="C892" s="40"/>
      <c r="D892" s="40"/>
    </row>
    <row r="895" spans="1:6" s="42" customFormat="1" ht="13.5" customHeight="1" x14ac:dyDescent="0.2">
      <c r="A895" s="38"/>
      <c r="B895" s="39"/>
      <c r="C895" s="40"/>
      <c r="D895" s="40"/>
      <c r="E895" s="41"/>
      <c r="F895" s="41"/>
    </row>
    <row r="896" spans="1:6" ht="13.5" customHeight="1" x14ac:dyDescent="0.2">
      <c r="C896" s="40"/>
      <c r="D896" s="40"/>
    </row>
    <row r="903" spans="1:6" ht="13.5" customHeight="1" x14ac:dyDescent="0.2">
      <c r="C903" s="40"/>
      <c r="D903" s="40"/>
    </row>
    <row r="906" spans="1:6" s="53" customFormat="1" ht="13.5" customHeight="1" x14ac:dyDescent="0.2">
      <c r="A906" s="43"/>
      <c r="B906" s="44"/>
      <c r="C906" s="42"/>
      <c r="D906" s="42"/>
      <c r="E906" s="52"/>
      <c r="F906" s="52"/>
    </row>
    <row r="909" spans="1:6" ht="13.5" customHeight="1" x14ac:dyDescent="0.2">
      <c r="B909" s="60"/>
      <c r="C909" s="48"/>
      <c r="D909" s="48"/>
    </row>
    <row r="910" spans="1:6" s="42" customFormat="1" ht="13.5" customHeight="1" x14ac:dyDescent="0.2">
      <c r="A910" s="38"/>
      <c r="B910" s="39"/>
      <c r="C910" s="29"/>
      <c r="D910" s="29"/>
      <c r="E910" s="41"/>
      <c r="F910" s="41"/>
    </row>
    <row r="911" spans="1:6" s="57" customFormat="1" ht="13.5" customHeight="1" x14ac:dyDescent="0.2">
      <c r="A911" s="38"/>
      <c r="B911" s="39"/>
      <c r="C911" s="40"/>
      <c r="D911" s="40"/>
    </row>
    <row r="912" spans="1:6" s="5" customFormat="1" ht="13.5" customHeight="1" x14ac:dyDescent="0.2">
      <c r="A912" s="38"/>
      <c r="B912" s="39"/>
      <c r="C912" s="40"/>
      <c r="D912" s="40"/>
    </row>
    <row r="913" spans="1:4" s="57" customFormat="1" ht="13.5" customHeight="1" x14ac:dyDescent="0.2">
      <c r="A913" s="38"/>
      <c r="B913" s="39"/>
      <c r="C913" s="40"/>
      <c r="D913" s="40"/>
    </row>
    <row r="914" spans="1:4" s="57" customFormat="1" ht="13.5" customHeight="1" x14ac:dyDescent="0.2">
      <c r="A914" s="38"/>
      <c r="B914" s="39"/>
      <c r="C914" s="29"/>
      <c r="D914" s="29"/>
    </row>
    <row r="915" spans="1:4" ht="13.5" customHeight="1" x14ac:dyDescent="0.2">
      <c r="C915" s="40"/>
      <c r="D915" s="40"/>
    </row>
    <row r="916" spans="1:4" ht="13.5" customHeight="1" x14ac:dyDescent="0.2">
      <c r="B916" s="60"/>
      <c r="C916" s="48"/>
      <c r="D916" s="48"/>
    </row>
    <row r="917" spans="1:4" ht="13.5" customHeight="1" x14ac:dyDescent="0.2">
      <c r="B917" s="60"/>
      <c r="C917" s="48"/>
      <c r="D917" s="48"/>
    </row>
    <row r="918" spans="1:4" ht="13.5" customHeight="1" x14ac:dyDescent="0.2">
      <c r="B918" s="60"/>
      <c r="C918" s="48"/>
      <c r="D918" s="48"/>
    </row>
    <row r="919" spans="1:4" ht="13.5" customHeight="1" x14ac:dyDescent="0.2">
      <c r="B919" s="60"/>
      <c r="C919" s="48"/>
      <c r="D919" s="48"/>
    </row>
    <row r="920" spans="1:4" ht="13.5" customHeight="1" x14ac:dyDescent="0.2">
      <c r="B920" s="60"/>
      <c r="C920" s="48"/>
      <c r="D920" s="48"/>
    </row>
    <row r="921" spans="1:4" ht="13.5" customHeight="1" x14ac:dyDescent="0.2">
      <c r="A921" s="43"/>
      <c r="B921" s="44"/>
      <c r="C921" s="42"/>
      <c r="D921" s="42"/>
    </row>
    <row r="923" spans="1:4" ht="13.5" customHeight="1" x14ac:dyDescent="0.2">
      <c r="A923" s="43"/>
      <c r="B923" s="44"/>
      <c r="C923" s="42"/>
      <c r="D923" s="42"/>
    </row>
    <row r="924" spans="1:4" ht="13.5" customHeight="1" x14ac:dyDescent="0.2">
      <c r="B924" s="60"/>
      <c r="C924" s="48"/>
      <c r="D924" s="48"/>
    </row>
    <row r="925" spans="1:4" ht="13.5" customHeight="1" x14ac:dyDescent="0.2">
      <c r="B925" s="60"/>
      <c r="C925" s="48"/>
      <c r="D925" s="48"/>
    </row>
    <row r="926" spans="1:4" ht="13.5" customHeight="1" x14ac:dyDescent="0.2">
      <c r="B926" s="60"/>
      <c r="C926" s="48"/>
      <c r="D926" s="48"/>
    </row>
    <row r="927" spans="1:4" s="57" customFormat="1" ht="13.5" customHeight="1" x14ac:dyDescent="0.2">
      <c r="A927" s="38"/>
      <c r="B927" s="39"/>
      <c r="C927" s="29"/>
      <c r="D927" s="29"/>
    </row>
    <row r="928" spans="1:4" s="57" customFormat="1" ht="13.5" customHeight="1" x14ac:dyDescent="0.2">
      <c r="A928" s="38"/>
      <c r="B928" s="60"/>
      <c r="C928" s="49"/>
      <c r="D928" s="49"/>
    </row>
    <row r="929" spans="1:6" s="57" customFormat="1" ht="13.5" customHeight="1" x14ac:dyDescent="0.2">
      <c r="A929" s="38"/>
      <c r="B929" s="39"/>
      <c r="C929" s="29"/>
      <c r="D929" s="29"/>
    </row>
    <row r="930" spans="1:6" s="57" customFormat="1" ht="13.5" customHeight="1" x14ac:dyDescent="0.2">
      <c r="A930" s="38"/>
      <c r="B930" s="60"/>
      <c r="C930" s="49"/>
      <c r="D930" s="49"/>
    </row>
    <row r="931" spans="1:6" ht="13.5" customHeight="1" x14ac:dyDescent="0.2">
      <c r="B931" s="60"/>
      <c r="C931" s="49"/>
      <c r="D931" s="49"/>
    </row>
    <row r="932" spans="1:6" ht="13.5" customHeight="1" x14ac:dyDescent="0.2">
      <c r="C932" s="49"/>
      <c r="D932" s="49"/>
    </row>
    <row r="934" spans="1:6" s="57" customFormat="1" ht="13.5" customHeight="1" x14ac:dyDescent="0.2">
      <c r="A934" s="38"/>
      <c r="B934" s="39"/>
      <c r="C934" s="29"/>
      <c r="D934" s="29"/>
    </row>
    <row r="935" spans="1:6" s="57" customFormat="1" ht="13.5" customHeight="1" x14ac:dyDescent="0.2">
      <c r="A935" s="38"/>
      <c r="B935" s="60"/>
      <c r="C935" s="48"/>
      <c r="D935" s="48"/>
    </row>
    <row r="936" spans="1:6" ht="13.5" customHeight="1" x14ac:dyDescent="0.2">
      <c r="B936" s="60"/>
      <c r="C936" s="48"/>
      <c r="D936" s="48"/>
    </row>
    <row r="938" spans="1:6" s="53" customFormat="1" ht="13.5" customHeight="1" x14ac:dyDescent="0.2">
      <c r="A938" s="38"/>
      <c r="B938" s="39"/>
      <c r="C938" s="40"/>
      <c r="D938" s="40"/>
      <c r="E938" s="52"/>
      <c r="F938" s="52"/>
    </row>
    <row r="939" spans="1:6" ht="13.5" customHeight="1" x14ac:dyDescent="0.2">
      <c r="B939" s="61"/>
      <c r="C939" s="53"/>
      <c r="D939" s="53"/>
    </row>
    <row r="947" spans="1:4" ht="13.5" customHeight="1" x14ac:dyDescent="0.2">
      <c r="A947" s="59"/>
    </row>
    <row r="948" spans="1:4" ht="13.5" customHeight="1" x14ac:dyDescent="0.2">
      <c r="A948" s="59"/>
      <c r="C948" s="57"/>
      <c r="D948" s="57"/>
    </row>
  </sheetData>
  <mergeCells count="2">
    <mergeCell ref="A5:D5"/>
    <mergeCell ref="A46:D46"/>
  </mergeCells>
  <phoneticPr fontId="0" type="noConversion"/>
  <pageMargins left="0.98425196850393704" right="0.59055118110236227" top="0.78740157480314965" bottom="0.78740157480314965" header="0.51181102362204722" footer="0.51181102362204722"/>
  <pageSetup paperSize="9" fitToHeight="0" orientation="portrait" r:id="rId1"/>
  <headerFooter alignWithMargins="0">
    <oddFooter>&amp;R&amp;"Arial,Navadno"&amp;9&amp;P/&amp;N</oddFooter>
  </headerFooter>
  <rowBreaks count="1" manualBreakCount="1">
    <brk id="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355"/>
  <sheetViews>
    <sheetView tabSelected="1" view="pageBreakPreview" zoomScaleNormal="100" zoomScaleSheetLayoutView="100" workbookViewId="0"/>
  </sheetViews>
  <sheetFormatPr defaultRowHeight="12.75" x14ac:dyDescent="0.2"/>
  <cols>
    <col min="1" max="1" width="5.5" style="65" customWidth="1"/>
    <col min="2" max="2" width="46.83203125" style="2" customWidth="1"/>
    <col min="3" max="3" width="7.1640625" style="70" customWidth="1"/>
    <col min="4" max="4" width="9.5" style="6" customWidth="1"/>
    <col min="5" max="5" width="14.1640625" style="2" customWidth="1"/>
    <col min="6" max="6" width="15" style="2" bestFit="1" customWidth="1"/>
    <col min="7" max="7" width="13" style="3" customWidth="1"/>
    <col min="8" max="8" width="69.6640625" style="3" customWidth="1"/>
    <col min="9" max="11" width="9.33203125" style="2"/>
    <col min="12" max="13" width="9.5" style="2" bestFit="1" customWidth="1"/>
    <col min="14" max="14" width="11.83203125" style="2" bestFit="1" customWidth="1"/>
    <col min="15" max="16384" width="9.33203125" style="2"/>
  </cols>
  <sheetData>
    <row r="1" spans="1:6" x14ac:dyDescent="0.2">
      <c r="A1" s="386"/>
      <c r="B1" s="389" t="s">
        <v>305</v>
      </c>
      <c r="C1" s="143"/>
      <c r="D1" s="321"/>
      <c r="E1" s="143"/>
      <c r="F1" s="144"/>
    </row>
    <row r="2" spans="1:6" x14ac:dyDescent="0.2">
      <c r="A2" s="388"/>
      <c r="B2" s="387"/>
      <c r="C2" s="143"/>
      <c r="D2" s="321"/>
      <c r="E2" s="143"/>
      <c r="F2" s="144"/>
    </row>
    <row r="3" spans="1:6" x14ac:dyDescent="0.2">
      <c r="A3" s="25" t="s">
        <v>18</v>
      </c>
      <c r="B3" s="4" t="s">
        <v>96</v>
      </c>
      <c r="C3" s="26"/>
      <c r="D3" s="321"/>
      <c r="E3" s="143"/>
      <c r="F3" s="144"/>
    </row>
    <row r="4" spans="1:6" x14ac:dyDescent="0.2">
      <c r="A4" s="138" t="s">
        <v>94</v>
      </c>
      <c r="B4" s="139" t="s">
        <v>104</v>
      </c>
      <c r="C4" s="26"/>
      <c r="D4" s="321"/>
      <c r="E4" s="143"/>
      <c r="F4" s="391">
        <f>+F210</f>
        <v>0</v>
      </c>
    </row>
    <row r="5" spans="1:6" x14ac:dyDescent="0.2">
      <c r="A5" s="138" t="s">
        <v>95</v>
      </c>
      <c r="B5" s="139" t="s">
        <v>105</v>
      </c>
      <c r="C5" s="26"/>
      <c r="D5" s="321"/>
      <c r="E5" s="143"/>
      <c r="F5" s="391">
        <f>+F291</f>
        <v>0</v>
      </c>
    </row>
    <row r="6" spans="1:6" x14ac:dyDescent="0.2">
      <c r="A6" s="397" t="s">
        <v>140</v>
      </c>
      <c r="B6" s="398" t="s">
        <v>141</v>
      </c>
      <c r="C6" s="399"/>
      <c r="D6" s="400"/>
      <c r="E6" s="401"/>
      <c r="F6" s="392">
        <f>+F345</f>
        <v>0</v>
      </c>
    </row>
    <row r="7" spans="1:6" x14ac:dyDescent="0.2">
      <c r="A7" s="141"/>
      <c r="B7" s="142"/>
      <c r="C7" s="143"/>
      <c r="D7" s="321"/>
      <c r="E7" s="143"/>
      <c r="F7" s="391"/>
    </row>
    <row r="8" spans="1:6" x14ac:dyDescent="0.2">
      <c r="A8" s="141"/>
      <c r="B8" s="393" t="s">
        <v>306</v>
      </c>
      <c r="C8" s="394"/>
      <c r="D8" s="395"/>
      <c r="E8" s="394"/>
      <c r="F8" s="396">
        <f>SUM(F4:F7)</f>
        <v>0</v>
      </c>
    </row>
    <row r="9" spans="1:6" x14ac:dyDescent="0.2">
      <c r="A9" s="295"/>
      <c r="B9" s="296"/>
      <c r="C9" s="69"/>
      <c r="D9" s="75"/>
      <c r="E9" s="5"/>
      <c r="F9" s="5"/>
    </row>
    <row r="10" spans="1:6" x14ac:dyDescent="0.2">
      <c r="A10" s="540" t="s">
        <v>698</v>
      </c>
      <c r="B10" s="541"/>
      <c r="C10" s="541"/>
      <c r="D10" s="541"/>
      <c r="E10" s="541"/>
      <c r="F10" s="541"/>
    </row>
    <row r="11" spans="1:6" x14ac:dyDescent="0.2">
      <c r="A11" s="541"/>
      <c r="B11" s="541"/>
      <c r="C11" s="541"/>
      <c r="D11" s="541"/>
      <c r="E11" s="541"/>
      <c r="F11" s="541"/>
    </row>
    <row r="12" spans="1:6" x14ac:dyDescent="0.2">
      <c r="A12" s="541"/>
      <c r="B12" s="541"/>
      <c r="C12" s="541"/>
      <c r="D12" s="541"/>
      <c r="E12" s="541"/>
      <c r="F12" s="541"/>
    </row>
    <row r="13" spans="1:6" x14ac:dyDescent="0.2">
      <c r="A13" s="541"/>
      <c r="B13" s="541"/>
      <c r="C13" s="541"/>
      <c r="D13" s="541"/>
      <c r="E13" s="541"/>
      <c r="F13" s="541"/>
    </row>
    <row r="14" spans="1:6" x14ac:dyDescent="0.2">
      <c r="A14" s="541"/>
      <c r="B14" s="541"/>
      <c r="C14" s="541"/>
      <c r="D14" s="541"/>
      <c r="E14" s="541"/>
      <c r="F14" s="541"/>
    </row>
    <row r="15" spans="1:6" x14ac:dyDescent="0.2">
      <c r="A15" s="541"/>
      <c r="B15" s="541"/>
      <c r="C15" s="541"/>
      <c r="D15" s="541"/>
      <c r="E15" s="541"/>
      <c r="F15" s="541"/>
    </row>
    <row r="16" spans="1:6" x14ac:dyDescent="0.2">
      <c r="A16" s="541"/>
      <c r="B16" s="541"/>
      <c r="C16" s="541"/>
      <c r="D16" s="541"/>
      <c r="E16" s="541"/>
      <c r="F16" s="541"/>
    </row>
    <row r="17" spans="1:6" x14ac:dyDescent="0.2">
      <c r="A17" s="541"/>
      <c r="B17" s="541"/>
      <c r="C17" s="541"/>
      <c r="D17" s="541"/>
      <c r="E17" s="541"/>
      <c r="F17" s="541"/>
    </row>
    <row r="18" spans="1:6" x14ac:dyDescent="0.2">
      <c r="A18" s="541"/>
      <c r="B18" s="541"/>
      <c r="C18" s="541"/>
      <c r="D18" s="541"/>
      <c r="E18" s="541"/>
      <c r="F18" s="541"/>
    </row>
    <row r="19" spans="1:6" x14ac:dyDescent="0.2">
      <c r="A19" s="541"/>
      <c r="B19" s="541"/>
      <c r="C19" s="541"/>
      <c r="D19" s="541"/>
      <c r="E19" s="541"/>
      <c r="F19" s="541"/>
    </row>
    <row r="20" spans="1:6" x14ac:dyDescent="0.2">
      <c r="A20" s="541"/>
      <c r="B20" s="541"/>
      <c r="C20" s="541"/>
      <c r="D20" s="541"/>
      <c r="E20" s="541"/>
      <c r="F20" s="541"/>
    </row>
    <row r="21" spans="1:6" x14ac:dyDescent="0.2">
      <c r="A21" s="541"/>
      <c r="B21" s="541"/>
      <c r="C21" s="541"/>
      <c r="D21" s="541"/>
      <c r="E21" s="541"/>
      <c r="F21" s="541"/>
    </row>
    <row r="22" spans="1:6" x14ac:dyDescent="0.2">
      <c r="A22" s="295"/>
      <c r="B22" s="296"/>
      <c r="C22" s="69"/>
      <c r="D22" s="75"/>
      <c r="E22" s="5"/>
      <c r="F22" s="5"/>
    </row>
    <row r="23" spans="1:6" x14ac:dyDescent="0.2">
      <c r="A23" s="64"/>
      <c r="B23" s="4"/>
    </row>
    <row r="24" spans="1:6" x14ac:dyDescent="0.2">
      <c r="A24" s="544" t="s">
        <v>107</v>
      </c>
      <c r="B24" s="542" t="s">
        <v>108</v>
      </c>
      <c r="C24" s="542" t="s">
        <v>109</v>
      </c>
      <c r="D24" s="542" t="s">
        <v>110</v>
      </c>
      <c r="E24" s="542" t="s">
        <v>111</v>
      </c>
      <c r="F24" s="542" t="s">
        <v>112</v>
      </c>
    </row>
    <row r="25" spans="1:6" x14ac:dyDescent="0.2">
      <c r="A25" s="545"/>
      <c r="B25" s="543"/>
      <c r="C25" s="543"/>
      <c r="D25" s="543"/>
      <c r="E25" s="543"/>
      <c r="F25" s="543"/>
    </row>
    <row r="26" spans="1:6" x14ac:dyDescent="0.2">
      <c r="A26" s="169"/>
      <c r="B26" s="170"/>
      <c r="C26" s="171"/>
      <c r="D26" s="172"/>
      <c r="E26" s="173"/>
      <c r="F26" s="173"/>
    </row>
    <row r="27" spans="1:6" x14ac:dyDescent="0.2">
      <c r="A27" s="174" t="s">
        <v>18</v>
      </c>
      <c r="B27" s="175" t="s">
        <v>96</v>
      </c>
      <c r="C27" s="176"/>
      <c r="D27" s="177"/>
      <c r="E27" s="178"/>
      <c r="F27" s="178"/>
    </row>
    <row r="28" spans="1:6" x14ac:dyDescent="0.2">
      <c r="A28" s="179"/>
      <c r="B28" s="179"/>
      <c r="C28" s="179"/>
      <c r="D28" s="322"/>
      <c r="E28" s="179"/>
      <c r="F28" s="179"/>
    </row>
    <row r="29" spans="1:6" x14ac:dyDescent="0.2">
      <c r="A29" s="180" t="s">
        <v>94</v>
      </c>
      <c r="B29" s="181" t="s">
        <v>104</v>
      </c>
      <c r="C29" s="182"/>
      <c r="D29" s="177"/>
      <c r="E29" s="178"/>
      <c r="F29" s="178"/>
    </row>
    <row r="30" spans="1:6" x14ac:dyDescent="0.2">
      <c r="A30" s="183"/>
      <c r="B30" s="178"/>
      <c r="C30" s="176"/>
      <c r="D30" s="177"/>
      <c r="E30" s="178"/>
      <c r="F30" s="178"/>
    </row>
    <row r="31" spans="1:6" ht="38.25" x14ac:dyDescent="0.2">
      <c r="A31" s="146">
        <v>1</v>
      </c>
      <c r="B31" s="147" t="s">
        <v>0</v>
      </c>
      <c r="C31" s="148"/>
      <c r="D31" s="149"/>
      <c r="E31" s="150"/>
      <c r="F31" s="150"/>
    </row>
    <row r="32" spans="1:6" x14ac:dyDescent="0.2">
      <c r="A32" s="146"/>
      <c r="B32" s="151"/>
      <c r="C32" s="152" t="s">
        <v>2</v>
      </c>
      <c r="D32" s="149">
        <f>27.3+7.5+320.7</f>
        <v>355.5</v>
      </c>
      <c r="E32" s="150"/>
      <c r="F32" s="150">
        <f>+D32*E32</f>
        <v>0</v>
      </c>
    </row>
    <row r="33" spans="1:6" x14ac:dyDescent="0.2">
      <c r="A33" s="146"/>
      <c r="B33" s="150"/>
      <c r="C33" s="153"/>
      <c r="D33" s="149"/>
      <c r="E33" s="150"/>
      <c r="F33" s="150"/>
    </row>
    <row r="34" spans="1:6" ht="38.25" x14ac:dyDescent="0.2">
      <c r="A34" s="145">
        <v>2</v>
      </c>
      <c r="B34" s="154" t="s">
        <v>113</v>
      </c>
      <c r="C34" s="96"/>
      <c r="D34" s="259"/>
      <c r="E34" s="97"/>
      <c r="F34" s="97"/>
    </row>
    <row r="35" spans="1:6" x14ac:dyDescent="0.2">
      <c r="A35" s="145"/>
      <c r="B35" s="155"/>
      <c r="C35" s="130" t="s">
        <v>3</v>
      </c>
      <c r="D35" s="259">
        <v>12</v>
      </c>
      <c r="E35" s="97"/>
      <c r="F35" s="97">
        <f>+ROUND((D35*E35),2)</f>
        <v>0</v>
      </c>
    </row>
    <row r="36" spans="1:6" x14ac:dyDescent="0.2">
      <c r="A36" s="146"/>
      <c r="B36" s="150"/>
      <c r="C36" s="153"/>
      <c r="D36" s="149"/>
      <c r="E36" s="150"/>
      <c r="F36" s="150"/>
    </row>
    <row r="37" spans="1:6" ht="63.75" x14ac:dyDescent="0.2">
      <c r="A37" s="145">
        <v>3</v>
      </c>
      <c r="B37" s="154" t="s">
        <v>114</v>
      </c>
      <c r="C37" s="96"/>
      <c r="D37" s="259"/>
      <c r="E37" s="97"/>
      <c r="F37" s="97"/>
    </row>
    <row r="38" spans="1:6" x14ac:dyDescent="0.2">
      <c r="A38" s="145"/>
      <c r="B38" s="184"/>
      <c r="C38" s="153" t="s">
        <v>2</v>
      </c>
      <c r="D38" s="149">
        <f>27.3+7.5+320.7</f>
        <v>355.5</v>
      </c>
      <c r="E38" s="157"/>
      <c r="F38" s="97">
        <f>+ROUND((D38*E38),2)</f>
        <v>0</v>
      </c>
    </row>
    <row r="39" spans="1:6" x14ac:dyDescent="0.2">
      <c r="A39" s="145"/>
      <c r="B39" s="184"/>
      <c r="C39" s="153"/>
      <c r="D39" s="149"/>
      <c r="E39" s="157"/>
      <c r="F39" s="97"/>
    </row>
    <row r="40" spans="1:6" ht="38.25" x14ac:dyDescent="0.2">
      <c r="A40" s="145">
        <v>4</v>
      </c>
      <c r="B40" s="277" t="s">
        <v>188</v>
      </c>
      <c r="C40" s="278"/>
      <c r="D40" s="323"/>
      <c r="E40" s="279"/>
      <c r="F40" s="161"/>
    </row>
    <row r="41" spans="1:6" x14ac:dyDescent="0.2">
      <c r="A41" s="234"/>
      <c r="B41" s="277"/>
      <c r="C41" s="280" t="s">
        <v>5</v>
      </c>
      <c r="D41" s="188">
        <f>+D32*1*0.2</f>
        <v>71.100000000000009</v>
      </c>
      <c r="E41" s="279"/>
      <c r="F41" s="97">
        <f>+ROUND((D41*E41),2)</f>
        <v>0</v>
      </c>
    </row>
    <row r="42" spans="1:6" x14ac:dyDescent="0.2">
      <c r="A42" s="234"/>
      <c r="B42" s="277"/>
      <c r="C42" s="280"/>
      <c r="D42" s="188"/>
      <c r="E42" s="279"/>
      <c r="F42" s="97"/>
    </row>
    <row r="43" spans="1:6" ht="51" x14ac:dyDescent="0.2">
      <c r="A43" s="145">
        <v>5</v>
      </c>
      <c r="B43" s="277" t="s">
        <v>190</v>
      </c>
      <c r="C43" s="278"/>
      <c r="D43" s="323"/>
      <c r="E43" s="279"/>
      <c r="F43" s="161"/>
    </row>
    <row r="44" spans="1:6" x14ac:dyDescent="0.2">
      <c r="A44" s="234"/>
      <c r="B44" s="277"/>
      <c r="C44" s="280" t="s">
        <v>5</v>
      </c>
      <c r="D44" s="188">
        <f>+D41</f>
        <v>71.100000000000009</v>
      </c>
      <c r="E44" s="279"/>
      <c r="F44" s="97">
        <f>+ROUND((D44*E44),2)</f>
        <v>0</v>
      </c>
    </row>
    <row r="45" spans="1:6" x14ac:dyDescent="0.2">
      <c r="A45" s="145"/>
      <c r="B45" s="184"/>
      <c r="C45" s="153"/>
      <c r="D45" s="149"/>
      <c r="E45" s="157"/>
      <c r="F45" s="97"/>
    </row>
    <row r="46" spans="1:6" ht="25.5" x14ac:dyDescent="0.2">
      <c r="A46" s="158">
        <v>6</v>
      </c>
      <c r="B46" s="185" t="s">
        <v>117</v>
      </c>
      <c r="C46" s="148"/>
      <c r="D46" s="188"/>
      <c r="E46" s="160"/>
      <c r="F46" s="161"/>
    </row>
    <row r="47" spans="1:6" x14ac:dyDescent="0.2">
      <c r="A47" s="158"/>
      <c r="B47" s="111"/>
      <c r="C47" s="110" t="s">
        <v>2</v>
      </c>
      <c r="D47" s="188">
        <f>+(2*6+2)+110</f>
        <v>124</v>
      </c>
      <c r="E47" s="160"/>
      <c r="F47" s="97">
        <f>+ROUND((D47*E47),2)</f>
        <v>0</v>
      </c>
    </row>
    <row r="48" spans="1:6" x14ac:dyDescent="0.2">
      <c r="A48" s="145"/>
      <c r="B48" s="184"/>
      <c r="C48" s="153"/>
      <c r="D48" s="149"/>
      <c r="E48" s="157"/>
      <c r="F48" s="97"/>
    </row>
    <row r="49" spans="1:6" ht="51" x14ac:dyDescent="0.2">
      <c r="A49" s="158">
        <v>7</v>
      </c>
      <c r="B49" s="185" t="s">
        <v>119</v>
      </c>
      <c r="C49" s="148"/>
      <c r="D49" s="149"/>
      <c r="E49" s="150"/>
      <c r="F49" s="150"/>
    </row>
    <row r="50" spans="1:6" x14ac:dyDescent="0.2">
      <c r="A50" s="158"/>
      <c r="B50" s="186"/>
      <c r="C50" s="152" t="s">
        <v>4</v>
      </c>
      <c r="D50" s="149">
        <f>2*6</f>
        <v>12</v>
      </c>
      <c r="E50" s="150"/>
      <c r="F50" s="97">
        <f>+ROUND((D50*E50),2)</f>
        <v>0</v>
      </c>
    </row>
    <row r="51" spans="1:6" x14ac:dyDescent="0.2">
      <c r="A51" s="158"/>
      <c r="B51" s="151"/>
      <c r="C51" s="153"/>
      <c r="D51" s="149"/>
      <c r="E51" s="150"/>
      <c r="F51" s="150"/>
    </row>
    <row r="52" spans="1:6" ht="63.75" x14ac:dyDescent="0.2">
      <c r="A52" s="158">
        <v>8</v>
      </c>
      <c r="B52" s="185" t="s">
        <v>118</v>
      </c>
      <c r="C52" s="148"/>
      <c r="D52" s="149"/>
      <c r="E52" s="150"/>
      <c r="F52" s="150"/>
    </row>
    <row r="53" spans="1:6" x14ac:dyDescent="0.2">
      <c r="A53" s="158"/>
      <c r="B53" s="185" t="s">
        <v>691</v>
      </c>
      <c r="C53" s="152" t="s">
        <v>4</v>
      </c>
      <c r="D53" s="149">
        <f>3*110</f>
        <v>330</v>
      </c>
      <c r="E53" s="150"/>
      <c r="F53" s="97">
        <f>+ROUND((D53*E53),2)</f>
        <v>0</v>
      </c>
    </row>
    <row r="54" spans="1:6" x14ac:dyDescent="0.2">
      <c r="A54" s="158"/>
      <c r="B54" s="151"/>
      <c r="C54" s="153"/>
      <c r="D54" s="149"/>
      <c r="E54" s="150"/>
      <c r="F54" s="150"/>
    </row>
    <row r="55" spans="1:6" ht="25.5" x14ac:dyDescent="0.2">
      <c r="A55" s="158">
        <v>9</v>
      </c>
      <c r="B55" s="185" t="s">
        <v>191</v>
      </c>
      <c r="C55" s="148"/>
      <c r="D55" s="188"/>
      <c r="E55" s="160"/>
      <c r="F55" s="161"/>
    </row>
    <row r="56" spans="1:6" x14ac:dyDescent="0.2">
      <c r="A56" s="158"/>
      <c r="B56" s="111"/>
      <c r="C56" s="110" t="s">
        <v>5</v>
      </c>
      <c r="D56" s="188">
        <f>+D50*0.3</f>
        <v>3.5999999999999996</v>
      </c>
      <c r="E56" s="160"/>
      <c r="F56" s="97">
        <f>+ROUND((D56*E56),2)</f>
        <v>0</v>
      </c>
    </row>
    <row r="57" spans="1:6" x14ac:dyDescent="0.2">
      <c r="A57" s="158"/>
      <c r="B57" s="187"/>
      <c r="C57" s="162"/>
      <c r="D57" s="164"/>
      <c r="E57" s="164"/>
      <c r="F57" s="161"/>
    </row>
    <row r="58" spans="1:6" ht="38.25" x14ac:dyDescent="0.2">
      <c r="A58" s="158">
        <v>10</v>
      </c>
      <c r="B58" s="185" t="s">
        <v>192</v>
      </c>
      <c r="C58" s="148"/>
      <c r="D58" s="188"/>
      <c r="E58" s="160"/>
      <c r="F58" s="161"/>
    </row>
    <row r="59" spans="1:6" x14ac:dyDescent="0.2">
      <c r="A59" s="158"/>
      <c r="B59" s="111"/>
      <c r="C59" s="110" t="s">
        <v>5</v>
      </c>
      <c r="D59" s="188">
        <f>+D32*0.5*0.25</f>
        <v>44.4375</v>
      </c>
      <c r="E59" s="160"/>
      <c r="F59" s="97">
        <f>+ROUND((D59*E59),2)</f>
        <v>0</v>
      </c>
    </row>
    <row r="60" spans="1:6" x14ac:dyDescent="0.2">
      <c r="A60" s="158"/>
      <c r="B60" s="187"/>
      <c r="C60" s="162"/>
      <c r="D60" s="164"/>
      <c r="E60" s="164"/>
      <c r="F60" s="161"/>
    </row>
    <row r="61" spans="1:6" ht="38.25" x14ac:dyDescent="0.2">
      <c r="A61" s="158">
        <v>11</v>
      </c>
      <c r="B61" s="185" t="s">
        <v>115</v>
      </c>
      <c r="C61" s="148"/>
      <c r="D61" s="164"/>
      <c r="E61" s="163"/>
      <c r="F61" s="161"/>
    </row>
    <row r="62" spans="1:6" x14ac:dyDescent="0.2">
      <c r="A62" s="158"/>
      <c r="B62" s="187"/>
      <c r="C62" s="110" t="s">
        <v>4</v>
      </c>
      <c r="D62" s="188">
        <f>+D50</f>
        <v>12</v>
      </c>
      <c r="E62" s="160"/>
      <c r="F62" s="97">
        <f>+ROUND((D62*E62),2)</f>
        <v>0</v>
      </c>
    </row>
    <row r="63" spans="1:6" x14ac:dyDescent="0.2">
      <c r="A63" s="158"/>
      <c r="B63" s="187"/>
      <c r="C63" s="110"/>
      <c r="D63" s="188"/>
      <c r="E63" s="160"/>
      <c r="F63" s="161"/>
    </row>
    <row r="64" spans="1:6" ht="38.25" x14ac:dyDescent="0.2">
      <c r="A64" s="158">
        <v>12</v>
      </c>
      <c r="B64" s="185" t="s">
        <v>116</v>
      </c>
      <c r="C64" s="148"/>
      <c r="D64" s="164"/>
      <c r="E64" s="163"/>
      <c r="F64" s="161"/>
    </row>
    <row r="65" spans="1:6" x14ac:dyDescent="0.2">
      <c r="A65" s="158"/>
      <c r="B65" s="187"/>
      <c r="C65" s="110" t="s">
        <v>4</v>
      </c>
      <c r="D65" s="188">
        <f>+D50+D53</f>
        <v>342</v>
      </c>
      <c r="E65" s="160"/>
      <c r="F65" s="97">
        <f>+ROUND((D65*E65),2)</f>
        <v>0</v>
      </c>
    </row>
    <row r="66" spans="1:6" x14ac:dyDescent="0.2">
      <c r="A66" s="145"/>
      <c r="B66" s="184"/>
      <c r="C66" s="153"/>
      <c r="D66" s="149"/>
      <c r="E66" s="157"/>
      <c r="F66" s="97"/>
    </row>
    <row r="67" spans="1:6" ht="25.5" x14ac:dyDescent="0.2">
      <c r="A67" s="158">
        <v>13</v>
      </c>
      <c r="B67" s="287" t="s">
        <v>211</v>
      </c>
      <c r="C67" s="153"/>
      <c r="D67" s="149"/>
      <c r="E67" s="157"/>
      <c r="F67" s="97"/>
    </row>
    <row r="68" spans="1:6" x14ac:dyDescent="0.2">
      <c r="A68" s="145"/>
      <c r="B68" s="184"/>
      <c r="C68" s="273" t="s">
        <v>3</v>
      </c>
      <c r="D68" s="259">
        <v>3</v>
      </c>
      <c r="E68" s="97"/>
      <c r="F68" s="97">
        <f>+ROUND((D68*E68),2)</f>
        <v>0</v>
      </c>
    </row>
    <row r="69" spans="1:6" x14ac:dyDescent="0.2">
      <c r="A69" s="145"/>
      <c r="B69" s="184"/>
      <c r="C69" s="153"/>
      <c r="D69" s="149"/>
      <c r="E69" s="157"/>
      <c r="F69" s="97"/>
    </row>
    <row r="70" spans="1:6" ht="76.5" x14ac:dyDescent="0.2">
      <c r="A70" s="158">
        <v>14</v>
      </c>
      <c r="B70" s="185" t="s">
        <v>120</v>
      </c>
      <c r="C70" s="148"/>
      <c r="D70" s="164"/>
      <c r="E70" s="163"/>
      <c r="F70" s="161"/>
    </row>
    <row r="71" spans="1:6" x14ac:dyDescent="0.2">
      <c r="A71" s="158"/>
      <c r="B71" s="187"/>
      <c r="C71" s="110" t="s">
        <v>3</v>
      </c>
      <c r="D71" s="188">
        <v>3</v>
      </c>
      <c r="E71" s="160"/>
      <c r="F71" s="97">
        <f>+ROUND((D71*E71),2)</f>
        <v>0</v>
      </c>
    </row>
    <row r="72" spans="1:6" x14ac:dyDescent="0.2">
      <c r="A72" s="145"/>
      <c r="B72" s="184"/>
      <c r="C72" s="153"/>
      <c r="D72" s="149"/>
      <c r="E72" s="157"/>
      <c r="F72" s="97"/>
    </row>
    <row r="73" spans="1:6" ht="76.5" x14ac:dyDescent="0.2">
      <c r="A73" s="158">
        <v>15</v>
      </c>
      <c r="B73" s="185" t="s">
        <v>709</v>
      </c>
      <c r="C73" s="148"/>
      <c r="D73" s="164"/>
      <c r="E73" s="163"/>
      <c r="F73" s="161"/>
    </row>
    <row r="74" spans="1:6" x14ac:dyDescent="0.2">
      <c r="A74" s="158"/>
      <c r="B74" s="187"/>
      <c r="C74" s="110" t="s">
        <v>3</v>
      </c>
      <c r="D74" s="188">
        <v>3</v>
      </c>
      <c r="E74" s="160"/>
      <c r="F74" s="97">
        <f>+ROUND((D74*E74),2)</f>
        <v>0</v>
      </c>
    </row>
    <row r="75" spans="1:6" x14ac:dyDescent="0.2">
      <c r="A75" s="145"/>
      <c r="B75" s="184"/>
      <c r="C75" s="153"/>
      <c r="D75" s="149"/>
      <c r="E75" s="157"/>
      <c r="F75" s="97"/>
    </row>
    <row r="76" spans="1:6" ht="63.75" x14ac:dyDescent="0.2">
      <c r="A76" s="158">
        <v>16</v>
      </c>
      <c r="B76" s="185" t="s">
        <v>710</v>
      </c>
      <c r="C76" s="148"/>
      <c r="D76" s="188"/>
      <c r="E76" s="160"/>
      <c r="F76" s="161"/>
    </row>
    <row r="77" spans="1:6" x14ac:dyDescent="0.2">
      <c r="A77" s="158"/>
      <c r="B77" s="111"/>
      <c r="C77" s="110" t="s">
        <v>3</v>
      </c>
      <c r="D77" s="188">
        <v>14</v>
      </c>
      <c r="E77" s="160"/>
      <c r="F77" s="97">
        <f>+ROUND((D77*E77),2)</f>
        <v>0</v>
      </c>
    </row>
    <row r="78" spans="1:6" x14ac:dyDescent="0.2">
      <c r="A78" s="145"/>
      <c r="B78" s="184"/>
      <c r="C78" s="153"/>
      <c r="D78" s="149"/>
      <c r="E78" s="157"/>
      <c r="F78" s="97"/>
    </row>
    <row r="79" spans="1:6" ht="51" x14ac:dyDescent="0.2">
      <c r="A79" s="158">
        <v>17</v>
      </c>
      <c r="B79" s="185" t="s">
        <v>711</v>
      </c>
      <c r="C79" s="148"/>
      <c r="D79" s="188"/>
      <c r="E79" s="160"/>
      <c r="F79" s="161"/>
    </row>
    <row r="80" spans="1:6" x14ac:dyDescent="0.2">
      <c r="A80" s="158"/>
      <c r="B80" s="111"/>
      <c r="C80" s="110" t="s">
        <v>3</v>
      </c>
      <c r="D80" s="188">
        <v>2</v>
      </c>
      <c r="E80" s="160"/>
      <c r="F80" s="97">
        <f>+ROUND((D80*E80),2)</f>
        <v>0</v>
      </c>
    </row>
    <row r="81" spans="1:6" x14ac:dyDescent="0.2">
      <c r="A81" s="158"/>
      <c r="B81" s="111"/>
      <c r="C81" s="110"/>
      <c r="D81" s="188"/>
      <c r="E81" s="160"/>
      <c r="F81" s="97"/>
    </row>
    <row r="82" spans="1:6" ht="51" x14ac:dyDescent="0.2">
      <c r="A82" s="158" t="s">
        <v>713</v>
      </c>
      <c r="B82" s="185" t="s">
        <v>717</v>
      </c>
      <c r="C82" s="148"/>
      <c r="D82" s="188"/>
      <c r="E82" s="160"/>
      <c r="F82" s="161"/>
    </row>
    <row r="83" spans="1:6" x14ac:dyDescent="0.2">
      <c r="A83" s="158"/>
      <c r="B83" s="111"/>
      <c r="C83" s="110" t="s">
        <v>3</v>
      </c>
      <c r="D83" s="188">
        <v>1</v>
      </c>
      <c r="E83" s="160"/>
      <c r="F83" s="97">
        <f>+ROUND((D83*E83),2)</f>
        <v>0</v>
      </c>
    </row>
    <row r="84" spans="1:6" x14ac:dyDescent="0.2">
      <c r="A84" s="158"/>
      <c r="B84" s="111"/>
      <c r="C84" s="110"/>
      <c r="D84" s="188"/>
      <c r="E84" s="160"/>
      <c r="F84" s="97"/>
    </row>
    <row r="85" spans="1:6" ht="38.25" x14ac:dyDescent="0.2">
      <c r="A85" s="158" t="s">
        <v>714</v>
      </c>
      <c r="B85" s="185" t="s">
        <v>712</v>
      </c>
      <c r="C85" s="148"/>
      <c r="D85" s="188"/>
      <c r="E85" s="160"/>
      <c r="F85" s="161"/>
    </row>
    <row r="86" spans="1:6" x14ac:dyDescent="0.2">
      <c r="A86" s="158"/>
      <c r="B86" s="111"/>
      <c r="C86" s="110" t="s">
        <v>3</v>
      </c>
      <c r="D86" s="188">
        <v>4</v>
      </c>
      <c r="E86" s="160"/>
      <c r="F86" s="97">
        <f>+ROUND((D86*E86),2)</f>
        <v>0</v>
      </c>
    </row>
    <row r="87" spans="1:6" x14ac:dyDescent="0.2">
      <c r="A87" s="158"/>
      <c r="B87" s="111"/>
      <c r="C87" s="110"/>
      <c r="D87" s="188"/>
      <c r="E87" s="160"/>
      <c r="F87" s="97"/>
    </row>
    <row r="88" spans="1:6" ht="25.5" x14ac:dyDescent="0.2">
      <c r="A88" s="158" t="s">
        <v>716</v>
      </c>
      <c r="B88" s="185" t="s">
        <v>715</v>
      </c>
      <c r="C88" s="148"/>
      <c r="D88" s="188"/>
      <c r="E88" s="160"/>
      <c r="F88" s="161"/>
    </row>
    <row r="89" spans="1:6" x14ac:dyDescent="0.2">
      <c r="A89" s="158"/>
      <c r="B89" s="111"/>
      <c r="C89" s="110" t="s">
        <v>3</v>
      </c>
      <c r="D89" s="188">
        <v>4</v>
      </c>
      <c r="E89" s="160"/>
      <c r="F89" s="97">
        <f>+ROUND((D89*E89),2)</f>
        <v>0</v>
      </c>
    </row>
    <row r="90" spans="1:6" x14ac:dyDescent="0.2">
      <c r="A90" s="158"/>
      <c r="B90" s="111"/>
      <c r="C90" s="110"/>
      <c r="D90" s="188"/>
      <c r="E90" s="160"/>
      <c r="F90" s="97"/>
    </row>
    <row r="91" spans="1:6" ht="51" x14ac:dyDescent="0.2">
      <c r="A91" s="158" t="s">
        <v>720</v>
      </c>
      <c r="B91" s="185" t="s">
        <v>721</v>
      </c>
      <c r="C91" s="148"/>
      <c r="D91" s="188"/>
      <c r="E91" s="160"/>
      <c r="F91" s="161"/>
    </row>
    <row r="92" spans="1:6" x14ac:dyDescent="0.2">
      <c r="A92" s="158"/>
      <c r="B92" s="111"/>
      <c r="C92" s="110" t="s">
        <v>5</v>
      </c>
      <c r="D92" s="188">
        <v>0.25</v>
      </c>
      <c r="E92" s="160"/>
      <c r="F92" s="97">
        <f>+ROUND((D92*E92),2)</f>
        <v>0</v>
      </c>
    </row>
    <row r="93" spans="1:6" x14ac:dyDescent="0.2">
      <c r="A93" s="146"/>
      <c r="B93" s="187"/>
      <c r="C93" s="110"/>
      <c r="D93" s="188"/>
      <c r="E93" s="160"/>
      <c r="F93" s="161"/>
    </row>
    <row r="94" spans="1:6" x14ac:dyDescent="0.2">
      <c r="A94" s="189"/>
      <c r="B94" s="190"/>
      <c r="C94" s="191"/>
      <c r="D94" s="192"/>
      <c r="E94" s="193"/>
      <c r="F94" s="194"/>
    </row>
    <row r="95" spans="1:6" x14ac:dyDescent="0.2">
      <c r="A95" s="174"/>
      <c r="B95" s="175"/>
      <c r="C95" s="110"/>
      <c r="D95" s="188"/>
      <c r="E95" s="160"/>
      <c r="F95" s="161"/>
    </row>
    <row r="96" spans="1:6" ht="38.25" x14ac:dyDescent="0.2">
      <c r="A96" s="145">
        <v>18</v>
      </c>
      <c r="B96" s="92" t="s">
        <v>121</v>
      </c>
      <c r="C96" s="166"/>
      <c r="D96" s="324"/>
      <c r="E96" s="94"/>
      <c r="F96" s="97"/>
    </row>
    <row r="97" spans="1:10" x14ac:dyDescent="0.2">
      <c r="A97" s="167"/>
      <c r="B97" s="168" t="s">
        <v>122</v>
      </c>
      <c r="C97" s="96" t="s">
        <v>5</v>
      </c>
      <c r="D97" s="284">
        <v>43</v>
      </c>
      <c r="E97" s="97"/>
      <c r="F97" s="97">
        <f>+ROUND((D97*E97),2)</f>
        <v>0</v>
      </c>
    </row>
    <row r="98" spans="1:10" x14ac:dyDescent="0.2">
      <c r="A98" s="174"/>
      <c r="B98" s="175"/>
      <c r="C98" s="110"/>
      <c r="D98" s="188"/>
      <c r="E98" s="160"/>
      <c r="F98" s="161"/>
    </row>
    <row r="99" spans="1:10" ht="63.75" x14ac:dyDescent="0.2">
      <c r="A99" s="146" t="s">
        <v>21</v>
      </c>
      <c r="B99" s="147" t="s">
        <v>81</v>
      </c>
      <c r="C99" s="148"/>
      <c r="D99" s="164"/>
      <c r="E99" s="161"/>
      <c r="F99" s="161"/>
    </row>
    <row r="100" spans="1:10" x14ac:dyDescent="0.2">
      <c r="A100" s="146"/>
      <c r="B100" s="161"/>
      <c r="C100" s="162" t="s">
        <v>5</v>
      </c>
      <c r="D100" s="165">
        <v>918</v>
      </c>
      <c r="E100" s="161"/>
      <c r="F100" s="161">
        <f>+D100*E100</f>
        <v>0</v>
      </c>
      <c r="I100" s="90"/>
      <c r="J100" s="90"/>
    </row>
    <row r="101" spans="1:10" x14ac:dyDescent="0.2">
      <c r="A101" s="146"/>
      <c r="B101" s="161"/>
      <c r="C101" s="162"/>
      <c r="D101" s="165"/>
      <c r="E101" s="161"/>
      <c r="F101" s="161"/>
    </row>
    <row r="102" spans="1:10" ht="63.75" x14ac:dyDescent="0.2">
      <c r="A102" s="146" t="s">
        <v>22</v>
      </c>
      <c r="B102" s="147" t="s">
        <v>82</v>
      </c>
      <c r="C102" s="148"/>
      <c r="D102" s="164"/>
      <c r="E102" s="161"/>
      <c r="F102" s="161"/>
    </row>
    <row r="103" spans="1:10" x14ac:dyDescent="0.2">
      <c r="A103" s="146"/>
      <c r="B103" s="161"/>
      <c r="C103" s="162" t="s">
        <v>5</v>
      </c>
      <c r="D103" s="164">
        <v>527.5</v>
      </c>
      <c r="E103" s="161"/>
      <c r="F103" s="161">
        <f>+D103*E103</f>
        <v>0</v>
      </c>
    </row>
    <row r="104" spans="1:10" x14ac:dyDescent="0.2">
      <c r="A104" s="146"/>
      <c r="B104" s="161"/>
      <c r="C104" s="162"/>
      <c r="D104" s="164"/>
      <c r="E104" s="161"/>
      <c r="F104" s="161"/>
    </row>
    <row r="105" spans="1:10" ht="55.5" customHeight="1" x14ac:dyDescent="0.2">
      <c r="A105" s="91" t="s">
        <v>128</v>
      </c>
      <c r="B105" s="92" t="s">
        <v>700</v>
      </c>
      <c r="C105" s="93"/>
      <c r="D105" s="325"/>
      <c r="E105" s="94"/>
      <c r="F105" s="94"/>
    </row>
    <row r="106" spans="1:10" x14ac:dyDescent="0.2">
      <c r="A106" s="95"/>
      <c r="B106" s="92"/>
      <c r="C106" s="96" t="s">
        <v>4</v>
      </c>
      <c r="D106" s="284">
        <v>2000</v>
      </c>
      <c r="E106" s="97"/>
      <c r="F106" s="97">
        <f>+ROUND((D106*E106),2)</f>
        <v>0</v>
      </c>
    </row>
    <row r="107" spans="1:10" x14ac:dyDescent="0.2">
      <c r="A107" s="146"/>
      <c r="B107" s="161"/>
      <c r="C107" s="162"/>
      <c r="D107" s="164"/>
      <c r="E107" s="161"/>
      <c r="F107" s="161"/>
    </row>
    <row r="108" spans="1:10" ht="63.75" x14ac:dyDescent="0.2">
      <c r="A108" s="146" t="s">
        <v>23</v>
      </c>
      <c r="B108" s="195" t="s">
        <v>123</v>
      </c>
      <c r="C108" s="196"/>
      <c r="D108" s="164"/>
      <c r="E108" s="161"/>
      <c r="F108" s="161"/>
    </row>
    <row r="109" spans="1:10" x14ac:dyDescent="0.2">
      <c r="A109" s="146"/>
      <c r="B109" s="161" t="s">
        <v>16</v>
      </c>
      <c r="C109" s="162" t="s">
        <v>5</v>
      </c>
      <c r="D109" s="164">
        <f>+(D97+D100+D103)*0.02</f>
        <v>29.77</v>
      </c>
      <c r="E109" s="161"/>
      <c r="F109" s="161">
        <f>+D109*E109</f>
        <v>0</v>
      </c>
    </row>
    <row r="110" spans="1:10" x14ac:dyDescent="0.2">
      <c r="A110" s="146"/>
      <c r="B110" s="150"/>
      <c r="C110" s="152"/>
      <c r="D110" s="149"/>
      <c r="E110" s="150"/>
      <c r="F110" s="150"/>
    </row>
    <row r="111" spans="1:10" ht="25.5" x14ac:dyDescent="0.2">
      <c r="A111" s="146" t="s">
        <v>38</v>
      </c>
      <c r="B111" s="201" t="s">
        <v>83</v>
      </c>
      <c r="C111" s="153"/>
      <c r="D111" s="149"/>
      <c r="E111" s="150"/>
      <c r="F111" s="150"/>
    </row>
    <row r="112" spans="1:10" x14ac:dyDescent="0.2">
      <c r="A112" s="146"/>
      <c r="B112" s="201" t="s">
        <v>124</v>
      </c>
      <c r="C112" s="153"/>
      <c r="D112" s="149">
        <f>27.3*0.8</f>
        <v>21.840000000000003</v>
      </c>
      <c r="E112" s="150"/>
      <c r="F112" s="150"/>
    </row>
    <row r="113" spans="1:9" x14ac:dyDescent="0.2">
      <c r="A113" s="146"/>
      <c r="B113" s="201" t="s">
        <v>125</v>
      </c>
      <c r="C113" s="153"/>
      <c r="D113" s="202">
        <f>328.2*1.35</f>
        <v>443.07</v>
      </c>
      <c r="E113" s="150"/>
      <c r="F113" s="150"/>
    </row>
    <row r="114" spans="1:9" x14ac:dyDescent="0.2">
      <c r="A114" s="146"/>
      <c r="B114" s="151"/>
      <c r="C114" s="115" t="s">
        <v>4</v>
      </c>
      <c r="D114" s="203">
        <f>SUM(D112:D113)</f>
        <v>464.90999999999997</v>
      </c>
      <c r="E114" s="150"/>
      <c r="F114" s="150">
        <f>+D114*E114</f>
        <v>0</v>
      </c>
    </row>
    <row r="115" spans="1:9" x14ac:dyDescent="0.2">
      <c r="A115" s="146"/>
      <c r="B115" s="203"/>
      <c r="C115" s="115"/>
      <c r="D115" s="203"/>
      <c r="E115" s="150"/>
      <c r="F115" s="150"/>
    </row>
    <row r="116" spans="1:9" ht="63.75" x14ac:dyDescent="0.2">
      <c r="A116" s="146" t="s">
        <v>39</v>
      </c>
      <c r="B116" s="204" t="s">
        <v>126</v>
      </c>
      <c r="C116" s="153"/>
      <c r="D116" s="149"/>
      <c r="E116" s="150"/>
      <c r="F116" s="150"/>
    </row>
    <row r="117" spans="1:9" x14ac:dyDescent="0.2">
      <c r="A117" s="146"/>
      <c r="B117" s="205"/>
      <c r="C117" s="152" t="s">
        <v>5</v>
      </c>
      <c r="D117" s="326">
        <v>73.7</v>
      </c>
      <c r="E117" s="150"/>
      <c r="F117" s="150">
        <f>+D117*E117</f>
        <v>0</v>
      </c>
      <c r="H117" s="90"/>
      <c r="I117" s="90"/>
    </row>
    <row r="118" spans="1:9" x14ac:dyDescent="0.2">
      <c r="A118" s="153"/>
      <c r="B118" s="206"/>
      <c r="C118" s="153"/>
      <c r="D118" s="149"/>
      <c r="E118" s="206"/>
      <c r="F118" s="206"/>
    </row>
    <row r="119" spans="1:9" ht="76.5" x14ac:dyDescent="0.2">
      <c r="A119" s="146" t="s">
        <v>40</v>
      </c>
      <c r="B119" s="204" t="s">
        <v>127</v>
      </c>
      <c r="C119" s="153"/>
      <c r="D119" s="149"/>
      <c r="E119" s="150"/>
      <c r="F119" s="150"/>
    </row>
    <row r="120" spans="1:9" x14ac:dyDescent="0.2">
      <c r="A120" s="146"/>
      <c r="B120" s="151"/>
      <c r="C120" s="152" t="s">
        <v>5</v>
      </c>
      <c r="D120" s="149">
        <v>266.89999999999998</v>
      </c>
      <c r="E120" s="150"/>
      <c r="F120" s="150">
        <f>+D120*E120</f>
        <v>0</v>
      </c>
    </row>
    <row r="121" spans="1:9" x14ac:dyDescent="0.2">
      <c r="A121" s="146"/>
      <c r="B121" s="150"/>
      <c r="C121" s="152"/>
      <c r="D121" s="149"/>
      <c r="E121" s="150"/>
      <c r="F121" s="150"/>
    </row>
    <row r="122" spans="1:9" ht="165.75" x14ac:dyDescent="0.2">
      <c r="A122" s="146" t="s">
        <v>24</v>
      </c>
      <c r="B122" s="204" t="s">
        <v>701</v>
      </c>
      <c r="C122" s="153"/>
      <c r="D122" s="149"/>
      <c r="E122" s="150"/>
      <c r="F122" s="150"/>
      <c r="H122" s="200"/>
    </row>
    <row r="123" spans="1:9" x14ac:dyDescent="0.2">
      <c r="A123" s="146"/>
      <c r="B123" s="151" t="s">
        <v>6</v>
      </c>
      <c r="C123" s="176"/>
      <c r="D123" s="149">
        <f>SUM(D97,D100,D103,)</f>
        <v>1488.5</v>
      </c>
      <c r="E123" s="150"/>
      <c r="F123" s="150"/>
    </row>
    <row r="124" spans="1:9" x14ac:dyDescent="0.2">
      <c r="A124" s="146"/>
      <c r="B124" s="151" t="s">
        <v>11</v>
      </c>
      <c r="C124" s="176"/>
      <c r="D124" s="149"/>
      <c r="E124" s="150"/>
      <c r="F124" s="150"/>
    </row>
    <row r="125" spans="1:9" x14ac:dyDescent="0.2">
      <c r="A125" s="146"/>
      <c r="B125" s="151" t="s">
        <v>12</v>
      </c>
      <c r="C125" s="176"/>
      <c r="D125" s="177">
        <f>+D117</f>
        <v>73.7</v>
      </c>
      <c r="E125" s="150"/>
      <c r="F125" s="150"/>
    </row>
    <row r="126" spans="1:9" x14ac:dyDescent="0.2">
      <c r="A126" s="146"/>
      <c r="B126" s="151" t="s">
        <v>80</v>
      </c>
      <c r="C126" s="176"/>
      <c r="D126" s="177">
        <f>0.05*D159</f>
        <v>16.035</v>
      </c>
      <c r="E126" s="150"/>
      <c r="F126" s="150"/>
    </row>
    <row r="127" spans="1:9" x14ac:dyDescent="0.2">
      <c r="A127" s="146"/>
      <c r="B127" s="151" t="s">
        <v>13</v>
      </c>
      <c r="C127" s="176"/>
      <c r="D127" s="177">
        <f>+D120</f>
        <v>266.89999999999998</v>
      </c>
      <c r="E127" s="150"/>
      <c r="F127" s="150"/>
    </row>
    <row r="128" spans="1:9" x14ac:dyDescent="0.2">
      <c r="A128" s="146"/>
      <c r="B128" s="151" t="s">
        <v>14</v>
      </c>
      <c r="C128" s="176"/>
      <c r="D128" s="177">
        <f>30.2*(PI()*0.25)</f>
        <v>23.719024534602937</v>
      </c>
      <c r="E128" s="150"/>
      <c r="F128" s="150"/>
    </row>
    <row r="129" spans="1:6" x14ac:dyDescent="0.2">
      <c r="A129" s="146"/>
      <c r="B129" s="151" t="s">
        <v>702</v>
      </c>
      <c r="C129" s="176"/>
      <c r="D129" s="177">
        <f>+D137</f>
        <v>433.65</v>
      </c>
      <c r="E129" s="150"/>
      <c r="F129" s="150"/>
    </row>
    <row r="130" spans="1:6" x14ac:dyDescent="0.2">
      <c r="A130" s="146"/>
      <c r="B130" s="150"/>
      <c r="C130" s="176"/>
      <c r="D130" s="536">
        <f>SUM(D125:D129)</f>
        <v>814.00402453460288</v>
      </c>
      <c r="E130" s="150"/>
      <c r="F130" s="150"/>
    </row>
    <row r="131" spans="1:6" x14ac:dyDescent="0.2">
      <c r="A131" s="146"/>
      <c r="B131" s="150"/>
      <c r="C131" s="176"/>
      <c r="D131" s="149"/>
      <c r="E131" s="150"/>
      <c r="F131" s="150"/>
    </row>
    <row r="132" spans="1:6" x14ac:dyDescent="0.2">
      <c r="A132" s="146"/>
      <c r="B132" s="151"/>
      <c r="C132" s="152" t="s">
        <v>5</v>
      </c>
      <c r="D132" s="149">
        <f>+D123-D130</f>
        <v>674.49597546539712</v>
      </c>
      <c r="E132" s="150"/>
      <c r="F132" s="150">
        <f>+D132*E132</f>
        <v>0</v>
      </c>
    </row>
    <row r="133" spans="1:6" x14ac:dyDescent="0.2">
      <c r="A133" s="146"/>
      <c r="B133" s="150"/>
      <c r="C133" s="152"/>
      <c r="D133" s="149"/>
      <c r="E133" s="150"/>
      <c r="F133" s="150"/>
    </row>
    <row r="134" spans="1:6" x14ac:dyDescent="0.2">
      <c r="A134" s="146"/>
      <c r="B134" s="150"/>
      <c r="C134" s="152"/>
      <c r="D134" s="149"/>
      <c r="E134" s="150"/>
      <c r="F134" s="150"/>
    </row>
    <row r="135" spans="1:6" x14ac:dyDescent="0.2">
      <c r="A135" s="146"/>
      <c r="B135" s="150"/>
      <c r="C135" s="152"/>
      <c r="D135" s="149"/>
      <c r="E135" s="150"/>
      <c r="F135" s="150"/>
    </row>
    <row r="136" spans="1:6" ht="140.25" x14ac:dyDescent="0.2">
      <c r="A136" s="146" t="s">
        <v>131</v>
      </c>
      <c r="B136" s="204" t="s">
        <v>703</v>
      </c>
      <c r="C136" s="153"/>
      <c r="D136" s="149"/>
      <c r="E136" s="150"/>
      <c r="F136" s="150"/>
    </row>
    <row r="137" spans="1:6" x14ac:dyDescent="0.2">
      <c r="A137" s="146"/>
      <c r="B137" s="150"/>
      <c r="C137" s="152" t="s">
        <v>5</v>
      </c>
      <c r="D137" s="149">
        <f>+(D100+D103)*30%</f>
        <v>433.65</v>
      </c>
      <c r="E137" s="150"/>
      <c r="F137" s="150">
        <f>+D137*E137</f>
        <v>0</v>
      </c>
    </row>
    <row r="138" spans="1:6" x14ac:dyDescent="0.2">
      <c r="A138" s="146"/>
      <c r="B138" s="150"/>
      <c r="C138" s="152"/>
      <c r="D138" s="149"/>
      <c r="E138" s="150"/>
      <c r="F138" s="150"/>
    </row>
    <row r="139" spans="1:6" ht="89.25" x14ac:dyDescent="0.2">
      <c r="A139" s="146" t="s">
        <v>134</v>
      </c>
      <c r="B139" s="204" t="s">
        <v>704</v>
      </c>
      <c r="C139" s="152"/>
      <c r="D139" s="149"/>
      <c r="E139" s="150"/>
      <c r="F139" s="150"/>
    </row>
    <row r="140" spans="1:6" x14ac:dyDescent="0.2">
      <c r="A140" s="146"/>
      <c r="B140" s="150"/>
      <c r="C140" s="152" t="s">
        <v>5</v>
      </c>
      <c r="D140" s="149">
        <f>+D123-D137</f>
        <v>1054.8499999999999</v>
      </c>
      <c r="E140" s="150"/>
      <c r="F140" s="150">
        <f>D140*E140</f>
        <v>0</v>
      </c>
    </row>
    <row r="141" spans="1:6" x14ac:dyDescent="0.2">
      <c r="A141" s="146"/>
      <c r="B141" s="150"/>
      <c r="C141" s="152"/>
      <c r="D141" s="149"/>
      <c r="E141" s="150"/>
      <c r="F141" s="150"/>
    </row>
    <row r="142" spans="1:6" ht="76.5" x14ac:dyDescent="0.2">
      <c r="A142" s="146" t="s">
        <v>135</v>
      </c>
      <c r="B142" s="204" t="s">
        <v>705</v>
      </c>
      <c r="C142" s="152"/>
      <c r="D142" s="149"/>
      <c r="E142" s="150"/>
      <c r="F142" s="150"/>
    </row>
    <row r="143" spans="1:6" x14ac:dyDescent="0.2">
      <c r="A143" s="146"/>
      <c r="B143" s="150"/>
      <c r="C143" s="152" t="s">
        <v>5</v>
      </c>
      <c r="D143" s="149">
        <f>+D137</f>
        <v>433.65</v>
      </c>
      <c r="E143" s="150"/>
      <c r="F143" s="150">
        <f>D143*E143</f>
        <v>0</v>
      </c>
    </row>
    <row r="144" spans="1:6" x14ac:dyDescent="0.2">
      <c r="A144" s="146"/>
      <c r="B144" s="150"/>
      <c r="C144" s="152"/>
      <c r="D144" s="149"/>
      <c r="E144" s="150"/>
      <c r="F144" s="150"/>
    </row>
    <row r="145" spans="1:6" ht="25.5" x14ac:dyDescent="0.2">
      <c r="A145" s="146" t="s">
        <v>30</v>
      </c>
      <c r="B145" s="204" t="s">
        <v>26</v>
      </c>
      <c r="C145" s="153"/>
      <c r="D145" s="149"/>
      <c r="E145" s="150"/>
      <c r="F145" s="150"/>
    </row>
    <row r="146" spans="1:6" x14ac:dyDescent="0.2">
      <c r="A146" s="146"/>
      <c r="B146" s="150"/>
      <c r="C146" s="152" t="s">
        <v>4</v>
      </c>
      <c r="D146" s="149">
        <v>1050</v>
      </c>
      <c r="E146" s="150"/>
      <c r="F146" s="150">
        <f>+D146*E146</f>
        <v>0</v>
      </c>
    </row>
    <row r="147" spans="1:6" x14ac:dyDescent="0.2">
      <c r="A147" s="146"/>
      <c r="B147" s="150"/>
      <c r="C147" s="152"/>
      <c r="D147" s="149"/>
      <c r="E147" s="150"/>
      <c r="F147" s="150"/>
    </row>
    <row r="148" spans="1:6" ht="144.75" customHeight="1" x14ac:dyDescent="0.2">
      <c r="A148" s="91" t="s">
        <v>31</v>
      </c>
      <c r="B148" s="478" t="s">
        <v>699</v>
      </c>
      <c r="C148" s="273"/>
      <c r="D148" s="259"/>
      <c r="E148" s="131"/>
      <c r="F148" s="260"/>
    </row>
    <row r="149" spans="1:6" x14ac:dyDescent="0.2">
      <c r="A149" s="91"/>
      <c r="B149" s="479" t="s">
        <v>387</v>
      </c>
      <c r="C149" s="273" t="s">
        <v>4</v>
      </c>
      <c r="D149" s="259">
        <f>D32*4</f>
        <v>1422</v>
      </c>
      <c r="E149" s="131"/>
      <c r="F149" s="260">
        <f>+ROUND((D149*E149),2)</f>
        <v>0</v>
      </c>
    </row>
    <row r="150" spans="1:6" x14ac:dyDescent="0.2">
      <c r="A150" s="146"/>
      <c r="B150" s="150"/>
      <c r="C150" s="152"/>
      <c r="D150" s="149"/>
      <c r="E150" s="150"/>
      <c r="F150" s="150"/>
    </row>
    <row r="151" spans="1:6" x14ac:dyDescent="0.2">
      <c r="A151" s="146"/>
      <c r="B151" s="150"/>
      <c r="C151" s="152"/>
      <c r="D151" s="149"/>
      <c r="E151" s="150"/>
      <c r="F151" s="150"/>
    </row>
    <row r="152" spans="1:6" x14ac:dyDescent="0.2">
      <c r="A152" s="146" t="s">
        <v>138</v>
      </c>
      <c r="B152" s="150" t="s">
        <v>27</v>
      </c>
      <c r="C152" s="152"/>
      <c r="D152" s="149"/>
      <c r="E152" s="150"/>
      <c r="F152" s="150"/>
    </row>
    <row r="153" spans="1:6" x14ac:dyDescent="0.2">
      <c r="A153" s="146"/>
      <c r="B153" s="150" t="s">
        <v>16</v>
      </c>
      <c r="C153" s="152" t="s">
        <v>15</v>
      </c>
      <c r="D153" s="149">
        <v>150</v>
      </c>
      <c r="E153" s="150"/>
      <c r="F153" s="150">
        <f>+D153*E153</f>
        <v>0</v>
      </c>
    </row>
    <row r="154" spans="1:6" x14ac:dyDescent="0.2">
      <c r="A154" s="146"/>
      <c r="B154" s="150"/>
      <c r="C154" s="152"/>
      <c r="D154" s="149"/>
      <c r="E154" s="150"/>
      <c r="F154" s="150"/>
    </row>
    <row r="155" spans="1:6" x14ac:dyDescent="0.2">
      <c r="A155" s="189"/>
      <c r="B155" s="190"/>
      <c r="C155" s="222"/>
      <c r="D155" s="223"/>
      <c r="E155" s="224"/>
      <c r="F155" s="224"/>
    </row>
    <row r="156" spans="1:6" x14ac:dyDescent="0.2">
      <c r="A156" s="146"/>
      <c r="B156" s="151"/>
      <c r="C156" s="152"/>
      <c r="D156" s="149"/>
      <c r="E156" s="150"/>
      <c r="F156" s="150"/>
    </row>
    <row r="157" spans="1:6" ht="89.25" x14ac:dyDescent="0.2">
      <c r="A157" s="98" t="s">
        <v>143</v>
      </c>
      <c r="B157" s="99" t="s">
        <v>354</v>
      </c>
      <c r="C157" s="100"/>
      <c r="D157" s="101"/>
      <c r="E157" s="102"/>
      <c r="F157" s="103"/>
    </row>
    <row r="158" spans="1:6" x14ac:dyDescent="0.2">
      <c r="A158" s="104" t="s">
        <v>84</v>
      </c>
      <c r="B158" s="105" t="s">
        <v>130</v>
      </c>
      <c r="C158" s="73" t="s">
        <v>2</v>
      </c>
      <c r="D158" s="74">
        <v>7.5</v>
      </c>
      <c r="E158" s="72"/>
      <c r="F158" s="1">
        <f>+D158*E158</f>
        <v>0</v>
      </c>
    </row>
    <row r="159" spans="1:6" x14ac:dyDescent="0.2">
      <c r="A159" s="104" t="s">
        <v>129</v>
      </c>
      <c r="B159" s="105" t="s">
        <v>85</v>
      </c>
      <c r="C159" s="73" t="s">
        <v>2</v>
      </c>
      <c r="D159" s="74">
        <v>320.7</v>
      </c>
      <c r="E159" s="72"/>
      <c r="F159" s="1">
        <f>+D159*E159</f>
        <v>0</v>
      </c>
    </row>
    <row r="160" spans="1:6" x14ac:dyDescent="0.2">
      <c r="A160" s="146"/>
      <c r="B160" s="151"/>
      <c r="C160" s="152"/>
      <c r="D160" s="149"/>
      <c r="E160" s="150"/>
      <c r="F160" s="150"/>
    </row>
    <row r="161" spans="1:6" ht="51" x14ac:dyDescent="0.2">
      <c r="A161" s="146" t="s">
        <v>193</v>
      </c>
      <c r="B161" s="207" t="s">
        <v>137</v>
      </c>
      <c r="C161" s="208"/>
      <c r="D161" s="209"/>
      <c r="E161" s="209"/>
      <c r="F161" s="209"/>
    </row>
    <row r="162" spans="1:6" x14ac:dyDescent="0.2">
      <c r="A162" s="146"/>
      <c r="B162" s="210"/>
      <c r="C162" s="211" t="s">
        <v>2</v>
      </c>
      <c r="D162" s="212">
        <v>28</v>
      </c>
      <c r="E162" s="209"/>
      <c r="F162" s="209">
        <f>+D162*E162</f>
        <v>0</v>
      </c>
    </row>
    <row r="163" spans="1:6" x14ac:dyDescent="0.2">
      <c r="A163" s="146"/>
      <c r="B163" s="151"/>
      <c r="C163" s="152"/>
      <c r="D163" s="149"/>
      <c r="E163" s="150"/>
      <c r="F163" s="150"/>
    </row>
    <row r="164" spans="1:6" ht="140.25" x14ac:dyDescent="0.2">
      <c r="A164" s="98" t="s">
        <v>194</v>
      </c>
      <c r="B164" s="106" t="s">
        <v>132</v>
      </c>
      <c r="C164" s="107"/>
      <c r="D164" s="327"/>
      <c r="E164" s="108"/>
      <c r="F164" s="109"/>
    </row>
    <row r="165" spans="1:6" x14ac:dyDescent="0.2">
      <c r="A165" s="146" t="s">
        <v>84</v>
      </c>
      <c r="B165" s="111" t="s">
        <v>87</v>
      </c>
      <c r="C165" s="110" t="s">
        <v>3</v>
      </c>
      <c r="D165" s="188">
        <v>3</v>
      </c>
      <c r="E165" s="112"/>
      <c r="F165" s="113">
        <f t="shared" ref="F165:F167" si="0">+ROUND((D165*E165),2)</f>
        <v>0</v>
      </c>
    </row>
    <row r="166" spans="1:6" x14ac:dyDescent="0.2">
      <c r="A166" s="146" t="s">
        <v>129</v>
      </c>
      <c r="B166" s="111" t="s">
        <v>89</v>
      </c>
      <c r="C166" s="110" t="s">
        <v>3</v>
      </c>
      <c r="D166" s="188">
        <v>3</v>
      </c>
      <c r="E166" s="112"/>
      <c r="F166" s="113">
        <f t="shared" si="0"/>
        <v>0</v>
      </c>
    </row>
    <row r="167" spans="1:6" x14ac:dyDescent="0.2">
      <c r="A167" s="146" t="s">
        <v>133</v>
      </c>
      <c r="B167" s="111" t="s">
        <v>88</v>
      </c>
      <c r="C167" s="110" t="s">
        <v>3</v>
      </c>
      <c r="D167" s="188">
        <v>4</v>
      </c>
      <c r="E167" s="112"/>
      <c r="F167" s="113">
        <f t="shared" si="0"/>
        <v>0</v>
      </c>
    </row>
    <row r="168" spans="1:6" x14ac:dyDescent="0.2">
      <c r="A168" s="146"/>
      <c r="B168" s="151"/>
      <c r="C168" s="152"/>
      <c r="D168" s="149"/>
      <c r="E168" s="150"/>
      <c r="F168" s="150"/>
    </row>
    <row r="169" spans="1:6" ht="63.75" x14ac:dyDescent="0.2">
      <c r="A169" s="98" t="s">
        <v>195</v>
      </c>
      <c r="B169" s="114" t="s">
        <v>90</v>
      </c>
      <c r="C169" s="115"/>
      <c r="D169" s="203"/>
      <c r="E169" s="116"/>
      <c r="F169" s="117"/>
    </row>
    <row r="170" spans="1:6" x14ac:dyDescent="0.2">
      <c r="A170" s="118"/>
      <c r="B170" s="119"/>
      <c r="C170" s="120" t="s">
        <v>3</v>
      </c>
      <c r="D170" s="203">
        <v>4</v>
      </c>
      <c r="E170" s="121"/>
      <c r="F170" s="113">
        <f>+ROUND((D170*E170),2)</f>
        <v>0</v>
      </c>
    </row>
    <row r="171" spans="1:6" x14ac:dyDescent="0.2">
      <c r="A171" s="146"/>
      <c r="B171" s="151"/>
      <c r="C171" s="152"/>
      <c r="D171" s="149"/>
      <c r="E171" s="150"/>
      <c r="F171" s="150"/>
    </row>
    <row r="172" spans="1:6" ht="38.25" x14ac:dyDescent="0.2">
      <c r="A172" s="98" t="s">
        <v>212</v>
      </c>
      <c r="B172" s="122" t="s">
        <v>91</v>
      </c>
      <c r="C172" s="123"/>
      <c r="D172" s="124"/>
      <c r="E172" s="125"/>
      <c r="F172" s="126"/>
    </row>
    <row r="173" spans="1:6" x14ac:dyDescent="0.2">
      <c r="A173" s="127"/>
      <c r="B173" s="128"/>
      <c r="C173" s="123" t="s">
        <v>3</v>
      </c>
      <c r="D173" s="124">
        <v>4</v>
      </c>
      <c r="E173" s="125"/>
      <c r="F173" s="126">
        <f>+D173*E173</f>
        <v>0</v>
      </c>
    </row>
    <row r="174" spans="1:6" x14ac:dyDescent="0.2">
      <c r="A174" s="127"/>
      <c r="B174" s="128"/>
      <c r="C174" s="123"/>
      <c r="D174" s="124"/>
      <c r="E174" s="125"/>
      <c r="F174" s="126"/>
    </row>
    <row r="175" spans="1:6" ht="51" x14ac:dyDescent="0.2">
      <c r="A175" s="98" t="s">
        <v>283</v>
      </c>
      <c r="B175" s="122" t="s">
        <v>285</v>
      </c>
      <c r="C175" s="123"/>
      <c r="D175" s="124"/>
      <c r="E175" s="125"/>
      <c r="F175" s="126"/>
    </row>
    <row r="176" spans="1:6" x14ac:dyDescent="0.2">
      <c r="A176" s="127"/>
      <c r="B176" s="128"/>
      <c r="C176" s="123" t="s">
        <v>3</v>
      </c>
      <c r="D176" s="124">
        <v>1</v>
      </c>
      <c r="E176" s="125"/>
      <c r="F176" s="126">
        <f>+D176*E176</f>
        <v>0</v>
      </c>
    </row>
    <row r="177" spans="1:6" x14ac:dyDescent="0.2">
      <c r="A177" s="127"/>
      <c r="B177" s="128"/>
      <c r="C177" s="123"/>
      <c r="D177" s="124"/>
      <c r="E177" s="125"/>
      <c r="F177" s="126"/>
    </row>
    <row r="178" spans="1:6" ht="25.5" x14ac:dyDescent="0.2">
      <c r="A178" s="98" t="s">
        <v>284</v>
      </c>
      <c r="B178" s="122" t="s">
        <v>136</v>
      </c>
      <c r="C178" s="129"/>
      <c r="D178" s="135"/>
      <c r="E178" s="131"/>
      <c r="F178" s="132"/>
    </row>
    <row r="179" spans="1:6" x14ac:dyDescent="0.2">
      <c r="A179" s="133"/>
      <c r="B179" s="134"/>
      <c r="C179" s="130" t="s">
        <v>2</v>
      </c>
      <c r="D179" s="135">
        <v>11.6</v>
      </c>
      <c r="E179" s="131"/>
      <c r="F179" s="132">
        <f>D179*E179</f>
        <v>0</v>
      </c>
    </row>
    <row r="180" spans="1:6" x14ac:dyDescent="0.2">
      <c r="A180" s="178"/>
      <c r="B180" s="178"/>
      <c r="C180" s="178"/>
      <c r="D180" s="328"/>
      <c r="E180" s="178"/>
      <c r="F180" s="178"/>
    </row>
    <row r="181" spans="1:6" ht="38.25" x14ac:dyDescent="0.2">
      <c r="A181" s="98" t="s">
        <v>388</v>
      </c>
      <c r="B181" s="122" t="s">
        <v>286</v>
      </c>
      <c r="C181" s="129"/>
      <c r="D181" s="135"/>
      <c r="E181" s="131"/>
      <c r="F181" s="132"/>
    </row>
    <row r="182" spans="1:6" x14ac:dyDescent="0.2">
      <c r="A182" s="133"/>
      <c r="B182" s="134"/>
      <c r="C182" s="130" t="s">
        <v>2</v>
      </c>
      <c r="D182" s="135">
        <v>3</v>
      </c>
      <c r="E182" s="131"/>
      <c r="F182" s="132">
        <f>D182*E182</f>
        <v>0</v>
      </c>
    </row>
    <row r="183" spans="1:6" x14ac:dyDescent="0.2">
      <c r="A183" s="176"/>
      <c r="B183" s="178"/>
      <c r="C183" s="178"/>
      <c r="D183" s="177"/>
      <c r="E183" s="215"/>
      <c r="F183" s="215"/>
    </row>
    <row r="184" spans="1:6" ht="38.25" x14ac:dyDescent="0.2">
      <c r="A184" s="183" t="s">
        <v>706</v>
      </c>
      <c r="B184" s="214" t="s">
        <v>139</v>
      </c>
      <c r="C184" s="178"/>
      <c r="D184" s="328"/>
      <c r="E184" s="178"/>
      <c r="F184" s="178"/>
    </row>
    <row r="185" spans="1:6" x14ac:dyDescent="0.2">
      <c r="A185" s="176"/>
      <c r="B185" s="178"/>
      <c r="C185" s="178" t="s">
        <v>3</v>
      </c>
      <c r="D185" s="177">
        <v>1</v>
      </c>
      <c r="E185" s="215"/>
      <c r="F185" s="215">
        <f>+D185*E185</f>
        <v>0</v>
      </c>
    </row>
    <row r="186" spans="1:6" x14ac:dyDescent="0.2">
      <c r="A186" s="146"/>
      <c r="B186" s="151"/>
      <c r="C186" s="152"/>
      <c r="D186" s="149"/>
      <c r="E186" s="150"/>
      <c r="F186" s="150"/>
    </row>
    <row r="187" spans="1:6" ht="25.5" x14ac:dyDescent="0.2">
      <c r="A187" s="146" t="s">
        <v>707</v>
      </c>
      <c r="B187" s="147" t="s">
        <v>144</v>
      </c>
      <c r="C187" s="152"/>
      <c r="D187" s="149"/>
      <c r="E187" s="150"/>
      <c r="F187" s="150"/>
    </row>
    <row r="188" spans="1:6" x14ac:dyDescent="0.2">
      <c r="A188" s="146"/>
      <c r="B188" s="206"/>
      <c r="C188" s="115" t="s">
        <v>2</v>
      </c>
      <c r="D188" s="203">
        <f>D158+D159+D162</f>
        <v>356.2</v>
      </c>
      <c r="E188" s="150"/>
      <c r="F188" s="150">
        <f>+D188*E188</f>
        <v>0</v>
      </c>
    </row>
    <row r="189" spans="1:6" x14ac:dyDescent="0.2">
      <c r="A189" s="146"/>
      <c r="B189" s="178"/>
      <c r="C189" s="216"/>
      <c r="D189" s="177"/>
      <c r="E189" s="215"/>
      <c r="F189" s="215"/>
    </row>
    <row r="190" spans="1:6" ht="38.25" x14ac:dyDescent="0.2">
      <c r="A190" s="145">
        <v>43</v>
      </c>
      <c r="B190" s="154" t="s">
        <v>142</v>
      </c>
      <c r="C190" s="96"/>
      <c r="D190" s="329"/>
      <c r="E190" s="97"/>
      <c r="F190" s="97"/>
    </row>
    <row r="191" spans="1:6" x14ac:dyDescent="0.2">
      <c r="A191" s="146"/>
      <c r="B191" s="217" t="s">
        <v>145</v>
      </c>
      <c r="C191" s="152" t="s">
        <v>2</v>
      </c>
      <c r="D191" s="149">
        <f>D158+D159</f>
        <v>328.2</v>
      </c>
      <c r="E191" s="150"/>
      <c r="F191" s="150">
        <f>+D191*E191</f>
        <v>0</v>
      </c>
    </row>
    <row r="192" spans="1:6" x14ac:dyDescent="0.2">
      <c r="A192" s="146"/>
      <c r="B192" s="217"/>
      <c r="C192" s="152"/>
      <c r="D192" s="149"/>
      <c r="E192" s="150"/>
      <c r="F192" s="150"/>
    </row>
    <row r="193" spans="1:6" ht="25.5" x14ac:dyDescent="0.2">
      <c r="A193" s="145">
        <v>45</v>
      </c>
      <c r="B193" s="154" t="s">
        <v>358</v>
      </c>
      <c r="C193" s="152"/>
      <c r="D193" s="149"/>
      <c r="E193" s="150"/>
      <c r="F193" s="150"/>
    </row>
    <row r="194" spans="1:6" x14ac:dyDescent="0.2">
      <c r="A194" s="146"/>
      <c r="B194" s="218" t="s">
        <v>340</v>
      </c>
      <c r="C194" s="208" t="s">
        <v>2</v>
      </c>
      <c r="D194" s="209">
        <f>+D162</f>
        <v>28</v>
      </c>
      <c r="E194" s="209"/>
      <c r="F194" s="209">
        <f>+D194*E194</f>
        <v>0</v>
      </c>
    </row>
    <row r="195" spans="1:6" x14ac:dyDescent="0.2">
      <c r="A195" s="146"/>
      <c r="B195" s="150"/>
      <c r="C195" s="152"/>
      <c r="D195" s="149"/>
      <c r="E195" s="150"/>
      <c r="F195" s="150"/>
    </row>
    <row r="196" spans="1:6" x14ac:dyDescent="0.2">
      <c r="A196" s="189"/>
      <c r="B196" s="190"/>
      <c r="C196" s="222"/>
      <c r="D196" s="223"/>
      <c r="E196" s="224"/>
      <c r="F196" s="224"/>
    </row>
    <row r="197" spans="1:6" x14ac:dyDescent="0.2">
      <c r="A197" s="146"/>
      <c r="B197" s="151"/>
      <c r="C197" s="152"/>
      <c r="D197" s="149"/>
      <c r="E197" s="150"/>
      <c r="F197" s="150"/>
    </row>
    <row r="198" spans="1:6" ht="63.75" x14ac:dyDescent="0.2">
      <c r="A198" s="158">
        <v>46</v>
      </c>
      <c r="B198" s="219" t="s">
        <v>146</v>
      </c>
      <c r="C198" s="220"/>
      <c r="D198" s="149"/>
      <c r="E198" s="150"/>
      <c r="F198" s="150"/>
    </row>
    <row r="199" spans="1:6" x14ac:dyDescent="0.2">
      <c r="A199" s="158"/>
      <c r="B199" s="221"/>
      <c r="C199" s="152" t="s">
        <v>3</v>
      </c>
      <c r="D199" s="149">
        <v>1</v>
      </c>
      <c r="E199" s="157"/>
      <c r="F199" s="97">
        <f>+ROUND((D199*E199),2)</f>
        <v>0</v>
      </c>
    </row>
    <row r="200" spans="1:6" x14ac:dyDescent="0.2">
      <c r="A200" s="145"/>
      <c r="B200" s="156"/>
      <c r="C200" s="96"/>
      <c r="D200" s="329"/>
      <c r="E200" s="213"/>
      <c r="F200" s="213"/>
    </row>
    <row r="201" spans="1:6" ht="76.5" x14ac:dyDescent="0.2">
      <c r="A201" s="158">
        <v>47</v>
      </c>
      <c r="B201" s="219" t="s">
        <v>147</v>
      </c>
      <c r="C201" s="220"/>
      <c r="D201" s="149"/>
      <c r="E201" s="150"/>
      <c r="F201" s="150"/>
    </row>
    <row r="202" spans="1:6" x14ac:dyDescent="0.2">
      <c r="A202" s="158"/>
      <c r="B202" s="221"/>
      <c r="C202" s="152" t="s">
        <v>3</v>
      </c>
      <c r="D202" s="149">
        <v>2</v>
      </c>
      <c r="E202" s="157"/>
      <c r="F202" s="97">
        <f>+ROUND((D202*E202),2)</f>
        <v>0</v>
      </c>
    </row>
    <row r="203" spans="1:6" x14ac:dyDescent="0.2">
      <c r="A203" s="145"/>
      <c r="B203" s="156"/>
      <c r="C203" s="96"/>
      <c r="D203" s="329"/>
      <c r="E203" s="213"/>
      <c r="F203" s="213"/>
    </row>
    <row r="204" spans="1:6" ht="76.5" x14ac:dyDescent="0.2">
      <c r="A204" s="158">
        <v>48</v>
      </c>
      <c r="B204" s="219" t="s">
        <v>148</v>
      </c>
      <c r="C204" s="220"/>
      <c r="D204" s="149"/>
      <c r="E204" s="150"/>
      <c r="F204" s="150"/>
    </row>
    <row r="205" spans="1:6" x14ac:dyDescent="0.2">
      <c r="A205" s="158"/>
      <c r="B205" s="221"/>
      <c r="C205" s="152" t="s">
        <v>3</v>
      </c>
      <c r="D205" s="149">
        <v>1</v>
      </c>
      <c r="E205" s="157"/>
      <c r="F205" s="97">
        <f>+ROUND((D205*E205),2)</f>
        <v>0</v>
      </c>
    </row>
    <row r="206" spans="1:6" x14ac:dyDescent="0.2">
      <c r="A206" s="183"/>
      <c r="B206" s="178"/>
      <c r="C206" s="176"/>
      <c r="D206" s="177"/>
      <c r="E206" s="178"/>
      <c r="F206" s="178"/>
    </row>
    <row r="207" spans="1:6" ht="51" x14ac:dyDescent="0.2">
      <c r="A207" s="145">
        <v>49</v>
      </c>
      <c r="B207" s="154" t="s">
        <v>149</v>
      </c>
      <c r="C207" s="96"/>
      <c r="D207" s="259"/>
      <c r="E207" s="97"/>
      <c r="F207" s="97"/>
    </row>
    <row r="208" spans="1:6" x14ac:dyDescent="0.2">
      <c r="A208" s="225"/>
      <c r="B208" s="228"/>
      <c r="C208" s="96"/>
      <c r="D208" s="259"/>
      <c r="E208" s="97"/>
      <c r="F208" s="227">
        <f>+ROUND((SUM(F32:F206)*0.1),-2)</f>
        <v>0</v>
      </c>
    </row>
    <row r="209" spans="1:7" x14ac:dyDescent="0.2">
      <c r="A209" s="183"/>
      <c r="B209" s="178"/>
      <c r="C209" s="216"/>
      <c r="D209" s="177"/>
      <c r="E209" s="215"/>
      <c r="F209" s="215"/>
    </row>
    <row r="210" spans="1:7" ht="13.5" thickBot="1" x14ac:dyDescent="0.25">
      <c r="A210" s="248"/>
      <c r="B210" s="248" t="s">
        <v>218</v>
      </c>
      <c r="C210" s="248"/>
      <c r="D210" s="330"/>
      <c r="E210" s="248"/>
      <c r="F210" s="390">
        <f>SUM(F32:F208)</f>
        <v>0</v>
      </c>
    </row>
    <row r="211" spans="1:7" ht="13.5" thickTop="1" x14ac:dyDescent="0.2">
      <c r="A211" s="181"/>
      <c r="B211" s="181"/>
      <c r="C211" s="181"/>
      <c r="D211" s="331"/>
      <c r="E211" s="181"/>
      <c r="F211" s="293"/>
    </row>
    <row r="212" spans="1:7" x14ac:dyDescent="0.2">
      <c r="A212" s="178"/>
      <c r="B212" s="178"/>
      <c r="C212" s="178"/>
      <c r="D212" s="328"/>
      <c r="E212" s="178"/>
      <c r="F212" s="178"/>
      <c r="G212" s="2"/>
    </row>
    <row r="213" spans="1:7" x14ac:dyDescent="0.2">
      <c r="A213" s="229" t="s">
        <v>95</v>
      </c>
      <c r="B213" s="230" t="s">
        <v>105</v>
      </c>
      <c r="C213" s="96"/>
      <c r="D213" s="263"/>
      <c r="E213" s="231"/>
      <c r="F213" s="231"/>
    </row>
    <row r="214" spans="1:7" x14ac:dyDescent="0.2">
      <c r="A214" s="232"/>
      <c r="B214" s="233"/>
      <c r="C214" s="234"/>
      <c r="D214" s="263"/>
      <c r="E214" s="231"/>
      <c r="F214" s="231"/>
    </row>
    <row r="215" spans="1:7" ht="38.25" x14ac:dyDescent="0.2">
      <c r="A215" s="145">
        <v>1</v>
      </c>
      <c r="B215" s="258" t="s">
        <v>0</v>
      </c>
      <c r="C215" s="273"/>
      <c r="D215" s="259"/>
      <c r="E215" s="97"/>
      <c r="F215" s="97"/>
    </row>
    <row r="216" spans="1:7" x14ac:dyDescent="0.2">
      <c r="A216" s="145"/>
      <c r="B216" s="226"/>
      <c r="C216" s="273" t="s">
        <v>2</v>
      </c>
      <c r="D216" s="259">
        <v>76</v>
      </c>
      <c r="E216" s="97"/>
      <c r="F216" s="97">
        <f>+ROUND((D216*E216),2)</f>
        <v>0</v>
      </c>
    </row>
    <row r="217" spans="1:7" x14ac:dyDescent="0.2">
      <c r="A217" s="232"/>
      <c r="B217" s="233"/>
      <c r="C217" s="234"/>
      <c r="D217" s="263"/>
      <c r="E217" s="231"/>
      <c r="F217" s="231"/>
    </row>
    <row r="218" spans="1:7" ht="38.25" x14ac:dyDescent="0.2">
      <c r="A218" s="236" t="s">
        <v>196</v>
      </c>
      <c r="B218" s="258" t="s">
        <v>113</v>
      </c>
      <c r="C218" s="96"/>
      <c r="D218" s="259"/>
      <c r="E218" s="131"/>
      <c r="F218" s="260"/>
    </row>
    <row r="219" spans="1:7" x14ac:dyDescent="0.2">
      <c r="A219" s="236"/>
      <c r="B219" s="261"/>
      <c r="C219" s="130" t="s">
        <v>3</v>
      </c>
      <c r="D219" s="259">
        <v>8</v>
      </c>
      <c r="E219" s="121"/>
      <c r="F219" s="260">
        <f>+ROUND((D219*E219),2)</f>
        <v>0</v>
      </c>
    </row>
    <row r="220" spans="1:7" x14ac:dyDescent="0.2">
      <c r="A220" s="236"/>
      <c r="B220" s="262"/>
      <c r="C220" s="234"/>
      <c r="D220" s="263"/>
      <c r="E220" s="264"/>
      <c r="F220" s="265"/>
    </row>
    <row r="221" spans="1:7" ht="51" x14ac:dyDescent="0.2">
      <c r="A221" s="236" t="s">
        <v>197</v>
      </c>
      <c r="B221" s="266" t="s">
        <v>175</v>
      </c>
      <c r="C221" s="96"/>
      <c r="D221" s="259"/>
      <c r="E221" s="131"/>
      <c r="F221" s="260"/>
    </row>
    <row r="222" spans="1:7" x14ac:dyDescent="0.2">
      <c r="A222" s="91"/>
      <c r="B222" s="267"/>
      <c r="C222" s="268" t="s">
        <v>3</v>
      </c>
      <c r="D222" s="259">
        <v>8</v>
      </c>
      <c r="E222" s="121"/>
      <c r="F222" s="260">
        <f>+ROUND((D222*E222),2)</f>
        <v>0</v>
      </c>
    </row>
    <row r="223" spans="1:7" x14ac:dyDescent="0.2">
      <c r="A223" s="91"/>
      <c r="B223" s="267"/>
      <c r="C223" s="268"/>
      <c r="D223" s="259"/>
      <c r="E223" s="264"/>
      <c r="F223" s="260"/>
    </row>
    <row r="224" spans="1:7" ht="25.5" x14ac:dyDescent="0.2">
      <c r="A224" s="292">
        <v>4</v>
      </c>
      <c r="B224" s="154" t="s">
        <v>217</v>
      </c>
      <c r="C224" s="273" t="s">
        <v>180</v>
      </c>
      <c r="D224" s="259">
        <v>10</v>
      </c>
      <c r="E224" s="97"/>
      <c r="F224" s="97">
        <f>+ROUND((D224*E224),2)</f>
        <v>0</v>
      </c>
    </row>
    <row r="225" spans="1:7" x14ac:dyDescent="0.2">
      <c r="A225" s="275"/>
      <c r="B225" s="186"/>
      <c r="C225" s="275"/>
      <c r="D225" s="332"/>
      <c r="E225" s="275"/>
      <c r="F225" s="275"/>
    </row>
    <row r="226" spans="1:7" ht="25.5" x14ac:dyDescent="0.2">
      <c r="A226" s="292" t="s">
        <v>718</v>
      </c>
      <c r="B226" s="154" t="s">
        <v>719</v>
      </c>
      <c r="C226" s="273" t="s">
        <v>180</v>
      </c>
      <c r="D226" s="259">
        <v>10</v>
      </c>
      <c r="E226" s="97"/>
      <c r="F226" s="97">
        <f>+ROUND((D226*E226),2)</f>
        <v>0</v>
      </c>
    </row>
    <row r="227" spans="1:7" x14ac:dyDescent="0.2">
      <c r="A227" s="275"/>
      <c r="B227" s="275"/>
      <c r="C227" s="275"/>
      <c r="D227" s="332"/>
      <c r="E227" s="275"/>
      <c r="F227" s="275"/>
    </row>
    <row r="228" spans="1:7" ht="76.5" x14ac:dyDescent="0.2">
      <c r="A228" s="236" t="s">
        <v>199</v>
      </c>
      <c r="B228" s="282" t="s">
        <v>203</v>
      </c>
      <c r="C228" s="96"/>
      <c r="D228" s="259"/>
      <c r="E228" s="131"/>
      <c r="F228" s="260"/>
    </row>
    <row r="229" spans="1:7" x14ac:dyDescent="0.2">
      <c r="A229" s="236"/>
      <c r="B229" s="134" t="s">
        <v>205</v>
      </c>
      <c r="C229" s="273" t="s">
        <v>4</v>
      </c>
      <c r="D229" s="135">
        <f>7*4.5*1.5+3*4*4</f>
        <v>95.25</v>
      </c>
      <c r="E229" s="283"/>
      <c r="F229" s="260">
        <f>+ROUND((D229*E229),2)</f>
        <v>0</v>
      </c>
    </row>
    <row r="230" spans="1:7" x14ac:dyDescent="0.2">
      <c r="A230" s="234"/>
      <c r="B230" s="277"/>
      <c r="C230" s="280"/>
      <c r="D230" s="188"/>
      <c r="E230" s="279"/>
      <c r="F230" s="97"/>
    </row>
    <row r="231" spans="1:7" ht="38.25" x14ac:dyDescent="0.2">
      <c r="A231" s="91" t="s">
        <v>200</v>
      </c>
      <c r="B231" s="92" t="s">
        <v>204</v>
      </c>
      <c r="C231" s="96"/>
      <c r="D231" s="284"/>
      <c r="E231" s="283"/>
      <c r="F231" s="97"/>
    </row>
    <row r="232" spans="1:7" x14ac:dyDescent="0.2">
      <c r="A232" s="91"/>
      <c r="B232" s="92"/>
      <c r="C232" s="96" t="s">
        <v>5</v>
      </c>
      <c r="D232" s="284">
        <f>+D229*0.2</f>
        <v>19.05</v>
      </c>
      <c r="E232" s="283"/>
      <c r="F232" s="97">
        <f>+D232*E232</f>
        <v>0</v>
      </c>
    </row>
    <row r="233" spans="1:7" x14ac:dyDescent="0.2">
      <c r="A233" s="234"/>
      <c r="B233" s="277"/>
      <c r="C233" s="280"/>
      <c r="D233" s="188" t="s">
        <v>202</v>
      </c>
      <c r="E233" s="279"/>
      <c r="F233" s="97"/>
    </row>
    <row r="234" spans="1:7" ht="38.25" x14ac:dyDescent="0.2">
      <c r="A234" s="91" t="s">
        <v>201</v>
      </c>
      <c r="B234" s="285" t="s">
        <v>207</v>
      </c>
      <c r="C234" s="96"/>
      <c r="D234" s="284"/>
      <c r="E234" s="283"/>
      <c r="F234" s="97"/>
    </row>
    <row r="235" spans="1:7" x14ac:dyDescent="0.2">
      <c r="A235" s="91"/>
      <c r="B235" s="285"/>
      <c r="C235" s="96" t="s">
        <v>4</v>
      </c>
      <c r="D235" s="284">
        <f>+D229</f>
        <v>95.25</v>
      </c>
      <c r="E235" s="283"/>
      <c r="F235" s="97">
        <f>D235*E235</f>
        <v>0</v>
      </c>
    </row>
    <row r="236" spans="1:7" x14ac:dyDescent="0.2">
      <c r="A236" s="234"/>
      <c r="B236" s="288"/>
      <c r="C236" s="280"/>
      <c r="D236" s="188"/>
      <c r="E236" s="279"/>
      <c r="F236" s="97"/>
      <c r="G236" s="286"/>
    </row>
    <row r="237" spans="1:7" ht="38.25" x14ac:dyDescent="0.2">
      <c r="A237" s="91" t="s">
        <v>206</v>
      </c>
      <c r="B237" s="92" t="s">
        <v>208</v>
      </c>
      <c r="C237" s="289"/>
      <c r="D237" s="259"/>
      <c r="E237" s="260"/>
      <c r="F237" s="260"/>
      <c r="G237" s="2"/>
    </row>
    <row r="238" spans="1:7" x14ac:dyDescent="0.2">
      <c r="A238" s="96"/>
      <c r="B238" s="290"/>
      <c r="C238" s="130" t="s">
        <v>2</v>
      </c>
      <c r="D238" s="135">
        <v>5</v>
      </c>
      <c r="E238" s="260"/>
      <c r="F238" s="97">
        <f>+ROUND((D238*E238),2)</f>
        <v>0</v>
      </c>
      <c r="G238" s="2"/>
    </row>
    <row r="239" spans="1:7" x14ac:dyDescent="0.2">
      <c r="A239" s="96"/>
      <c r="B239" s="290"/>
      <c r="C239" s="291"/>
      <c r="D239" s="259"/>
      <c r="E239" s="260"/>
      <c r="F239" s="260"/>
    </row>
    <row r="240" spans="1:7" ht="38.25" x14ac:dyDescent="0.2">
      <c r="A240" s="91" t="s">
        <v>213</v>
      </c>
      <c r="B240" s="92" t="s">
        <v>209</v>
      </c>
      <c r="C240" s="96"/>
      <c r="D240" s="259"/>
      <c r="E240" s="279"/>
      <c r="F240" s="97"/>
    </row>
    <row r="241" spans="1:6" x14ac:dyDescent="0.2">
      <c r="A241" s="155"/>
      <c r="B241" s="92"/>
      <c r="C241" s="96" t="s">
        <v>2</v>
      </c>
      <c r="D241" s="259">
        <v>5</v>
      </c>
      <c r="E241" s="279"/>
      <c r="F241" s="97">
        <f>+ROUND((D241*E241),2)</f>
        <v>0</v>
      </c>
    </row>
    <row r="242" spans="1:6" x14ac:dyDescent="0.2">
      <c r="A242" s="155"/>
      <c r="B242" s="92"/>
      <c r="C242" s="96"/>
      <c r="D242" s="259"/>
      <c r="E242" s="279"/>
      <c r="F242" s="97"/>
    </row>
    <row r="243" spans="1:6" ht="25.5" x14ac:dyDescent="0.2">
      <c r="A243" s="91" t="s">
        <v>214</v>
      </c>
      <c r="B243" s="92" t="s">
        <v>210</v>
      </c>
      <c r="C243" s="96"/>
      <c r="D243" s="259"/>
      <c r="E243" s="279"/>
      <c r="F243" s="97"/>
    </row>
    <row r="244" spans="1:6" x14ac:dyDescent="0.2">
      <c r="A244" s="234"/>
      <c r="B244" s="277"/>
      <c r="C244" s="96" t="s">
        <v>2</v>
      </c>
      <c r="D244" s="259">
        <f>7*4</f>
        <v>28</v>
      </c>
      <c r="E244" s="279"/>
      <c r="F244" s="97">
        <f>+ROUND((D244*E244),2)</f>
        <v>0</v>
      </c>
    </row>
    <row r="245" spans="1:6" x14ac:dyDescent="0.2">
      <c r="A245" s="234"/>
      <c r="B245" s="277"/>
      <c r="C245" s="280"/>
      <c r="D245" s="188"/>
      <c r="E245" s="279"/>
      <c r="F245" s="97"/>
    </row>
    <row r="246" spans="1:6" ht="25.5" x14ac:dyDescent="0.2">
      <c r="A246" s="145">
        <v>11</v>
      </c>
      <c r="B246" s="277" t="s">
        <v>215</v>
      </c>
      <c r="C246" s="280"/>
      <c r="D246" s="188"/>
      <c r="E246" s="279"/>
      <c r="F246" s="97"/>
    </row>
    <row r="247" spans="1:6" x14ac:dyDescent="0.2">
      <c r="A247" s="234"/>
      <c r="B247" s="277"/>
      <c r="C247" s="280" t="s">
        <v>4</v>
      </c>
      <c r="D247" s="188">
        <f>4*4</f>
        <v>16</v>
      </c>
      <c r="E247" s="279"/>
      <c r="F247" s="97">
        <f>+ROUND((D247*E247),2)</f>
        <v>0</v>
      </c>
    </row>
    <row r="248" spans="1:6" x14ac:dyDescent="0.2">
      <c r="A248" s="234"/>
      <c r="B248" s="277"/>
      <c r="C248" s="280"/>
      <c r="D248" s="188"/>
      <c r="E248" s="279"/>
      <c r="F248" s="97"/>
    </row>
    <row r="249" spans="1:6" ht="51" x14ac:dyDescent="0.2">
      <c r="A249" s="145">
        <v>12</v>
      </c>
      <c r="B249" s="277" t="s">
        <v>216</v>
      </c>
      <c r="C249" s="280"/>
      <c r="D249" s="188"/>
      <c r="E249" s="279"/>
      <c r="F249" s="97"/>
    </row>
    <row r="250" spans="1:6" x14ac:dyDescent="0.2">
      <c r="A250" s="234"/>
      <c r="B250" s="277"/>
      <c r="C250" s="280" t="s">
        <v>4</v>
      </c>
      <c r="D250" s="188">
        <f>4*4</f>
        <v>16</v>
      </c>
      <c r="E250" s="279"/>
      <c r="F250" s="97">
        <f>+ROUND((D250*E250),2)</f>
        <v>0</v>
      </c>
    </row>
    <row r="251" spans="1:6" x14ac:dyDescent="0.2">
      <c r="A251" s="234"/>
      <c r="B251" s="277"/>
      <c r="C251" s="280"/>
      <c r="D251" s="188"/>
      <c r="E251" s="279"/>
      <c r="F251" s="97"/>
    </row>
    <row r="252" spans="1:6" ht="38.25" x14ac:dyDescent="0.2">
      <c r="A252" s="145">
        <v>13</v>
      </c>
      <c r="B252" s="277" t="s">
        <v>188</v>
      </c>
      <c r="C252" s="278"/>
      <c r="D252" s="323"/>
      <c r="E252" s="279"/>
      <c r="F252" s="161"/>
    </row>
    <row r="253" spans="1:6" x14ac:dyDescent="0.2">
      <c r="A253" s="234"/>
      <c r="B253" s="277" t="s">
        <v>189</v>
      </c>
      <c r="C253" s="280" t="s">
        <v>5</v>
      </c>
      <c r="D253" s="188">
        <f>7*5*10*0.2</f>
        <v>70</v>
      </c>
      <c r="E253" s="279"/>
      <c r="F253" s="97">
        <f>+ROUND((D253*E253),2)</f>
        <v>0</v>
      </c>
    </row>
    <row r="254" spans="1:6" x14ac:dyDescent="0.2">
      <c r="A254" s="234"/>
      <c r="B254" s="277"/>
      <c r="C254" s="280"/>
      <c r="D254" s="188"/>
      <c r="E254" s="279"/>
      <c r="F254" s="97"/>
    </row>
    <row r="255" spans="1:6" ht="51" x14ac:dyDescent="0.2">
      <c r="A255" s="145">
        <v>14</v>
      </c>
      <c r="B255" s="277" t="s">
        <v>190</v>
      </c>
      <c r="C255" s="278"/>
      <c r="D255" s="323"/>
      <c r="E255" s="279"/>
      <c r="F255" s="161"/>
    </row>
    <row r="256" spans="1:6" x14ac:dyDescent="0.2">
      <c r="A256" s="234"/>
      <c r="B256" s="277"/>
      <c r="C256" s="280" t="s">
        <v>5</v>
      </c>
      <c r="D256" s="188">
        <f>+D253</f>
        <v>70</v>
      </c>
      <c r="E256" s="279"/>
      <c r="F256" s="97">
        <f>+ROUND((D256*E256),2)</f>
        <v>0</v>
      </c>
    </row>
    <row r="257" spans="1:6" x14ac:dyDescent="0.2">
      <c r="A257" s="234"/>
      <c r="B257" s="277"/>
      <c r="C257" s="280"/>
      <c r="D257" s="188"/>
      <c r="E257" s="279"/>
      <c r="F257" s="97"/>
    </row>
    <row r="258" spans="1:6" ht="76.5" x14ac:dyDescent="0.2">
      <c r="A258" s="146" t="s">
        <v>37</v>
      </c>
      <c r="B258" s="147" t="s">
        <v>692</v>
      </c>
      <c r="C258" s="153"/>
      <c r="D258" s="333"/>
      <c r="E258" s="149"/>
      <c r="F258" s="150"/>
    </row>
    <row r="259" spans="1:6" x14ac:dyDescent="0.2">
      <c r="A259" s="269"/>
      <c r="B259" s="151" t="s">
        <v>183</v>
      </c>
      <c r="C259" s="153" t="s">
        <v>5</v>
      </c>
      <c r="D259" s="149">
        <f>7*(5.2+1.7)*0.5*3*10</f>
        <v>724.5</v>
      </c>
      <c r="E259" s="121"/>
      <c r="F259" s="150">
        <f>+D259*E259</f>
        <v>0</v>
      </c>
    </row>
    <row r="260" spans="1:6" x14ac:dyDescent="0.2">
      <c r="A260" s="275"/>
      <c r="B260" s="276"/>
      <c r="C260" s="275"/>
      <c r="D260" s="332"/>
      <c r="E260" s="275"/>
      <c r="F260" s="275"/>
    </row>
    <row r="261" spans="1:6" ht="38.25" x14ac:dyDescent="0.2">
      <c r="A261" s="145">
        <v>16</v>
      </c>
      <c r="B261" s="258" t="s">
        <v>150</v>
      </c>
      <c r="C261" s="273"/>
      <c r="D261" s="259"/>
      <c r="E261" s="97"/>
      <c r="F261" s="97"/>
    </row>
    <row r="262" spans="1:6" x14ac:dyDescent="0.2">
      <c r="A262" s="145"/>
      <c r="B262" s="226" t="s">
        <v>184</v>
      </c>
      <c r="C262" s="130" t="s">
        <v>5</v>
      </c>
      <c r="D262" s="135">
        <f>7*38+1*6.1*6.01*3.5</f>
        <v>394.31349999999998</v>
      </c>
      <c r="E262" s="97"/>
      <c r="F262" s="97">
        <f>+ROUND((D262*E262),2)</f>
        <v>0</v>
      </c>
    </row>
    <row r="263" spans="1:6" x14ac:dyDescent="0.2">
      <c r="A263" s="275"/>
      <c r="B263" s="276"/>
      <c r="C263" s="275"/>
      <c r="D263" s="332"/>
      <c r="E263" s="275"/>
      <c r="F263" s="275"/>
    </row>
    <row r="264" spans="1:6" ht="51" x14ac:dyDescent="0.2">
      <c r="A264" s="270" t="s">
        <v>29</v>
      </c>
      <c r="B264" s="258" t="s">
        <v>178</v>
      </c>
      <c r="C264" s="271"/>
      <c r="D264" s="135"/>
      <c r="E264" s="121"/>
      <c r="F264" s="272"/>
    </row>
    <row r="265" spans="1:6" x14ac:dyDescent="0.2">
      <c r="A265" s="275"/>
      <c r="B265" s="276"/>
      <c r="C265" s="130" t="s">
        <v>5</v>
      </c>
      <c r="D265" s="135">
        <f>+(D259+D262)*0.85</f>
        <v>950.99147499999992</v>
      </c>
      <c r="E265" s="121"/>
      <c r="F265" s="113">
        <f>D265*E265</f>
        <v>0</v>
      </c>
    </row>
    <row r="266" spans="1:6" x14ac:dyDescent="0.2">
      <c r="A266" s="275"/>
      <c r="B266" s="276"/>
      <c r="C266" s="130"/>
      <c r="D266" s="135"/>
      <c r="E266" s="275"/>
      <c r="F266" s="113"/>
    </row>
    <row r="267" spans="1:6" ht="25.5" x14ac:dyDescent="0.2">
      <c r="A267" s="145">
        <v>18</v>
      </c>
      <c r="B267" s="258" t="s">
        <v>83</v>
      </c>
      <c r="C267" s="273"/>
      <c r="D267" s="259"/>
      <c r="E267" s="97"/>
      <c r="F267" s="97"/>
    </row>
    <row r="268" spans="1:6" x14ac:dyDescent="0.2">
      <c r="A268" s="145"/>
      <c r="B268" s="226" t="s">
        <v>187</v>
      </c>
      <c r="C268" s="130" t="s">
        <v>4</v>
      </c>
      <c r="D268" s="135">
        <f>7*1.7*10+1*0.7*6</f>
        <v>123.2</v>
      </c>
      <c r="E268" s="97"/>
      <c r="F268" s="97">
        <f>+ROUND((D268*E268),2)</f>
        <v>0</v>
      </c>
    </row>
    <row r="269" spans="1:6" x14ac:dyDescent="0.2">
      <c r="A269" s="275"/>
      <c r="B269" s="276"/>
      <c r="C269" s="275"/>
      <c r="D269" s="332"/>
      <c r="E269" s="275"/>
      <c r="F269" s="275"/>
    </row>
    <row r="270" spans="1:6" ht="38.25" x14ac:dyDescent="0.2">
      <c r="A270" s="146" t="s">
        <v>21</v>
      </c>
      <c r="B270" s="147" t="s">
        <v>693</v>
      </c>
      <c r="C270" s="153"/>
      <c r="D270" s="333"/>
      <c r="E270" s="206"/>
      <c r="F270" s="206"/>
    </row>
    <row r="271" spans="1:6" x14ac:dyDescent="0.2">
      <c r="A271" s="269"/>
      <c r="B271" s="151" t="s">
        <v>185</v>
      </c>
      <c r="C271" s="153" t="s">
        <v>180</v>
      </c>
      <c r="D271" s="149">
        <f>7*10</f>
        <v>70</v>
      </c>
      <c r="E271" s="121"/>
      <c r="F271" s="150">
        <f>+D271*E271</f>
        <v>0</v>
      </c>
    </row>
    <row r="272" spans="1:6" x14ac:dyDescent="0.2">
      <c r="A272" s="269"/>
      <c r="B272" s="151"/>
      <c r="C272" s="153"/>
      <c r="D272" s="333"/>
      <c r="E272" s="149"/>
      <c r="F272" s="150"/>
    </row>
    <row r="273" spans="1:6" ht="76.5" x14ac:dyDescent="0.2">
      <c r="A273" s="146" t="s">
        <v>22</v>
      </c>
      <c r="B273" s="147" t="s">
        <v>694</v>
      </c>
      <c r="C273" s="153"/>
      <c r="D273" s="333"/>
      <c r="E273" s="149"/>
      <c r="F273" s="150"/>
    </row>
    <row r="274" spans="1:6" x14ac:dyDescent="0.2">
      <c r="A274" s="269"/>
      <c r="B274" s="151" t="s">
        <v>185</v>
      </c>
      <c r="C274" s="153" t="s">
        <v>180</v>
      </c>
      <c r="D274" s="149">
        <f>7*10</f>
        <v>70</v>
      </c>
      <c r="E274" s="121"/>
      <c r="F274" s="150">
        <f>+D274*E274</f>
        <v>0</v>
      </c>
    </row>
    <row r="275" spans="1:6" x14ac:dyDescent="0.2">
      <c r="A275" s="269"/>
      <c r="B275" s="151"/>
      <c r="C275" s="153"/>
      <c r="D275" s="149"/>
      <c r="E275" s="121"/>
      <c r="F275" s="150"/>
    </row>
    <row r="276" spans="1:6" ht="38.25" x14ac:dyDescent="0.2">
      <c r="A276" s="145">
        <v>21</v>
      </c>
      <c r="B276" s="258" t="s">
        <v>186</v>
      </c>
      <c r="C276" s="273"/>
      <c r="D276" s="259"/>
      <c r="E276" s="97"/>
      <c r="F276" s="97"/>
    </row>
    <row r="277" spans="1:6" x14ac:dyDescent="0.2">
      <c r="A277" s="145"/>
      <c r="B277" s="226"/>
      <c r="C277" s="130" t="s">
        <v>2</v>
      </c>
      <c r="D277" s="135">
        <v>6</v>
      </c>
      <c r="E277" s="97"/>
      <c r="F277" s="97">
        <f>+ROUND((D277*E277),2)</f>
        <v>0</v>
      </c>
    </row>
    <row r="278" spans="1:6" x14ac:dyDescent="0.2">
      <c r="A278" s="269"/>
      <c r="B278" s="151"/>
      <c r="C278" s="153"/>
      <c r="D278" s="149"/>
      <c r="E278" s="121"/>
      <c r="F278" s="150"/>
    </row>
    <row r="279" spans="1:6" ht="63.75" x14ac:dyDescent="0.2">
      <c r="A279" s="145">
        <v>22</v>
      </c>
      <c r="B279" s="258" t="s">
        <v>287</v>
      </c>
      <c r="C279" s="273"/>
      <c r="D279" s="259"/>
      <c r="E279" s="97"/>
      <c r="F279" s="97"/>
    </row>
    <row r="280" spans="1:6" x14ac:dyDescent="0.2">
      <c r="A280" s="145"/>
      <c r="B280" s="226"/>
      <c r="C280" s="130" t="s">
        <v>2</v>
      </c>
      <c r="D280" s="135">
        <v>3</v>
      </c>
      <c r="E280" s="97"/>
      <c r="F280" s="97">
        <f>+ROUND((D280*E280),2)</f>
        <v>0</v>
      </c>
    </row>
    <row r="281" spans="1:6" x14ac:dyDescent="0.2">
      <c r="A281" s="269"/>
      <c r="B281" s="359"/>
      <c r="C281" s="153"/>
      <c r="D281" s="149"/>
      <c r="E281" s="121"/>
      <c r="F281" s="150"/>
    </row>
    <row r="282" spans="1:6" x14ac:dyDescent="0.2">
      <c r="A282" s="145">
        <v>23</v>
      </c>
      <c r="B282" s="258" t="s">
        <v>86</v>
      </c>
      <c r="C282" s="273"/>
      <c r="D282" s="259"/>
      <c r="E282" s="97"/>
      <c r="F282" s="97"/>
    </row>
    <row r="283" spans="1:6" x14ac:dyDescent="0.2">
      <c r="A283" s="145"/>
      <c r="B283" s="226"/>
      <c r="C283" s="130" t="s">
        <v>2</v>
      </c>
      <c r="D283" s="135">
        <f>7*10+1*6</f>
        <v>76</v>
      </c>
      <c r="E283" s="97"/>
      <c r="F283" s="97">
        <f>+ROUND((D283*E283),2)</f>
        <v>0</v>
      </c>
    </row>
    <row r="284" spans="1:6" x14ac:dyDescent="0.2">
      <c r="A284" s="145"/>
      <c r="B284" s="228"/>
      <c r="C284" s="130"/>
      <c r="D284" s="135"/>
      <c r="E284" s="97"/>
      <c r="F284" s="97"/>
    </row>
    <row r="285" spans="1:6" ht="25.5" x14ac:dyDescent="0.2">
      <c r="A285" s="91" t="s">
        <v>39</v>
      </c>
      <c r="B285" s="478" t="s">
        <v>386</v>
      </c>
      <c r="C285" s="273"/>
      <c r="D285" s="259"/>
      <c r="E285" s="131"/>
      <c r="F285" s="260"/>
    </row>
    <row r="286" spans="1:6" x14ac:dyDescent="0.2">
      <c r="A286" s="91"/>
      <c r="B286" s="479" t="s">
        <v>387</v>
      </c>
      <c r="C286" s="273" t="s">
        <v>4</v>
      </c>
      <c r="D286" s="259">
        <f>D277*4</f>
        <v>24</v>
      </c>
      <c r="E286" s="131"/>
      <c r="F286" s="260">
        <f>+ROUND((D286*E286),2)</f>
        <v>0</v>
      </c>
    </row>
    <row r="287" spans="1:6" x14ac:dyDescent="0.2">
      <c r="A287" s="274"/>
      <c r="B287" s="134"/>
      <c r="C287" s="273"/>
      <c r="D287" s="135"/>
      <c r="E287" s="131"/>
      <c r="F287" s="260"/>
    </row>
    <row r="288" spans="1:6" ht="51" x14ac:dyDescent="0.2">
      <c r="A288" s="145">
        <v>25</v>
      </c>
      <c r="B288" s="154" t="s">
        <v>149</v>
      </c>
      <c r="C288" s="96"/>
      <c r="D288" s="259"/>
      <c r="E288" s="97"/>
      <c r="F288" s="97"/>
    </row>
    <row r="289" spans="1:6" x14ac:dyDescent="0.2">
      <c r="A289" s="225"/>
      <c r="B289" s="228"/>
      <c r="C289" s="96"/>
      <c r="D289" s="259"/>
      <c r="E289" s="97"/>
      <c r="F289" s="227">
        <f>+ROUND((SUM(F216:F287)*0.1),-2)</f>
        <v>0</v>
      </c>
    </row>
    <row r="290" spans="1:6" x14ac:dyDescent="0.2">
      <c r="A290" s="252"/>
      <c r="B290" s="253"/>
      <c r="C290" s="254"/>
      <c r="D290" s="334"/>
      <c r="E290" s="251"/>
      <c r="F290" s="251"/>
    </row>
    <row r="291" spans="1:6" ht="13.5" thickBot="1" x14ac:dyDescent="0.25">
      <c r="A291" s="248"/>
      <c r="B291" s="248" t="s">
        <v>219</v>
      </c>
      <c r="C291" s="248"/>
      <c r="D291" s="330"/>
      <c r="E291" s="248"/>
      <c r="F291" s="390">
        <f>SUM(F216:F289)</f>
        <v>0</v>
      </c>
    </row>
    <row r="292" spans="1:6" ht="13.5" thickTop="1" x14ac:dyDescent="0.2">
      <c r="A292" s="181"/>
      <c r="B292" s="294"/>
      <c r="C292" s="181"/>
      <c r="D292" s="331"/>
      <c r="E292" s="181"/>
      <c r="F292" s="293"/>
    </row>
    <row r="293" spans="1:6" x14ac:dyDescent="0.2">
      <c r="A293" s="252"/>
      <c r="B293" s="253"/>
      <c r="C293" s="254"/>
      <c r="D293" s="334"/>
      <c r="E293" s="251"/>
      <c r="F293" s="251"/>
    </row>
    <row r="294" spans="1:6" x14ac:dyDescent="0.2">
      <c r="A294" s="229" t="s">
        <v>140</v>
      </c>
      <c r="B294" s="230" t="s">
        <v>141</v>
      </c>
      <c r="C294" s="96"/>
      <c r="D294" s="263"/>
      <c r="E294" s="231"/>
      <c r="F294" s="231"/>
    </row>
    <row r="295" spans="1:6" x14ac:dyDescent="0.2">
      <c r="A295" s="232"/>
      <c r="B295" s="233"/>
      <c r="C295" s="234"/>
      <c r="D295" s="263"/>
      <c r="E295" s="231"/>
      <c r="F295" s="231"/>
    </row>
    <row r="296" spans="1:6" ht="102" x14ac:dyDescent="0.2">
      <c r="A296" s="158">
        <v>1</v>
      </c>
      <c r="B296" s="238" t="s">
        <v>151</v>
      </c>
      <c r="C296" s="239"/>
      <c r="D296" s="335"/>
      <c r="E296" s="240"/>
      <c r="F296" s="240"/>
    </row>
    <row r="297" spans="1:6" x14ac:dyDescent="0.2">
      <c r="A297" s="158"/>
      <c r="B297" s="241"/>
      <c r="C297" s="242" t="s">
        <v>152</v>
      </c>
      <c r="D297" s="335">
        <v>7</v>
      </c>
      <c r="E297" s="240"/>
      <c r="F297" s="235">
        <f>+ROUND((D297*E297),2)</f>
        <v>0</v>
      </c>
    </row>
    <row r="298" spans="1:6" x14ac:dyDescent="0.2">
      <c r="A298" s="158"/>
      <c r="B298" s="241"/>
      <c r="C298" s="242"/>
      <c r="D298" s="335"/>
      <c r="E298" s="240"/>
      <c r="F298" s="97"/>
    </row>
    <row r="299" spans="1:6" ht="76.5" x14ac:dyDescent="0.2">
      <c r="A299" s="158">
        <v>2</v>
      </c>
      <c r="B299" s="238" t="s">
        <v>153</v>
      </c>
      <c r="C299" s="239"/>
      <c r="D299" s="335"/>
      <c r="E299" s="240"/>
      <c r="F299" s="240"/>
    </row>
    <row r="300" spans="1:6" x14ac:dyDescent="0.2">
      <c r="A300" s="158"/>
      <c r="B300" s="241"/>
      <c r="C300" s="242" t="s">
        <v>154</v>
      </c>
      <c r="D300" s="335">
        <v>1</v>
      </c>
      <c r="E300" s="240"/>
      <c r="F300" s="235">
        <f>+ROUND((D300*E300),2)</f>
        <v>0</v>
      </c>
    </row>
    <row r="301" spans="1:6" x14ac:dyDescent="0.2">
      <c r="A301" s="158"/>
      <c r="B301" s="241"/>
      <c r="C301" s="242"/>
      <c r="D301" s="335"/>
      <c r="E301" s="240"/>
      <c r="F301" s="235"/>
    </row>
    <row r="302" spans="1:6" ht="63.75" x14ac:dyDescent="0.2">
      <c r="A302" s="158">
        <v>3</v>
      </c>
      <c r="B302" s="159" t="s">
        <v>155</v>
      </c>
      <c r="C302" s="243"/>
      <c r="D302" s="335"/>
      <c r="E302" s="240"/>
      <c r="F302" s="240"/>
    </row>
    <row r="303" spans="1:6" x14ac:dyDescent="0.2">
      <c r="A303" s="158"/>
      <c r="B303" s="241"/>
      <c r="C303" s="242" t="s">
        <v>3</v>
      </c>
      <c r="D303" s="335">
        <v>1</v>
      </c>
      <c r="E303" s="240"/>
      <c r="F303" s="97">
        <f>+ROUND((D303*E303),2)</f>
        <v>0</v>
      </c>
    </row>
    <row r="304" spans="1:6" x14ac:dyDescent="0.2">
      <c r="A304" s="158"/>
      <c r="B304" s="241"/>
      <c r="C304" s="242"/>
      <c r="D304" s="335"/>
      <c r="E304" s="240"/>
      <c r="F304" s="235"/>
    </row>
    <row r="305" spans="1:8" ht="51" x14ac:dyDescent="0.2">
      <c r="A305" s="236" t="s">
        <v>198</v>
      </c>
      <c r="B305" s="281" t="s">
        <v>695</v>
      </c>
      <c r="C305" s="96"/>
      <c r="D305" s="259"/>
      <c r="E305" s="131"/>
      <c r="F305" s="260"/>
    </row>
    <row r="306" spans="1:8" x14ac:dyDescent="0.2">
      <c r="A306" s="236"/>
      <c r="B306" s="134"/>
      <c r="C306" s="96" t="s">
        <v>152</v>
      </c>
      <c r="D306" s="259">
        <v>1</v>
      </c>
      <c r="E306" s="131"/>
      <c r="F306" s="260">
        <f>+ROUND((D306*E306),2)</f>
        <v>0</v>
      </c>
    </row>
    <row r="307" spans="1:8" x14ac:dyDescent="0.2">
      <c r="A307" s="158"/>
      <c r="B307" s="241"/>
      <c r="C307" s="242"/>
      <c r="D307" s="335"/>
      <c r="E307" s="240"/>
      <c r="F307" s="235"/>
    </row>
    <row r="308" spans="1:8" ht="89.25" x14ac:dyDescent="0.2">
      <c r="A308" s="236" t="s">
        <v>199</v>
      </c>
      <c r="B308" s="281" t="s">
        <v>696</v>
      </c>
      <c r="C308" s="96"/>
      <c r="D308" s="259"/>
      <c r="E308" s="131"/>
      <c r="F308" s="260"/>
    </row>
    <row r="309" spans="1:8" x14ac:dyDescent="0.2">
      <c r="A309" s="236"/>
      <c r="B309" s="134"/>
      <c r="C309" s="96" t="s">
        <v>154</v>
      </c>
      <c r="D309" s="259">
        <v>1</v>
      </c>
      <c r="E309" s="131"/>
      <c r="F309" s="260">
        <f>+ROUND((D309*E309),2)</f>
        <v>0</v>
      </c>
    </row>
    <row r="310" spans="1:8" x14ac:dyDescent="0.2">
      <c r="A310" s="158"/>
      <c r="B310" s="241"/>
      <c r="C310" s="242"/>
      <c r="D310" s="335"/>
      <c r="E310" s="240"/>
      <c r="F310" s="235"/>
    </row>
    <row r="311" spans="1:8" ht="38.25" x14ac:dyDescent="0.2">
      <c r="A311" s="145">
        <v>6</v>
      </c>
      <c r="B311" s="159" t="s">
        <v>156</v>
      </c>
      <c r="C311" s="148"/>
      <c r="D311" s="259"/>
      <c r="E311" s="97"/>
      <c r="F311" s="97"/>
    </row>
    <row r="312" spans="1:8" x14ac:dyDescent="0.2">
      <c r="A312" s="145"/>
      <c r="B312" s="226"/>
      <c r="C312" s="152" t="s">
        <v>154</v>
      </c>
      <c r="D312" s="259">
        <v>1</v>
      </c>
      <c r="E312" s="157"/>
      <c r="F312" s="97">
        <f>+ROUND((D312*E312),2)</f>
        <v>0</v>
      </c>
    </row>
    <row r="313" spans="1:8" x14ac:dyDescent="0.2">
      <c r="A313" s="158"/>
      <c r="B313" s="244"/>
      <c r="C313" s="242"/>
      <c r="D313" s="335"/>
      <c r="E313" s="240"/>
      <c r="F313" s="240"/>
    </row>
    <row r="314" spans="1:8" ht="38.25" x14ac:dyDescent="0.2">
      <c r="A314" s="145">
        <v>7</v>
      </c>
      <c r="B314" s="159" t="s">
        <v>157</v>
      </c>
      <c r="C314" s="148"/>
      <c r="D314" s="259"/>
      <c r="E314" s="97"/>
      <c r="F314" s="97"/>
      <c r="H314" s="2"/>
    </row>
    <row r="315" spans="1:8" x14ac:dyDescent="0.2">
      <c r="A315" s="145"/>
      <c r="B315" s="226"/>
      <c r="C315" s="152" t="s">
        <v>154</v>
      </c>
      <c r="D315" s="259">
        <v>1</v>
      </c>
      <c r="E315" s="157"/>
      <c r="F315" s="97">
        <f>+ROUND((D315*E315),2)</f>
        <v>0</v>
      </c>
      <c r="G315" s="66"/>
    </row>
    <row r="316" spans="1:8" x14ac:dyDescent="0.2">
      <c r="A316" s="145"/>
      <c r="B316" s="226"/>
      <c r="C316" s="152"/>
      <c r="D316" s="259"/>
      <c r="E316" s="157"/>
      <c r="F316" s="97"/>
      <c r="G316" s="71"/>
    </row>
    <row r="317" spans="1:8" ht="51" x14ac:dyDescent="0.2">
      <c r="A317" s="158">
        <v>8</v>
      </c>
      <c r="B317" s="238" t="s">
        <v>158</v>
      </c>
      <c r="C317" s="239"/>
      <c r="D317" s="336"/>
      <c r="E317" s="245"/>
      <c r="F317" s="246"/>
      <c r="G317" s="71"/>
    </row>
    <row r="318" spans="1:8" x14ac:dyDescent="0.2">
      <c r="A318" s="158"/>
      <c r="B318" s="241"/>
      <c r="C318" s="242" t="s">
        <v>154</v>
      </c>
      <c r="D318" s="335">
        <v>1</v>
      </c>
      <c r="E318" s="240"/>
      <c r="F318" s="235">
        <f>+ROUND((D318*E318),2)</f>
        <v>0</v>
      </c>
      <c r="G318" s="71"/>
    </row>
    <row r="319" spans="1:8" x14ac:dyDescent="0.2">
      <c r="A319" s="158"/>
      <c r="B319" s="244"/>
      <c r="C319" s="242"/>
      <c r="D319" s="335"/>
      <c r="E319" s="240"/>
      <c r="F319" s="240"/>
    </row>
    <row r="320" spans="1:8" ht="51" x14ac:dyDescent="0.2">
      <c r="A320" s="145">
        <v>9</v>
      </c>
      <c r="B320" s="159" t="s">
        <v>159</v>
      </c>
      <c r="C320" s="148"/>
      <c r="D320" s="259"/>
      <c r="E320" s="97"/>
      <c r="F320" s="97"/>
    </row>
    <row r="321" spans="1:6" x14ac:dyDescent="0.2">
      <c r="A321" s="145"/>
      <c r="B321" s="226"/>
      <c r="C321" s="152" t="s">
        <v>154</v>
      </c>
      <c r="D321" s="259">
        <v>1</v>
      </c>
      <c r="E321" s="157"/>
      <c r="F321" s="97">
        <f>+ROUND((D321*E321),2)</f>
        <v>0</v>
      </c>
    </row>
    <row r="322" spans="1:6" x14ac:dyDescent="0.2">
      <c r="A322" s="145"/>
      <c r="B322" s="226"/>
      <c r="C322" s="152"/>
      <c r="D322" s="259"/>
      <c r="E322" s="157"/>
      <c r="F322" s="97"/>
    </row>
    <row r="323" spans="1:6" ht="63.75" x14ac:dyDescent="0.2">
      <c r="A323" s="145">
        <v>10</v>
      </c>
      <c r="B323" s="159" t="s">
        <v>160</v>
      </c>
      <c r="C323" s="152"/>
      <c r="D323" s="259"/>
      <c r="E323" s="157"/>
      <c r="F323" s="97"/>
    </row>
    <row r="324" spans="1:6" x14ac:dyDescent="0.2">
      <c r="A324" s="145"/>
      <c r="B324" s="226"/>
      <c r="C324" s="152" t="s">
        <v>154</v>
      </c>
      <c r="D324" s="259">
        <v>1</v>
      </c>
      <c r="E324" s="157"/>
      <c r="F324" s="97">
        <f>+ROUND((D324*E324),2)</f>
        <v>0</v>
      </c>
    </row>
    <row r="325" spans="1:6" x14ac:dyDescent="0.2">
      <c r="A325" s="145"/>
      <c r="B325" s="226"/>
      <c r="C325" s="152"/>
      <c r="D325" s="259"/>
      <c r="E325" s="157"/>
      <c r="F325" s="97"/>
    </row>
    <row r="326" spans="1:6" ht="76.5" x14ac:dyDescent="0.2">
      <c r="A326" s="145">
        <v>11</v>
      </c>
      <c r="B326" s="159" t="s">
        <v>161</v>
      </c>
      <c r="C326" s="242"/>
      <c r="D326" s="335"/>
      <c r="E326" s="240"/>
      <c r="F326" s="240"/>
    </row>
    <row r="327" spans="1:6" x14ac:dyDescent="0.2">
      <c r="A327" s="158"/>
      <c r="B327" s="244"/>
      <c r="C327" s="152" t="s">
        <v>154</v>
      </c>
      <c r="D327" s="259">
        <v>1</v>
      </c>
      <c r="E327" s="157"/>
      <c r="F327" s="97">
        <f>+ROUND((D327*E327),2)</f>
        <v>0</v>
      </c>
    </row>
    <row r="328" spans="1:6" x14ac:dyDescent="0.2">
      <c r="A328" s="158"/>
      <c r="B328" s="244"/>
      <c r="C328" s="242"/>
      <c r="D328" s="335"/>
      <c r="E328" s="240"/>
      <c r="F328" s="240"/>
    </row>
    <row r="329" spans="1:6" ht="25.5" x14ac:dyDescent="0.2">
      <c r="A329" s="158">
        <v>12</v>
      </c>
      <c r="B329" s="219" t="s">
        <v>162</v>
      </c>
      <c r="C329" s="242"/>
      <c r="D329" s="335"/>
      <c r="E329" s="240"/>
      <c r="F329" s="240"/>
    </row>
    <row r="330" spans="1:6" x14ac:dyDescent="0.2">
      <c r="A330" s="158"/>
      <c r="B330" s="244"/>
      <c r="C330" s="242" t="s">
        <v>15</v>
      </c>
      <c r="D330" s="335">
        <v>30</v>
      </c>
      <c r="E330" s="240"/>
      <c r="F330" s="97">
        <f>+ROUND((D330*E330),2)</f>
        <v>0</v>
      </c>
    </row>
    <row r="331" spans="1:6" x14ac:dyDescent="0.2">
      <c r="A331" s="158"/>
      <c r="B331" s="244"/>
      <c r="C331" s="242"/>
      <c r="D331" s="335"/>
      <c r="E331" s="240"/>
      <c r="F331" s="97"/>
    </row>
    <row r="332" spans="1:6" ht="38.25" x14ac:dyDescent="0.2">
      <c r="A332" s="158">
        <v>13</v>
      </c>
      <c r="B332" s="159" t="s">
        <v>163</v>
      </c>
      <c r="C332" s="242"/>
      <c r="D332" s="335"/>
      <c r="E332" s="240"/>
      <c r="F332" s="97"/>
    </row>
    <row r="333" spans="1:6" x14ac:dyDescent="0.2">
      <c r="A333" s="158"/>
      <c r="B333" s="244" t="s">
        <v>164</v>
      </c>
      <c r="C333" s="242" t="s">
        <v>154</v>
      </c>
      <c r="D333" s="335">
        <v>1</v>
      </c>
      <c r="E333" s="240"/>
      <c r="F333" s="97">
        <f t="shared" ref="F333:F340" si="1">+ROUND((D333*E333),2)</f>
        <v>0</v>
      </c>
    </row>
    <row r="334" spans="1:6" x14ac:dyDescent="0.2">
      <c r="A334" s="158"/>
      <c r="B334" s="244" t="s">
        <v>165</v>
      </c>
      <c r="C334" s="242" t="s">
        <v>154</v>
      </c>
      <c r="D334" s="335">
        <v>1</v>
      </c>
      <c r="E334" s="240"/>
      <c r="F334" s="97">
        <f t="shared" si="1"/>
        <v>0</v>
      </c>
    </row>
    <row r="335" spans="1:6" x14ac:dyDescent="0.2">
      <c r="A335" s="158"/>
      <c r="B335" s="244" t="s">
        <v>166</v>
      </c>
      <c r="C335" s="242" t="s">
        <v>154</v>
      </c>
      <c r="D335" s="335">
        <v>1</v>
      </c>
      <c r="E335" s="240"/>
      <c r="F335" s="97">
        <f t="shared" si="1"/>
        <v>0</v>
      </c>
    </row>
    <row r="336" spans="1:6" x14ac:dyDescent="0.2">
      <c r="A336" s="158"/>
      <c r="B336" s="244" t="s">
        <v>167</v>
      </c>
      <c r="C336" s="242" t="s">
        <v>154</v>
      </c>
      <c r="D336" s="335">
        <v>1</v>
      </c>
      <c r="E336" s="240"/>
      <c r="F336" s="97">
        <f t="shared" si="1"/>
        <v>0</v>
      </c>
    </row>
    <row r="337" spans="1:6" x14ac:dyDescent="0.2">
      <c r="A337" s="158"/>
      <c r="B337" s="244" t="s">
        <v>168</v>
      </c>
      <c r="C337" s="242" t="s">
        <v>154</v>
      </c>
      <c r="D337" s="335">
        <v>1</v>
      </c>
      <c r="E337" s="240"/>
      <c r="F337" s="97">
        <f t="shared" si="1"/>
        <v>0</v>
      </c>
    </row>
    <row r="338" spans="1:6" x14ac:dyDescent="0.2">
      <c r="A338" s="158"/>
      <c r="B338" s="244" t="s">
        <v>169</v>
      </c>
      <c r="C338" s="242" t="s">
        <v>154</v>
      </c>
      <c r="D338" s="335">
        <v>1</v>
      </c>
      <c r="E338" s="240"/>
      <c r="F338" s="97">
        <f t="shared" si="1"/>
        <v>0</v>
      </c>
    </row>
    <row r="339" spans="1:6" x14ac:dyDescent="0.2">
      <c r="A339" s="158"/>
      <c r="B339" s="244" t="s">
        <v>170</v>
      </c>
      <c r="C339" s="242" t="s">
        <v>154</v>
      </c>
      <c r="D339" s="335">
        <v>1</v>
      </c>
      <c r="E339" s="240"/>
      <c r="F339" s="97">
        <f t="shared" si="1"/>
        <v>0</v>
      </c>
    </row>
    <row r="340" spans="1:6" x14ac:dyDescent="0.2">
      <c r="A340" s="158"/>
      <c r="B340" s="244" t="s">
        <v>171</v>
      </c>
      <c r="C340" s="242" t="s">
        <v>154</v>
      </c>
      <c r="D340" s="335">
        <v>1</v>
      </c>
      <c r="E340" s="240"/>
      <c r="F340" s="97">
        <f t="shared" si="1"/>
        <v>0</v>
      </c>
    </row>
    <row r="341" spans="1:6" x14ac:dyDescent="0.2">
      <c r="A341" s="158"/>
      <c r="B341" s="244"/>
      <c r="C341" s="242"/>
      <c r="D341" s="335"/>
      <c r="E341" s="240"/>
      <c r="F341" s="97"/>
    </row>
    <row r="342" spans="1:6" ht="25.5" x14ac:dyDescent="0.2">
      <c r="A342" s="158">
        <v>14</v>
      </c>
      <c r="B342" s="219" t="s">
        <v>172</v>
      </c>
      <c r="C342" s="242"/>
      <c r="D342" s="335"/>
      <c r="E342" s="240"/>
      <c r="F342" s="240"/>
    </row>
    <row r="343" spans="1:6" x14ac:dyDescent="0.2">
      <c r="A343" s="158"/>
      <c r="B343" s="244"/>
      <c r="C343" s="242" t="s">
        <v>15</v>
      </c>
      <c r="D343" s="335">
        <v>30</v>
      </c>
      <c r="E343" s="240"/>
      <c r="F343" s="227">
        <f>+ROUND((D343*E343),2)</f>
        <v>0</v>
      </c>
    </row>
    <row r="344" spans="1:6" x14ac:dyDescent="0.2">
      <c r="A344" s="236"/>
      <c r="B344" s="250"/>
      <c r="C344" s="234"/>
      <c r="D344" s="263"/>
      <c r="E344" s="231"/>
      <c r="F344" s="231"/>
    </row>
    <row r="345" spans="1:6" ht="13.5" thickBot="1" x14ac:dyDescent="0.25">
      <c r="A345" s="249"/>
      <c r="B345" s="249" t="s">
        <v>220</v>
      </c>
      <c r="C345" s="249"/>
      <c r="D345" s="337"/>
      <c r="E345" s="249"/>
      <c r="F345" s="237">
        <f>SUM(F297:F343)</f>
        <v>0</v>
      </c>
    </row>
    <row r="346" spans="1:6" ht="13.5" thickTop="1" x14ac:dyDescent="0.2"/>
    <row r="347" spans="1:6" x14ac:dyDescent="0.2">
      <c r="A347" s="2"/>
      <c r="C347" s="2"/>
      <c r="D347" s="338"/>
    </row>
    <row r="348" spans="1:6" x14ac:dyDescent="0.2">
      <c r="A348" s="2"/>
      <c r="C348" s="2"/>
      <c r="D348" s="338"/>
    </row>
    <row r="349" spans="1:6" x14ac:dyDescent="0.2">
      <c r="A349" s="2"/>
      <c r="C349" s="2"/>
      <c r="D349" s="338"/>
    </row>
    <row r="350" spans="1:6" x14ac:dyDescent="0.2">
      <c r="A350" s="2"/>
      <c r="C350" s="2"/>
      <c r="D350" s="338"/>
    </row>
    <row r="351" spans="1:6" x14ac:dyDescent="0.2">
      <c r="A351" s="2"/>
      <c r="C351" s="2"/>
      <c r="D351" s="338"/>
    </row>
    <row r="352" spans="1:6" x14ac:dyDescent="0.2">
      <c r="A352" s="2"/>
      <c r="C352" s="2"/>
      <c r="D352" s="338"/>
    </row>
    <row r="353" spans="1:6" x14ac:dyDescent="0.2">
      <c r="A353" s="78"/>
      <c r="B353" s="5"/>
      <c r="C353" s="69"/>
      <c r="D353" s="75"/>
      <c r="E353" s="5"/>
      <c r="F353" s="5"/>
    </row>
    <row r="354" spans="1:6" x14ac:dyDescent="0.2">
      <c r="A354" s="2"/>
      <c r="C354" s="2"/>
      <c r="D354" s="338"/>
    </row>
    <row r="355" spans="1:6" x14ac:dyDescent="0.2">
      <c r="A355" s="2"/>
      <c r="C355" s="2"/>
      <c r="D355" s="338"/>
    </row>
  </sheetData>
  <mergeCells count="7">
    <mergeCell ref="A10:F21"/>
    <mergeCell ref="F24:F25"/>
    <mergeCell ref="A24:A25"/>
    <mergeCell ref="B24:B25"/>
    <mergeCell ref="C24:C25"/>
    <mergeCell ref="D24:D25"/>
    <mergeCell ref="E24:E25"/>
  </mergeCells>
  <phoneticPr fontId="0" type="noConversion"/>
  <conditionalFormatting sqref="E271 E274 E259 E265 E219 E222 E224">
    <cfRule type="cellIs" dxfId="7" priority="4" operator="equal">
      <formula>0</formula>
    </cfRule>
  </conditionalFormatting>
  <conditionalFormatting sqref="E226">
    <cfRule type="cellIs" dxfId="6" priority="1" operator="equal">
      <formula>0</formula>
    </cfRule>
  </conditionalFormatting>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100" zoomScaleNormal="100" zoomScaleSheetLayoutView="100" workbookViewId="0">
      <selection activeCell="E34" sqref="E34"/>
    </sheetView>
  </sheetViews>
  <sheetFormatPr defaultRowHeight="12.75" x14ac:dyDescent="0.2"/>
  <cols>
    <col min="1" max="1" width="6.1640625" style="65" customWidth="1"/>
    <col min="2" max="2" width="48" style="2" customWidth="1"/>
    <col min="3" max="3" width="7.1640625" style="70" customWidth="1"/>
    <col min="4" max="4" width="9.5" style="6" customWidth="1"/>
    <col min="5" max="5" width="14.1640625" style="2" customWidth="1"/>
    <col min="6" max="6" width="15" style="2" bestFit="1" customWidth="1"/>
    <col min="7" max="7" width="13" style="3" customWidth="1"/>
    <col min="8" max="8" width="9.5" style="2" bestFit="1" customWidth="1"/>
    <col min="9" max="9" width="11.83203125" style="2" bestFit="1" customWidth="1"/>
    <col min="10" max="16384" width="9.33203125" style="2"/>
  </cols>
  <sheetData>
    <row r="1" spans="1:6" x14ac:dyDescent="0.2">
      <c r="A1" s="386"/>
      <c r="B1" s="389" t="s">
        <v>305</v>
      </c>
      <c r="C1" s="143"/>
      <c r="D1" s="321"/>
      <c r="E1" s="143"/>
      <c r="F1" s="144"/>
    </row>
    <row r="2" spans="1:6" x14ac:dyDescent="0.2">
      <c r="A2" s="388"/>
      <c r="B2" s="387"/>
      <c r="C2" s="143"/>
      <c r="D2" s="321"/>
      <c r="E2" s="143"/>
      <c r="F2" s="144"/>
    </row>
    <row r="3" spans="1:6" x14ac:dyDescent="0.2">
      <c r="A3" s="25" t="s">
        <v>17</v>
      </c>
      <c r="B3" s="4" t="s">
        <v>20</v>
      </c>
      <c r="C3" s="26"/>
      <c r="D3" s="321"/>
      <c r="E3" s="143"/>
      <c r="F3" s="144"/>
    </row>
    <row r="4" spans="1:6" x14ac:dyDescent="0.2">
      <c r="A4" s="10" t="s">
        <v>97</v>
      </c>
      <c r="B4" s="2" t="s">
        <v>41</v>
      </c>
      <c r="C4" s="11"/>
      <c r="D4" s="321"/>
      <c r="E4" s="143"/>
      <c r="F4" s="391">
        <f>+F158</f>
        <v>0</v>
      </c>
    </row>
    <row r="5" spans="1:6" x14ac:dyDescent="0.2">
      <c r="A5" s="402" t="s">
        <v>98</v>
      </c>
      <c r="B5" s="403" t="s">
        <v>276</v>
      </c>
      <c r="C5" s="30"/>
      <c r="D5" s="400"/>
      <c r="E5" s="401"/>
      <c r="F5" s="392">
        <f>+F210</f>
        <v>0</v>
      </c>
    </row>
    <row r="6" spans="1:6" x14ac:dyDescent="0.2">
      <c r="A6" s="141"/>
      <c r="B6" s="142"/>
      <c r="C6" s="143"/>
      <c r="D6" s="321"/>
      <c r="E6" s="143"/>
      <c r="F6" s="391"/>
    </row>
    <row r="7" spans="1:6" x14ac:dyDescent="0.2">
      <c r="A7" s="141"/>
      <c r="B7" s="393" t="s">
        <v>306</v>
      </c>
      <c r="C7" s="394"/>
      <c r="D7" s="395"/>
      <c r="E7" s="394"/>
      <c r="F7" s="396">
        <f>SUM(F4:F6)</f>
        <v>0</v>
      </c>
    </row>
    <row r="8" spans="1:6" x14ac:dyDescent="0.2">
      <c r="A8" s="295"/>
      <c r="B8" s="296"/>
      <c r="C8" s="69"/>
      <c r="D8" s="75"/>
      <c r="E8" s="5"/>
      <c r="F8" s="5"/>
    </row>
    <row r="9" spans="1:6" x14ac:dyDescent="0.2">
      <c r="A9" s="295"/>
      <c r="B9" s="296"/>
      <c r="C9" s="69"/>
      <c r="D9" s="75"/>
      <c r="E9" s="5"/>
      <c r="F9" s="5"/>
    </row>
    <row r="10" spans="1:6" x14ac:dyDescent="0.2">
      <c r="A10" s="64"/>
      <c r="B10" s="4"/>
    </row>
    <row r="11" spans="1:6" x14ac:dyDescent="0.2">
      <c r="A11" s="544" t="s">
        <v>107</v>
      </c>
      <c r="B11" s="542" t="s">
        <v>108</v>
      </c>
      <c r="C11" s="542" t="s">
        <v>109</v>
      </c>
      <c r="D11" s="542" t="s">
        <v>110</v>
      </c>
      <c r="E11" s="542" t="s">
        <v>111</v>
      </c>
      <c r="F11" s="542" t="s">
        <v>112</v>
      </c>
    </row>
    <row r="12" spans="1:6" x14ac:dyDescent="0.2">
      <c r="A12" s="545"/>
      <c r="B12" s="543"/>
      <c r="C12" s="543"/>
      <c r="D12" s="543"/>
      <c r="E12" s="543"/>
      <c r="F12" s="543"/>
    </row>
    <row r="13" spans="1:6" x14ac:dyDescent="0.2">
      <c r="A13" s="169"/>
      <c r="B13" s="170"/>
      <c r="C13" s="171"/>
      <c r="D13" s="172"/>
      <c r="E13" s="173"/>
      <c r="F13" s="173"/>
    </row>
    <row r="14" spans="1:6" s="3" customFormat="1" x14ac:dyDescent="0.2">
      <c r="A14" s="174" t="s">
        <v>17</v>
      </c>
      <c r="B14" s="175" t="s">
        <v>20</v>
      </c>
      <c r="C14" s="176"/>
      <c r="D14" s="177"/>
      <c r="E14" s="178"/>
      <c r="F14" s="178"/>
    </row>
    <row r="15" spans="1:6" s="3" customFormat="1" x14ac:dyDescent="0.2">
      <c r="A15" s="174"/>
      <c r="B15" s="175"/>
      <c r="C15" s="176"/>
      <c r="D15" s="177"/>
      <c r="E15" s="178"/>
      <c r="F15" s="178"/>
    </row>
    <row r="16" spans="1:6" s="3" customFormat="1" x14ac:dyDescent="0.2">
      <c r="A16" s="180" t="s">
        <v>97</v>
      </c>
      <c r="B16" s="181" t="s">
        <v>41</v>
      </c>
      <c r="C16" s="352"/>
      <c r="D16" s="322"/>
      <c r="E16" s="179"/>
      <c r="F16" s="179"/>
    </row>
    <row r="17" spans="1:6" s="3" customFormat="1" x14ac:dyDescent="0.2">
      <c r="A17" s="180"/>
      <c r="B17" s="181"/>
      <c r="C17" s="353"/>
      <c r="D17" s="177"/>
      <c r="E17" s="178"/>
      <c r="F17" s="178"/>
    </row>
    <row r="18" spans="1:6" s="3" customFormat="1" x14ac:dyDescent="0.2">
      <c r="A18" s="298" t="s">
        <v>231</v>
      </c>
      <c r="B18" s="299" t="s">
        <v>233</v>
      </c>
      <c r="C18" s="353"/>
      <c r="D18" s="177"/>
      <c r="E18" s="178"/>
      <c r="F18" s="178"/>
    </row>
    <row r="19" spans="1:6" s="3" customFormat="1" x14ac:dyDescent="0.2">
      <c r="A19" s="180"/>
      <c r="B19" s="181"/>
      <c r="C19" s="353"/>
      <c r="D19" s="177"/>
      <c r="E19" s="178"/>
      <c r="F19" s="178"/>
    </row>
    <row r="20" spans="1:6" s="3" customFormat="1" ht="25.5" x14ac:dyDescent="0.2">
      <c r="A20" s="292">
        <v>1</v>
      </c>
      <c r="B20" s="287" t="s">
        <v>240</v>
      </c>
      <c r="C20" s="353"/>
      <c r="D20" s="177"/>
      <c r="E20" s="178"/>
      <c r="F20" s="178"/>
    </row>
    <row r="21" spans="1:6" s="3" customFormat="1" x14ac:dyDescent="0.2">
      <c r="A21" s="292"/>
      <c r="B21" s="287"/>
      <c r="C21" s="273" t="s">
        <v>152</v>
      </c>
      <c r="D21" s="259">
        <v>14</v>
      </c>
      <c r="E21" s="97"/>
      <c r="F21" s="97">
        <f>+ROUND((D21*E21),2)</f>
        <v>0</v>
      </c>
    </row>
    <row r="22" spans="1:6" s="3" customFormat="1" x14ac:dyDescent="0.2">
      <c r="A22" s="292"/>
      <c r="B22" s="287"/>
      <c r="C22" s="273"/>
      <c r="D22" s="259"/>
      <c r="E22" s="97"/>
      <c r="F22" s="97"/>
    </row>
    <row r="23" spans="1:6" s="3" customFormat="1" ht="63.75" x14ac:dyDescent="0.2">
      <c r="A23" s="292">
        <v>2</v>
      </c>
      <c r="B23" s="301" t="s">
        <v>241</v>
      </c>
      <c r="C23" s="96"/>
      <c r="D23" s="259"/>
      <c r="E23" s="97"/>
      <c r="F23" s="97"/>
    </row>
    <row r="24" spans="1:6" s="3" customFormat="1" x14ac:dyDescent="0.2">
      <c r="A24" s="300"/>
      <c r="B24" s="260"/>
      <c r="C24" s="268" t="s">
        <v>154</v>
      </c>
      <c r="D24" s="259">
        <v>1</v>
      </c>
      <c r="E24" s="97"/>
      <c r="F24" s="227">
        <f>+ROUND((D24*E24),2)</f>
        <v>0</v>
      </c>
    </row>
    <row r="25" spans="1:6" s="3" customFormat="1" x14ac:dyDescent="0.2">
      <c r="A25" s="300"/>
      <c r="B25" s="260"/>
      <c r="C25" s="96"/>
      <c r="D25" s="259"/>
      <c r="E25" s="97"/>
      <c r="F25" s="97"/>
    </row>
    <row r="26" spans="1:6" s="3" customFormat="1" ht="13.5" thickBot="1" x14ac:dyDescent="0.25">
      <c r="A26" s="302"/>
      <c r="B26" s="303" t="s">
        <v>242</v>
      </c>
      <c r="C26" s="304"/>
      <c r="D26" s="339"/>
      <c r="E26" s="305"/>
      <c r="F26" s="305">
        <f>SUM(F21:F24)</f>
        <v>0</v>
      </c>
    </row>
    <row r="27" spans="1:6" s="3" customFormat="1" ht="13.5" thickTop="1" x14ac:dyDescent="0.2">
      <c r="A27" s="180"/>
      <c r="B27" s="181"/>
      <c r="C27" s="353"/>
      <c r="D27" s="177"/>
      <c r="E27" s="178"/>
      <c r="F27" s="178"/>
    </row>
    <row r="28" spans="1:6" s="3" customFormat="1" x14ac:dyDescent="0.2">
      <c r="A28" s="298" t="s">
        <v>234</v>
      </c>
      <c r="B28" s="299" t="s">
        <v>254</v>
      </c>
      <c r="C28" s="353"/>
      <c r="D28" s="177"/>
      <c r="E28" s="178"/>
      <c r="F28" s="178"/>
    </row>
    <row r="29" spans="1:6" s="3" customFormat="1" x14ac:dyDescent="0.2">
      <c r="A29" s="298"/>
      <c r="B29" s="299"/>
      <c r="C29" s="353"/>
      <c r="D29" s="177"/>
      <c r="E29" s="178"/>
      <c r="F29" s="178"/>
    </row>
    <row r="30" spans="1:6" s="3" customFormat="1" ht="38.25" x14ac:dyDescent="0.2">
      <c r="A30" s="292">
        <v>1</v>
      </c>
      <c r="B30" s="154" t="s">
        <v>243</v>
      </c>
      <c r="C30" s="273" t="s">
        <v>5</v>
      </c>
      <c r="D30" s="259">
        <f>17.5*19*0.2</f>
        <v>66.5</v>
      </c>
      <c r="E30" s="97"/>
      <c r="F30" s="97">
        <f>+ROUND((D30*E30),2)</f>
        <v>0</v>
      </c>
    </row>
    <row r="31" spans="1:6" s="3" customFormat="1" x14ac:dyDescent="0.2">
      <c r="A31" s="300"/>
      <c r="B31" s="290"/>
      <c r="C31" s="96"/>
      <c r="D31" s="259"/>
      <c r="E31" s="97"/>
      <c r="F31" s="97"/>
    </row>
    <row r="32" spans="1:6" s="3" customFormat="1" ht="76.5" x14ac:dyDescent="0.2">
      <c r="A32" s="292">
        <v>2</v>
      </c>
      <c r="B32" s="154" t="s">
        <v>256</v>
      </c>
      <c r="C32" s="273" t="s">
        <v>5</v>
      </c>
      <c r="D32" s="259">
        <f>4*4*4.9</f>
        <v>78.400000000000006</v>
      </c>
      <c r="E32" s="97"/>
      <c r="F32" s="97">
        <f>+ROUND((D32*E32),2)</f>
        <v>0</v>
      </c>
    </row>
    <row r="33" spans="1:6" s="3" customFormat="1" x14ac:dyDescent="0.2">
      <c r="A33" s="292"/>
      <c r="B33" s="154"/>
      <c r="C33" s="273"/>
      <c r="D33" s="259"/>
      <c r="E33" s="97"/>
      <c r="F33" s="97"/>
    </row>
    <row r="34" spans="1:6" s="3" customFormat="1" ht="51" x14ac:dyDescent="0.2">
      <c r="A34" s="292">
        <v>3</v>
      </c>
      <c r="B34" s="154" t="s">
        <v>257</v>
      </c>
      <c r="C34" s="273" t="s">
        <v>4</v>
      </c>
      <c r="D34" s="259">
        <f>4.9*4*4</f>
        <v>78.400000000000006</v>
      </c>
      <c r="E34" s="97"/>
      <c r="F34" s="97">
        <f>+ROUND((D34*E34),2)</f>
        <v>0</v>
      </c>
    </row>
    <row r="35" spans="1:6" s="3" customFormat="1" x14ac:dyDescent="0.2">
      <c r="A35" s="292"/>
      <c r="B35" s="154"/>
      <c r="C35" s="273"/>
      <c r="D35" s="259"/>
      <c r="E35" s="97"/>
      <c r="F35" s="97"/>
    </row>
    <row r="36" spans="1:6" s="3" customFormat="1" x14ac:dyDescent="0.2">
      <c r="A36" s="146" t="s">
        <v>198</v>
      </c>
      <c r="B36" s="150" t="s">
        <v>27</v>
      </c>
      <c r="C36" s="152"/>
      <c r="D36" s="149"/>
      <c r="E36" s="150"/>
      <c r="F36" s="150"/>
    </row>
    <row r="37" spans="1:6" s="3" customFormat="1" x14ac:dyDescent="0.2">
      <c r="A37" s="146"/>
      <c r="B37" s="150" t="s">
        <v>16</v>
      </c>
      <c r="C37" s="152" t="s">
        <v>15</v>
      </c>
      <c r="D37" s="149">
        <v>40</v>
      </c>
      <c r="E37" s="150"/>
      <c r="F37" s="150">
        <f>+D37*E37</f>
        <v>0</v>
      </c>
    </row>
    <row r="38" spans="1:6" s="3" customFormat="1" x14ac:dyDescent="0.2">
      <c r="A38" s="96"/>
      <c r="B38" s="134"/>
      <c r="C38" s="273"/>
      <c r="D38" s="259"/>
      <c r="E38" s="97"/>
      <c r="F38" s="97"/>
    </row>
    <row r="39" spans="1:6" s="3" customFormat="1" x14ac:dyDescent="0.2">
      <c r="A39" s="292">
        <v>5</v>
      </c>
      <c r="B39" s="154" t="s">
        <v>244</v>
      </c>
      <c r="C39" s="273" t="s">
        <v>4</v>
      </c>
      <c r="D39" s="259">
        <f>4*4</f>
        <v>16</v>
      </c>
      <c r="E39" s="97"/>
      <c r="F39" s="97">
        <f>+ROUND((D39*E39),2)</f>
        <v>0</v>
      </c>
    </row>
    <row r="40" spans="1:6" s="3" customFormat="1" x14ac:dyDescent="0.2">
      <c r="A40" s="292"/>
      <c r="B40" s="154"/>
      <c r="C40" s="273"/>
      <c r="D40" s="259"/>
      <c r="E40" s="97"/>
      <c r="F40" s="97"/>
    </row>
    <row r="41" spans="1:6" s="3" customFormat="1" ht="63.75" x14ac:dyDescent="0.2">
      <c r="A41" s="292">
        <v>6</v>
      </c>
      <c r="B41" s="92" t="s">
        <v>258</v>
      </c>
      <c r="C41" s="96" t="s">
        <v>5</v>
      </c>
      <c r="D41" s="259">
        <f>4*4*0.2</f>
        <v>3.2</v>
      </c>
      <c r="E41" s="283"/>
      <c r="F41" s="97">
        <f>+D41*E41</f>
        <v>0</v>
      </c>
    </row>
    <row r="42" spans="1:6" s="3" customFormat="1" x14ac:dyDescent="0.2">
      <c r="A42" s="96"/>
      <c r="B42" s="306"/>
      <c r="C42" s="307"/>
      <c r="D42" s="340"/>
      <c r="E42" s="97"/>
      <c r="F42" s="97"/>
    </row>
    <row r="43" spans="1:6" s="3" customFormat="1" ht="51" x14ac:dyDescent="0.2">
      <c r="A43" s="292">
        <v>7</v>
      </c>
      <c r="B43" s="154" t="s">
        <v>274</v>
      </c>
      <c r="C43" s="273" t="s">
        <v>5</v>
      </c>
      <c r="D43" s="259">
        <f>+D45-D50</f>
        <v>51.706815657439726</v>
      </c>
      <c r="E43" s="97"/>
      <c r="F43" s="97">
        <f>+ROUND((D43*E43),2)</f>
        <v>0</v>
      </c>
    </row>
    <row r="44" spans="1:6" s="3" customFormat="1" x14ac:dyDescent="0.2">
      <c r="A44" s="292"/>
      <c r="B44" s="154"/>
      <c r="C44" s="273"/>
      <c r="D44" s="259"/>
      <c r="E44" s="97"/>
      <c r="F44" s="97"/>
    </row>
    <row r="45" spans="1:6" s="3" customFormat="1" x14ac:dyDescent="0.2">
      <c r="A45" s="292"/>
      <c r="B45" s="154" t="s">
        <v>245</v>
      </c>
      <c r="C45" s="273"/>
      <c r="D45" s="259">
        <f>+D32</f>
        <v>78.400000000000006</v>
      </c>
      <c r="E45" s="97"/>
      <c r="F45" s="97"/>
    </row>
    <row r="46" spans="1:6" s="3" customFormat="1" x14ac:dyDescent="0.2">
      <c r="A46" s="292"/>
      <c r="B46" s="154" t="s">
        <v>246</v>
      </c>
      <c r="C46" s="273"/>
      <c r="D46" s="259"/>
      <c r="E46" s="97"/>
      <c r="F46" s="97"/>
    </row>
    <row r="47" spans="1:6" s="3" customFormat="1" x14ac:dyDescent="0.2">
      <c r="A47" s="292"/>
      <c r="B47" s="154" t="s">
        <v>247</v>
      </c>
      <c r="C47" s="273" t="s">
        <v>248</v>
      </c>
      <c r="D47" s="259">
        <f>+D41</f>
        <v>3.2</v>
      </c>
      <c r="E47" s="97"/>
      <c r="F47" s="97"/>
    </row>
    <row r="48" spans="1:6" s="3" customFormat="1" x14ac:dyDescent="0.2">
      <c r="A48" s="292"/>
      <c r="B48" s="154" t="s">
        <v>249</v>
      </c>
      <c r="C48" s="273" t="s">
        <v>248</v>
      </c>
      <c r="D48" s="259">
        <f>+D92</f>
        <v>4.0404426315322794</v>
      </c>
      <c r="E48" s="97"/>
      <c r="F48" s="97"/>
    </row>
    <row r="49" spans="1:6" s="3" customFormat="1" x14ac:dyDescent="0.2">
      <c r="A49" s="292"/>
      <c r="B49" s="154" t="s">
        <v>259</v>
      </c>
      <c r="C49" s="273" t="s">
        <v>248</v>
      </c>
      <c r="D49" s="349">
        <f>+PI()*2.4^2*0.25*4.3</f>
        <v>19.452741711028001</v>
      </c>
      <c r="E49" s="97"/>
      <c r="F49" s="97"/>
    </row>
    <row r="50" spans="1:6" s="3" customFormat="1" x14ac:dyDescent="0.2">
      <c r="A50" s="292"/>
      <c r="B50" s="154"/>
      <c r="C50" s="273"/>
      <c r="D50" s="259">
        <f>SUM(D47:D49)</f>
        <v>26.693184342560279</v>
      </c>
      <c r="E50" s="97"/>
      <c r="F50" s="97"/>
    </row>
    <row r="51" spans="1:6" s="3" customFormat="1" x14ac:dyDescent="0.2">
      <c r="A51" s="292"/>
      <c r="B51" s="154"/>
      <c r="C51" s="273"/>
      <c r="D51" s="259"/>
      <c r="E51" s="97"/>
      <c r="F51" s="97"/>
    </row>
    <row r="52" spans="1:6" s="3" customFormat="1" ht="25.5" x14ac:dyDescent="0.2">
      <c r="A52" s="311">
        <v>8</v>
      </c>
      <c r="B52" s="282" t="s">
        <v>264</v>
      </c>
      <c r="C52" s="315" t="s">
        <v>5</v>
      </c>
      <c r="D52" s="313">
        <f>18.5*0.5*0.5*18</f>
        <v>83.25</v>
      </c>
      <c r="E52" s="272"/>
      <c r="F52" s="297">
        <f>+ROUND((D52*E52),2)</f>
        <v>0</v>
      </c>
    </row>
    <row r="53" spans="1:6" s="3" customFormat="1" x14ac:dyDescent="0.2">
      <c r="A53" s="312"/>
      <c r="B53" s="272"/>
      <c r="C53" s="312"/>
      <c r="D53" s="314"/>
      <c r="E53" s="231"/>
      <c r="F53" s="265"/>
    </row>
    <row r="54" spans="1:6" s="3" customFormat="1" ht="25.5" x14ac:dyDescent="0.2">
      <c r="A54" s="311">
        <v>9</v>
      </c>
      <c r="B54" s="282" t="s">
        <v>260</v>
      </c>
      <c r="C54" s="315" t="s">
        <v>4</v>
      </c>
      <c r="D54" s="313">
        <f>35+52+147</f>
        <v>234</v>
      </c>
      <c r="E54" s="272"/>
      <c r="F54" s="297">
        <f>+ROUND((D54*E54),2)</f>
        <v>0</v>
      </c>
    </row>
    <row r="55" spans="1:6" s="3" customFormat="1" x14ac:dyDescent="0.2">
      <c r="A55" s="292"/>
      <c r="B55" s="154"/>
      <c r="C55" s="273"/>
      <c r="D55" s="259"/>
      <c r="E55" s="97"/>
      <c r="F55" s="97"/>
    </row>
    <row r="56" spans="1:6" s="3" customFormat="1" ht="25.5" x14ac:dyDescent="0.2">
      <c r="A56" s="292">
        <v>10</v>
      </c>
      <c r="B56" s="154" t="s">
        <v>261</v>
      </c>
      <c r="C56" s="273" t="s">
        <v>5</v>
      </c>
      <c r="D56" s="259">
        <f>+D54*0.3</f>
        <v>70.2</v>
      </c>
      <c r="E56" s="97"/>
      <c r="F56" s="297">
        <f>+ROUND((D56*E56),2)</f>
        <v>0</v>
      </c>
    </row>
    <row r="57" spans="1:6" s="3" customFormat="1" x14ac:dyDescent="0.2">
      <c r="A57" s="292"/>
      <c r="B57" s="154"/>
      <c r="C57" s="273"/>
      <c r="D57" s="259"/>
      <c r="E57" s="97"/>
      <c r="F57" s="97"/>
    </row>
    <row r="58" spans="1:6" s="3" customFormat="1" ht="25.5" x14ac:dyDescent="0.2">
      <c r="A58" s="292">
        <v>11</v>
      </c>
      <c r="B58" s="154" t="s">
        <v>263</v>
      </c>
      <c r="C58" s="273" t="s">
        <v>4</v>
      </c>
      <c r="D58" s="259">
        <f>35+52+147</f>
        <v>234</v>
      </c>
      <c r="E58" s="97"/>
      <c r="F58" s="297">
        <f>+ROUND((D58*E58),2)</f>
        <v>0</v>
      </c>
    </row>
    <row r="59" spans="1:6" s="3" customFormat="1" x14ac:dyDescent="0.2">
      <c r="A59" s="292"/>
      <c r="B59" s="154"/>
      <c r="C59" s="273"/>
      <c r="D59" s="259"/>
      <c r="E59" s="97"/>
      <c r="F59" s="97"/>
    </row>
    <row r="60" spans="1:6" s="3" customFormat="1" ht="38.25" x14ac:dyDescent="0.2">
      <c r="A60" s="292">
        <v>12</v>
      </c>
      <c r="B60" s="154" t="s">
        <v>262</v>
      </c>
      <c r="C60" s="273" t="s">
        <v>2</v>
      </c>
      <c r="D60" s="259">
        <v>28</v>
      </c>
      <c r="E60" s="97"/>
      <c r="F60" s="297">
        <f>+ROUND((D60*E60),2)</f>
        <v>0</v>
      </c>
    </row>
    <row r="61" spans="1:6" s="3" customFormat="1" x14ac:dyDescent="0.2">
      <c r="A61" s="292"/>
      <c r="B61" s="154"/>
      <c r="C61" s="273"/>
      <c r="D61" s="259"/>
      <c r="E61" s="97"/>
      <c r="F61" s="97"/>
    </row>
    <row r="62" spans="1:6" s="3" customFormat="1" ht="38.25" x14ac:dyDescent="0.2">
      <c r="A62" s="158">
        <v>13</v>
      </c>
      <c r="B62" s="185" t="s">
        <v>192</v>
      </c>
      <c r="C62" s="110" t="s">
        <v>5</v>
      </c>
      <c r="D62" s="188">
        <f>47*0.5*0.25</f>
        <v>5.875</v>
      </c>
      <c r="E62" s="160"/>
      <c r="F62" s="97">
        <f>+ROUND((D62*E62),2)</f>
        <v>0</v>
      </c>
    </row>
    <row r="63" spans="1:6" s="3" customFormat="1" x14ac:dyDescent="0.2">
      <c r="A63" s="309"/>
      <c r="B63" s="308"/>
      <c r="C63" s="255"/>
      <c r="D63" s="257"/>
      <c r="E63" s="256"/>
      <c r="F63" s="256"/>
    </row>
    <row r="64" spans="1:6" s="3" customFormat="1" ht="38.25" x14ac:dyDescent="0.2">
      <c r="A64" s="292">
        <v>14</v>
      </c>
      <c r="B64" s="285" t="s">
        <v>250</v>
      </c>
      <c r="C64" s="96" t="s">
        <v>4</v>
      </c>
      <c r="D64" s="284">
        <f>28+40</f>
        <v>68</v>
      </c>
      <c r="E64" s="283"/>
      <c r="F64" s="97">
        <f>D64*E64</f>
        <v>0</v>
      </c>
    </row>
    <row r="65" spans="1:6" s="3" customFormat="1" x14ac:dyDescent="0.2">
      <c r="A65" s="292"/>
      <c r="B65" s="285"/>
      <c r="C65" s="96"/>
      <c r="D65" s="284"/>
      <c r="E65" s="283"/>
      <c r="F65" s="97"/>
    </row>
    <row r="66" spans="1:6" s="3" customFormat="1" ht="25.5" x14ac:dyDescent="0.2">
      <c r="A66" s="292">
        <v>15</v>
      </c>
      <c r="B66" s="285" t="s">
        <v>251</v>
      </c>
      <c r="C66" s="96" t="s">
        <v>4</v>
      </c>
      <c r="D66" s="284">
        <f>28+40</f>
        <v>68</v>
      </c>
      <c r="E66" s="283"/>
      <c r="F66" s="227">
        <f>D66*E66</f>
        <v>0</v>
      </c>
    </row>
    <row r="67" spans="1:6" s="3" customFormat="1" x14ac:dyDescent="0.2">
      <c r="A67" s="292"/>
      <c r="B67" s="285"/>
      <c r="C67" s="96"/>
      <c r="D67" s="284"/>
      <c r="E67" s="283"/>
      <c r="F67" s="97"/>
    </row>
    <row r="68" spans="1:6" s="3" customFormat="1" ht="25.5" x14ac:dyDescent="0.2">
      <c r="A68" s="292">
        <v>16</v>
      </c>
      <c r="B68" s="285" t="s">
        <v>361</v>
      </c>
      <c r="C68" s="96" t="s">
        <v>4</v>
      </c>
      <c r="D68" s="284">
        <v>30</v>
      </c>
      <c r="E68" s="283"/>
      <c r="F68" s="227">
        <f>D68*E68</f>
        <v>0</v>
      </c>
    </row>
    <row r="69" spans="1:6" s="3" customFormat="1" x14ac:dyDescent="0.2">
      <c r="A69" s="96"/>
      <c r="B69" s="306"/>
      <c r="C69" s="307"/>
      <c r="D69" s="340"/>
      <c r="E69" s="97"/>
      <c r="F69" s="97"/>
    </row>
    <row r="70" spans="1:6" s="3" customFormat="1" ht="13.5" thickBot="1" x14ac:dyDescent="0.25">
      <c r="A70" s="304"/>
      <c r="B70" s="303" t="s">
        <v>255</v>
      </c>
      <c r="C70" s="310"/>
      <c r="D70" s="341"/>
      <c r="E70" s="305"/>
      <c r="F70" s="305">
        <f>SUM(F30:F69)</f>
        <v>0</v>
      </c>
    </row>
    <row r="71" spans="1:6" s="3" customFormat="1" ht="13.5" thickTop="1" x14ac:dyDescent="0.2">
      <c r="A71" s="180"/>
      <c r="B71" s="181"/>
      <c r="C71" s="353"/>
      <c r="D71" s="177"/>
      <c r="E71" s="178"/>
      <c r="F71" s="178"/>
    </row>
    <row r="72" spans="1:6" s="3" customFormat="1" x14ac:dyDescent="0.2">
      <c r="A72" s="298" t="s">
        <v>232</v>
      </c>
      <c r="B72" s="299" t="s">
        <v>235</v>
      </c>
      <c r="C72" s="353"/>
      <c r="D72" s="177"/>
      <c r="E72" s="178"/>
      <c r="F72" s="178"/>
    </row>
    <row r="73" spans="1:6" s="3" customFormat="1" x14ac:dyDescent="0.2">
      <c r="A73" s="298"/>
      <c r="B73" s="299"/>
      <c r="C73" s="353"/>
      <c r="D73" s="177"/>
      <c r="E73" s="178"/>
      <c r="F73" s="178"/>
    </row>
    <row r="74" spans="1:6" s="3" customFormat="1" ht="51" x14ac:dyDescent="0.2">
      <c r="A74" s="292">
        <v>1</v>
      </c>
      <c r="B74" s="318" t="s">
        <v>265</v>
      </c>
      <c r="C74" s="319" t="s">
        <v>4</v>
      </c>
      <c r="D74" s="342">
        <f>4*(0.85*3)</f>
        <v>10.199999999999999</v>
      </c>
      <c r="E74" s="320"/>
      <c r="F74" s="320">
        <f>SUM(D74*E74)</f>
        <v>0</v>
      </c>
    </row>
    <row r="75" spans="1:6" s="3" customFormat="1" x14ac:dyDescent="0.2">
      <c r="A75" s="292"/>
      <c r="B75" s="318"/>
      <c r="C75" s="319"/>
      <c r="D75" s="342"/>
      <c r="E75" s="320"/>
      <c r="F75" s="320"/>
    </row>
    <row r="76" spans="1:6" s="3" customFormat="1" ht="76.5" x14ac:dyDescent="0.2">
      <c r="A76" s="292">
        <v>2</v>
      </c>
      <c r="B76" s="318" t="s">
        <v>266</v>
      </c>
      <c r="C76" s="319" t="s">
        <v>4</v>
      </c>
      <c r="D76" s="342">
        <f>2.4*2.4</f>
        <v>5.76</v>
      </c>
      <c r="E76" s="320"/>
      <c r="F76" s="320">
        <f>SUM(D76*E76)</f>
        <v>0</v>
      </c>
    </row>
    <row r="77" spans="1:6" s="3" customFormat="1" x14ac:dyDescent="0.2">
      <c r="A77" s="96"/>
      <c r="B77" s="260"/>
      <c r="C77" s="273"/>
      <c r="D77" s="259"/>
      <c r="E77" s="97"/>
      <c r="F77" s="97"/>
    </row>
    <row r="78" spans="1:6" s="3" customFormat="1" ht="51" x14ac:dyDescent="0.2">
      <c r="A78" s="292">
        <v>3</v>
      </c>
      <c r="B78" s="316" t="s">
        <v>267</v>
      </c>
      <c r="C78" s="96" t="s">
        <v>252</v>
      </c>
      <c r="D78" s="259">
        <v>176.9</v>
      </c>
      <c r="E78" s="97"/>
      <c r="F78" s="97">
        <f>+D78*E78</f>
        <v>0</v>
      </c>
    </row>
    <row r="79" spans="1:6" s="3" customFormat="1" x14ac:dyDescent="0.2">
      <c r="A79" s="292"/>
      <c r="B79" s="316"/>
      <c r="C79" s="96"/>
      <c r="D79" s="259"/>
      <c r="E79" s="97"/>
      <c r="F79" s="97"/>
    </row>
    <row r="80" spans="1:6" s="3" customFormat="1" ht="51" x14ac:dyDescent="0.2">
      <c r="A80" s="292">
        <v>4</v>
      </c>
      <c r="B80" s="316" t="s">
        <v>268</v>
      </c>
      <c r="C80" s="96" t="s">
        <v>252</v>
      </c>
      <c r="D80" s="259">
        <v>56.1</v>
      </c>
      <c r="E80" s="97"/>
      <c r="F80" s="97">
        <f>+D80*E80</f>
        <v>0</v>
      </c>
    </row>
    <row r="81" spans="1:6" s="3" customFormat="1" x14ac:dyDescent="0.2">
      <c r="A81" s="96"/>
      <c r="B81" s="260"/>
      <c r="C81" s="273"/>
      <c r="D81" s="259"/>
      <c r="E81" s="97"/>
      <c r="F81" s="97"/>
    </row>
    <row r="82" spans="1:6" s="3" customFormat="1" ht="51" x14ac:dyDescent="0.2">
      <c r="A82" s="292">
        <v>5</v>
      </c>
      <c r="B82" s="317" t="s">
        <v>253</v>
      </c>
      <c r="C82" s="96" t="s">
        <v>252</v>
      </c>
      <c r="D82" s="259">
        <v>300.12</v>
      </c>
      <c r="E82" s="97"/>
      <c r="F82" s="97">
        <f>+D82*E82</f>
        <v>0</v>
      </c>
    </row>
    <row r="83" spans="1:6" s="3" customFormat="1" x14ac:dyDescent="0.2">
      <c r="A83" s="96"/>
      <c r="B83" s="290"/>
      <c r="C83" s="96"/>
      <c r="D83" s="329"/>
      <c r="E83" s="213"/>
      <c r="F83" s="213"/>
    </row>
    <row r="84" spans="1:6" s="3" customFormat="1" ht="38.25" x14ac:dyDescent="0.2">
      <c r="A84" s="292">
        <v>6</v>
      </c>
      <c r="B84" s="154" t="s">
        <v>269</v>
      </c>
      <c r="C84" s="273" t="s">
        <v>5</v>
      </c>
      <c r="D84" s="259">
        <f>3.2*3.2*0.1</f>
        <v>1.0240000000000002</v>
      </c>
      <c r="E84" s="97"/>
      <c r="F84" s="97">
        <f>+ROUND((D84*E84),2)</f>
        <v>0</v>
      </c>
    </row>
    <row r="85" spans="1:6" s="3" customFormat="1" x14ac:dyDescent="0.2">
      <c r="A85" s="96"/>
      <c r="B85" s="260"/>
      <c r="C85" s="273"/>
      <c r="D85" s="259"/>
      <c r="E85" s="97"/>
      <c r="F85" s="97"/>
    </row>
    <row r="86" spans="1:6" s="3" customFormat="1" ht="76.5" x14ac:dyDescent="0.2">
      <c r="A86" s="292">
        <v>7</v>
      </c>
      <c r="B86" s="317" t="s">
        <v>277</v>
      </c>
      <c r="C86" s="273" t="s">
        <v>5</v>
      </c>
      <c r="D86" s="259">
        <f>+PI()*2.4^2*0.25*0.3</f>
        <v>1.3571680263507906</v>
      </c>
      <c r="E86" s="97"/>
      <c r="F86" s="97">
        <f>+D86*E86</f>
        <v>0</v>
      </c>
    </row>
    <row r="87" spans="1:6" s="3" customFormat="1" x14ac:dyDescent="0.2">
      <c r="A87" s="96"/>
      <c r="B87" s="260"/>
      <c r="C87" s="273"/>
      <c r="D87" s="259"/>
      <c r="E87" s="97"/>
      <c r="F87" s="97"/>
    </row>
    <row r="88" spans="1:6" s="3" customFormat="1" ht="38.25" x14ac:dyDescent="0.2">
      <c r="A88" s="292">
        <v>8</v>
      </c>
      <c r="B88" s="316" t="s">
        <v>272</v>
      </c>
      <c r="C88" s="96" t="s">
        <v>5</v>
      </c>
      <c r="D88" s="259">
        <f>(3*3-1.2*0.8)*0.2</f>
        <v>1.6079999999999999</v>
      </c>
      <c r="E88" s="97"/>
      <c r="F88" s="97">
        <f>+D88*E88</f>
        <v>0</v>
      </c>
    </row>
    <row r="89" spans="1:6" s="3" customFormat="1" x14ac:dyDescent="0.2">
      <c r="A89" s="96"/>
      <c r="B89" s="260"/>
      <c r="C89" s="273"/>
      <c r="D89" s="259"/>
      <c r="E89" s="97"/>
      <c r="F89" s="97"/>
    </row>
    <row r="90" spans="1:6" s="3" customFormat="1" ht="38.25" x14ac:dyDescent="0.2">
      <c r="A90" s="292">
        <v>9</v>
      </c>
      <c r="B90" s="316" t="s">
        <v>271</v>
      </c>
      <c r="C90" s="96" t="s">
        <v>5</v>
      </c>
      <c r="D90" s="259">
        <v>0.21</v>
      </c>
      <c r="E90" s="97"/>
      <c r="F90" s="97">
        <f>+D90*E90</f>
        <v>0</v>
      </c>
    </row>
    <row r="91" spans="1:6" s="3" customFormat="1" x14ac:dyDescent="0.2">
      <c r="A91" s="96"/>
      <c r="B91" s="260"/>
      <c r="C91" s="273"/>
      <c r="D91" s="259"/>
      <c r="E91" s="97"/>
      <c r="F91" s="97"/>
    </row>
    <row r="92" spans="1:6" s="3" customFormat="1" ht="38.25" x14ac:dyDescent="0.2">
      <c r="A92" s="292">
        <v>10</v>
      </c>
      <c r="B92" s="316" t="s">
        <v>270</v>
      </c>
      <c r="C92" s="96" t="s">
        <v>5</v>
      </c>
      <c r="D92" s="259">
        <f>3*3*0.25+(3*3-PI()*2.4^2*0.25)*0.4</f>
        <v>4.0404426315322794</v>
      </c>
      <c r="E92" s="97"/>
      <c r="F92" s="97">
        <f>+D92*E92</f>
        <v>0</v>
      </c>
    </row>
    <row r="93" spans="1:6" s="3" customFormat="1" x14ac:dyDescent="0.2">
      <c r="A93" s="292"/>
      <c r="B93" s="316"/>
      <c r="C93" s="96"/>
      <c r="D93" s="259"/>
      <c r="E93" s="97"/>
      <c r="F93" s="97"/>
    </row>
    <row r="94" spans="1:6" s="3" customFormat="1" ht="38.25" x14ac:dyDescent="0.2">
      <c r="A94" s="292">
        <v>11</v>
      </c>
      <c r="B94" s="316" t="s">
        <v>280</v>
      </c>
      <c r="C94" s="96" t="s">
        <v>3</v>
      </c>
      <c r="D94" s="259">
        <v>10</v>
      </c>
      <c r="E94" s="97"/>
      <c r="F94" s="97">
        <f>+D94*E94</f>
        <v>0</v>
      </c>
    </row>
    <row r="95" spans="1:6" s="3" customFormat="1" x14ac:dyDescent="0.2">
      <c r="A95" s="292"/>
      <c r="B95" s="316"/>
      <c r="C95" s="96"/>
      <c r="D95" s="259"/>
      <c r="E95" s="97"/>
      <c r="F95" s="97"/>
    </row>
    <row r="96" spans="1:6" s="3" customFormat="1" ht="38.25" x14ac:dyDescent="0.2">
      <c r="A96" s="292">
        <v>12</v>
      </c>
      <c r="B96" s="466" t="s">
        <v>341</v>
      </c>
      <c r="C96" s="96"/>
      <c r="D96" s="259"/>
      <c r="E96" s="97"/>
      <c r="F96" s="97"/>
    </row>
    <row r="97" spans="1:6" s="3" customFormat="1" x14ac:dyDescent="0.2">
      <c r="A97" s="292"/>
      <c r="B97" s="316"/>
      <c r="C97" s="96" t="s">
        <v>5</v>
      </c>
      <c r="D97" s="259">
        <v>0.51200000000000001</v>
      </c>
      <c r="E97" s="97"/>
      <c r="F97" s="227">
        <f>+ROUND((D97*E97),2)</f>
        <v>0</v>
      </c>
    </row>
    <row r="98" spans="1:6" s="3" customFormat="1" x14ac:dyDescent="0.2">
      <c r="A98" s="298"/>
      <c r="B98" s="299"/>
      <c r="C98" s="353"/>
      <c r="D98" s="177"/>
      <c r="E98" s="178"/>
      <c r="F98" s="178"/>
    </row>
    <row r="99" spans="1:6" s="3" customFormat="1" ht="16.5" customHeight="1" thickBot="1" x14ac:dyDescent="0.25">
      <c r="A99" s="304"/>
      <c r="B99" s="303" t="s">
        <v>288</v>
      </c>
      <c r="C99" s="310"/>
      <c r="D99" s="341"/>
      <c r="E99" s="305"/>
      <c r="F99" s="305">
        <f>SUM(F74:F98)</f>
        <v>0</v>
      </c>
    </row>
    <row r="100" spans="1:6" s="3" customFormat="1" ht="13.5" thickTop="1" x14ac:dyDescent="0.2">
      <c r="A100" s="298"/>
      <c r="B100" s="299"/>
      <c r="C100" s="353"/>
      <c r="D100" s="177"/>
      <c r="E100" s="178"/>
      <c r="F100" s="178"/>
    </row>
    <row r="101" spans="1:6" s="3" customFormat="1" x14ac:dyDescent="0.2">
      <c r="A101" s="298" t="s">
        <v>236</v>
      </c>
      <c r="B101" s="299" t="s">
        <v>279</v>
      </c>
      <c r="C101" s="353"/>
      <c r="D101" s="177"/>
      <c r="E101" s="178"/>
      <c r="F101" s="178"/>
    </row>
    <row r="102" spans="1:6" s="3" customFormat="1" x14ac:dyDescent="0.2">
      <c r="A102" s="298"/>
      <c r="B102" s="299"/>
      <c r="C102" s="353"/>
      <c r="D102" s="177"/>
      <c r="E102" s="178"/>
      <c r="F102" s="178"/>
    </row>
    <row r="103" spans="1:6" s="3" customFormat="1" ht="117" customHeight="1" x14ac:dyDescent="0.2">
      <c r="A103" s="311">
        <v>1</v>
      </c>
      <c r="B103" s="346" t="s">
        <v>356</v>
      </c>
      <c r="C103" s="354"/>
      <c r="D103" s="263"/>
      <c r="E103" s="347"/>
      <c r="F103" s="272"/>
    </row>
    <row r="104" spans="1:6" s="3" customFormat="1" x14ac:dyDescent="0.2">
      <c r="A104" s="348"/>
      <c r="B104" s="272"/>
      <c r="C104" s="96" t="s">
        <v>154</v>
      </c>
      <c r="D104" s="259">
        <v>1</v>
      </c>
      <c r="E104" s="97"/>
      <c r="F104" s="97">
        <f>E104*D104</f>
        <v>0</v>
      </c>
    </row>
    <row r="105" spans="1:6" s="3" customFormat="1" x14ac:dyDescent="0.2">
      <c r="A105" s="298"/>
      <c r="B105" s="299"/>
      <c r="C105" s="353"/>
      <c r="D105" s="177"/>
      <c r="E105" s="178"/>
      <c r="F105" s="178"/>
    </row>
    <row r="106" spans="1:6" s="3" customFormat="1" ht="344.25" x14ac:dyDescent="0.2">
      <c r="A106" s="311">
        <v>2</v>
      </c>
      <c r="B106" s="346" t="s">
        <v>352</v>
      </c>
      <c r="C106" s="357"/>
      <c r="D106" s="314"/>
      <c r="E106" s="347"/>
      <c r="F106" s="265"/>
    </row>
    <row r="107" spans="1:6" s="3" customFormat="1" x14ac:dyDescent="0.2">
      <c r="A107" s="348"/>
      <c r="B107" s="272"/>
      <c r="C107" s="315" t="s">
        <v>152</v>
      </c>
      <c r="D107" s="358">
        <v>1</v>
      </c>
      <c r="E107" s="272"/>
      <c r="F107" s="297">
        <f>+ROUND((D107*E107),2)</f>
        <v>0</v>
      </c>
    </row>
    <row r="108" spans="1:6" s="3" customFormat="1" x14ac:dyDescent="0.2">
      <c r="A108" s="348"/>
      <c r="B108" s="272"/>
      <c r="C108" s="315"/>
      <c r="D108" s="358"/>
      <c r="E108" s="272"/>
      <c r="F108" s="297"/>
    </row>
    <row r="109" spans="1:6" s="3" customFormat="1" ht="25.5" x14ac:dyDescent="0.2">
      <c r="A109" s="311">
        <v>3</v>
      </c>
      <c r="B109" s="346" t="s">
        <v>278</v>
      </c>
      <c r="C109" s="357"/>
      <c r="D109" s="314"/>
      <c r="E109" s="347"/>
      <c r="F109" s="265"/>
    </row>
    <row r="110" spans="1:6" s="3" customFormat="1" x14ac:dyDescent="0.2">
      <c r="A110" s="348"/>
      <c r="B110" s="272"/>
      <c r="C110" s="315" t="s">
        <v>180</v>
      </c>
      <c r="D110" s="358">
        <v>25</v>
      </c>
      <c r="E110" s="272"/>
      <c r="F110" s="297">
        <f>+ROUND((D110*E110),2)</f>
        <v>0</v>
      </c>
    </row>
    <row r="111" spans="1:6" s="3" customFormat="1" x14ac:dyDescent="0.2">
      <c r="A111" s="348"/>
      <c r="B111" s="272"/>
      <c r="C111" s="315"/>
      <c r="D111" s="358"/>
      <c r="E111" s="272"/>
      <c r="F111" s="297"/>
    </row>
    <row r="112" spans="1:6" s="3" customFormat="1" ht="25.5" x14ac:dyDescent="0.2">
      <c r="A112" s="311">
        <v>4</v>
      </c>
      <c r="B112" s="346" t="s">
        <v>355</v>
      </c>
      <c r="C112" s="357"/>
      <c r="D112" s="314"/>
      <c r="E112" s="347"/>
      <c r="F112" s="265"/>
    </row>
    <row r="113" spans="1:6" s="3" customFormat="1" x14ac:dyDescent="0.2">
      <c r="A113" s="348"/>
      <c r="B113" s="272"/>
      <c r="C113" s="315" t="s">
        <v>3</v>
      </c>
      <c r="D113" s="358">
        <v>1</v>
      </c>
      <c r="E113" s="272"/>
      <c r="F113" s="297">
        <f>+ROUND((D113*E113),2)</f>
        <v>0</v>
      </c>
    </row>
    <row r="114" spans="1:6" s="3" customFormat="1" x14ac:dyDescent="0.2">
      <c r="A114" s="348"/>
      <c r="B114" s="272"/>
      <c r="C114" s="315"/>
      <c r="D114" s="358"/>
      <c r="E114" s="272"/>
      <c r="F114" s="297"/>
    </row>
    <row r="115" spans="1:6" s="3" customFormat="1" ht="51" x14ac:dyDescent="0.2">
      <c r="A115" s="311">
        <v>5</v>
      </c>
      <c r="B115" s="346" t="s">
        <v>697</v>
      </c>
      <c r="C115" s="357"/>
      <c r="D115" s="314"/>
      <c r="E115" s="347"/>
      <c r="F115" s="265"/>
    </row>
    <row r="116" spans="1:6" s="3" customFormat="1" x14ac:dyDescent="0.2">
      <c r="A116" s="348"/>
      <c r="B116" s="272"/>
      <c r="C116" s="315" t="s">
        <v>4</v>
      </c>
      <c r="D116" s="358">
        <v>4</v>
      </c>
      <c r="E116" s="272"/>
      <c r="F116" s="297">
        <f>+ROUND((D116*E116),2)</f>
        <v>0</v>
      </c>
    </row>
    <row r="117" spans="1:6" s="3" customFormat="1" x14ac:dyDescent="0.2">
      <c r="A117" s="348"/>
      <c r="B117" s="272"/>
      <c r="C117" s="315"/>
      <c r="D117" s="358"/>
      <c r="E117" s="272"/>
      <c r="F117" s="297"/>
    </row>
    <row r="118" spans="1:6" s="3" customFormat="1" ht="114.75" x14ac:dyDescent="0.2">
      <c r="A118" s="311">
        <v>6</v>
      </c>
      <c r="B118" s="346" t="s">
        <v>281</v>
      </c>
      <c r="C118" s="357"/>
      <c r="D118" s="314"/>
      <c r="E118" s="347"/>
      <c r="F118" s="265"/>
    </row>
    <row r="119" spans="1:6" s="3" customFormat="1" x14ac:dyDescent="0.2">
      <c r="A119" s="348"/>
      <c r="B119" s="272"/>
      <c r="C119" s="315" t="s">
        <v>2</v>
      </c>
      <c r="D119" s="358">
        <v>21</v>
      </c>
      <c r="E119" s="272"/>
      <c r="F119" s="297">
        <f>+ROUND((D119*E119),2)</f>
        <v>0</v>
      </c>
    </row>
    <row r="120" spans="1:6" s="3" customFormat="1" x14ac:dyDescent="0.2">
      <c r="A120" s="348"/>
      <c r="B120" s="272"/>
      <c r="C120" s="315"/>
      <c r="D120" s="358"/>
      <c r="E120" s="272"/>
      <c r="F120" s="297"/>
    </row>
    <row r="121" spans="1:6" s="3" customFormat="1" ht="102" x14ac:dyDescent="0.2">
      <c r="A121" s="311">
        <v>7</v>
      </c>
      <c r="B121" s="346" t="s">
        <v>282</v>
      </c>
      <c r="C121" s="357"/>
      <c r="D121" s="314"/>
      <c r="E121" s="347"/>
      <c r="F121" s="265"/>
    </row>
    <row r="122" spans="1:6" s="3" customFormat="1" x14ac:dyDescent="0.2">
      <c r="A122" s="348"/>
      <c r="B122" s="272"/>
      <c r="C122" s="315" t="s">
        <v>154</v>
      </c>
      <c r="D122" s="358">
        <v>1</v>
      </c>
      <c r="E122" s="272"/>
      <c r="F122" s="297">
        <f>+ROUND((D122*E122),2)</f>
        <v>0</v>
      </c>
    </row>
    <row r="123" spans="1:6" s="3" customFormat="1" x14ac:dyDescent="0.2">
      <c r="A123" s="348"/>
      <c r="B123" s="272"/>
      <c r="C123" s="315"/>
      <c r="D123" s="315"/>
      <c r="E123" s="272"/>
      <c r="F123" s="297"/>
    </row>
    <row r="124" spans="1:6" s="3" customFormat="1" ht="13.5" thickBot="1" x14ac:dyDescent="0.25">
      <c r="A124" s="304"/>
      <c r="B124" s="303" t="s">
        <v>289</v>
      </c>
      <c r="C124" s="310"/>
      <c r="D124" s="341"/>
      <c r="E124" s="305"/>
      <c r="F124" s="305">
        <f>SUM(F100:F123)</f>
        <v>0</v>
      </c>
    </row>
    <row r="125" spans="1:6" s="3" customFormat="1" ht="13.5" thickTop="1" x14ac:dyDescent="0.2">
      <c r="A125" s="348"/>
      <c r="B125" s="272"/>
      <c r="C125" s="315"/>
      <c r="D125" s="315"/>
      <c r="E125" s="272"/>
      <c r="F125" s="297"/>
    </row>
    <row r="126" spans="1:6" s="3" customFormat="1" x14ac:dyDescent="0.2">
      <c r="A126" s="298" t="s">
        <v>237</v>
      </c>
      <c r="B126" s="299" t="s">
        <v>221</v>
      </c>
      <c r="C126" s="353"/>
      <c r="D126" s="177"/>
      <c r="E126" s="178"/>
      <c r="F126" s="178"/>
    </row>
    <row r="127" spans="1:6" s="3" customFormat="1" x14ac:dyDescent="0.2">
      <c r="A127" s="298"/>
      <c r="B127" s="299"/>
      <c r="C127" s="353"/>
      <c r="D127" s="177"/>
      <c r="E127" s="178"/>
      <c r="F127" s="178"/>
    </row>
    <row r="128" spans="1:6" s="3" customFormat="1" x14ac:dyDescent="0.2">
      <c r="A128" s="298" t="s">
        <v>238</v>
      </c>
      <c r="B128" s="299" t="s">
        <v>239</v>
      </c>
      <c r="C128" s="353"/>
      <c r="D128" s="177"/>
      <c r="E128" s="178"/>
      <c r="F128" s="178"/>
    </row>
    <row r="129" spans="1:7" s="3" customFormat="1" x14ac:dyDescent="0.2">
      <c r="A129" s="180"/>
      <c r="B129" s="181"/>
      <c r="C129" s="353"/>
      <c r="D129" s="177"/>
      <c r="E129" s="178"/>
      <c r="F129" s="178"/>
    </row>
    <row r="130" spans="1:7" s="3" customFormat="1" x14ac:dyDescent="0.2">
      <c r="A130" s="236" t="s">
        <v>173</v>
      </c>
      <c r="B130" s="287" t="s">
        <v>222</v>
      </c>
      <c r="C130" s="273"/>
      <c r="D130" s="259"/>
      <c r="E130" s="260"/>
      <c r="F130" s="260"/>
    </row>
    <row r="131" spans="1:7" s="3" customFormat="1" x14ac:dyDescent="0.2">
      <c r="A131" s="236"/>
      <c r="B131" s="134"/>
      <c r="C131" s="273" t="s">
        <v>2</v>
      </c>
      <c r="D131" s="259">
        <v>12</v>
      </c>
      <c r="E131" s="121"/>
      <c r="F131" s="260">
        <f>+ROUND((D131*E131),2)</f>
        <v>0</v>
      </c>
    </row>
    <row r="132" spans="1:7" s="3" customFormat="1" x14ac:dyDescent="0.2">
      <c r="A132" s="91"/>
      <c r="B132" s="134"/>
      <c r="C132" s="273"/>
      <c r="D132" s="135"/>
      <c r="E132" s="283"/>
      <c r="F132" s="260"/>
    </row>
    <row r="133" spans="1:7" s="3" customFormat="1" ht="38.25" x14ac:dyDescent="0.2">
      <c r="A133" s="236" t="s">
        <v>174</v>
      </c>
      <c r="B133" s="122" t="s">
        <v>223</v>
      </c>
      <c r="C133" s="360"/>
      <c r="D133" s="361"/>
      <c r="E133" s="121"/>
      <c r="F133" s="265"/>
    </row>
    <row r="134" spans="1:7" s="3" customFormat="1" x14ac:dyDescent="0.2">
      <c r="A134" s="236"/>
      <c r="B134" s="122"/>
      <c r="C134" s="362" t="s">
        <v>5</v>
      </c>
      <c r="D134" s="363">
        <f>0.6*1*12</f>
        <v>7.1999999999999993</v>
      </c>
      <c r="E134" s="121"/>
      <c r="F134" s="113">
        <f>D134*E134</f>
        <v>0</v>
      </c>
    </row>
    <row r="135" spans="1:7" s="3" customFormat="1" x14ac:dyDescent="0.2">
      <c r="A135" s="236"/>
      <c r="B135" s="122"/>
      <c r="C135" s="362"/>
      <c r="D135" s="363"/>
      <c r="E135" s="121"/>
      <c r="F135" s="113"/>
    </row>
    <row r="136" spans="1:7" s="3" customFormat="1" ht="63.75" x14ac:dyDescent="0.2">
      <c r="A136" s="236" t="s">
        <v>176</v>
      </c>
      <c r="B136" s="122" t="s">
        <v>224</v>
      </c>
      <c r="C136" s="362"/>
      <c r="D136" s="363"/>
      <c r="E136" s="275"/>
      <c r="F136" s="113"/>
    </row>
    <row r="137" spans="1:7" s="3" customFormat="1" x14ac:dyDescent="0.2">
      <c r="A137" s="236"/>
      <c r="B137" s="122"/>
      <c r="C137" s="362" t="s">
        <v>5</v>
      </c>
      <c r="D137" s="363">
        <f>0.6*0.55*12</f>
        <v>3.96</v>
      </c>
      <c r="E137" s="121"/>
      <c r="F137" s="113">
        <f>D137*E137</f>
        <v>0</v>
      </c>
    </row>
    <row r="138" spans="1:7" s="3" customFormat="1" x14ac:dyDescent="0.2">
      <c r="A138" s="364"/>
      <c r="B138" s="275"/>
      <c r="C138" s="364"/>
      <c r="D138" s="332"/>
      <c r="E138" s="275"/>
      <c r="F138" s="275"/>
      <c r="G138" s="2"/>
    </row>
    <row r="139" spans="1:7" s="3" customFormat="1" ht="25.5" x14ac:dyDescent="0.2">
      <c r="A139" s="236" t="s">
        <v>177</v>
      </c>
      <c r="B139" s="122" t="s">
        <v>225</v>
      </c>
      <c r="C139" s="362"/>
      <c r="D139" s="363"/>
      <c r="E139" s="275"/>
      <c r="F139" s="113"/>
    </row>
    <row r="140" spans="1:7" s="3" customFormat="1" x14ac:dyDescent="0.2">
      <c r="A140" s="236"/>
      <c r="B140" s="122" t="s">
        <v>226</v>
      </c>
      <c r="C140" s="362" t="s">
        <v>180</v>
      </c>
      <c r="D140" s="363">
        <v>12</v>
      </c>
      <c r="E140" s="121"/>
      <c r="F140" s="113">
        <f>D140*E140</f>
        <v>0</v>
      </c>
    </row>
    <row r="141" spans="1:7" s="3" customFormat="1" x14ac:dyDescent="0.2">
      <c r="A141" s="364"/>
      <c r="B141" s="275"/>
      <c r="C141" s="364"/>
      <c r="D141" s="332"/>
      <c r="E141" s="275"/>
      <c r="F141" s="275"/>
    </row>
    <row r="142" spans="1:7" s="3" customFormat="1" ht="38.25" x14ac:dyDescent="0.2">
      <c r="A142" s="236" t="s">
        <v>179</v>
      </c>
      <c r="B142" s="122" t="s">
        <v>227</v>
      </c>
      <c r="C142" s="362"/>
      <c r="D142" s="363"/>
      <c r="E142" s="275"/>
      <c r="F142" s="113"/>
    </row>
    <row r="143" spans="1:7" s="3" customFormat="1" x14ac:dyDescent="0.2">
      <c r="A143" s="236"/>
      <c r="B143" s="122"/>
      <c r="C143" s="362" t="s">
        <v>180</v>
      </c>
      <c r="D143" s="363">
        <v>32</v>
      </c>
      <c r="E143" s="121"/>
      <c r="F143" s="113">
        <f>D143*E143</f>
        <v>0</v>
      </c>
    </row>
    <row r="144" spans="1:7" s="3" customFormat="1" x14ac:dyDescent="0.2">
      <c r="A144" s="236"/>
      <c r="B144" s="122"/>
      <c r="C144" s="362"/>
      <c r="D144" s="363"/>
      <c r="E144" s="275"/>
      <c r="F144" s="113"/>
    </row>
    <row r="145" spans="1:6" s="3" customFormat="1" x14ac:dyDescent="0.2">
      <c r="A145" s="236" t="s">
        <v>181</v>
      </c>
      <c r="B145" s="122" t="s">
        <v>228</v>
      </c>
      <c r="C145" s="362"/>
      <c r="D145" s="363"/>
      <c r="E145" s="275"/>
      <c r="F145" s="113"/>
    </row>
    <row r="146" spans="1:6" s="3" customFormat="1" x14ac:dyDescent="0.2">
      <c r="A146" s="236"/>
      <c r="B146" s="122"/>
      <c r="C146" s="362" t="s">
        <v>180</v>
      </c>
      <c r="D146" s="363">
        <v>12</v>
      </c>
      <c r="E146" s="121"/>
      <c r="F146" s="113">
        <f>D146*E146</f>
        <v>0</v>
      </c>
    </row>
    <row r="147" spans="1:6" s="3" customFormat="1" x14ac:dyDescent="0.2">
      <c r="A147" s="364"/>
      <c r="B147" s="275"/>
      <c r="C147" s="364"/>
      <c r="D147" s="332"/>
      <c r="E147" s="275"/>
      <c r="F147" s="275"/>
    </row>
    <row r="148" spans="1:6" s="3" customFormat="1" ht="51" x14ac:dyDescent="0.2">
      <c r="A148" s="236" t="s">
        <v>182</v>
      </c>
      <c r="B148" s="282" t="s">
        <v>229</v>
      </c>
      <c r="C148" s="273"/>
      <c r="D148" s="259"/>
      <c r="E148" s="131"/>
      <c r="F148" s="260"/>
    </row>
    <row r="149" spans="1:6" s="3" customFormat="1" x14ac:dyDescent="0.2">
      <c r="A149" s="236"/>
      <c r="B149" s="260"/>
      <c r="C149" s="130" t="s">
        <v>5</v>
      </c>
      <c r="D149" s="135">
        <f>+D134-D137</f>
        <v>3.2399999999999993</v>
      </c>
      <c r="E149" s="121"/>
      <c r="F149" s="260">
        <f>+ROUND((D149*E149),2)</f>
        <v>0</v>
      </c>
    </row>
    <row r="150" spans="1:6" s="3" customFormat="1" x14ac:dyDescent="0.2">
      <c r="A150" s="364"/>
      <c r="B150" s="275"/>
      <c r="C150" s="364"/>
      <c r="D150" s="332"/>
      <c r="E150" s="275"/>
      <c r="F150" s="275"/>
    </row>
    <row r="151" spans="1:6" s="3" customFormat="1" ht="13.5" thickBot="1" x14ac:dyDescent="0.25">
      <c r="A151" s="355"/>
      <c r="B151" s="248" t="s">
        <v>230</v>
      </c>
      <c r="C151" s="355"/>
      <c r="D151" s="330"/>
      <c r="E151" s="248"/>
      <c r="F151" s="247">
        <f>+ROUND(SUM(F131:F149),1)</f>
        <v>0</v>
      </c>
    </row>
    <row r="152" spans="1:6" s="3" customFormat="1" ht="13.5" thickTop="1" x14ac:dyDescent="0.2">
      <c r="A152" s="183"/>
      <c r="B152" s="178"/>
      <c r="C152" s="176"/>
      <c r="D152" s="177"/>
      <c r="E152" s="178"/>
      <c r="F152" s="178"/>
    </row>
    <row r="153" spans="1:6" s="3" customFormat="1" x14ac:dyDescent="0.2">
      <c r="A153" s="298" t="s">
        <v>291</v>
      </c>
      <c r="B153" s="299" t="s">
        <v>290</v>
      </c>
      <c r="C153" s="176"/>
      <c r="D153" s="177"/>
      <c r="E153" s="178"/>
      <c r="F153" s="178"/>
    </row>
    <row r="154" spans="1:6" s="3" customFormat="1" x14ac:dyDescent="0.2">
      <c r="A154" s="183"/>
      <c r="B154" s="178"/>
      <c r="C154" s="176"/>
      <c r="D154" s="177"/>
      <c r="E154" s="178"/>
      <c r="F154" s="178"/>
    </row>
    <row r="155" spans="1:6" s="3" customFormat="1" ht="51" x14ac:dyDescent="0.2">
      <c r="A155" s="145">
        <v>1</v>
      </c>
      <c r="B155" s="154" t="s">
        <v>149</v>
      </c>
      <c r="C155" s="96"/>
      <c r="D155" s="259"/>
      <c r="E155" s="97"/>
      <c r="F155" s="97"/>
    </row>
    <row r="156" spans="1:6" s="3" customFormat="1" x14ac:dyDescent="0.2">
      <c r="A156" s="225"/>
      <c r="B156" s="228"/>
      <c r="C156" s="96"/>
      <c r="D156" s="259"/>
      <c r="E156" s="97"/>
      <c r="F156" s="227">
        <f>+ROUND((SUM(F26,F70,F99,F124,F151)*0.1),-2)</f>
        <v>0</v>
      </c>
    </row>
    <row r="157" spans="1:6" s="3" customFormat="1" x14ac:dyDescent="0.2">
      <c r="A157" s="183"/>
      <c r="B157" s="178"/>
      <c r="C157" s="216"/>
      <c r="D157" s="177"/>
      <c r="E157" s="215"/>
      <c r="F157" s="215"/>
    </row>
    <row r="158" spans="1:6" s="3" customFormat="1" ht="13.5" thickBot="1" x14ac:dyDescent="0.25">
      <c r="A158" s="355"/>
      <c r="B158" s="248" t="s">
        <v>273</v>
      </c>
      <c r="C158" s="355"/>
      <c r="D158" s="330"/>
      <c r="E158" s="248"/>
      <c r="F158" s="247">
        <f>SUM(F26,F70,F99,F124,F151,F156)</f>
        <v>0</v>
      </c>
    </row>
    <row r="159" spans="1:6" s="3" customFormat="1" ht="13.5" thickTop="1" x14ac:dyDescent="0.2">
      <c r="A159" s="356"/>
      <c r="B159" s="181"/>
      <c r="C159" s="356"/>
      <c r="D159" s="331"/>
      <c r="E159" s="181"/>
      <c r="F159" s="293"/>
    </row>
    <row r="160" spans="1:6" s="3" customFormat="1" x14ac:dyDescent="0.2">
      <c r="A160" s="298"/>
      <c r="B160" s="299" t="s">
        <v>292</v>
      </c>
      <c r="C160" s="353"/>
      <c r="D160" s="177"/>
      <c r="E160" s="178"/>
      <c r="F160" s="178"/>
    </row>
    <row r="161" spans="1:6" s="3" customFormat="1" x14ac:dyDescent="0.2">
      <c r="A161" s="298"/>
      <c r="B161" s="299"/>
      <c r="C161" s="353"/>
      <c r="D161" s="177"/>
      <c r="E161" s="178"/>
      <c r="F161" s="178"/>
    </row>
    <row r="162" spans="1:6" s="3" customFormat="1" x14ac:dyDescent="0.2">
      <c r="A162" s="298"/>
      <c r="B162" s="299"/>
      <c r="C162" s="353"/>
      <c r="D162" s="177"/>
      <c r="E162" s="178"/>
      <c r="F162" s="178"/>
    </row>
    <row r="163" spans="1:6" s="3" customFormat="1" x14ac:dyDescent="0.2">
      <c r="A163" s="180" t="s">
        <v>98</v>
      </c>
      <c r="B163" s="181" t="s">
        <v>276</v>
      </c>
      <c r="C163" s="96"/>
      <c r="D163" s="263"/>
      <c r="E163" s="231"/>
      <c r="F163" s="231"/>
    </row>
    <row r="164" spans="1:6" s="3" customFormat="1" x14ac:dyDescent="0.2">
      <c r="A164" s="180"/>
      <c r="B164" s="294"/>
      <c r="C164" s="96"/>
      <c r="D164" s="263"/>
      <c r="E164" s="231"/>
      <c r="F164" s="231"/>
    </row>
    <row r="165" spans="1:6" s="3" customFormat="1" ht="63.75" x14ac:dyDescent="0.2">
      <c r="A165" s="180"/>
      <c r="B165" s="467" t="s">
        <v>342</v>
      </c>
      <c r="C165" s="96"/>
      <c r="D165" s="263"/>
      <c r="E165" s="231"/>
      <c r="F165" s="231"/>
    </row>
    <row r="166" spans="1:6" s="3" customFormat="1" x14ac:dyDescent="0.2">
      <c r="A166" s="180"/>
      <c r="B166" s="294"/>
      <c r="C166" s="96"/>
      <c r="D166" s="263"/>
      <c r="E166" s="231"/>
      <c r="F166" s="231"/>
    </row>
    <row r="167" spans="1:6" s="3" customFormat="1" x14ac:dyDescent="0.2">
      <c r="A167" s="145"/>
      <c r="B167" s="233"/>
      <c r="C167" s="234"/>
      <c r="D167" s="263"/>
      <c r="E167" s="231"/>
      <c r="F167" s="231"/>
    </row>
    <row r="168" spans="1:6" s="3" customFormat="1" x14ac:dyDescent="0.2">
      <c r="A168" s="374">
        <v>1</v>
      </c>
      <c r="B168" s="375" t="s">
        <v>293</v>
      </c>
      <c r="C168" s="374" t="s">
        <v>154</v>
      </c>
      <c r="D168" s="376">
        <v>1</v>
      </c>
      <c r="E168" s="379"/>
      <c r="F168" s="379">
        <f>+D168*E168</f>
        <v>0</v>
      </c>
    </row>
    <row r="169" spans="1:6" s="3" customFormat="1" x14ac:dyDescent="0.2">
      <c r="A169" s="366"/>
      <c r="B169" s="367"/>
      <c r="C169" s="366"/>
      <c r="D169" s="368"/>
      <c r="E169" s="367"/>
      <c r="F169" s="367"/>
    </row>
    <row r="170" spans="1:6" s="3" customFormat="1" ht="89.25" x14ac:dyDescent="0.2">
      <c r="A170" s="366"/>
      <c r="B170" s="369" t="s">
        <v>294</v>
      </c>
      <c r="C170" s="366"/>
      <c r="D170" s="368"/>
      <c r="E170" s="367"/>
      <c r="F170" s="367"/>
    </row>
    <row r="171" spans="1:6" s="3" customFormat="1" x14ac:dyDescent="0.2">
      <c r="A171" s="366"/>
      <c r="B171" s="367" t="s">
        <v>295</v>
      </c>
      <c r="C171" s="370"/>
      <c r="D171" s="371"/>
      <c r="E171" s="369"/>
      <c r="F171" s="367"/>
    </row>
    <row r="172" spans="1:6" s="3" customFormat="1" x14ac:dyDescent="0.2">
      <c r="A172" s="366"/>
      <c r="B172" s="367" t="s">
        <v>296</v>
      </c>
      <c r="C172" s="366"/>
      <c r="D172" s="368"/>
      <c r="E172" s="367"/>
      <c r="F172" s="367"/>
    </row>
    <row r="173" spans="1:6" s="3" customFormat="1" x14ac:dyDescent="0.2">
      <c r="A173" s="366"/>
      <c r="B173" s="367" t="s">
        <v>359</v>
      </c>
      <c r="C173" s="366"/>
      <c r="D173" s="368"/>
      <c r="E173" s="367"/>
      <c r="F173" s="367"/>
    </row>
    <row r="174" spans="1:6" s="3" customFormat="1" ht="25.5" x14ac:dyDescent="0.2">
      <c r="A174" s="366"/>
      <c r="B174" s="367" t="s">
        <v>297</v>
      </c>
      <c r="C174" s="372"/>
      <c r="D174" s="368"/>
      <c r="E174" s="367"/>
      <c r="F174" s="367"/>
    </row>
    <row r="175" spans="1:6" s="3" customFormat="1" ht="25.5" x14ac:dyDescent="0.2">
      <c r="A175" s="366"/>
      <c r="B175" s="367" t="s">
        <v>298</v>
      </c>
      <c r="C175" s="372"/>
      <c r="D175" s="368"/>
      <c r="E175" s="367"/>
      <c r="F175" s="367"/>
    </row>
    <row r="176" spans="1:6" s="3" customFormat="1" x14ac:dyDescent="0.2">
      <c r="A176" s="366"/>
      <c r="B176" s="369" t="s">
        <v>299</v>
      </c>
      <c r="C176" s="372"/>
      <c r="D176" s="368"/>
      <c r="E176" s="367"/>
      <c r="F176" s="367"/>
    </row>
    <row r="177" spans="1:6" s="3" customFormat="1" x14ac:dyDescent="0.2">
      <c r="A177" s="366"/>
      <c r="B177" s="369" t="s">
        <v>348</v>
      </c>
      <c r="C177" s="372"/>
      <c r="D177" s="368"/>
      <c r="E177" s="367"/>
      <c r="F177" s="367"/>
    </row>
    <row r="178" spans="1:6" s="3" customFormat="1" x14ac:dyDescent="0.2">
      <c r="A178" s="366"/>
      <c r="B178" s="369" t="s">
        <v>300</v>
      </c>
      <c r="C178" s="372"/>
      <c r="D178" s="368"/>
      <c r="E178" s="367"/>
      <c r="F178" s="367"/>
    </row>
    <row r="179" spans="1:6" s="3" customFormat="1" ht="89.25" x14ac:dyDescent="0.2">
      <c r="A179" s="366"/>
      <c r="B179" s="367" t="s">
        <v>349</v>
      </c>
      <c r="C179" s="366"/>
      <c r="D179" s="368"/>
      <c r="E179" s="367"/>
      <c r="F179" s="367"/>
    </row>
    <row r="180" spans="1:6" s="3" customFormat="1" ht="89.25" x14ac:dyDescent="0.2">
      <c r="A180" s="366"/>
      <c r="B180" s="367" t="s">
        <v>343</v>
      </c>
      <c r="C180" s="366" t="s">
        <v>152</v>
      </c>
      <c r="D180" s="368">
        <v>1</v>
      </c>
      <c r="E180" s="367"/>
      <c r="F180" s="367"/>
    </row>
    <row r="181" spans="1:6" s="3" customFormat="1" ht="38.25" x14ac:dyDescent="0.2">
      <c r="A181" s="366"/>
      <c r="B181" s="369" t="s">
        <v>347</v>
      </c>
      <c r="C181" s="366" t="s">
        <v>152</v>
      </c>
      <c r="D181" s="368">
        <v>1</v>
      </c>
      <c r="E181" s="367"/>
      <c r="F181" s="367"/>
    </row>
    <row r="182" spans="1:6" s="3" customFormat="1" ht="38.25" x14ac:dyDescent="0.2">
      <c r="A182" s="366"/>
      <c r="B182" s="369" t="s">
        <v>344</v>
      </c>
      <c r="C182" s="366" t="s">
        <v>152</v>
      </c>
      <c r="D182" s="368">
        <v>1</v>
      </c>
      <c r="E182" s="367"/>
      <c r="F182" s="367"/>
    </row>
    <row r="183" spans="1:6" s="3" customFormat="1" ht="63.75" x14ac:dyDescent="0.2">
      <c r="A183" s="366"/>
      <c r="B183" s="367" t="s">
        <v>345</v>
      </c>
      <c r="C183" s="366" t="s">
        <v>152</v>
      </c>
      <c r="D183" s="368">
        <v>1</v>
      </c>
      <c r="E183" s="367"/>
      <c r="F183" s="367"/>
    </row>
    <row r="184" spans="1:6" s="3" customFormat="1" ht="63.75" x14ac:dyDescent="0.2">
      <c r="A184" s="366"/>
      <c r="B184" s="369" t="s">
        <v>351</v>
      </c>
      <c r="C184" s="366" t="s">
        <v>152</v>
      </c>
      <c r="D184" s="368">
        <v>2</v>
      </c>
      <c r="E184" s="367"/>
      <c r="F184" s="367"/>
    </row>
    <row r="185" spans="1:6" s="3" customFormat="1" ht="63.75" x14ac:dyDescent="0.2">
      <c r="A185" s="366"/>
      <c r="B185" s="369" t="s">
        <v>350</v>
      </c>
      <c r="C185" s="366" t="s">
        <v>152</v>
      </c>
      <c r="D185" s="368">
        <v>1</v>
      </c>
      <c r="E185" s="367"/>
      <c r="F185" s="367"/>
    </row>
    <row r="186" spans="1:6" s="3" customFormat="1" ht="38.25" x14ac:dyDescent="0.2">
      <c r="A186" s="366"/>
      <c r="B186" s="369" t="s">
        <v>301</v>
      </c>
      <c r="C186" s="366" t="s">
        <v>152</v>
      </c>
      <c r="D186" s="368">
        <v>1</v>
      </c>
      <c r="E186" s="367"/>
      <c r="F186" s="367"/>
    </row>
    <row r="187" spans="1:6" s="3" customFormat="1" x14ac:dyDescent="0.2">
      <c r="A187" s="366"/>
      <c r="B187" s="369"/>
      <c r="C187" s="366"/>
      <c r="D187" s="368"/>
      <c r="E187" s="367"/>
      <c r="F187" s="367"/>
    </row>
    <row r="188" spans="1:6" s="3" customFormat="1" ht="76.5" x14ac:dyDescent="0.2">
      <c r="A188" s="366">
        <v>2</v>
      </c>
      <c r="B188" s="373" t="s">
        <v>360</v>
      </c>
      <c r="C188" s="366" t="s">
        <v>154</v>
      </c>
      <c r="D188" s="368">
        <v>1</v>
      </c>
      <c r="E188" s="377"/>
      <c r="F188" s="377">
        <f>+D188*E188</f>
        <v>0</v>
      </c>
    </row>
    <row r="189" spans="1:6" s="3" customFormat="1" x14ac:dyDescent="0.2">
      <c r="A189" s="366"/>
      <c r="B189" s="373"/>
      <c r="C189" s="366"/>
      <c r="D189" s="368"/>
      <c r="E189" s="367"/>
      <c r="F189" s="367"/>
    </row>
    <row r="190" spans="1:6" s="3" customFormat="1" ht="102" x14ac:dyDescent="0.2">
      <c r="A190" s="366">
        <v>3</v>
      </c>
      <c r="B190" s="373" t="s">
        <v>346</v>
      </c>
      <c r="C190" s="366" t="s">
        <v>154</v>
      </c>
      <c r="D190" s="368">
        <v>1</v>
      </c>
      <c r="E190" s="377"/>
      <c r="F190" s="377">
        <f>+D190*E190</f>
        <v>0</v>
      </c>
    </row>
    <row r="191" spans="1:6" s="3" customFormat="1" x14ac:dyDescent="0.2">
      <c r="A191" s="366"/>
      <c r="B191" s="373"/>
      <c r="C191" s="366"/>
      <c r="D191" s="368"/>
      <c r="E191" s="367"/>
      <c r="F191" s="367"/>
    </row>
    <row r="192" spans="1:6" s="3" customFormat="1" ht="51" x14ac:dyDescent="0.2">
      <c r="A192" s="311">
        <v>4</v>
      </c>
      <c r="B192" s="378" t="s">
        <v>302</v>
      </c>
      <c r="C192" s="265"/>
      <c r="D192" s="314"/>
      <c r="E192" s="347"/>
      <c r="F192" s="297"/>
    </row>
    <row r="193" spans="1:6" s="3" customFormat="1" x14ac:dyDescent="0.2">
      <c r="A193" s="348"/>
      <c r="B193" s="272"/>
      <c r="C193" s="265" t="s">
        <v>152</v>
      </c>
      <c r="D193" s="314">
        <v>1</v>
      </c>
      <c r="E193" s="347"/>
      <c r="F193" s="297">
        <f>+ROUND((D193*E193),2)</f>
        <v>0</v>
      </c>
    </row>
    <row r="194" spans="1:6" s="3" customFormat="1" x14ac:dyDescent="0.2">
      <c r="A194" s="366"/>
      <c r="B194" s="373"/>
      <c r="C194" s="366"/>
      <c r="D194" s="368"/>
      <c r="E194" s="367"/>
      <c r="F194" s="367"/>
    </row>
    <row r="195" spans="1:6" s="3" customFormat="1" ht="140.25" x14ac:dyDescent="0.2">
      <c r="A195" s="380">
        <v>5</v>
      </c>
      <c r="B195" s="381" t="s">
        <v>303</v>
      </c>
      <c r="C195" s="381"/>
      <c r="D195" s="314"/>
      <c r="E195" s="347"/>
      <c r="F195" s="297"/>
    </row>
    <row r="196" spans="1:6" s="3" customFormat="1" x14ac:dyDescent="0.2">
      <c r="A196" s="348"/>
      <c r="B196" s="272"/>
      <c r="C196" s="272" t="s">
        <v>152</v>
      </c>
      <c r="D196" s="314">
        <v>1</v>
      </c>
      <c r="E196" s="347"/>
      <c r="F196" s="297">
        <f>+ROUND((D196*E196),2)</f>
        <v>0</v>
      </c>
    </row>
    <row r="197" spans="1:6" s="3" customFormat="1" x14ac:dyDescent="0.2">
      <c r="A197" s="366"/>
      <c r="B197" s="369"/>
      <c r="C197" s="366"/>
      <c r="D197" s="368"/>
      <c r="E197" s="367"/>
      <c r="F197" s="367"/>
    </row>
    <row r="198" spans="1:6" s="3" customFormat="1" ht="153" x14ac:dyDescent="0.2">
      <c r="A198" s="311">
        <v>6</v>
      </c>
      <c r="B198" s="381" t="s">
        <v>357</v>
      </c>
      <c r="C198" s="272"/>
      <c r="D198" s="314"/>
      <c r="E198" s="347"/>
      <c r="F198" s="265"/>
    </row>
    <row r="199" spans="1:6" s="3" customFormat="1" x14ac:dyDescent="0.2">
      <c r="A199" s="348"/>
      <c r="B199" s="272"/>
      <c r="C199" s="265" t="s">
        <v>152</v>
      </c>
      <c r="D199" s="314">
        <v>1</v>
      </c>
      <c r="E199" s="347"/>
      <c r="F199" s="297">
        <f>+ROUND((D199*E199),2)</f>
        <v>0</v>
      </c>
    </row>
    <row r="200" spans="1:6" s="3" customFormat="1" x14ac:dyDescent="0.2">
      <c r="A200" s="366"/>
      <c r="B200" s="369"/>
      <c r="C200" s="366"/>
      <c r="D200" s="368"/>
      <c r="E200" s="367"/>
      <c r="F200" s="367"/>
    </row>
    <row r="201" spans="1:6" s="3" customFormat="1" ht="63.75" x14ac:dyDescent="0.2">
      <c r="A201" s="366">
        <v>7</v>
      </c>
      <c r="B201" s="369" t="s">
        <v>304</v>
      </c>
      <c r="C201" s="382"/>
      <c r="D201" s="383"/>
      <c r="E201" s="367"/>
      <c r="F201" s="367"/>
    </row>
    <row r="202" spans="1:6" s="3" customFormat="1" x14ac:dyDescent="0.2">
      <c r="A202" s="366"/>
      <c r="B202" s="369"/>
      <c r="C202" s="384" t="s">
        <v>154</v>
      </c>
      <c r="D202" s="385">
        <v>1</v>
      </c>
      <c r="E202" s="347"/>
      <c r="F202" s="297">
        <f>+ROUND((D202*E202),2)</f>
        <v>0</v>
      </c>
    </row>
    <row r="203" spans="1:6" s="3" customFormat="1" x14ac:dyDescent="0.2">
      <c r="A203" s="366"/>
      <c r="B203" s="369"/>
      <c r="C203" s="366"/>
      <c r="D203" s="368"/>
      <c r="E203" s="367"/>
      <c r="F203" s="367"/>
    </row>
    <row r="204" spans="1:6" s="3" customFormat="1" ht="63.75" x14ac:dyDescent="0.2">
      <c r="A204" s="366">
        <v>8</v>
      </c>
      <c r="B204" s="369" t="s">
        <v>353</v>
      </c>
      <c r="C204" s="382"/>
      <c r="D204" s="383"/>
      <c r="E204" s="367"/>
      <c r="F204" s="367"/>
    </row>
    <row r="205" spans="1:6" s="3" customFormat="1" x14ac:dyDescent="0.2">
      <c r="A205" s="366"/>
      <c r="B205" s="369"/>
      <c r="C205" s="384" t="s">
        <v>154</v>
      </c>
      <c r="D205" s="385">
        <v>1</v>
      </c>
      <c r="E205" s="347"/>
      <c r="F205" s="297">
        <f>+ROUND((D205*E205),2)</f>
        <v>0</v>
      </c>
    </row>
    <row r="206" spans="1:6" s="3" customFormat="1" x14ac:dyDescent="0.2">
      <c r="A206" s="145"/>
      <c r="B206" s="250"/>
      <c r="C206" s="234"/>
      <c r="D206" s="263"/>
      <c r="E206" s="231"/>
      <c r="F206" s="231"/>
    </row>
    <row r="207" spans="1:6" ht="51" x14ac:dyDescent="0.2">
      <c r="A207" s="145">
        <v>9</v>
      </c>
      <c r="B207" s="154" t="s">
        <v>149</v>
      </c>
      <c r="C207" s="96"/>
      <c r="D207" s="259"/>
      <c r="E207" s="97"/>
      <c r="F207" s="97"/>
    </row>
    <row r="208" spans="1:6" x14ac:dyDescent="0.2">
      <c r="A208" s="225"/>
      <c r="B208" s="228"/>
      <c r="C208" s="96"/>
      <c r="D208" s="259"/>
      <c r="E208" s="97"/>
      <c r="F208" s="227">
        <f>+ROUND((SUM(F168:F206)*0.1),-2)</f>
        <v>0</v>
      </c>
    </row>
    <row r="209" spans="1:6" x14ac:dyDescent="0.2">
      <c r="A209" s="225"/>
      <c r="B209" s="365"/>
      <c r="C209" s="254"/>
      <c r="D209" s="334"/>
      <c r="E209" s="251"/>
      <c r="F209" s="251"/>
    </row>
    <row r="210" spans="1:6" ht="13.5" thickBot="1" x14ac:dyDescent="0.25">
      <c r="A210" s="355"/>
      <c r="B210" s="248" t="s">
        <v>275</v>
      </c>
      <c r="C210" s="355"/>
      <c r="D210" s="330"/>
      <c r="E210" s="248"/>
      <c r="F210" s="247">
        <f>SUM(F168:F208)</f>
        <v>0</v>
      </c>
    </row>
    <row r="211" spans="1:6" ht="13.5" thickTop="1" x14ac:dyDescent="0.2"/>
    <row r="212" spans="1:6" x14ac:dyDescent="0.2">
      <c r="A212" s="70"/>
      <c r="D212" s="338"/>
    </row>
    <row r="213" spans="1:6" x14ac:dyDescent="0.2">
      <c r="A213" s="70"/>
      <c r="D213" s="338"/>
    </row>
    <row r="214" spans="1:6" x14ac:dyDescent="0.2">
      <c r="A214" s="70"/>
      <c r="D214" s="338"/>
    </row>
    <row r="215" spans="1:6" x14ac:dyDescent="0.2">
      <c r="A215" s="70"/>
      <c r="D215" s="338"/>
    </row>
    <row r="216" spans="1:6" x14ac:dyDescent="0.2">
      <c r="A216" s="70"/>
      <c r="D216" s="338"/>
    </row>
    <row r="217" spans="1:6" x14ac:dyDescent="0.2">
      <c r="A217" s="70"/>
      <c r="D217" s="338"/>
    </row>
    <row r="218" spans="1:6" x14ac:dyDescent="0.2">
      <c r="A218" s="78"/>
      <c r="B218" s="5"/>
      <c r="C218" s="69"/>
      <c r="D218" s="75"/>
      <c r="E218" s="5"/>
      <c r="F218" s="5"/>
    </row>
    <row r="219" spans="1:6" x14ac:dyDescent="0.2">
      <c r="A219" s="70"/>
      <c r="D219" s="338"/>
    </row>
    <row r="220" spans="1:6" x14ac:dyDescent="0.2">
      <c r="A220" s="70"/>
      <c r="D220" s="338"/>
    </row>
  </sheetData>
  <mergeCells count="6">
    <mergeCell ref="F11:F12"/>
    <mergeCell ref="A11:A12"/>
    <mergeCell ref="B11:B12"/>
    <mergeCell ref="C11:C12"/>
    <mergeCell ref="D11:D12"/>
    <mergeCell ref="E11:E12"/>
  </mergeCells>
  <conditionalFormatting sqref="E134 E131 E137">
    <cfRule type="cellIs" dxfId="5" priority="7" operator="equal">
      <formula>0</formula>
    </cfRule>
  </conditionalFormatting>
  <conditionalFormatting sqref="E140">
    <cfRule type="cellIs" dxfId="4" priority="6" operator="equal">
      <formula>0</formula>
    </cfRule>
  </conditionalFormatting>
  <conditionalFormatting sqref="E143">
    <cfRule type="cellIs" dxfId="3" priority="5" operator="equal">
      <formula>0</formula>
    </cfRule>
  </conditionalFormatting>
  <conditionalFormatting sqref="E146">
    <cfRule type="cellIs" dxfId="2" priority="4" operator="equal">
      <formula>0</formula>
    </cfRule>
  </conditionalFormatting>
  <conditionalFormatting sqref="E149">
    <cfRule type="cellIs" dxfId="1" priority="3" operator="equal">
      <formula>0</formula>
    </cfRule>
  </conditionalFormatting>
  <conditionalFormatting sqref="E149">
    <cfRule type="cellIs" dxfId="0" priority="2" operator="equal">
      <formula>0</formula>
    </cfRule>
  </conditionalFormatting>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view="pageBreakPreview" zoomScaleNormal="100" zoomScaleSheetLayoutView="100" workbookViewId="0"/>
  </sheetViews>
  <sheetFormatPr defaultRowHeight="12.75" x14ac:dyDescent="0.2"/>
  <cols>
    <col min="1" max="1" width="10" style="448" customWidth="1"/>
    <col min="2" max="2" width="46.83203125" style="343" customWidth="1"/>
    <col min="3" max="3" width="7.1640625" style="351" customWidth="1"/>
    <col min="4" max="4" width="9.5" style="345" customWidth="1"/>
    <col min="5" max="5" width="14.1640625" style="343" customWidth="1"/>
    <col min="6" max="6" width="15" style="343" bestFit="1" customWidth="1"/>
    <col min="7" max="7" width="13" style="344" customWidth="1"/>
    <col min="8" max="8" width="69.6640625" style="344" customWidth="1"/>
    <col min="9" max="11" width="9.33203125" style="343"/>
    <col min="12" max="13" width="9.5" style="343" bestFit="1" customWidth="1"/>
    <col min="14" max="14" width="11.83203125" style="343" bestFit="1" customWidth="1"/>
    <col min="15" max="16384" width="9.33203125" style="343"/>
  </cols>
  <sheetData>
    <row r="1" spans="1:10" s="344" customFormat="1" x14ac:dyDescent="0.2">
      <c r="A1" s="409"/>
      <c r="B1" s="389" t="s">
        <v>305</v>
      </c>
      <c r="C1" s="410"/>
      <c r="D1" s="411"/>
      <c r="E1" s="410"/>
      <c r="F1" s="412"/>
      <c r="I1" s="343"/>
      <c r="J1" s="343"/>
    </row>
    <row r="2" spans="1:10" s="344" customFormat="1" x14ac:dyDescent="0.2">
      <c r="A2" s="413"/>
      <c r="B2" s="414"/>
      <c r="C2" s="410"/>
      <c r="D2" s="411"/>
      <c r="E2" s="410"/>
      <c r="F2" s="412"/>
      <c r="I2" s="343"/>
      <c r="J2" s="343"/>
    </row>
    <row r="3" spans="1:10" s="344" customFormat="1" x14ac:dyDescent="0.2">
      <c r="A3" s="415" t="s">
        <v>19</v>
      </c>
      <c r="B3" s="230" t="s">
        <v>25</v>
      </c>
      <c r="C3" s="416"/>
      <c r="D3" s="411"/>
      <c r="E3" s="410"/>
      <c r="F3" s="412"/>
      <c r="I3" s="343"/>
      <c r="J3" s="343"/>
    </row>
    <row r="4" spans="1:10" s="344" customFormat="1" x14ac:dyDescent="0.2">
      <c r="A4" s="417" t="s">
        <v>99</v>
      </c>
      <c r="B4" s="343" t="s">
        <v>42</v>
      </c>
      <c r="C4" s="416"/>
      <c r="D4" s="411"/>
      <c r="E4" s="410"/>
      <c r="F4" s="418">
        <f>+F60</f>
        <v>0</v>
      </c>
      <c r="I4" s="343"/>
      <c r="J4" s="343"/>
    </row>
    <row r="5" spans="1:10" s="344" customFormat="1" x14ac:dyDescent="0.2">
      <c r="A5" s="419" t="s">
        <v>100</v>
      </c>
      <c r="B5" s="420" t="s">
        <v>28</v>
      </c>
      <c r="C5" s="421"/>
      <c r="D5" s="422"/>
      <c r="E5" s="423"/>
      <c r="F5" s="424">
        <f>+F83</f>
        <v>0</v>
      </c>
      <c r="I5" s="343"/>
      <c r="J5" s="343"/>
    </row>
    <row r="6" spans="1:10" s="344" customFormat="1" x14ac:dyDescent="0.2">
      <c r="A6" s="425"/>
      <c r="B6" s="426"/>
      <c r="C6" s="410"/>
      <c r="D6" s="411"/>
      <c r="E6" s="410"/>
      <c r="F6" s="418"/>
      <c r="I6" s="343"/>
      <c r="J6" s="343"/>
    </row>
    <row r="7" spans="1:10" s="344" customFormat="1" x14ac:dyDescent="0.2">
      <c r="A7" s="425"/>
      <c r="B7" s="393" t="s">
        <v>306</v>
      </c>
      <c r="C7" s="394"/>
      <c r="D7" s="395"/>
      <c r="E7" s="394"/>
      <c r="F7" s="396">
        <f>SUM(F4:F6)</f>
        <v>0</v>
      </c>
      <c r="I7" s="343"/>
      <c r="J7" s="343"/>
    </row>
    <row r="8" spans="1:10" s="344" customFormat="1" x14ac:dyDescent="0.2">
      <c r="A8" s="427"/>
      <c r="B8" s="428"/>
      <c r="C8" s="429"/>
      <c r="D8" s="430"/>
      <c r="E8" s="350"/>
      <c r="F8" s="350"/>
      <c r="I8" s="343"/>
      <c r="J8" s="343"/>
    </row>
    <row r="9" spans="1:10" s="344" customFormat="1" x14ac:dyDescent="0.2">
      <c r="A9" s="431"/>
      <c r="B9" s="230"/>
      <c r="C9" s="351"/>
      <c r="D9" s="345"/>
      <c r="E9" s="343"/>
      <c r="F9" s="343"/>
      <c r="I9" s="343"/>
      <c r="J9" s="343"/>
    </row>
    <row r="10" spans="1:10" s="344" customFormat="1" x14ac:dyDescent="0.2">
      <c r="A10" s="548" t="s">
        <v>107</v>
      </c>
      <c r="B10" s="546" t="s">
        <v>108</v>
      </c>
      <c r="C10" s="546" t="s">
        <v>109</v>
      </c>
      <c r="D10" s="546" t="s">
        <v>110</v>
      </c>
      <c r="E10" s="546" t="s">
        <v>111</v>
      </c>
      <c r="F10" s="546" t="s">
        <v>112</v>
      </c>
      <c r="I10" s="343"/>
      <c r="J10" s="343"/>
    </row>
    <row r="11" spans="1:10" s="344" customFormat="1" x14ac:dyDescent="0.2">
      <c r="A11" s="549"/>
      <c r="B11" s="547"/>
      <c r="C11" s="547"/>
      <c r="D11" s="547"/>
      <c r="E11" s="547"/>
      <c r="F11" s="547"/>
      <c r="I11" s="343"/>
      <c r="J11" s="343"/>
    </row>
    <row r="12" spans="1:10" s="344" customFormat="1" x14ac:dyDescent="0.2">
      <c r="A12" s="432"/>
      <c r="B12" s="433"/>
      <c r="C12" s="434"/>
      <c r="D12" s="435"/>
      <c r="E12" s="436"/>
      <c r="F12" s="436"/>
      <c r="I12" s="343"/>
      <c r="J12" s="343"/>
    </row>
    <row r="13" spans="1:10" s="344" customFormat="1" x14ac:dyDescent="0.2">
      <c r="A13" s="229" t="s">
        <v>19</v>
      </c>
      <c r="B13" s="437" t="s">
        <v>25</v>
      </c>
      <c r="C13" s="234"/>
      <c r="D13" s="314"/>
      <c r="E13" s="265"/>
      <c r="F13" s="265"/>
      <c r="I13" s="343"/>
      <c r="J13" s="343"/>
    </row>
    <row r="14" spans="1:10" s="344" customFormat="1" x14ac:dyDescent="0.2">
      <c r="A14" s="265"/>
      <c r="B14" s="265"/>
      <c r="C14" s="265"/>
      <c r="D14" s="263"/>
      <c r="E14" s="265"/>
      <c r="F14" s="265"/>
      <c r="I14" s="343"/>
      <c r="J14" s="343"/>
    </row>
    <row r="15" spans="1:10" s="344" customFormat="1" x14ac:dyDescent="0.2">
      <c r="A15" s="438" t="s">
        <v>99</v>
      </c>
      <c r="B15" s="437" t="s">
        <v>42</v>
      </c>
      <c r="C15" s="439"/>
      <c r="D15" s="314"/>
      <c r="E15" s="265"/>
      <c r="F15" s="265"/>
      <c r="I15" s="343"/>
      <c r="J15" s="343"/>
    </row>
    <row r="16" spans="1:10" s="344" customFormat="1" x14ac:dyDescent="0.2">
      <c r="A16" s="236"/>
      <c r="B16" s="265"/>
      <c r="C16" s="234"/>
      <c r="D16" s="314"/>
      <c r="E16" s="265"/>
      <c r="F16" s="265"/>
      <c r="I16" s="343"/>
      <c r="J16" s="343"/>
    </row>
    <row r="17" spans="1:10" s="344" customFormat="1" x14ac:dyDescent="0.2">
      <c r="A17" s="450" t="s">
        <v>307</v>
      </c>
      <c r="B17" s="451" t="s">
        <v>308</v>
      </c>
      <c r="C17" s="452"/>
      <c r="D17" s="453"/>
      <c r="E17" s="450"/>
      <c r="F17" s="453"/>
      <c r="I17" s="343"/>
      <c r="J17" s="343"/>
    </row>
    <row r="18" spans="1:10" s="344" customFormat="1" x14ac:dyDescent="0.2">
      <c r="A18" s="450"/>
      <c r="B18" s="450" t="s">
        <v>309</v>
      </c>
      <c r="C18" s="454"/>
      <c r="D18" s="450"/>
      <c r="E18" s="450"/>
      <c r="F18" s="453"/>
      <c r="I18" s="343"/>
      <c r="J18" s="343"/>
    </row>
    <row r="19" spans="1:10" s="344" customFormat="1" ht="102" x14ac:dyDescent="0.2">
      <c r="A19" s="453"/>
      <c r="B19" s="453" t="s">
        <v>310</v>
      </c>
      <c r="C19" s="452"/>
      <c r="D19" s="453"/>
      <c r="E19" s="453"/>
      <c r="F19" s="453"/>
      <c r="I19" s="343"/>
      <c r="J19" s="343"/>
    </row>
    <row r="20" spans="1:10" s="344" customFormat="1" x14ac:dyDescent="0.2">
      <c r="A20" s="450"/>
      <c r="B20" s="450" t="s">
        <v>311</v>
      </c>
      <c r="C20" s="454" t="s">
        <v>154</v>
      </c>
      <c r="D20" s="455">
        <v>1</v>
      </c>
      <c r="E20" s="456"/>
      <c r="F20" s="457">
        <f>+D20*E20</f>
        <v>0</v>
      </c>
      <c r="I20" s="343"/>
      <c r="J20" s="343"/>
    </row>
    <row r="21" spans="1:10" s="344" customFormat="1" x14ac:dyDescent="0.2">
      <c r="A21" s="450"/>
      <c r="B21" s="450"/>
      <c r="C21" s="454"/>
      <c r="D21" s="450"/>
      <c r="E21" s="456"/>
      <c r="F21" s="457"/>
      <c r="I21" s="343"/>
      <c r="J21" s="343"/>
    </row>
    <row r="22" spans="1:10" s="344" customFormat="1" x14ac:dyDescent="0.2">
      <c r="A22" s="450"/>
      <c r="B22" s="450" t="s">
        <v>312</v>
      </c>
      <c r="C22" s="454"/>
      <c r="D22" s="450"/>
      <c r="E22" s="456"/>
      <c r="F22" s="457"/>
      <c r="I22" s="343"/>
      <c r="J22" s="343"/>
    </row>
    <row r="23" spans="1:10" s="344" customFormat="1" ht="38.25" x14ac:dyDescent="0.2">
      <c r="A23" s="453"/>
      <c r="B23" s="453" t="s">
        <v>313</v>
      </c>
      <c r="C23" s="452"/>
      <c r="D23" s="453"/>
      <c r="E23" s="457"/>
      <c r="F23" s="457"/>
      <c r="I23" s="343"/>
      <c r="J23" s="343"/>
    </row>
    <row r="24" spans="1:10" s="344" customFormat="1" x14ac:dyDescent="0.2">
      <c r="A24" s="450"/>
      <c r="B24" s="450"/>
      <c r="C24" s="454" t="s">
        <v>154</v>
      </c>
      <c r="D24" s="455">
        <v>1</v>
      </c>
      <c r="E24" s="456"/>
      <c r="F24" s="457">
        <f>+D24*E24</f>
        <v>0</v>
      </c>
      <c r="I24" s="343"/>
      <c r="J24" s="343"/>
    </row>
    <row r="25" spans="1:10" s="344" customFormat="1" x14ac:dyDescent="0.2">
      <c r="A25" s="450"/>
      <c r="B25" s="450" t="s">
        <v>314</v>
      </c>
      <c r="C25" s="454"/>
      <c r="D25" s="450"/>
      <c r="E25" s="456"/>
      <c r="F25" s="457"/>
      <c r="I25" s="343"/>
      <c r="J25" s="343"/>
    </row>
    <row r="26" spans="1:10" s="344" customFormat="1" x14ac:dyDescent="0.2">
      <c r="A26" s="450"/>
      <c r="B26" s="450" t="s">
        <v>315</v>
      </c>
      <c r="C26" s="454"/>
      <c r="D26" s="450"/>
      <c r="E26" s="456"/>
      <c r="F26" s="457"/>
      <c r="I26" s="343"/>
      <c r="J26" s="343"/>
    </row>
    <row r="27" spans="1:10" s="344" customFormat="1" ht="25.5" x14ac:dyDescent="0.2">
      <c r="A27" s="453"/>
      <c r="B27" s="453" t="s">
        <v>316</v>
      </c>
      <c r="C27" s="452" t="s">
        <v>180</v>
      </c>
      <c r="D27" s="458">
        <v>80</v>
      </c>
      <c r="E27" s="457"/>
      <c r="F27" s="457">
        <f>+D27*E27</f>
        <v>0</v>
      </c>
      <c r="I27" s="343"/>
      <c r="J27" s="343"/>
    </row>
    <row r="28" spans="1:10" s="344" customFormat="1" x14ac:dyDescent="0.2">
      <c r="A28" s="450"/>
      <c r="B28" s="450"/>
      <c r="C28" s="454"/>
      <c r="D28" s="450"/>
      <c r="E28" s="456"/>
      <c r="F28" s="456"/>
      <c r="I28" s="343"/>
      <c r="J28" s="343"/>
    </row>
    <row r="29" spans="1:10" s="344" customFormat="1" x14ac:dyDescent="0.2">
      <c r="A29" s="450"/>
      <c r="B29" s="450" t="s">
        <v>317</v>
      </c>
      <c r="C29" s="454"/>
      <c r="D29" s="450"/>
      <c r="E29" s="456"/>
      <c r="F29" s="457"/>
      <c r="I29" s="343"/>
      <c r="J29" s="343"/>
    </row>
    <row r="30" spans="1:10" s="344" customFormat="1" x14ac:dyDescent="0.2">
      <c r="A30" s="450"/>
      <c r="B30" s="450" t="s">
        <v>318</v>
      </c>
      <c r="C30" s="454"/>
      <c r="D30" s="450"/>
      <c r="E30" s="456"/>
      <c r="F30" s="457"/>
      <c r="I30" s="343"/>
      <c r="J30" s="343"/>
    </row>
    <row r="31" spans="1:10" s="344" customFormat="1" x14ac:dyDescent="0.2">
      <c r="A31" s="450"/>
      <c r="B31" s="450" t="s">
        <v>319</v>
      </c>
      <c r="C31" s="454"/>
      <c r="D31" s="450"/>
      <c r="E31" s="457"/>
      <c r="F31" s="457"/>
      <c r="I31" s="343"/>
      <c r="J31" s="343"/>
    </row>
    <row r="32" spans="1:10" s="344" customFormat="1" x14ac:dyDescent="0.2">
      <c r="A32" s="450"/>
      <c r="B32" s="450" t="s">
        <v>320</v>
      </c>
      <c r="C32" s="454"/>
      <c r="D32" s="450"/>
      <c r="E32" s="456"/>
      <c r="F32" s="456"/>
      <c r="I32" s="343"/>
      <c r="J32" s="343"/>
    </row>
    <row r="33" spans="1:10" s="344" customFormat="1" x14ac:dyDescent="0.2">
      <c r="A33" s="453"/>
      <c r="B33" s="450" t="s">
        <v>321</v>
      </c>
      <c r="C33" s="454" t="s">
        <v>154</v>
      </c>
      <c r="D33" s="455">
        <v>1</v>
      </c>
      <c r="E33" s="456"/>
      <c r="F33" s="457">
        <f>+D33*E33</f>
        <v>0</v>
      </c>
      <c r="I33" s="343"/>
      <c r="J33" s="343"/>
    </row>
    <row r="34" spans="1:10" s="344" customFormat="1" x14ac:dyDescent="0.2">
      <c r="A34" s="450"/>
      <c r="B34" s="473"/>
      <c r="C34" s="474"/>
      <c r="D34" s="473"/>
      <c r="E34" s="475"/>
      <c r="F34" s="476"/>
      <c r="I34" s="343"/>
      <c r="J34" s="343"/>
    </row>
    <row r="35" spans="1:10" s="344" customFormat="1" x14ac:dyDescent="0.2">
      <c r="A35" s="450"/>
      <c r="B35" s="450" t="s">
        <v>322</v>
      </c>
      <c r="C35" s="454"/>
      <c r="D35" s="455"/>
      <c r="E35" s="456"/>
      <c r="F35" s="459">
        <f>SUM(F20:F33)</f>
        <v>0</v>
      </c>
      <c r="G35" s="449"/>
      <c r="I35" s="343"/>
      <c r="J35" s="343"/>
    </row>
    <row r="36" spans="1:10" s="344" customFormat="1" x14ac:dyDescent="0.2">
      <c r="A36" s="450"/>
      <c r="B36" s="450"/>
      <c r="C36" s="454"/>
      <c r="D36" s="450"/>
      <c r="E36" s="456"/>
      <c r="F36" s="457"/>
      <c r="I36" s="343"/>
      <c r="J36" s="343"/>
    </row>
    <row r="37" spans="1:10" s="344" customFormat="1" x14ac:dyDescent="0.2">
      <c r="A37" s="450" t="s">
        <v>323</v>
      </c>
      <c r="B37" s="450"/>
      <c r="C37" s="454"/>
      <c r="D37" s="450"/>
      <c r="E37" s="456"/>
      <c r="F37" s="456"/>
      <c r="I37" s="343"/>
      <c r="J37" s="343"/>
    </row>
    <row r="38" spans="1:10" s="344" customFormat="1" ht="38.25" x14ac:dyDescent="0.2">
      <c r="A38" s="450"/>
      <c r="B38" s="460" t="s">
        <v>324</v>
      </c>
      <c r="C38" s="452"/>
      <c r="D38" s="458"/>
      <c r="E38" s="456"/>
      <c r="F38" s="456"/>
      <c r="I38" s="343"/>
      <c r="J38" s="343"/>
    </row>
    <row r="39" spans="1:10" s="344" customFormat="1" x14ac:dyDescent="0.2">
      <c r="A39" s="450"/>
      <c r="B39" s="453"/>
      <c r="C39" s="454"/>
      <c r="D39" s="450"/>
      <c r="E39" s="456"/>
      <c r="F39" s="456"/>
      <c r="I39" s="343"/>
      <c r="J39" s="343"/>
    </row>
    <row r="40" spans="1:10" s="344" customFormat="1" ht="51" x14ac:dyDescent="0.2">
      <c r="A40" s="450"/>
      <c r="B40" s="460" t="s">
        <v>325</v>
      </c>
      <c r="C40" s="452" t="s">
        <v>154</v>
      </c>
      <c r="D40" s="458">
        <v>1</v>
      </c>
      <c r="E40" s="456"/>
      <c r="F40" s="456">
        <f>+D40*E40</f>
        <v>0</v>
      </c>
      <c r="I40" s="343"/>
      <c r="J40" s="343"/>
    </row>
    <row r="41" spans="1:10" s="344" customFormat="1" ht="25.5" x14ac:dyDescent="0.2">
      <c r="A41" s="450"/>
      <c r="B41" s="460" t="s">
        <v>326</v>
      </c>
      <c r="C41" s="454" t="s">
        <v>154</v>
      </c>
      <c r="D41" s="455">
        <v>3</v>
      </c>
      <c r="E41" s="456"/>
      <c r="F41" s="456">
        <f t="shared" ref="F41:F50" si="0">+D41*E41</f>
        <v>0</v>
      </c>
      <c r="I41" s="343"/>
      <c r="J41" s="343"/>
    </row>
    <row r="42" spans="1:10" s="344" customFormat="1" ht="25.5" x14ac:dyDescent="0.2">
      <c r="A42" s="453"/>
      <c r="B42" s="460" t="s">
        <v>327</v>
      </c>
      <c r="C42" s="452" t="s">
        <v>154</v>
      </c>
      <c r="D42" s="458">
        <v>1</v>
      </c>
      <c r="E42" s="457"/>
      <c r="F42" s="456">
        <f t="shared" si="0"/>
        <v>0</v>
      </c>
      <c r="I42" s="343"/>
      <c r="J42" s="343"/>
    </row>
    <row r="43" spans="1:10" s="344" customFormat="1" ht="51" x14ac:dyDescent="0.2">
      <c r="A43" s="450"/>
      <c r="B43" s="460" t="s">
        <v>328</v>
      </c>
      <c r="C43" s="454" t="s">
        <v>154</v>
      </c>
      <c r="D43" s="455">
        <v>1</v>
      </c>
      <c r="E43" s="456"/>
      <c r="F43" s="456">
        <f t="shared" si="0"/>
        <v>0</v>
      </c>
      <c r="I43" s="343"/>
      <c r="J43" s="343"/>
    </row>
    <row r="44" spans="1:10" s="344" customFormat="1" ht="25.5" x14ac:dyDescent="0.2">
      <c r="A44" s="450"/>
      <c r="B44" s="460" t="s">
        <v>329</v>
      </c>
      <c r="C44" s="454" t="s">
        <v>154</v>
      </c>
      <c r="D44" s="455">
        <v>1</v>
      </c>
      <c r="E44" s="456"/>
      <c r="F44" s="456">
        <f t="shared" si="0"/>
        <v>0</v>
      </c>
      <c r="I44" s="343"/>
      <c r="J44" s="343"/>
    </row>
    <row r="45" spans="1:10" s="344" customFormat="1" ht="38.25" x14ac:dyDescent="0.2">
      <c r="A45" s="450"/>
      <c r="B45" s="460" t="s">
        <v>330</v>
      </c>
      <c r="C45" s="454" t="s">
        <v>154</v>
      </c>
      <c r="D45" s="455">
        <v>1</v>
      </c>
      <c r="E45" s="456"/>
      <c r="F45" s="456">
        <f t="shared" si="0"/>
        <v>0</v>
      </c>
      <c r="I45" s="343"/>
      <c r="J45" s="343"/>
    </row>
    <row r="46" spans="1:10" s="344" customFormat="1" ht="25.5" x14ac:dyDescent="0.2">
      <c r="A46" s="450"/>
      <c r="B46" s="460" t="s">
        <v>331</v>
      </c>
      <c r="C46" s="454" t="s">
        <v>152</v>
      </c>
      <c r="D46" s="455">
        <v>4</v>
      </c>
      <c r="E46" s="456"/>
      <c r="F46" s="456">
        <f t="shared" si="0"/>
        <v>0</v>
      </c>
      <c r="I46" s="343"/>
      <c r="J46" s="343"/>
    </row>
    <row r="47" spans="1:10" s="344" customFormat="1" ht="51" x14ac:dyDescent="0.2">
      <c r="A47" s="450"/>
      <c r="B47" s="453" t="s">
        <v>332</v>
      </c>
      <c r="C47" s="454" t="s">
        <v>154</v>
      </c>
      <c r="D47" s="455">
        <v>1</v>
      </c>
      <c r="E47" s="456"/>
      <c r="F47" s="456">
        <f t="shared" si="0"/>
        <v>0</v>
      </c>
      <c r="I47" s="343"/>
      <c r="J47" s="343"/>
    </row>
    <row r="48" spans="1:10" s="344" customFormat="1" x14ac:dyDescent="0.2">
      <c r="A48" s="450"/>
      <c r="B48" s="460" t="s">
        <v>333</v>
      </c>
      <c r="C48" s="454" t="s">
        <v>152</v>
      </c>
      <c r="D48" s="455">
        <v>2</v>
      </c>
      <c r="E48" s="456"/>
      <c r="F48" s="456">
        <f t="shared" si="0"/>
        <v>0</v>
      </c>
      <c r="I48" s="343"/>
      <c r="J48" s="343"/>
    </row>
    <row r="49" spans="1:10" s="344" customFormat="1" x14ac:dyDescent="0.2">
      <c r="A49" s="450"/>
      <c r="B49" s="460" t="s">
        <v>334</v>
      </c>
      <c r="C49" s="454" t="s">
        <v>154</v>
      </c>
      <c r="D49" s="455">
        <v>1</v>
      </c>
      <c r="E49" s="456"/>
      <c r="F49" s="456">
        <f t="shared" si="0"/>
        <v>0</v>
      </c>
      <c r="I49" s="343"/>
      <c r="J49" s="343"/>
    </row>
    <row r="50" spans="1:10" s="344" customFormat="1" x14ac:dyDescent="0.2">
      <c r="A50" s="450"/>
      <c r="B50" s="460" t="s">
        <v>335</v>
      </c>
      <c r="C50" s="454" t="s">
        <v>154</v>
      </c>
      <c r="D50" s="455">
        <v>1</v>
      </c>
      <c r="E50" s="456"/>
      <c r="F50" s="456">
        <f t="shared" si="0"/>
        <v>0</v>
      </c>
      <c r="I50" s="343"/>
      <c r="J50" s="343"/>
    </row>
    <row r="51" spans="1:10" s="344" customFormat="1" x14ac:dyDescent="0.2">
      <c r="A51" s="450"/>
      <c r="B51" s="460" t="s">
        <v>336</v>
      </c>
      <c r="C51" s="454"/>
      <c r="D51" s="450"/>
      <c r="E51" s="456"/>
      <c r="F51" s="456"/>
      <c r="I51" s="343"/>
      <c r="J51" s="343"/>
    </row>
    <row r="52" spans="1:10" s="344" customFormat="1" x14ac:dyDescent="0.2">
      <c r="A52" s="450"/>
      <c r="B52" s="477"/>
      <c r="C52" s="474"/>
      <c r="D52" s="473"/>
      <c r="E52" s="475"/>
      <c r="F52" s="475"/>
      <c r="I52" s="343"/>
      <c r="J52" s="343"/>
    </row>
    <row r="53" spans="1:10" s="344" customFormat="1" x14ac:dyDescent="0.2">
      <c r="A53" s="450"/>
      <c r="B53" s="460" t="s">
        <v>337</v>
      </c>
      <c r="C53" s="454"/>
      <c r="D53" s="455"/>
      <c r="E53" s="456"/>
      <c r="F53" s="459">
        <f>SUM(F40:F52)</f>
        <v>0</v>
      </c>
      <c r="I53" s="343"/>
      <c r="J53" s="343"/>
    </row>
    <row r="54" spans="1:10" s="344" customFormat="1" x14ac:dyDescent="0.2">
      <c r="A54" s="450"/>
      <c r="B54" s="460"/>
      <c r="C54" s="454"/>
      <c r="D54" s="450"/>
      <c r="E54" s="456"/>
      <c r="F54" s="459"/>
      <c r="I54" s="343"/>
      <c r="J54" s="343"/>
    </row>
    <row r="55" spans="1:10" s="344" customFormat="1" x14ac:dyDescent="0.2">
      <c r="A55" s="450"/>
      <c r="B55" s="460"/>
      <c r="C55" s="454"/>
      <c r="D55" s="450"/>
      <c r="E55" s="456"/>
      <c r="F55" s="459"/>
      <c r="I55" s="343"/>
      <c r="J55" s="343"/>
    </row>
    <row r="56" spans="1:10" s="344" customFormat="1" x14ac:dyDescent="0.2">
      <c r="A56" s="450"/>
      <c r="B56" s="453"/>
      <c r="C56" s="454"/>
      <c r="D56" s="450"/>
      <c r="E56" s="456"/>
      <c r="F56" s="457"/>
      <c r="I56" s="343"/>
      <c r="J56" s="343"/>
    </row>
    <row r="57" spans="1:10" s="344" customFormat="1" ht="51" x14ac:dyDescent="0.2">
      <c r="A57" s="453"/>
      <c r="B57" s="461" t="s">
        <v>338</v>
      </c>
      <c r="C57" s="452"/>
      <c r="D57" s="453"/>
      <c r="E57" s="456"/>
      <c r="F57" s="459"/>
      <c r="I57" s="343"/>
      <c r="J57" s="343"/>
    </row>
    <row r="58" spans="1:10" s="344" customFormat="1" ht="38.25" x14ac:dyDescent="0.2">
      <c r="A58" s="453"/>
      <c r="B58" s="461" t="s">
        <v>339</v>
      </c>
      <c r="C58" s="452"/>
      <c r="D58" s="453"/>
      <c r="E58" s="456"/>
      <c r="F58" s="459"/>
      <c r="I58" s="343"/>
      <c r="J58" s="343"/>
    </row>
    <row r="59" spans="1:10" s="344" customFormat="1" x14ac:dyDescent="0.2">
      <c r="A59" s="236"/>
      <c r="B59" s="265"/>
      <c r="C59" s="312"/>
      <c r="D59" s="314"/>
      <c r="E59" s="272"/>
      <c r="F59" s="272"/>
      <c r="I59" s="343"/>
      <c r="J59" s="343"/>
    </row>
    <row r="60" spans="1:10" s="344" customFormat="1" ht="13.5" thickBot="1" x14ac:dyDescent="0.25">
      <c r="A60" s="440"/>
      <c r="B60" s="440" t="s">
        <v>42</v>
      </c>
      <c r="C60" s="440"/>
      <c r="D60" s="441"/>
      <c r="E60" s="440"/>
      <c r="F60" s="442">
        <f>+F35+F53</f>
        <v>0</v>
      </c>
      <c r="I60" s="343"/>
      <c r="J60" s="343"/>
    </row>
    <row r="61" spans="1:10" s="344" customFormat="1" ht="13.5" thickTop="1" x14ac:dyDescent="0.2">
      <c r="A61" s="437"/>
      <c r="B61" s="437"/>
      <c r="C61" s="437"/>
      <c r="D61" s="443"/>
      <c r="E61" s="437"/>
      <c r="F61" s="444"/>
      <c r="I61" s="343"/>
      <c r="J61" s="343"/>
    </row>
    <row r="62" spans="1:10" s="344" customFormat="1" x14ac:dyDescent="0.2">
      <c r="A62" s="265"/>
      <c r="B62" s="265"/>
      <c r="C62" s="265"/>
      <c r="D62" s="263"/>
      <c r="E62" s="265"/>
      <c r="F62" s="265"/>
      <c r="G62" s="343"/>
      <c r="I62" s="343"/>
      <c r="J62" s="343"/>
    </row>
    <row r="63" spans="1:10" s="344" customFormat="1" x14ac:dyDescent="0.2">
      <c r="A63" s="229" t="s">
        <v>100</v>
      </c>
      <c r="B63" s="230" t="s">
        <v>28</v>
      </c>
      <c r="C63" s="96"/>
      <c r="D63" s="263"/>
      <c r="E63" s="231"/>
      <c r="F63" s="231"/>
      <c r="I63" s="343"/>
      <c r="J63" s="343"/>
    </row>
    <row r="64" spans="1:10" s="344" customFormat="1" x14ac:dyDescent="0.2">
      <c r="A64" s="232"/>
      <c r="B64" s="233"/>
      <c r="C64" s="234"/>
      <c r="D64" s="263"/>
      <c r="E64" s="231"/>
      <c r="F64" s="231"/>
      <c r="I64" s="343"/>
      <c r="J64" s="343"/>
    </row>
    <row r="65" spans="1:10" s="344" customFormat="1" x14ac:dyDescent="0.2">
      <c r="A65" s="272"/>
      <c r="B65" s="468" t="s">
        <v>364</v>
      </c>
      <c r="C65" s="469"/>
      <c r="D65" s="470"/>
      <c r="E65" s="470"/>
      <c r="F65" s="471"/>
      <c r="I65" s="343"/>
      <c r="J65" s="343"/>
    </row>
    <row r="66" spans="1:10" s="344" customFormat="1" x14ac:dyDescent="0.2">
      <c r="A66" s="272"/>
      <c r="B66" s="468" t="s">
        <v>385</v>
      </c>
      <c r="C66" s="469"/>
      <c r="D66" s="470"/>
      <c r="E66" s="470"/>
      <c r="F66" s="471"/>
      <c r="I66" s="343"/>
      <c r="J66" s="343"/>
    </row>
    <row r="67" spans="1:10" s="344" customFormat="1" x14ac:dyDescent="0.2">
      <c r="A67" s="272"/>
      <c r="B67" s="468"/>
      <c r="C67" s="469"/>
      <c r="D67" s="470"/>
      <c r="E67" s="470"/>
      <c r="F67" s="471"/>
      <c r="I67" s="343"/>
      <c r="J67" s="343"/>
    </row>
    <row r="68" spans="1:10" s="344" customFormat="1" x14ac:dyDescent="0.2">
      <c r="A68" s="272"/>
      <c r="B68" s="472" t="s">
        <v>373</v>
      </c>
      <c r="C68" s="469"/>
      <c r="D68" s="470"/>
      <c r="E68" s="470"/>
      <c r="F68" s="471"/>
      <c r="I68" s="343"/>
      <c r="J68" s="343"/>
    </row>
    <row r="69" spans="1:10" s="344" customFormat="1" x14ac:dyDescent="0.2">
      <c r="A69" s="272"/>
      <c r="B69" s="472" t="s">
        <v>383</v>
      </c>
      <c r="C69" s="469"/>
      <c r="D69" s="470"/>
      <c r="E69" s="470"/>
      <c r="F69" s="471"/>
      <c r="I69" s="343"/>
      <c r="J69" s="343"/>
    </row>
    <row r="70" spans="1:10" s="344" customFormat="1" x14ac:dyDescent="0.2">
      <c r="A70" s="272"/>
      <c r="B70" s="472" t="s">
        <v>384</v>
      </c>
      <c r="C70" s="469"/>
      <c r="D70" s="470"/>
      <c r="E70" s="470"/>
      <c r="F70" s="471"/>
      <c r="I70" s="343"/>
      <c r="J70" s="343"/>
    </row>
    <row r="71" spans="1:10" s="344" customFormat="1" x14ac:dyDescent="0.2">
      <c r="A71" s="272"/>
      <c r="B71" s="468"/>
      <c r="C71" s="469"/>
      <c r="D71" s="470"/>
      <c r="E71" s="470"/>
      <c r="F71" s="471"/>
      <c r="I71" s="343"/>
      <c r="J71" s="343"/>
    </row>
    <row r="72" spans="1:10" s="344" customFormat="1" x14ac:dyDescent="0.2">
      <c r="A72" s="462"/>
      <c r="B72" s="463"/>
      <c r="C72" s="463"/>
      <c r="D72" s="463"/>
      <c r="E72" s="463"/>
      <c r="F72" s="464"/>
      <c r="I72" s="343"/>
      <c r="J72" s="343"/>
    </row>
    <row r="73" spans="1:10" s="344" customFormat="1" x14ac:dyDescent="0.2">
      <c r="A73" s="462" t="s">
        <v>374</v>
      </c>
      <c r="B73" s="463" t="s">
        <v>363</v>
      </c>
      <c r="C73" s="454" t="s">
        <v>154</v>
      </c>
      <c r="D73" s="455">
        <v>1</v>
      </c>
      <c r="E73" s="463"/>
      <c r="F73" s="465"/>
      <c r="I73" s="343"/>
      <c r="J73" s="343"/>
    </row>
    <row r="74" spans="1:10" s="344" customFormat="1" x14ac:dyDescent="0.2">
      <c r="A74" s="462" t="s">
        <v>375</v>
      </c>
      <c r="B74" s="463" t="s">
        <v>369</v>
      </c>
      <c r="C74" s="454" t="s">
        <v>154</v>
      </c>
      <c r="D74" s="455">
        <v>1</v>
      </c>
      <c r="E74" s="463"/>
      <c r="F74" s="465"/>
      <c r="I74" s="343"/>
      <c r="J74" s="343"/>
    </row>
    <row r="75" spans="1:10" s="344" customFormat="1" x14ac:dyDescent="0.2">
      <c r="A75" s="462" t="s">
        <v>376</v>
      </c>
      <c r="B75" s="463" t="s">
        <v>370</v>
      </c>
      <c r="C75" s="454" t="s">
        <v>154</v>
      </c>
      <c r="D75" s="455">
        <v>1</v>
      </c>
      <c r="E75" s="463"/>
      <c r="F75" s="465"/>
      <c r="I75" s="343"/>
      <c r="J75" s="343"/>
    </row>
    <row r="76" spans="1:10" s="344" customFormat="1" x14ac:dyDescent="0.2">
      <c r="A76" s="462" t="s">
        <v>377</v>
      </c>
      <c r="B76" s="464" t="s">
        <v>371</v>
      </c>
      <c r="C76" s="454" t="s">
        <v>154</v>
      </c>
      <c r="D76" s="455">
        <v>1</v>
      </c>
      <c r="E76" s="463"/>
      <c r="F76" s="465"/>
      <c r="I76" s="343"/>
      <c r="J76" s="343"/>
    </row>
    <row r="77" spans="1:10" x14ac:dyDescent="0.2">
      <c r="A77" s="462" t="s">
        <v>378</v>
      </c>
      <c r="B77" s="463" t="s">
        <v>372</v>
      </c>
      <c r="C77" s="454" t="s">
        <v>154</v>
      </c>
      <c r="D77" s="455">
        <v>1</v>
      </c>
      <c r="E77" s="463"/>
      <c r="F77" s="465"/>
    </row>
    <row r="78" spans="1:10" x14ac:dyDescent="0.2">
      <c r="A78" s="462" t="s">
        <v>379</v>
      </c>
      <c r="B78" s="463" t="s">
        <v>365</v>
      </c>
      <c r="C78" s="454" t="s">
        <v>154</v>
      </c>
      <c r="D78" s="455">
        <v>1</v>
      </c>
      <c r="E78" s="463"/>
      <c r="F78" s="465"/>
    </row>
    <row r="79" spans="1:10" x14ac:dyDescent="0.2">
      <c r="A79" s="462" t="s">
        <v>380</v>
      </c>
      <c r="B79" s="463" t="s">
        <v>366</v>
      </c>
      <c r="C79" s="454" t="s">
        <v>154</v>
      </c>
      <c r="D79" s="455">
        <v>1</v>
      </c>
      <c r="E79" s="463"/>
      <c r="F79" s="465"/>
    </row>
    <row r="80" spans="1:10" x14ac:dyDescent="0.2">
      <c r="A80" s="462" t="s">
        <v>381</v>
      </c>
      <c r="B80" s="463" t="s">
        <v>367</v>
      </c>
      <c r="C80" s="454" t="s">
        <v>154</v>
      </c>
      <c r="D80" s="455">
        <v>1</v>
      </c>
      <c r="E80" s="464"/>
      <c r="F80" s="465"/>
    </row>
    <row r="81" spans="1:6" x14ac:dyDescent="0.2">
      <c r="A81" s="462" t="s">
        <v>382</v>
      </c>
      <c r="B81" s="463" t="s">
        <v>368</v>
      </c>
      <c r="C81" s="454" t="s">
        <v>154</v>
      </c>
      <c r="D81" s="455">
        <v>1</v>
      </c>
      <c r="E81" s="463"/>
      <c r="F81" s="537"/>
    </row>
    <row r="82" spans="1:6" x14ac:dyDescent="0.2">
      <c r="A82" s="252"/>
      <c r="B82" s="365"/>
      <c r="C82" s="254"/>
      <c r="D82" s="334"/>
      <c r="E82" s="251"/>
      <c r="F82" s="251"/>
    </row>
    <row r="83" spans="1:6" ht="13.5" thickBot="1" x14ac:dyDescent="0.25">
      <c r="A83" s="440"/>
      <c r="B83" s="440" t="s">
        <v>28</v>
      </c>
      <c r="C83" s="440"/>
      <c r="D83" s="441"/>
      <c r="E83" s="440"/>
      <c r="F83" s="442">
        <f>SUM(F73:F82)</f>
        <v>0</v>
      </c>
    </row>
    <row r="84" spans="1:6" ht="13.5" thickTop="1" x14ac:dyDescent="0.2">
      <c r="A84" s="445"/>
      <c r="B84" s="445"/>
      <c r="C84" s="445"/>
      <c r="D84" s="446"/>
      <c r="E84" s="445"/>
      <c r="F84" s="447"/>
    </row>
    <row r="85" spans="1:6" x14ac:dyDescent="0.2">
      <c r="A85" s="404"/>
      <c r="B85" s="405"/>
      <c r="C85" s="406"/>
      <c r="D85" s="407"/>
      <c r="E85" s="408"/>
      <c r="F85" s="408"/>
    </row>
  </sheetData>
  <mergeCells count="6">
    <mergeCell ref="F10:F11"/>
    <mergeCell ref="A10:A11"/>
    <mergeCell ref="B10:B11"/>
    <mergeCell ref="C10:C11"/>
    <mergeCell ref="D10:D11"/>
    <mergeCell ref="E10:E11"/>
  </mergeCells>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rowBreaks count="1" manualBreakCount="1">
    <brk id="62"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5"/>
  <sheetViews>
    <sheetView view="pageBreakPreview" topLeftCell="A241" zoomScaleNormal="100" zoomScaleSheetLayoutView="100" workbookViewId="0"/>
  </sheetViews>
  <sheetFormatPr defaultRowHeight="12.75" x14ac:dyDescent="0.2"/>
  <cols>
    <col min="1" max="1" width="5.5" style="65" customWidth="1"/>
    <col min="2" max="2" width="46.83203125" style="2" customWidth="1"/>
    <col min="3" max="3" width="7.1640625" style="70" customWidth="1"/>
    <col min="4" max="4" width="10.5" style="6" bestFit="1" customWidth="1"/>
    <col min="5" max="5" width="14.1640625" style="2" customWidth="1"/>
    <col min="6" max="6" width="15" style="2" bestFit="1" customWidth="1"/>
    <col min="7" max="7" width="13" style="3" customWidth="1"/>
    <col min="8" max="8" width="69.6640625" style="3" customWidth="1"/>
    <col min="9" max="9" width="14.83203125" style="2" bestFit="1" customWidth="1"/>
    <col min="10" max="11" width="9.33203125" style="2"/>
    <col min="12" max="13" width="9.5" style="2" bestFit="1" customWidth="1"/>
    <col min="14" max="14" width="11.83203125" style="2" bestFit="1" customWidth="1"/>
    <col min="15" max="16384" width="9.33203125" style="2"/>
  </cols>
  <sheetData>
    <row r="1" spans="1:11" x14ac:dyDescent="0.2">
      <c r="A1" s="386"/>
      <c r="B1" s="389" t="s">
        <v>305</v>
      </c>
      <c r="C1" s="143"/>
      <c r="D1" s="321"/>
      <c r="E1" s="143"/>
      <c r="F1" s="144"/>
    </row>
    <row r="2" spans="1:11" x14ac:dyDescent="0.2">
      <c r="A2" s="388"/>
      <c r="B2" s="387"/>
      <c r="C2" s="143"/>
      <c r="D2" s="321"/>
      <c r="E2" s="143"/>
      <c r="F2" s="144"/>
    </row>
    <row r="3" spans="1:11" x14ac:dyDescent="0.2">
      <c r="A3" s="25" t="s">
        <v>34</v>
      </c>
      <c r="B3" s="22" t="s">
        <v>106</v>
      </c>
      <c r="C3" s="26"/>
      <c r="D3" s="321"/>
      <c r="E3" s="143"/>
      <c r="F3" s="144"/>
    </row>
    <row r="4" spans="1:11" x14ac:dyDescent="0.2">
      <c r="A4" s="138" t="s">
        <v>101</v>
      </c>
      <c r="B4" s="139" t="s">
        <v>41</v>
      </c>
      <c r="C4" s="26"/>
      <c r="D4" s="321"/>
      <c r="E4" s="143"/>
      <c r="F4" s="391">
        <f>+F132</f>
        <v>0</v>
      </c>
    </row>
    <row r="5" spans="1:11" x14ac:dyDescent="0.2">
      <c r="A5" s="138" t="s">
        <v>102</v>
      </c>
      <c r="B5" s="139" t="s">
        <v>35</v>
      </c>
      <c r="C5" s="26"/>
      <c r="D5" s="321"/>
      <c r="E5" s="143"/>
      <c r="F5" s="391">
        <f>+F191</f>
        <v>0</v>
      </c>
    </row>
    <row r="6" spans="1:11" x14ac:dyDescent="0.2">
      <c r="A6" s="397" t="s">
        <v>103</v>
      </c>
      <c r="B6" s="398" t="s">
        <v>36</v>
      </c>
      <c r="C6" s="399"/>
      <c r="D6" s="400"/>
      <c r="E6" s="401"/>
      <c r="F6" s="392">
        <f>+F236</f>
        <v>0</v>
      </c>
    </row>
    <row r="7" spans="1:11" x14ac:dyDescent="0.2">
      <c r="A7" s="141"/>
      <c r="B7" s="142"/>
      <c r="C7" s="143"/>
      <c r="D7" s="321"/>
      <c r="E7" s="143"/>
      <c r="F7" s="391"/>
    </row>
    <row r="8" spans="1:11" x14ac:dyDescent="0.2">
      <c r="A8" s="141"/>
      <c r="B8" s="393" t="s">
        <v>306</v>
      </c>
      <c r="C8" s="394"/>
      <c r="D8" s="395"/>
      <c r="E8" s="394"/>
      <c r="F8" s="396">
        <f>SUM(F4:F7)</f>
        <v>0</v>
      </c>
    </row>
    <row r="9" spans="1:11" x14ac:dyDescent="0.2">
      <c r="A9" s="295"/>
      <c r="B9" s="296"/>
      <c r="C9" s="69"/>
      <c r="D9" s="75"/>
      <c r="E9" s="5"/>
      <c r="F9" s="5"/>
    </row>
    <row r="10" spans="1:11" x14ac:dyDescent="0.2">
      <c r="A10" s="64"/>
      <c r="B10" s="4"/>
    </row>
    <row r="11" spans="1:11" x14ac:dyDescent="0.2">
      <c r="A11" s="544" t="s">
        <v>107</v>
      </c>
      <c r="B11" s="542" t="s">
        <v>108</v>
      </c>
      <c r="C11" s="542" t="s">
        <v>109</v>
      </c>
      <c r="D11" s="542" t="s">
        <v>110</v>
      </c>
      <c r="E11" s="542" t="s">
        <v>111</v>
      </c>
      <c r="F11" s="542" t="s">
        <v>112</v>
      </c>
    </row>
    <row r="12" spans="1:11" s="3" customFormat="1" x14ac:dyDescent="0.2">
      <c r="A12" s="545"/>
      <c r="B12" s="543"/>
      <c r="C12" s="543"/>
      <c r="D12" s="543"/>
      <c r="E12" s="543"/>
      <c r="F12" s="543"/>
      <c r="I12" s="2"/>
      <c r="J12" s="2"/>
      <c r="K12" s="2"/>
    </row>
    <row r="13" spans="1:11" s="3" customFormat="1" x14ac:dyDescent="0.2">
      <c r="A13" s="533"/>
      <c r="B13" s="534"/>
      <c r="C13" s="534"/>
      <c r="D13" s="534"/>
      <c r="E13" s="534"/>
      <c r="F13" s="534"/>
      <c r="I13" s="2"/>
      <c r="J13" s="2"/>
      <c r="K13" s="2"/>
    </row>
    <row r="14" spans="1:11" x14ac:dyDescent="0.2">
      <c r="A14" s="343" t="s">
        <v>688</v>
      </c>
      <c r="B14" s="343"/>
      <c r="C14" s="343"/>
      <c r="D14" s="343"/>
      <c r="E14" s="343"/>
      <c r="F14" s="343"/>
      <c r="G14" s="2"/>
      <c r="H14" s="2"/>
    </row>
    <row r="15" spans="1:11" x14ac:dyDescent="0.2">
      <c r="A15" s="343"/>
      <c r="B15" s="343"/>
      <c r="C15" s="343"/>
      <c r="D15" s="343"/>
      <c r="E15" s="343"/>
      <c r="F15" s="343"/>
      <c r="G15" s="2"/>
      <c r="H15" s="2"/>
    </row>
    <row r="16" spans="1:11" x14ac:dyDescent="0.2">
      <c r="A16" s="480" t="s">
        <v>389</v>
      </c>
      <c r="B16" s="343" t="s">
        <v>390</v>
      </c>
      <c r="C16" s="343"/>
      <c r="D16" s="343"/>
      <c r="E16" s="343"/>
      <c r="F16" s="343"/>
      <c r="G16" s="2"/>
      <c r="H16" s="2"/>
    </row>
    <row r="17" spans="1:8" x14ac:dyDescent="0.2">
      <c r="A17" s="480"/>
      <c r="B17" s="343" t="s">
        <v>391</v>
      </c>
      <c r="C17" s="343"/>
      <c r="D17" s="343"/>
      <c r="E17" s="343"/>
      <c r="F17" s="343"/>
      <c r="G17" s="2"/>
      <c r="H17" s="2"/>
    </row>
    <row r="18" spans="1:8" x14ac:dyDescent="0.2">
      <c r="A18" s="480"/>
      <c r="B18" s="343" t="s">
        <v>392</v>
      </c>
      <c r="C18" s="343"/>
      <c r="D18" s="343"/>
      <c r="E18" s="343"/>
      <c r="F18" s="343"/>
      <c r="G18" s="2"/>
      <c r="H18" s="2"/>
    </row>
    <row r="19" spans="1:8" x14ac:dyDescent="0.2">
      <c r="A19" s="480"/>
      <c r="B19" s="343" t="s">
        <v>393</v>
      </c>
      <c r="C19" s="343"/>
      <c r="D19" s="343"/>
      <c r="E19" s="343"/>
      <c r="F19" s="343"/>
      <c r="G19" s="2"/>
      <c r="H19" s="2"/>
    </row>
    <row r="20" spans="1:8" x14ac:dyDescent="0.2">
      <c r="A20" s="480"/>
      <c r="B20" s="343" t="s">
        <v>394</v>
      </c>
      <c r="C20" s="343"/>
      <c r="D20" s="343"/>
      <c r="E20" s="343"/>
      <c r="F20" s="343"/>
      <c r="G20" s="2"/>
      <c r="H20" s="2"/>
    </row>
    <row r="21" spans="1:8" x14ac:dyDescent="0.2">
      <c r="A21" s="480"/>
      <c r="B21" s="343"/>
      <c r="C21" s="343"/>
      <c r="D21" s="343"/>
      <c r="E21" s="343"/>
      <c r="F21" s="343"/>
      <c r="G21" s="2"/>
      <c r="H21" s="2"/>
    </row>
    <row r="22" spans="1:8" x14ac:dyDescent="0.2">
      <c r="A22" s="480"/>
      <c r="B22" s="343"/>
      <c r="C22" s="343" t="s">
        <v>180</v>
      </c>
      <c r="D22" s="481">
        <f>+G424</f>
        <v>8.5</v>
      </c>
      <c r="E22" s="482"/>
      <c r="F22" s="483">
        <f>+E22*D22</f>
        <v>0</v>
      </c>
      <c r="G22" s="2"/>
      <c r="H22" s="2"/>
    </row>
    <row r="23" spans="1:8" x14ac:dyDescent="0.2">
      <c r="A23" s="480"/>
      <c r="B23" s="343"/>
      <c r="C23" s="343"/>
      <c r="D23" s="343"/>
      <c r="E23" s="343"/>
      <c r="F23" s="343"/>
      <c r="G23" s="2"/>
      <c r="H23" s="2"/>
    </row>
    <row r="24" spans="1:8" x14ac:dyDescent="0.2">
      <c r="A24" s="480" t="s">
        <v>395</v>
      </c>
      <c r="B24" s="343" t="s">
        <v>396</v>
      </c>
      <c r="C24" s="343"/>
      <c r="D24" s="343"/>
      <c r="E24" s="343"/>
      <c r="F24" s="343"/>
      <c r="G24" s="2"/>
      <c r="H24" s="2"/>
    </row>
    <row r="25" spans="1:8" x14ac:dyDescent="0.2">
      <c r="A25" s="480"/>
      <c r="B25" s="343" t="s">
        <v>397</v>
      </c>
      <c r="C25" s="343"/>
      <c r="D25" s="343"/>
      <c r="E25" s="343"/>
      <c r="F25" s="343"/>
      <c r="G25" s="2"/>
      <c r="H25" s="2"/>
    </row>
    <row r="26" spans="1:8" x14ac:dyDescent="0.2">
      <c r="A26" s="480"/>
      <c r="B26" s="343" t="s">
        <v>398</v>
      </c>
      <c r="C26" s="343"/>
      <c r="D26" s="343"/>
      <c r="E26" s="343"/>
      <c r="F26" s="343"/>
      <c r="G26" s="2"/>
      <c r="H26" s="2"/>
    </row>
    <row r="27" spans="1:8" x14ac:dyDescent="0.2">
      <c r="A27" s="480"/>
      <c r="B27" s="343" t="s">
        <v>399</v>
      </c>
      <c r="C27" s="343"/>
      <c r="D27" s="343"/>
      <c r="E27" s="343"/>
      <c r="F27" s="343"/>
      <c r="G27" s="2"/>
      <c r="H27" s="2"/>
    </row>
    <row r="28" spans="1:8" x14ac:dyDescent="0.2">
      <c r="A28" s="480"/>
      <c r="B28" s="343"/>
      <c r="C28" s="343"/>
      <c r="D28" s="343"/>
      <c r="E28" s="343"/>
      <c r="F28" s="343"/>
      <c r="G28" s="2"/>
      <c r="H28" s="2"/>
    </row>
    <row r="29" spans="1:8" x14ac:dyDescent="0.2">
      <c r="A29" s="480"/>
      <c r="B29" s="343" t="s">
        <v>16</v>
      </c>
      <c r="C29" s="343" t="s">
        <v>154</v>
      </c>
      <c r="D29" s="481">
        <v>1</v>
      </c>
      <c r="E29" s="482"/>
      <c r="F29" s="483">
        <f>+D29*E29</f>
        <v>0</v>
      </c>
      <c r="G29" s="2"/>
      <c r="H29" s="2"/>
    </row>
    <row r="30" spans="1:8" x14ac:dyDescent="0.2">
      <c r="A30" s="480"/>
      <c r="B30" s="343"/>
      <c r="C30" s="343"/>
      <c r="D30" s="481"/>
      <c r="E30" s="482"/>
      <c r="F30" s="483"/>
      <c r="G30" s="2"/>
      <c r="H30" s="2"/>
    </row>
    <row r="31" spans="1:8" x14ac:dyDescent="0.2">
      <c r="A31" s="480" t="s">
        <v>400</v>
      </c>
      <c r="B31" s="343" t="s">
        <v>401</v>
      </c>
      <c r="C31" s="343"/>
      <c r="D31" s="343"/>
      <c r="E31" s="343"/>
      <c r="F31" s="343"/>
      <c r="G31" s="2"/>
      <c r="H31" s="2"/>
    </row>
    <row r="32" spans="1:8" x14ac:dyDescent="0.2">
      <c r="A32" s="480"/>
      <c r="B32" s="343" t="s">
        <v>402</v>
      </c>
      <c r="C32" s="343"/>
      <c r="D32" s="343"/>
      <c r="E32" s="343"/>
      <c r="F32" s="343"/>
      <c r="G32" s="2"/>
      <c r="H32" s="2"/>
    </row>
    <row r="33" spans="1:8" x14ac:dyDescent="0.2">
      <c r="A33" s="480"/>
      <c r="B33" s="343" t="s">
        <v>403</v>
      </c>
      <c r="C33" s="343"/>
      <c r="D33" s="343"/>
      <c r="E33" s="343"/>
      <c r="F33" s="343"/>
      <c r="G33" s="2"/>
      <c r="H33" s="2"/>
    </row>
    <row r="34" spans="1:8" x14ac:dyDescent="0.2">
      <c r="A34" s="480"/>
      <c r="B34" s="343" t="s">
        <v>404</v>
      </c>
      <c r="C34" s="343"/>
      <c r="D34" s="343"/>
      <c r="E34" s="343"/>
      <c r="F34" s="343"/>
      <c r="G34" s="2"/>
      <c r="H34" s="2"/>
    </row>
    <row r="35" spans="1:8" x14ac:dyDescent="0.2">
      <c r="A35" s="480"/>
      <c r="B35" s="343"/>
      <c r="C35" s="343"/>
      <c r="D35" s="343"/>
      <c r="E35" s="343"/>
      <c r="F35" s="343"/>
      <c r="G35" s="2"/>
      <c r="H35" s="2"/>
    </row>
    <row r="36" spans="1:8" x14ac:dyDescent="0.2">
      <c r="A36" s="480"/>
      <c r="B36" s="343" t="s">
        <v>16</v>
      </c>
      <c r="C36" s="343" t="s">
        <v>154</v>
      </c>
      <c r="D36" s="481">
        <v>1</v>
      </c>
      <c r="E36" s="482"/>
      <c r="F36" s="483">
        <f>+D36*E36</f>
        <v>0</v>
      </c>
      <c r="G36" s="2"/>
      <c r="H36" s="2"/>
    </row>
    <row r="37" spans="1:8" x14ac:dyDescent="0.2">
      <c r="A37" s="480"/>
      <c r="B37" s="343"/>
      <c r="C37" s="343"/>
      <c r="D37" s="481"/>
      <c r="E37" s="482"/>
      <c r="F37" s="483"/>
      <c r="G37" s="2"/>
      <c r="H37" s="2"/>
    </row>
    <row r="38" spans="1:8" x14ac:dyDescent="0.2">
      <c r="A38" s="480" t="s">
        <v>405</v>
      </c>
      <c r="B38" s="343" t="s">
        <v>406</v>
      </c>
      <c r="C38" s="343"/>
      <c r="D38" s="481"/>
      <c r="E38" s="482"/>
      <c r="F38" s="483"/>
      <c r="G38" s="2"/>
      <c r="H38" s="2"/>
    </row>
    <row r="39" spans="1:8" x14ac:dyDescent="0.2">
      <c r="A39" s="480"/>
      <c r="B39" s="343" t="s">
        <v>407</v>
      </c>
      <c r="C39" s="343"/>
      <c r="D39" s="481"/>
      <c r="E39" s="482"/>
      <c r="F39" s="483"/>
      <c r="G39" s="2"/>
      <c r="H39" s="2"/>
    </row>
    <row r="40" spans="1:8" x14ac:dyDescent="0.2">
      <c r="A40" s="480"/>
      <c r="B40" s="343"/>
      <c r="C40" s="2"/>
      <c r="D40" s="481"/>
      <c r="E40" s="482"/>
      <c r="F40" s="483"/>
      <c r="G40" s="2"/>
      <c r="H40" s="2"/>
    </row>
    <row r="41" spans="1:8" x14ac:dyDescent="0.2">
      <c r="A41" s="480"/>
      <c r="C41" s="343" t="s">
        <v>152</v>
      </c>
      <c r="D41" s="485">
        <v>1</v>
      </c>
      <c r="E41" s="484"/>
      <c r="F41" s="483">
        <f>+E41*D41</f>
        <v>0</v>
      </c>
      <c r="G41" s="2"/>
      <c r="H41" s="2"/>
    </row>
    <row r="42" spans="1:8" x14ac:dyDescent="0.2">
      <c r="A42" s="480"/>
      <c r="B42" s="343"/>
      <c r="C42" s="343"/>
      <c r="D42" s="481"/>
      <c r="E42" s="482"/>
      <c r="F42" s="483"/>
      <c r="G42" s="2"/>
      <c r="H42" s="2"/>
    </row>
    <row r="43" spans="1:8" x14ac:dyDescent="0.2">
      <c r="A43" s="480" t="s">
        <v>408</v>
      </c>
      <c r="B43" s="343" t="s">
        <v>409</v>
      </c>
      <c r="C43" s="343"/>
      <c r="D43" s="343"/>
      <c r="E43" s="343"/>
      <c r="F43" s="343"/>
      <c r="G43" s="2"/>
      <c r="H43" s="2"/>
    </row>
    <row r="44" spans="1:8" x14ac:dyDescent="0.2">
      <c r="A44" s="480"/>
      <c r="B44" s="343" t="s">
        <v>410</v>
      </c>
      <c r="C44" s="343"/>
      <c r="D44" s="343"/>
      <c r="E44" s="343"/>
      <c r="F44" s="343"/>
      <c r="G44" s="2"/>
      <c r="H44" s="2"/>
    </row>
    <row r="45" spans="1:8" x14ac:dyDescent="0.2">
      <c r="A45" s="480"/>
      <c r="B45" s="343" t="s">
        <v>411</v>
      </c>
      <c r="C45" s="343"/>
      <c r="D45" s="343"/>
      <c r="E45" s="343"/>
      <c r="F45" s="343"/>
      <c r="G45" s="2"/>
      <c r="H45" s="2"/>
    </row>
    <row r="46" spans="1:8" x14ac:dyDescent="0.2">
      <c r="A46" s="480"/>
      <c r="B46" s="343"/>
      <c r="C46" s="343"/>
      <c r="D46" s="343"/>
      <c r="E46" s="343"/>
      <c r="F46" s="343"/>
      <c r="G46" s="2"/>
      <c r="H46" s="2"/>
    </row>
    <row r="47" spans="1:8" x14ac:dyDescent="0.2">
      <c r="A47" s="480"/>
      <c r="C47" s="343" t="s">
        <v>152</v>
      </c>
      <c r="D47" s="485">
        <v>2</v>
      </c>
      <c r="E47" s="484"/>
      <c r="F47" s="483">
        <f>+E47*D47</f>
        <v>0</v>
      </c>
      <c r="G47" s="2"/>
      <c r="H47" s="2"/>
    </row>
    <row r="48" spans="1:8" x14ac:dyDescent="0.2">
      <c r="A48" s="480"/>
      <c r="B48" s="343"/>
      <c r="C48" s="343"/>
      <c r="D48" s="485"/>
      <c r="E48" s="484"/>
      <c r="F48" s="483"/>
      <c r="G48" s="2"/>
      <c r="H48" s="2"/>
    </row>
    <row r="49" spans="1:8" x14ac:dyDescent="0.2">
      <c r="A49" s="480" t="s">
        <v>412</v>
      </c>
      <c r="B49" s="343" t="s">
        <v>413</v>
      </c>
      <c r="C49" s="343"/>
      <c r="D49" s="343"/>
      <c r="E49" s="343"/>
      <c r="F49" s="343"/>
      <c r="G49" s="2"/>
      <c r="H49" s="2"/>
    </row>
    <row r="50" spans="1:8" x14ac:dyDescent="0.2">
      <c r="A50" s="480"/>
      <c r="B50" s="343" t="s">
        <v>414</v>
      </c>
      <c r="C50" s="343"/>
      <c r="D50" s="343"/>
      <c r="E50" s="343"/>
      <c r="F50" s="343"/>
      <c r="G50" s="2"/>
      <c r="H50" s="2"/>
    </row>
    <row r="51" spans="1:8" x14ac:dyDescent="0.2">
      <c r="A51" s="480"/>
      <c r="B51" s="343" t="s">
        <v>415</v>
      </c>
      <c r="C51" s="343"/>
      <c r="D51" s="343"/>
      <c r="E51" s="343"/>
      <c r="F51" s="343"/>
      <c r="G51" s="2"/>
      <c r="H51" s="2"/>
    </row>
    <row r="52" spans="1:8" x14ac:dyDescent="0.2">
      <c r="A52" s="480"/>
      <c r="B52" s="343" t="s">
        <v>673</v>
      </c>
      <c r="C52" s="343"/>
      <c r="D52" s="343">
        <f>+G297</f>
        <v>50</v>
      </c>
      <c r="E52" s="343"/>
      <c r="G52" s="2"/>
      <c r="H52" s="2"/>
    </row>
    <row r="53" spans="1:8" x14ac:dyDescent="0.2">
      <c r="A53" s="480"/>
      <c r="B53" s="343"/>
      <c r="C53" s="343"/>
      <c r="D53" s="343"/>
      <c r="E53" s="343"/>
      <c r="F53" s="343"/>
      <c r="G53" s="2"/>
      <c r="H53" s="2"/>
    </row>
    <row r="54" spans="1:8" x14ac:dyDescent="0.2">
      <c r="A54" s="480"/>
      <c r="B54" s="343" t="s">
        <v>416</v>
      </c>
      <c r="C54" s="343"/>
      <c r="D54" s="343"/>
      <c r="E54" s="343"/>
      <c r="F54" s="343"/>
      <c r="G54" s="2"/>
      <c r="H54" s="2"/>
    </row>
    <row r="55" spans="1:8" x14ac:dyDescent="0.2">
      <c r="A55" s="480"/>
      <c r="C55" s="343" t="s">
        <v>5</v>
      </c>
      <c r="D55" s="481">
        <f>(+G414)*0.9</f>
        <v>12.436772955218082</v>
      </c>
      <c r="E55" s="484"/>
      <c r="F55" s="483">
        <f>+E55*D55</f>
        <v>0</v>
      </c>
      <c r="G55" s="2"/>
      <c r="H55" s="2"/>
    </row>
    <row r="56" spans="1:8" x14ac:dyDescent="0.2">
      <c r="A56" s="480"/>
      <c r="B56" s="343"/>
      <c r="C56" s="343"/>
      <c r="D56" s="481"/>
      <c r="E56" s="482"/>
      <c r="F56" s="483"/>
      <c r="G56" s="2"/>
      <c r="H56" s="2"/>
    </row>
    <row r="57" spans="1:8" x14ac:dyDescent="0.2">
      <c r="A57" s="480"/>
      <c r="B57" s="343" t="s">
        <v>417</v>
      </c>
      <c r="C57" s="343"/>
      <c r="D57" s="343"/>
      <c r="E57" s="343"/>
      <c r="F57" s="343"/>
      <c r="G57" s="2"/>
      <c r="H57" s="2"/>
    </row>
    <row r="58" spans="1:8" x14ac:dyDescent="0.2">
      <c r="A58" s="480"/>
      <c r="C58" s="343" t="s">
        <v>5</v>
      </c>
      <c r="D58" s="481">
        <f>(+G414)*0.1</f>
        <v>1.3818636616908979</v>
      </c>
      <c r="E58" s="484"/>
      <c r="F58" s="483">
        <f>+E58*D58</f>
        <v>0</v>
      </c>
      <c r="G58" s="2"/>
      <c r="H58" s="2"/>
    </row>
    <row r="59" spans="1:8" x14ac:dyDescent="0.2">
      <c r="A59" s="480"/>
      <c r="B59" s="343"/>
      <c r="C59" s="343"/>
      <c r="D59" s="481"/>
      <c r="E59" s="482"/>
      <c r="F59" s="483"/>
      <c r="G59" s="2"/>
      <c r="H59" s="2"/>
    </row>
    <row r="60" spans="1:8" x14ac:dyDescent="0.2">
      <c r="A60" s="480" t="s">
        <v>418</v>
      </c>
      <c r="B60" s="343" t="s">
        <v>419</v>
      </c>
      <c r="C60" s="343"/>
      <c r="D60" s="343"/>
      <c r="E60" s="343"/>
      <c r="F60" s="343"/>
      <c r="G60" s="2"/>
      <c r="H60" s="2"/>
    </row>
    <row r="61" spans="1:8" x14ac:dyDescent="0.2">
      <c r="A61" s="480"/>
      <c r="B61" s="343" t="s">
        <v>420</v>
      </c>
      <c r="C61" s="343"/>
      <c r="D61" s="343"/>
      <c r="E61" s="343"/>
      <c r="F61" s="343"/>
      <c r="G61" s="2"/>
      <c r="H61" s="2"/>
    </row>
    <row r="62" spans="1:8" x14ac:dyDescent="0.2">
      <c r="A62" s="480"/>
      <c r="B62" s="343"/>
      <c r="C62" s="343"/>
      <c r="D62" s="343"/>
      <c r="E62" s="343"/>
      <c r="F62" s="343"/>
      <c r="G62" s="2"/>
      <c r="H62" s="2"/>
    </row>
    <row r="63" spans="1:8" x14ac:dyDescent="0.2">
      <c r="A63" s="480"/>
      <c r="C63" s="343" t="s">
        <v>4</v>
      </c>
      <c r="D63" s="486">
        <f>+G424*0.5</f>
        <v>4.25</v>
      </c>
      <c r="E63" s="484"/>
      <c r="F63" s="483">
        <f>+E63*D63</f>
        <v>0</v>
      </c>
      <c r="G63" s="2"/>
      <c r="H63" s="2"/>
    </row>
    <row r="64" spans="1:8" x14ac:dyDescent="0.2">
      <c r="A64" s="480"/>
      <c r="B64" s="343"/>
      <c r="C64" s="343"/>
      <c r="D64" s="481"/>
      <c r="E64" s="482"/>
      <c r="F64" s="483"/>
      <c r="G64" s="2"/>
      <c r="H64" s="2"/>
    </row>
    <row r="65" spans="1:8" x14ac:dyDescent="0.2">
      <c r="A65" s="480" t="s">
        <v>421</v>
      </c>
      <c r="B65" s="343" t="s">
        <v>422</v>
      </c>
      <c r="C65" s="343"/>
      <c r="D65" s="343"/>
      <c r="E65" s="343"/>
      <c r="F65" s="343"/>
      <c r="G65" s="2"/>
      <c r="H65" s="2"/>
    </row>
    <row r="66" spans="1:8" x14ac:dyDescent="0.2">
      <c r="A66" s="480"/>
      <c r="B66" s="343" t="s">
        <v>423</v>
      </c>
      <c r="C66" s="343"/>
      <c r="D66" s="343"/>
      <c r="E66" s="343"/>
      <c r="F66" s="343"/>
      <c r="G66" s="2"/>
      <c r="H66" s="2"/>
    </row>
    <row r="67" spans="1:8" x14ac:dyDescent="0.2">
      <c r="A67" s="480"/>
      <c r="B67" s="343" t="s">
        <v>424</v>
      </c>
      <c r="C67" s="343"/>
      <c r="D67" s="343"/>
      <c r="E67" s="343"/>
      <c r="F67" s="343"/>
      <c r="G67" s="2"/>
      <c r="H67" s="2"/>
    </row>
    <row r="68" spans="1:8" x14ac:dyDescent="0.2">
      <c r="A68" s="480"/>
      <c r="B68" s="343"/>
      <c r="C68" s="343"/>
      <c r="D68" s="343"/>
      <c r="E68" s="343"/>
      <c r="F68" s="343"/>
      <c r="G68" s="2"/>
      <c r="H68" s="2"/>
    </row>
    <row r="69" spans="1:8" x14ac:dyDescent="0.2">
      <c r="A69" s="480"/>
      <c r="C69" s="343" t="s">
        <v>5</v>
      </c>
      <c r="D69" s="481">
        <f>+G415</f>
        <v>0.47407477288111827</v>
      </c>
      <c r="E69" s="484"/>
      <c r="F69" s="483">
        <f>+E69*D69</f>
        <v>0</v>
      </c>
      <c r="G69" s="2"/>
      <c r="H69" s="2"/>
    </row>
    <row r="70" spans="1:8" x14ac:dyDescent="0.2">
      <c r="A70" s="480"/>
      <c r="C70" s="343"/>
      <c r="D70" s="481"/>
      <c r="E70" s="484"/>
      <c r="F70" s="483"/>
      <c r="G70" s="2"/>
      <c r="H70" s="2"/>
    </row>
    <row r="71" spans="1:8" x14ac:dyDescent="0.2">
      <c r="A71" s="480" t="s">
        <v>425</v>
      </c>
      <c r="B71" s="343" t="s">
        <v>674</v>
      </c>
      <c r="C71" s="343"/>
      <c r="D71" s="343"/>
      <c r="E71" s="343"/>
      <c r="F71" s="343"/>
      <c r="G71" s="2"/>
      <c r="H71" s="2"/>
    </row>
    <row r="72" spans="1:8" x14ac:dyDescent="0.2">
      <c r="A72" s="480"/>
      <c r="B72" s="343" t="s">
        <v>683</v>
      </c>
      <c r="C72" s="343"/>
      <c r="D72" s="343"/>
      <c r="E72" s="343"/>
      <c r="F72" s="343"/>
      <c r="G72" s="2"/>
      <c r="H72" s="2"/>
    </row>
    <row r="73" spans="1:8" x14ac:dyDescent="0.2">
      <c r="A73" s="480"/>
      <c r="B73" s="343" t="s">
        <v>682</v>
      </c>
      <c r="C73" s="343"/>
      <c r="D73" s="343"/>
      <c r="E73" s="343"/>
      <c r="F73" s="343"/>
      <c r="G73" s="2"/>
      <c r="H73" s="2"/>
    </row>
    <row r="74" spans="1:8" x14ac:dyDescent="0.2">
      <c r="A74" s="480"/>
      <c r="B74" s="343" t="s">
        <v>681</v>
      </c>
      <c r="C74" s="343"/>
      <c r="D74" s="343"/>
      <c r="E74" s="343"/>
      <c r="F74" s="343"/>
      <c r="G74" s="2"/>
      <c r="H74" s="2"/>
    </row>
    <row r="75" spans="1:8" x14ac:dyDescent="0.2">
      <c r="A75" s="480"/>
      <c r="B75" s="343" t="s">
        <v>675</v>
      </c>
      <c r="C75" s="343"/>
      <c r="D75" s="343"/>
      <c r="E75" s="343"/>
      <c r="F75" s="343"/>
      <c r="G75" s="2"/>
      <c r="H75" s="2"/>
    </row>
    <row r="76" spans="1:8" x14ac:dyDescent="0.2">
      <c r="A76" s="480"/>
      <c r="B76" s="343" t="s">
        <v>680</v>
      </c>
      <c r="C76" s="343"/>
      <c r="D76" s="343"/>
      <c r="E76" s="343"/>
      <c r="F76" s="343"/>
      <c r="G76" s="2"/>
      <c r="H76" s="2"/>
    </row>
    <row r="77" spans="1:8" x14ac:dyDescent="0.2">
      <c r="A77" s="480"/>
      <c r="B77" s="343" t="s">
        <v>676</v>
      </c>
      <c r="C77" s="343"/>
      <c r="D77" s="343"/>
      <c r="E77" s="343"/>
      <c r="F77" s="343"/>
      <c r="G77" s="2"/>
      <c r="H77" s="2"/>
    </row>
    <row r="78" spans="1:8" x14ac:dyDescent="0.2">
      <c r="A78" s="480"/>
      <c r="B78" s="2" t="s">
        <v>677</v>
      </c>
      <c r="C78" s="2"/>
      <c r="D78" s="343"/>
      <c r="E78" s="343"/>
      <c r="F78" s="343"/>
      <c r="G78" s="2"/>
      <c r="H78" s="2"/>
    </row>
    <row r="79" spans="1:8" x14ac:dyDescent="0.2">
      <c r="A79" s="480"/>
      <c r="B79" s="343" t="s">
        <v>678</v>
      </c>
      <c r="C79" s="343"/>
      <c r="D79" s="343"/>
      <c r="E79" s="343"/>
      <c r="F79" s="343"/>
      <c r="G79" s="2"/>
      <c r="H79" s="2"/>
    </row>
    <row r="80" spans="1:8" x14ac:dyDescent="0.2">
      <c r="A80" s="480"/>
      <c r="B80" s="343" t="s">
        <v>679</v>
      </c>
      <c r="C80" s="343"/>
      <c r="D80" s="343"/>
      <c r="E80" s="343"/>
      <c r="F80" s="343"/>
      <c r="G80" s="2"/>
      <c r="H80" s="2"/>
    </row>
    <row r="81" spans="1:8" x14ac:dyDescent="0.2">
      <c r="A81" s="480"/>
      <c r="B81" s="343" t="s">
        <v>424</v>
      </c>
      <c r="C81" s="343"/>
      <c r="D81" s="343"/>
      <c r="E81" s="343"/>
      <c r="F81" s="343"/>
      <c r="G81" s="2"/>
      <c r="H81" s="2"/>
    </row>
    <row r="82" spans="1:8" x14ac:dyDescent="0.2">
      <c r="A82" s="480"/>
      <c r="B82" s="343"/>
      <c r="C82" s="343"/>
      <c r="D82" s="343"/>
      <c r="E82" s="343"/>
      <c r="F82" s="343"/>
      <c r="G82" s="2"/>
      <c r="H82" s="2"/>
    </row>
    <row r="83" spans="1:8" x14ac:dyDescent="0.2">
      <c r="A83" s="480"/>
      <c r="C83" s="343" t="s">
        <v>5</v>
      </c>
      <c r="D83" s="481">
        <f>+G416</f>
        <v>2.2777782685354628</v>
      </c>
      <c r="E83" s="484"/>
      <c r="F83" s="483">
        <f>+E83*D83</f>
        <v>0</v>
      </c>
      <c r="G83" s="2"/>
      <c r="H83" s="2"/>
    </row>
    <row r="84" spans="1:8" x14ac:dyDescent="0.2">
      <c r="A84" s="480"/>
      <c r="B84" s="343"/>
      <c r="C84" s="343"/>
      <c r="D84" s="481"/>
      <c r="E84" s="482"/>
      <c r="F84" s="483"/>
      <c r="G84" s="2"/>
      <c r="H84" s="2"/>
    </row>
    <row r="85" spans="1:8" x14ac:dyDescent="0.2">
      <c r="A85" s="480" t="s">
        <v>426</v>
      </c>
      <c r="B85" s="343" t="s">
        <v>427</v>
      </c>
      <c r="C85" s="343"/>
      <c r="D85" s="343"/>
      <c r="E85" s="343"/>
      <c r="F85" s="343"/>
      <c r="G85" s="2"/>
      <c r="H85" s="2"/>
    </row>
    <row r="86" spans="1:8" x14ac:dyDescent="0.2">
      <c r="A86" s="480"/>
      <c r="B86" s="343" t="s">
        <v>428</v>
      </c>
      <c r="C86" s="343"/>
      <c r="D86" s="343"/>
      <c r="E86" s="343"/>
      <c r="F86" s="343"/>
      <c r="G86" s="2"/>
      <c r="H86" s="2"/>
    </row>
    <row r="87" spans="1:8" x14ac:dyDescent="0.2">
      <c r="A87" s="480"/>
      <c r="B87" s="343" t="s">
        <v>429</v>
      </c>
      <c r="C87" s="343"/>
      <c r="D87" s="343"/>
      <c r="E87" s="343"/>
      <c r="F87" s="343"/>
      <c r="G87" s="2"/>
      <c r="H87" s="2"/>
    </row>
    <row r="88" spans="1:8" x14ac:dyDescent="0.2">
      <c r="A88" s="480"/>
      <c r="B88" s="343"/>
      <c r="C88" s="343"/>
      <c r="D88" s="343"/>
      <c r="E88" s="343"/>
      <c r="F88" s="343"/>
      <c r="G88" s="2"/>
      <c r="H88" s="2"/>
    </row>
    <row r="89" spans="1:8" x14ac:dyDescent="0.2">
      <c r="A89" s="480"/>
      <c r="C89" s="343" t="s">
        <v>5</v>
      </c>
      <c r="D89" s="481">
        <f>+G422</f>
        <v>11.059950935492397</v>
      </c>
      <c r="E89" s="484"/>
      <c r="F89" s="483">
        <f>+E89*D89</f>
        <v>0</v>
      </c>
      <c r="G89" s="2"/>
      <c r="H89" s="2"/>
    </row>
    <row r="90" spans="1:8" x14ac:dyDescent="0.2">
      <c r="A90" s="480"/>
      <c r="B90" s="343"/>
      <c r="C90" s="343"/>
      <c r="D90" s="481"/>
      <c r="E90" s="482"/>
      <c r="F90" s="483"/>
      <c r="G90" s="2"/>
      <c r="H90" s="2"/>
    </row>
    <row r="91" spans="1:8" x14ac:dyDescent="0.2">
      <c r="A91" s="480" t="s">
        <v>430</v>
      </c>
      <c r="B91" s="343" t="s">
        <v>431</v>
      </c>
      <c r="C91" s="343"/>
      <c r="D91" s="343"/>
      <c r="E91" s="343"/>
      <c r="F91" s="343"/>
      <c r="G91" s="2"/>
      <c r="H91" s="2"/>
    </row>
    <row r="92" spans="1:8" x14ac:dyDescent="0.2">
      <c r="A92" s="480"/>
      <c r="B92" s="343" t="s">
        <v>432</v>
      </c>
      <c r="C92" s="343"/>
      <c r="D92" s="343"/>
      <c r="E92" s="343"/>
      <c r="F92" s="343"/>
      <c r="G92" s="2"/>
      <c r="H92" s="2"/>
    </row>
    <row r="93" spans="1:8" x14ac:dyDescent="0.2">
      <c r="A93" s="480"/>
      <c r="B93" s="343" t="s">
        <v>433</v>
      </c>
      <c r="C93" s="343"/>
      <c r="D93" s="343"/>
      <c r="E93" s="343"/>
      <c r="F93" s="343"/>
      <c r="G93" s="2"/>
      <c r="H93" s="2"/>
    </row>
    <row r="94" spans="1:8" x14ac:dyDescent="0.2">
      <c r="A94" s="480"/>
      <c r="B94" s="343"/>
      <c r="C94" s="343"/>
      <c r="D94" s="343"/>
      <c r="E94" s="343"/>
      <c r="F94" s="343"/>
      <c r="G94" s="2"/>
      <c r="H94" s="2"/>
    </row>
    <row r="95" spans="1:8" x14ac:dyDescent="0.2">
      <c r="A95" s="480"/>
      <c r="B95" s="343" t="s">
        <v>434</v>
      </c>
      <c r="C95" s="343"/>
      <c r="D95" s="481">
        <f>+G414</f>
        <v>13.818636616908979</v>
      </c>
      <c r="G95" s="2"/>
      <c r="H95" s="2"/>
    </row>
    <row r="96" spans="1:8" x14ac:dyDescent="0.2">
      <c r="A96" s="480"/>
      <c r="B96" s="343"/>
      <c r="C96" s="343"/>
      <c r="D96" s="343"/>
      <c r="G96" s="2"/>
      <c r="H96" s="2"/>
    </row>
    <row r="97" spans="1:8" x14ac:dyDescent="0.2">
      <c r="A97" s="480"/>
      <c r="B97" s="343" t="s">
        <v>435</v>
      </c>
      <c r="C97" s="343"/>
      <c r="D97" s="343"/>
      <c r="G97" s="2"/>
      <c r="H97" s="2"/>
    </row>
    <row r="98" spans="1:8" x14ac:dyDescent="0.2">
      <c r="A98" s="480"/>
      <c r="B98" s="343" t="s">
        <v>436</v>
      </c>
      <c r="C98" s="343"/>
      <c r="D98" s="481">
        <f>+G416</f>
        <v>2.2777782685354628</v>
      </c>
      <c r="G98" s="2"/>
      <c r="H98" s="2"/>
    </row>
    <row r="99" spans="1:8" x14ac:dyDescent="0.2">
      <c r="A99" s="480"/>
      <c r="B99" s="343" t="s">
        <v>12</v>
      </c>
      <c r="C99" s="343"/>
      <c r="D99" s="481">
        <f>+G415</f>
        <v>0.47407477288111827</v>
      </c>
      <c r="G99" s="2"/>
      <c r="H99" s="2"/>
    </row>
    <row r="100" spans="1:8" x14ac:dyDescent="0.2">
      <c r="A100" s="480"/>
      <c r="B100" s="343" t="s">
        <v>437</v>
      </c>
      <c r="C100" s="343"/>
      <c r="D100" s="481">
        <f>+E418</f>
        <v>6.8326400000000001E-3</v>
      </c>
      <c r="G100" s="2"/>
      <c r="H100" s="2"/>
    </row>
    <row r="101" spans="1:8" x14ac:dyDescent="0.2">
      <c r="A101" s="480"/>
      <c r="B101" s="343" t="s">
        <v>438</v>
      </c>
      <c r="C101" s="343"/>
      <c r="D101" s="481">
        <f>SUM(D98:D100)</f>
        <v>2.7586856814165808</v>
      </c>
      <c r="G101" s="2"/>
      <c r="H101" s="2"/>
    </row>
    <row r="102" spans="1:8" x14ac:dyDescent="0.2">
      <c r="A102" s="480"/>
      <c r="B102" s="343"/>
      <c r="C102" s="343"/>
      <c r="D102" s="343"/>
      <c r="E102" s="343"/>
      <c r="F102" s="343"/>
      <c r="G102" s="2"/>
      <c r="H102" s="2"/>
    </row>
    <row r="103" spans="1:8" x14ac:dyDescent="0.2">
      <c r="A103" s="480"/>
      <c r="C103" s="343" t="s">
        <v>5</v>
      </c>
      <c r="D103" s="481">
        <f>+D95-D101</f>
        <v>11.059950935492399</v>
      </c>
      <c r="E103" s="484"/>
      <c r="F103" s="483">
        <f>+E103*D103</f>
        <v>0</v>
      </c>
      <c r="G103" s="2"/>
      <c r="H103" s="2"/>
    </row>
    <row r="104" spans="1:8" x14ac:dyDescent="0.2">
      <c r="A104" s="480"/>
      <c r="B104" s="343"/>
      <c r="C104" s="343"/>
      <c r="D104" s="485"/>
      <c r="E104" s="484"/>
      <c r="F104" s="483"/>
      <c r="G104" s="2"/>
      <c r="H104" s="2"/>
    </row>
    <row r="105" spans="1:8" x14ac:dyDescent="0.2">
      <c r="A105" s="487" t="s">
        <v>439</v>
      </c>
      <c r="B105" s="488" t="s">
        <v>440</v>
      </c>
      <c r="C105" s="488"/>
      <c r="D105" s="489"/>
      <c r="E105" s="489"/>
      <c r="F105" s="490"/>
      <c r="G105" s="2"/>
      <c r="H105" s="2"/>
    </row>
    <row r="106" spans="1:8" x14ac:dyDescent="0.2">
      <c r="A106" s="487"/>
      <c r="B106" s="488" t="s">
        <v>441</v>
      </c>
      <c r="C106" s="488"/>
      <c r="D106" s="489"/>
      <c r="E106" s="489"/>
      <c r="F106" s="490"/>
      <c r="G106" s="2"/>
      <c r="H106" s="2"/>
    </row>
    <row r="107" spans="1:8" x14ac:dyDescent="0.2">
      <c r="A107" s="487"/>
      <c r="B107" s="488" t="s">
        <v>442</v>
      </c>
      <c r="C107" s="488"/>
      <c r="D107" s="489"/>
      <c r="E107" s="489"/>
      <c r="F107" s="490"/>
      <c r="G107" s="2"/>
      <c r="H107" s="2"/>
    </row>
    <row r="108" spans="1:8" x14ac:dyDescent="0.2">
      <c r="A108" s="487"/>
      <c r="B108" s="489"/>
      <c r="C108" s="489"/>
      <c r="D108" s="489"/>
      <c r="E108" s="489"/>
      <c r="F108" s="490"/>
      <c r="G108" s="2"/>
      <c r="H108" s="2"/>
    </row>
    <row r="109" spans="1:8" x14ac:dyDescent="0.2">
      <c r="A109" s="487"/>
      <c r="C109" s="488" t="s">
        <v>4</v>
      </c>
      <c r="D109" s="491">
        <v>12</v>
      </c>
      <c r="E109" s="492"/>
      <c r="F109" s="493">
        <f>+E109*D109</f>
        <v>0</v>
      </c>
      <c r="G109" s="2"/>
      <c r="H109" s="2"/>
    </row>
    <row r="110" spans="1:8" x14ac:dyDescent="0.2">
      <c r="A110" s="487"/>
      <c r="B110" s="489"/>
      <c r="C110" s="489"/>
      <c r="D110" s="489"/>
      <c r="E110" s="494"/>
      <c r="F110" s="490"/>
      <c r="G110" s="2"/>
      <c r="H110" s="2"/>
    </row>
    <row r="111" spans="1:8" x14ac:dyDescent="0.2">
      <c r="A111" s="487" t="s">
        <v>443</v>
      </c>
      <c r="B111" s="488" t="s">
        <v>444</v>
      </c>
      <c r="C111" s="488"/>
      <c r="D111" s="489"/>
      <c r="E111" s="489"/>
      <c r="F111" s="490"/>
      <c r="G111" s="2"/>
      <c r="H111" s="2"/>
    </row>
    <row r="112" spans="1:8" x14ac:dyDescent="0.2">
      <c r="A112" s="487"/>
      <c r="B112" s="488" t="s">
        <v>445</v>
      </c>
      <c r="C112" s="488"/>
      <c r="D112" s="489"/>
      <c r="E112" s="489"/>
      <c r="F112" s="490"/>
      <c r="G112" s="2"/>
      <c r="H112" s="2"/>
    </row>
    <row r="113" spans="1:8" x14ac:dyDescent="0.2">
      <c r="A113" s="487"/>
      <c r="B113" s="488" t="s">
        <v>446</v>
      </c>
      <c r="C113" s="488"/>
      <c r="D113" s="489"/>
      <c r="E113" s="489"/>
      <c r="F113" s="490"/>
      <c r="G113" s="2"/>
      <c r="H113" s="2"/>
    </row>
    <row r="114" spans="1:8" x14ac:dyDescent="0.2">
      <c r="A114" s="487"/>
      <c r="B114" s="488" t="s">
        <v>447</v>
      </c>
      <c r="C114" s="488"/>
      <c r="D114" s="489"/>
      <c r="E114" s="489"/>
      <c r="F114" s="490"/>
      <c r="G114" s="2"/>
      <c r="H114" s="2"/>
    </row>
    <row r="115" spans="1:8" x14ac:dyDescent="0.2">
      <c r="A115" s="487"/>
      <c r="B115" s="489"/>
      <c r="C115" s="489"/>
      <c r="D115" s="489"/>
      <c r="E115" s="489"/>
      <c r="F115" s="490"/>
      <c r="G115" s="2"/>
      <c r="H115" s="2"/>
    </row>
    <row r="116" spans="1:8" x14ac:dyDescent="0.2">
      <c r="A116" s="487"/>
      <c r="C116" s="488" t="s">
        <v>5</v>
      </c>
      <c r="D116" s="491">
        <v>12</v>
      </c>
      <c r="E116" s="492"/>
      <c r="F116" s="493">
        <f>+E116*D116</f>
        <v>0</v>
      </c>
      <c r="G116" s="2"/>
      <c r="H116" s="2"/>
    </row>
    <row r="117" spans="1:8" x14ac:dyDescent="0.2">
      <c r="A117" s="487"/>
      <c r="B117" s="488"/>
      <c r="C117" s="488"/>
      <c r="D117" s="491"/>
      <c r="E117" s="492"/>
      <c r="F117" s="493"/>
      <c r="G117" s="2"/>
      <c r="H117" s="2"/>
    </row>
    <row r="118" spans="1:8" x14ac:dyDescent="0.2">
      <c r="A118" s="480" t="s">
        <v>448</v>
      </c>
      <c r="B118" s="343" t="s">
        <v>449</v>
      </c>
      <c r="C118" s="343"/>
      <c r="D118" s="343"/>
      <c r="E118" s="343"/>
      <c r="F118" s="343"/>
      <c r="G118" s="2"/>
      <c r="H118" s="2"/>
    </row>
    <row r="119" spans="1:8" x14ac:dyDescent="0.2">
      <c r="A119" s="480"/>
      <c r="B119" s="343" t="s">
        <v>450</v>
      </c>
      <c r="C119" s="343"/>
      <c r="D119" s="343"/>
      <c r="E119" s="343"/>
      <c r="F119" s="343"/>
      <c r="G119" s="2"/>
      <c r="H119" s="2"/>
    </row>
    <row r="120" spans="1:8" x14ac:dyDescent="0.2">
      <c r="A120" s="480"/>
      <c r="B120" s="343"/>
      <c r="C120" s="343"/>
      <c r="D120" s="343"/>
      <c r="E120" s="343"/>
      <c r="F120" s="343"/>
      <c r="G120" s="2"/>
      <c r="H120" s="2"/>
    </row>
    <row r="121" spans="1:8" x14ac:dyDescent="0.2">
      <c r="A121" s="480"/>
      <c r="C121" s="343" t="s">
        <v>152</v>
      </c>
      <c r="D121" s="485">
        <v>1</v>
      </c>
      <c r="E121" s="484"/>
      <c r="F121" s="483">
        <f>+E121*D121</f>
        <v>0</v>
      </c>
      <c r="G121" s="2"/>
      <c r="H121" s="2"/>
    </row>
    <row r="122" spans="1:8" x14ac:dyDescent="0.2">
      <c r="A122" s="480"/>
      <c r="B122" s="343"/>
      <c r="C122" s="343"/>
      <c r="D122" s="485"/>
      <c r="E122" s="484"/>
      <c r="F122" s="483"/>
      <c r="G122" s="2"/>
      <c r="H122" s="2"/>
    </row>
    <row r="123" spans="1:8" x14ac:dyDescent="0.2">
      <c r="A123" s="480" t="s">
        <v>451</v>
      </c>
      <c r="B123" s="343" t="s">
        <v>452</v>
      </c>
      <c r="C123" s="343"/>
      <c r="D123" s="343"/>
      <c r="E123" s="343"/>
      <c r="F123" s="343"/>
      <c r="G123" s="2"/>
      <c r="H123" s="2"/>
    </row>
    <row r="124" spans="1:8" x14ac:dyDescent="0.2">
      <c r="A124" s="480"/>
      <c r="B124" s="343"/>
      <c r="C124" s="343"/>
      <c r="D124" s="343"/>
      <c r="E124" s="343"/>
      <c r="F124" s="343"/>
      <c r="G124" s="2"/>
      <c r="H124" s="2"/>
    </row>
    <row r="125" spans="1:8" x14ac:dyDescent="0.2">
      <c r="A125" s="480"/>
      <c r="C125" s="343" t="s">
        <v>4</v>
      </c>
      <c r="D125" s="481">
        <f>+G424*3</f>
        <v>25.5</v>
      </c>
      <c r="E125" s="484"/>
      <c r="F125" s="483">
        <f>+E125*D125</f>
        <v>0</v>
      </c>
      <c r="G125" s="2"/>
      <c r="H125" s="2"/>
    </row>
    <row r="126" spans="1:8" x14ac:dyDescent="0.2">
      <c r="A126" s="480"/>
      <c r="B126" s="343"/>
      <c r="C126" s="343"/>
      <c r="D126" s="485"/>
      <c r="E126" s="484"/>
      <c r="F126" s="483"/>
      <c r="G126" s="2"/>
      <c r="H126" s="2"/>
    </row>
    <row r="127" spans="1:8" x14ac:dyDescent="0.2">
      <c r="A127" s="480"/>
      <c r="B127" s="343"/>
      <c r="C127" s="343"/>
      <c r="D127" s="485"/>
      <c r="E127" s="484"/>
      <c r="F127" s="483"/>
      <c r="G127" s="2"/>
      <c r="H127" s="2"/>
    </row>
    <row r="128" spans="1:8" x14ac:dyDescent="0.2">
      <c r="A128" s="480" t="s">
        <v>453</v>
      </c>
      <c r="B128" s="343" t="s">
        <v>685</v>
      </c>
      <c r="C128" s="343"/>
      <c r="D128" s="343"/>
      <c r="E128" s="343"/>
      <c r="F128" s="343"/>
      <c r="G128" s="2"/>
      <c r="H128" s="2"/>
    </row>
    <row r="129" spans="1:8" x14ac:dyDescent="0.2">
      <c r="A129" s="480"/>
      <c r="B129" s="343"/>
      <c r="C129" s="343"/>
      <c r="D129" s="343"/>
      <c r="E129" s="343"/>
      <c r="F129" s="343"/>
      <c r="G129" s="2"/>
      <c r="H129" s="2"/>
    </row>
    <row r="130" spans="1:8" x14ac:dyDescent="0.2">
      <c r="A130" s="480"/>
      <c r="B130" s="343" t="s">
        <v>16</v>
      </c>
      <c r="C130" s="343"/>
      <c r="D130" s="485"/>
      <c r="E130" s="484"/>
      <c r="F130" s="483">
        <f>SUM(F22:F125)*0.1</f>
        <v>0</v>
      </c>
      <c r="G130" s="2"/>
      <c r="H130" s="2"/>
    </row>
    <row r="131" spans="1:8" x14ac:dyDescent="0.2">
      <c r="A131" s="495"/>
      <c r="B131" s="350"/>
      <c r="C131" s="350"/>
      <c r="D131" s="496"/>
      <c r="E131" s="497"/>
      <c r="F131" s="498"/>
      <c r="G131" s="2"/>
      <c r="H131" s="2"/>
    </row>
    <row r="132" spans="1:8" x14ac:dyDescent="0.2">
      <c r="A132" s="350"/>
      <c r="B132" s="499" t="s">
        <v>455</v>
      </c>
      <c r="C132" s="501"/>
      <c r="D132" s="500"/>
      <c r="E132" s="502"/>
      <c r="F132" s="503">
        <f>SUM(F22:F130)</f>
        <v>0</v>
      </c>
      <c r="G132" s="2"/>
      <c r="H132" s="2"/>
    </row>
    <row r="133" spans="1:8" x14ac:dyDescent="0.2">
      <c r="A133" s="343"/>
      <c r="B133" s="343"/>
      <c r="C133" s="485"/>
      <c r="D133" s="343"/>
      <c r="E133" s="484"/>
      <c r="F133" s="483"/>
      <c r="G133" s="2"/>
      <c r="H133" s="2"/>
    </row>
    <row r="134" spans="1:8" x14ac:dyDescent="0.2">
      <c r="A134" s="343"/>
      <c r="B134" s="343"/>
      <c r="C134" s="485"/>
      <c r="D134" s="343"/>
      <c r="E134" s="484"/>
      <c r="F134" s="483"/>
      <c r="G134" s="2"/>
      <c r="H134" s="2"/>
    </row>
    <row r="135" spans="1:8" x14ac:dyDescent="0.2">
      <c r="A135" s="343"/>
      <c r="B135" s="343"/>
      <c r="C135" s="485"/>
      <c r="D135" s="343"/>
      <c r="E135" s="484"/>
      <c r="F135" s="483"/>
      <c r="G135" s="2"/>
      <c r="H135" s="2"/>
    </row>
    <row r="136" spans="1:8" x14ac:dyDescent="0.2">
      <c r="A136" s="343" t="s">
        <v>689</v>
      </c>
      <c r="B136" s="343"/>
      <c r="C136" s="343"/>
      <c r="D136" s="485"/>
      <c r="E136" s="484"/>
      <c r="F136" s="483"/>
      <c r="G136" s="2"/>
      <c r="H136" s="2"/>
    </row>
    <row r="137" spans="1:8" x14ac:dyDescent="0.2">
      <c r="A137" s="343"/>
      <c r="B137" s="343"/>
      <c r="C137" s="343"/>
      <c r="D137" s="485"/>
      <c r="E137" s="484"/>
      <c r="F137" s="483"/>
      <c r="G137" s="2"/>
      <c r="H137" s="2"/>
    </row>
    <row r="138" spans="1:8" x14ac:dyDescent="0.2">
      <c r="A138" s="480" t="s">
        <v>456</v>
      </c>
      <c r="B138" s="343" t="s">
        <v>457</v>
      </c>
      <c r="C138" s="343"/>
      <c r="D138" s="343"/>
      <c r="E138" s="343"/>
      <c r="F138" s="343"/>
      <c r="G138" s="2"/>
      <c r="H138" s="2"/>
    </row>
    <row r="139" spans="1:8" x14ac:dyDescent="0.2">
      <c r="A139" s="480"/>
      <c r="B139" s="343" t="s">
        <v>684</v>
      </c>
      <c r="C139" s="343"/>
      <c r="D139" s="343"/>
      <c r="E139" s="343"/>
      <c r="F139" s="343"/>
      <c r="G139" s="2"/>
      <c r="H139" s="2"/>
    </row>
    <row r="140" spans="1:8" x14ac:dyDescent="0.2">
      <c r="A140" s="480"/>
      <c r="B140" s="343"/>
      <c r="C140" s="343"/>
      <c r="D140" s="343"/>
      <c r="E140" s="343"/>
      <c r="F140" s="343"/>
      <c r="G140" s="2"/>
      <c r="H140" s="2"/>
    </row>
    <row r="141" spans="1:8" x14ac:dyDescent="0.2">
      <c r="A141" s="480"/>
      <c r="B141" s="343" t="s">
        <v>16</v>
      </c>
      <c r="C141" s="343"/>
      <c r="D141" s="485"/>
      <c r="E141" s="484"/>
      <c r="F141" s="483">
        <f>+F236*0.1</f>
        <v>0</v>
      </c>
      <c r="G141" s="2"/>
      <c r="H141" s="2"/>
    </row>
    <row r="142" spans="1:8" x14ac:dyDescent="0.2">
      <c r="A142" s="480"/>
      <c r="B142" s="343"/>
      <c r="C142" s="343"/>
      <c r="D142" s="485"/>
      <c r="E142" s="484"/>
      <c r="F142" s="483"/>
      <c r="G142" s="2"/>
      <c r="H142" s="2"/>
    </row>
    <row r="143" spans="1:8" x14ac:dyDescent="0.2">
      <c r="A143" s="480" t="s">
        <v>458</v>
      </c>
      <c r="B143" s="343" t="s">
        <v>459</v>
      </c>
      <c r="C143" s="343"/>
      <c r="D143" s="343"/>
      <c r="E143" s="343"/>
      <c r="F143" s="343"/>
      <c r="G143" s="2"/>
      <c r="H143" s="2"/>
    </row>
    <row r="144" spans="1:8" x14ac:dyDescent="0.2">
      <c r="A144" s="480"/>
      <c r="B144" s="343" t="s">
        <v>686</v>
      </c>
      <c r="C144" s="343"/>
      <c r="D144" s="343"/>
      <c r="E144" s="343"/>
      <c r="F144" s="343"/>
      <c r="G144" s="2"/>
      <c r="H144" s="2"/>
    </row>
    <row r="145" spans="1:8" x14ac:dyDescent="0.2">
      <c r="A145" s="480"/>
      <c r="B145" s="343"/>
      <c r="C145" s="343"/>
      <c r="D145" s="343"/>
      <c r="E145" s="343"/>
      <c r="F145" s="343"/>
      <c r="G145" s="2"/>
      <c r="H145" s="2"/>
    </row>
    <row r="146" spans="1:8" x14ac:dyDescent="0.2">
      <c r="A146" s="480"/>
      <c r="B146" s="343" t="s">
        <v>16</v>
      </c>
      <c r="C146" s="343"/>
      <c r="D146" s="485"/>
      <c r="E146" s="484"/>
      <c r="F146" s="483">
        <f>+F236*0.1</f>
        <v>0</v>
      </c>
      <c r="G146" s="2"/>
      <c r="H146" s="2"/>
    </row>
    <row r="147" spans="1:8" x14ac:dyDescent="0.2">
      <c r="A147" s="480"/>
      <c r="B147" s="343"/>
      <c r="C147" s="343"/>
      <c r="D147" s="485"/>
      <c r="E147" s="484"/>
      <c r="F147" s="483"/>
      <c r="G147" s="2"/>
      <c r="H147" s="2"/>
    </row>
    <row r="148" spans="1:8" x14ac:dyDescent="0.2">
      <c r="A148" s="480" t="s">
        <v>460</v>
      </c>
      <c r="B148" s="343" t="s">
        <v>461</v>
      </c>
      <c r="C148" s="343"/>
      <c r="D148" s="343"/>
      <c r="E148" s="343"/>
      <c r="F148" s="343"/>
      <c r="G148" s="2"/>
      <c r="H148" s="2"/>
    </row>
    <row r="149" spans="1:8" x14ac:dyDescent="0.2">
      <c r="A149" s="480"/>
      <c r="B149" s="343" t="s">
        <v>462</v>
      </c>
      <c r="C149" s="343"/>
      <c r="D149" s="343"/>
      <c r="E149" s="343"/>
      <c r="F149" s="343"/>
      <c r="G149" s="2"/>
      <c r="H149" s="2"/>
    </row>
    <row r="150" spans="1:8" x14ac:dyDescent="0.2">
      <c r="A150" s="480"/>
      <c r="B150" s="343"/>
      <c r="C150" s="343"/>
      <c r="D150" s="343"/>
      <c r="E150" s="343"/>
      <c r="F150" s="343"/>
      <c r="G150" s="2"/>
      <c r="H150" s="2"/>
    </row>
    <row r="151" spans="1:8" x14ac:dyDescent="0.2">
      <c r="A151" s="480"/>
      <c r="B151" s="343" t="s">
        <v>180</v>
      </c>
      <c r="C151" s="343"/>
      <c r="D151" s="481">
        <f>+G424</f>
        <v>8.5</v>
      </c>
      <c r="E151" s="484"/>
      <c r="F151" s="483">
        <f>+E151*D151</f>
        <v>0</v>
      </c>
      <c r="G151" s="2"/>
      <c r="H151" s="2"/>
    </row>
    <row r="152" spans="1:8" x14ac:dyDescent="0.2">
      <c r="A152" s="480"/>
      <c r="B152" s="343"/>
      <c r="C152" s="343"/>
      <c r="D152" s="485"/>
      <c r="E152" s="484"/>
      <c r="F152" s="483"/>
      <c r="G152" s="2"/>
      <c r="H152" s="2"/>
    </row>
    <row r="153" spans="1:8" x14ac:dyDescent="0.2">
      <c r="A153" s="480" t="s">
        <v>463</v>
      </c>
      <c r="B153" s="343" t="s">
        <v>464</v>
      </c>
      <c r="C153" s="343"/>
      <c r="D153" s="343"/>
      <c r="E153" s="343"/>
      <c r="F153" s="343"/>
      <c r="G153" s="2"/>
      <c r="H153" s="2"/>
    </row>
    <row r="154" spans="1:8" x14ac:dyDescent="0.2">
      <c r="A154" s="480"/>
      <c r="B154" s="343" t="s">
        <v>465</v>
      </c>
      <c r="C154" s="343"/>
      <c r="D154" s="343"/>
      <c r="E154" s="343"/>
      <c r="F154" s="343"/>
      <c r="G154" s="2"/>
      <c r="H154" s="2"/>
    </row>
    <row r="155" spans="1:8" x14ac:dyDescent="0.2">
      <c r="A155" s="480"/>
      <c r="B155" s="343"/>
      <c r="C155" s="343"/>
      <c r="D155" s="343"/>
      <c r="E155" s="343"/>
      <c r="F155" s="343"/>
      <c r="G155" s="2"/>
      <c r="H155" s="2"/>
    </row>
    <row r="156" spans="1:8" x14ac:dyDescent="0.2">
      <c r="A156" s="480"/>
      <c r="B156" s="343" t="s">
        <v>152</v>
      </c>
      <c r="C156" s="343"/>
      <c r="D156" s="481">
        <v>1</v>
      </c>
      <c r="E156" s="484"/>
      <c r="F156" s="483">
        <f>+E156*D156</f>
        <v>0</v>
      </c>
      <c r="G156" s="2"/>
      <c r="H156" s="2"/>
    </row>
    <row r="157" spans="1:8" x14ac:dyDescent="0.2">
      <c r="A157" s="480"/>
      <c r="B157" s="343"/>
      <c r="C157" s="343"/>
      <c r="D157" s="504"/>
      <c r="E157" s="484"/>
      <c r="F157" s="483"/>
      <c r="G157" s="2"/>
      <c r="H157" s="2"/>
    </row>
    <row r="158" spans="1:8" x14ac:dyDescent="0.2">
      <c r="A158" s="480" t="s">
        <v>466</v>
      </c>
      <c r="B158" s="343" t="s">
        <v>467</v>
      </c>
      <c r="C158" s="343"/>
      <c r="D158" s="343"/>
      <c r="E158" s="343"/>
      <c r="F158" s="343"/>
      <c r="G158" s="2"/>
      <c r="H158" s="2"/>
    </row>
    <row r="159" spans="1:8" x14ac:dyDescent="0.2">
      <c r="A159" s="480"/>
      <c r="B159" s="343" t="s">
        <v>468</v>
      </c>
      <c r="C159" s="343"/>
      <c r="D159" s="343"/>
      <c r="E159" s="343"/>
      <c r="F159" s="343"/>
      <c r="G159" s="2"/>
      <c r="H159" s="2"/>
    </row>
    <row r="160" spans="1:8" x14ac:dyDescent="0.2">
      <c r="A160" s="480"/>
      <c r="B160" s="343"/>
      <c r="C160" s="343"/>
      <c r="D160" s="343"/>
      <c r="E160" s="343"/>
      <c r="F160" s="343"/>
      <c r="G160" s="2"/>
      <c r="H160" s="2"/>
    </row>
    <row r="161" spans="1:8" x14ac:dyDescent="0.2">
      <c r="A161" s="480"/>
      <c r="B161" s="343" t="s">
        <v>180</v>
      </c>
      <c r="C161" s="343"/>
      <c r="D161" s="481">
        <f>+G424</f>
        <v>8.5</v>
      </c>
      <c r="E161" s="484"/>
      <c r="F161" s="483">
        <f>+E161*D161</f>
        <v>0</v>
      </c>
      <c r="G161" s="2"/>
      <c r="H161" s="2"/>
    </row>
    <row r="162" spans="1:8" x14ac:dyDescent="0.2">
      <c r="A162" s="480"/>
      <c r="B162" s="343"/>
      <c r="C162" s="343"/>
      <c r="D162" s="485"/>
      <c r="E162" s="484"/>
      <c r="F162" s="483"/>
      <c r="G162" s="2"/>
      <c r="H162" s="2"/>
    </row>
    <row r="163" spans="1:8" x14ac:dyDescent="0.2">
      <c r="A163" s="480" t="s">
        <v>469</v>
      </c>
      <c r="B163" s="343" t="s">
        <v>470</v>
      </c>
      <c r="C163" s="343"/>
      <c r="D163" s="343"/>
      <c r="E163" s="343"/>
      <c r="F163" s="343"/>
      <c r="G163" s="2"/>
      <c r="H163" s="2"/>
    </row>
    <row r="164" spans="1:8" x14ac:dyDescent="0.2">
      <c r="A164" s="480"/>
      <c r="B164" s="343" t="s">
        <v>471</v>
      </c>
      <c r="C164" s="343"/>
      <c r="D164" s="343"/>
      <c r="E164" s="343"/>
      <c r="F164" s="343"/>
      <c r="G164" s="2"/>
      <c r="H164" s="2"/>
    </row>
    <row r="165" spans="1:8" x14ac:dyDescent="0.2">
      <c r="A165" s="480"/>
      <c r="B165" s="343"/>
      <c r="C165" s="343"/>
      <c r="D165" s="343"/>
      <c r="E165" s="343"/>
      <c r="F165" s="343"/>
      <c r="G165" s="2"/>
      <c r="H165" s="2"/>
    </row>
    <row r="166" spans="1:8" x14ac:dyDescent="0.2">
      <c r="A166" s="480"/>
      <c r="B166" s="343" t="s">
        <v>152</v>
      </c>
      <c r="C166" s="343"/>
      <c r="D166" s="485">
        <v>1</v>
      </c>
      <c r="E166" s="492"/>
      <c r="F166" s="483">
        <f>+E166*D166</f>
        <v>0</v>
      </c>
      <c r="G166" s="2"/>
      <c r="H166" s="2"/>
    </row>
    <row r="167" spans="1:8" x14ac:dyDescent="0.2">
      <c r="A167" s="480"/>
      <c r="B167" s="343"/>
      <c r="C167" s="343"/>
      <c r="D167" s="485"/>
      <c r="E167" s="484"/>
      <c r="F167" s="483"/>
      <c r="G167" s="2"/>
      <c r="H167" s="2"/>
    </row>
    <row r="168" spans="1:8" x14ac:dyDescent="0.2">
      <c r="A168" s="480" t="s">
        <v>472</v>
      </c>
      <c r="B168" s="343" t="s">
        <v>473</v>
      </c>
      <c r="C168" s="343"/>
      <c r="D168" s="343"/>
      <c r="E168" s="343"/>
      <c r="F168" s="343"/>
      <c r="G168" s="2"/>
      <c r="H168" s="2"/>
    </row>
    <row r="169" spans="1:8" x14ac:dyDescent="0.2">
      <c r="A169" s="480"/>
      <c r="B169" s="343" t="s">
        <v>474</v>
      </c>
      <c r="C169" s="343"/>
      <c r="D169" s="343"/>
      <c r="E169" s="343"/>
      <c r="F169" s="343"/>
      <c r="G169" s="2"/>
      <c r="H169" s="2"/>
    </row>
    <row r="170" spans="1:8" x14ac:dyDescent="0.2">
      <c r="A170" s="480"/>
      <c r="B170" s="343"/>
      <c r="C170" s="343"/>
      <c r="D170" s="343"/>
      <c r="E170" s="343"/>
      <c r="F170" s="343"/>
      <c r="G170" s="2"/>
      <c r="H170" s="2"/>
    </row>
    <row r="171" spans="1:8" x14ac:dyDescent="0.2">
      <c r="A171" s="480"/>
      <c r="B171" s="343" t="s">
        <v>152</v>
      </c>
      <c r="C171" s="343"/>
      <c r="D171" s="485">
        <v>1</v>
      </c>
      <c r="E171" s="484"/>
      <c r="F171" s="483">
        <f>+E171*D171</f>
        <v>0</v>
      </c>
      <c r="G171" s="2"/>
      <c r="H171" s="2"/>
    </row>
    <row r="172" spans="1:8" x14ac:dyDescent="0.2">
      <c r="A172" s="480"/>
      <c r="B172" s="343"/>
      <c r="C172" s="343"/>
      <c r="D172" s="485"/>
      <c r="E172" s="484"/>
      <c r="F172" s="483"/>
      <c r="G172" s="2"/>
      <c r="H172" s="2"/>
    </row>
    <row r="173" spans="1:8" x14ac:dyDescent="0.2">
      <c r="A173" s="480" t="s">
        <v>475</v>
      </c>
      <c r="B173" s="343" t="s">
        <v>476</v>
      </c>
      <c r="C173" s="343"/>
      <c r="D173" s="343"/>
      <c r="E173" s="343"/>
      <c r="F173" s="343"/>
      <c r="G173" s="2"/>
      <c r="H173" s="2"/>
    </row>
    <row r="174" spans="1:8" x14ac:dyDescent="0.2">
      <c r="A174" s="480"/>
      <c r="B174" s="343" t="s">
        <v>477</v>
      </c>
      <c r="C174" s="343"/>
      <c r="D174" s="343"/>
      <c r="E174" s="343"/>
      <c r="F174" s="343"/>
      <c r="G174" s="2"/>
      <c r="H174" s="2"/>
    </row>
    <row r="175" spans="1:8" x14ac:dyDescent="0.2">
      <c r="A175" s="480"/>
      <c r="B175" s="343"/>
      <c r="C175" s="343"/>
      <c r="D175" s="343"/>
      <c r="E175" s="343"/>
      <c r="F175" s="343"/>
      <c r="G175" s="2"/>
      <c r="H175" s="2"/>
    </row>
    <row r="176" spans="1:8" x14ac:dyDescent="0.2">
      <c r="A176" s="480"/>
      <c r="B176" s="343" t="s">
        <v>180</v>
      </c>
      <c r="C176" s="343"/>
      <c r="D176" s="481">
        <f>+G424</f>
        <v>8.5</v>
      </c>
      <c r="E176" s="484"/>
      <c r="F176" s="483">
        <f>+E176*D176</f>
        <v>0</v>
      </c>
      <c r="G176" s="2"/>
      <c r="H176" s="2"/>
    </row>
    <row r="177" spans="1:8" x14ac:dyDescent="0.2">
      <c r="A177" s="480"/>
      <c r="B177" s="343"/>
      <c r="C177" s="343"/>
      <c r="D177" s="485"/>
      <c r="E177" s="484"/>
      <c r="F177" s="483"/>
      <c r="G177" s="2"/>
      <c r="H177" s="2"/>
    </row>
    <row r="178" spans="1:8" x14ac:dyDescent="0.2">
      <c r="A178" s="480" t="s">
        <v>478</v>
      </c>
      <c r="B178" s="343" t="s">
        <v>479</v>
      </c>
      <c r="C178" s="343"/>
      <c r="D178" s="343"/>
      <c r="E178" s="343"/>
      <c r="F178" s="343"/>
      <c r="G178" s="2"/>
      <c r="H178" s="2"/>
    </row>
    <row r="179" spans="1:8" x14ac:dyDescent="0.2">
      <c r="A179" s="480"/>
      <c r="B179" s="343" t="s">
        <v>480</v>
      </c>
      <c r="C179" s="343"/>
      <c r="D179" s="343"/>
      <c r="E179" s="343"/>
      <c r="F179" s="343"/>
      <c r="G179" s="2"/>
      <c r="H179" s="2"/>
    </row>
    <row r="180" spans="1:8" x14ac:dyDescent="0.2">
      <c r="A180" s="480"/>
      <c r="B180" s="343"/>
      <c r="C180" s="343"/>
      <c r="D180" s="343"/>
      <c r="E180" s="343"/>
      <c r="F180" s="343"/>
      <c r="G180" s="2"/>
      <c r="H180" s="2"/>
    </row>
    <row r="181" spans="1:8" x14ac:dyDescent="0.2">
      <c r="A181" s="480"/>
      <c r="B181" s="343" t="s">
        <v>180</v>
      </c>
      <c r="C181" s="343"/>
      <c r="D181" s="481">
        <f>+G424</f>
        <v>8.5</v>
      </c>
      <c r="E181" s="484"/>
      <c r="F181" s="483">
        <f>+E181*D181</f>
        <v>0</v>
      </c>
      <c r="G181" s="2"/>
      <c r="H181" s="2"/>
    </row>
    <row r="182" spans="1:8" x14ac:dyDescent="0.2">
      <c r="A182" s="480"/>
      <c r="B182" s="343"/>
      <c r="C182" s="343"/>
      <c r="D182" s="485"/>
      <c r="E182" s="484"/>
      <c r="F182" s="483"/>
      <c r="G182" s="2"/>
      <c r="H182" s="2"/>
    </row>
    <row r="183" spans="1:8" x14ac:dyDescent="0.2">
      <c r="A183" s="480" t="s">
        <v>481</v>
      </c>
      <c r="B183" s="343" t="s">
        <v>482</v>
      </c>
      <c r="C183" s="343"/>
      <c r="D183" s="343"/>
      <c r="E183" s="343"/>
      <c r="F183" s="343"/>
      <c r="G183" s="2"/>
      <c r="H183" s="2"/>
    </row>
    <row r="184" spans="1:8" x14ac:dyDescent="0.2">
      <c r="A184" s="480"/>
      <c r="B184" s="343"/>
      <c r="C184" s="343"/>
      <c r="D184" s="343"/>
      <c r="E184" s="343"/>
      <c r="F184" s="343"/>
      <c r="G184" s="2"/>
      <c r="H184" s="2"/>
    </row>
    <row r="185" spans="1:8" x14ac:dyDescent="0.2">
      <c r="A185" s="480"/>
      <c r="B185" s="343" t="s">
        <v>180</v>
      </c>
      <c r="C185" s="343"/>
      <c r="D185" s="481">
        <f>+G424</f>
        <v>8.5</v>
      </c>
      <c r="E185" s="484"/>
      <c r="F185" s="483">
        <f>+E185*D185</f>
        <v>0</v>
      </c>
      <c r="G185" s="2"/>
      <c r="H185" s="2"/>
    </row>
    <row r="186" spans="1:8" x14ac:dyDescent="0.2">
      <c r="A186" s="480"/>
      <c r="B186" s="343"/>
      <c r="C186" s="343"/>
      <c r="D186" s="485"/>
      <c r="E186" s="484"/>
      <c r="F186" s="483"/>
      <c r="G186" s="2"/>
      <c r="H186" s="2"/>
    </row>
    <row r="187" spans="1:8" x14ac:dyDescent="0.2">
      <c r="A187" s="480" t="s">
        <v>483</v>
      </c>
      <c r="B187" s="343" t="s">
        <v>687</v>
      </c>
      <c r="C187" s="343"/>
      <c r="D187" s="343"/>
      <c r="E187" s="343"/>
      <c r="F187" s="343"/>
      <c r="G187" s="2"/>
      <c r="H187" s="2"/>
    </row>
    <row r="188" spans="1:8" x14ac:dyDescent="0.2">
      <c r="A188" s="480"/>
      <c r="B188" s="343"/>
      <c r="C188" s="343"/>
      <c r="D188" s="343"/>
      <c r="E188" s="343"/>
      <c r="F188" s="343"/>
      <c r="G188" s="2"/>
      <c r="H188" s="2"/>
    </row>
    <row r="189" spans="1:8" x14ac:dyDescent="0.2">
      <c r="A189" s="480"/>
      <c r="B189" s="343" t="s">
        <v>16</v>
      </c>
      <c r="C189" s="343"/>
      <c r="D189" s="485"/>
      <c r="E189" s="484"/>
      <c r="F189" s="483">
        <f>SUM(F141:F185)*0.1</f>
        <v>0</v>
      </c>
      <c r="G189" s="2"/>
      <c r="H189" s="2"/>
    </row>
    <row r="190" spans="1:8" x14ac:dyDescent="0.2">
      <c r="A190" s="495"/>
      <c r="B190" s="350"/>
      <c r="C190" s="350"/>
      <c r="D190" s="496"/>
      <c r="E190" s="497"/>
      <c r="F190" s="498"/>
      <c r="G190" s="2"/>
      <c r="H190" s="2"/>
    </row>
    <row r="191" spans="1:8" x14ac:dyDescent="0.2">
      <c r="A191" s="350"/>
      <c r="B191" s="499" t="s">
        <v>484</v>
      </c>
      <c r="C191" s="501"/>
      <c r="D191" s="500"/>
      <c r="E191" s="502"/>
      <c r="F191" s="503">
        <f>SUM(F141:F189)</f>
        <v>0</v>
      </c>
      <c r="G191" s="2"/>
      <c r="H191" s="2"/>
    </row>
    <row r="192" spans="1:8" x14ac:dyDescent="0.2">
      <c r="A192" s="343"/>
      <c r="B192" s="343"/>
      <c r="C192" s="485"/>
      <c r="D192" s="343"/>
      <c r="E192" s="484"/>
      <c r="F192" s="483"/>
      <c r="G192" s="2"/>
      <c r="H192" s="2"/>
    </row>
    <row r="193" spans="1:8" x14ac:dyDescent="0.2">
      <c r="A193" s="343"/>
      <c r="B193" s="343"/>
      <c r="C193" s="485"/>
      <c r="D193" s="343"/>
      <c r="E193" s="484"/>
      <c r="F193" s="483"/>
      <c r="G193" s="2"/>
      <c r="H193" s="2"/>
    </row>
    <row r="194" spans="1:8" x14ac:dyDescent="0.2">
      <c r="A194" s="343"/>
      <c r="B194" s="343"/>
      <c r="C194" s="485"/>
      <c r="D194" s="343"/>
      <c r="E194" s="484"/>
      <c r="F194" s="483"/>
      <c r="G194" s="2"/>
      <c r="H194" s="2"/>
    </row>
    <row r="195" spans="1:8" x14ac:dyDescent="0.2">
      <c r="A195" s="343"/>
      <c r="B195" s="343"/>
      <c r="C195" s="485"/>
      <c r="D195" s="343"/>
      <c r="E195" s="484"/>
      <c r="F195" s="483"/>
      <c r="G195" s="2"/>
      <c r="H195" s="2"/>
    </row>
    <row r="196" spans="1:8" x14ac:dyDescent="0.2">
      <c r="A196" s="343"/>
      <c r="B196" s="343"/>
      <c r="C196" s="485"/>
      <c r="D196" s="343"/>
      <c r="E196" s="484"/>
      <c r="F196" s="483"/>
      <c r="G196" s="2"/>
      <c r="H196" s="2"/>
    </row>
    <row r="197" spans="1:8" x14ac:dyDescent="0.2">
      <c r="A197" s="343" t="s">
        <v>690</v>
      </c>
      <c r="B197" s="343"/>
      <c r="C197" s="485"/>
      <c r="D197" s="343"/>
      <c r="E197" s="484"/>
      <c r="F197" s="483"/>
      <c r="G197" s="2"/>
      <c r="H197" s="2"/>
    </row>
    <row r="198" spans="1:8" x14ac:dyDescent="0.2">
      <c r="A198" s="343"/>
      <c r="B198" s="343"/>
      <c r="C198" s="485"/>
      <c r="D198" s="343"/>
      <c r="E198" s="484"/>
      <c r="F198" s="483"/>
      <c r="G198" s="2"/>
      <c r="H198" s="2"/>
    </row>
    <row r="199" spans="1:8" x14ac:dyDescent="0.2">
      <c r="A199" s="480" t="s">
        <v>485</v>
      </c>
      <c r="B199" s="343" t="s">
        <v>486</v>
      </c>
      <c r="C199" s="343"/>
      <c r="D199" s="343"/>
      <c r="E199" s="343"/>
      <c r="F199" s="343"/>
      <c r="G199" s="2"/>
      <c r="H199" s="2"/>
    </row>
    <row r="200" spans="1:8" x14ac:dyDescent="0.2">
      <c r="A200" s="480"/>
      <c r="B200" s="343"/>
      <c r="C200" s="343"/>
      <c r="D200" s="343"/>
      <c r="E200" s="343"/>
      <c r="F200" s="343"/>
      <c r="G200" s="2"/>
      <c r="H200" s="2"/>
    </row>
    <row r="201" spans="1:8" x14ac:dyDescent="0.2">
      <c r="A201" s="480"/>
      <c r="C201" s="343" t="s">
        <v>180</v>
      </c>
      <c r="D201" s="505">
        <f>+G424</f>
        <v>8.5</v>
      </c>
      <c r="E201" s="484"/>
      <c r="F201" s="483">
        <f>+E201*D201</f>
        <v>0</v>
      </c>
      <c r="G201" s="2"/>
      <c r="H201" s="2"/>
    </row>
    <row r="202" spans="1:8" x14ac:dyDescent="0.2">
      <c r="A202" s="480"/>
      <c r="B202" s="343"/>
      <c r="C202" s="343"/>
      <c r="D202" s="504"/>
      <c r="E202" s="484"/>
      <c r="F202" s="483"/>
      <c r="G202" s="2"/>
      <c r="H202" s="2"/>
    </row>
    <row r="203" spans="1:8" x14ac:dyDescent="0.2">
      <c r="A203" s="480"/>
      <c r="B203" s="343"/>
      <c r="C203" s="343"/>
      <c r="D203" s="485"/>
      <c r="E203" s="484"/>
      <c r="F203" s="483"/>
      <c r="G203" s="2"/>
      <c r="H203" s="2"/>
    </row>
    <row r="204" spans="1:8" x14ac:dyDescent="0.2">
      <c r="A204" s="480" t="s">
        <v>487</v>
      </c>
      <c r="B204" s="343" t="s">
        <v>488</v>
      </c>
      <c r="C204" s="343"/>
      <c r="D204" s="343"/>
      <c r="E204" s="343"/>
      <c r="F204" s="483"/>
      <c r="G204" s="2"/>
      <c r="H204" s="2"/>
    </row>
    <row r="205" spans="1:8" x14ac:dyDescent="0.2">
      <c r="A205" s="480"/>
      <c r="B205" s="343"/>
      <c r="C205" s="343"/>
      <c r="D205" s="485"/>
      <c r="E205" s="484"/>
      <c r="F205" s="483"/>
      <c r="G205" s="2"/>
      <c r="H205" s="2"/>
    </row>
    <row r="206" spans="1:8" x14ac:dyDescent="0.2">
      <c r="A206" s="480"/>
      <c r="C206" s="343" t="s">
        <v>180</v>
      </c>
      <c r="D206" s="505">
        <f>+G424-0.2</f>
        <v>8.3000000000000007</v>
      </c>
      <c r="E206" s="484"/>
      <c r="F206" s="483">
        <f>+E206*D206</f>
        <v>0</v>
      </c>
      <c r="G206" s="2"/>
      <c r="H206" s="2"/>
    </row>
    <row r="207" spans="1:8" x14ac:dyDescent="0.2">
      <c r="A207" s="480"/>
      <c r="B207" s="343"/>
      <c r="C207" s="343"/>
      <c r="D207" s="485"/>
      <c r="E207" s="484"/>
      <c r="F207" s="483"/>
      <c r="G207" s="2"/>
      <c r="H207" s="2"/>
    </row>
    <row r="208" spans="1:8" x14ac:dyDescent="0.2">
      <c r="A208" s="480"/>
      <c r="B208" s="343"/>
      <c r="C208" s="343"/>
      <c r="D208" s="485"/>
      <c r="E208" s="484"/>
      <c r="F208" s="483"/>
      <c r="G208" s="2"/>
      <c r="H208" s="2"/>
    </row>
    <row r="209" spans="1:8" x14ac:dyDescent="0.2">
      <c r="A209" s="480" t="s">
        <v>489</v>
      </c>
      <c r="B209" s="343" t="s">
        <v>490</v>
      </c>
      <c r="C209" s="343"/>
      <c r="D209" s="343"/>
      <c r="E209" s="343"/>
      <c r="F209" s="483"/>
      <c r="G209" s="2"/>
      <c r="H209" s="2"/>
    </row>
    <row r="210" spans="1:8" x14ac:dyDescent="0.2">
      <c r="A210" s="480"/>
      <c r="B210" s="343" t="s">
        <v>491</v>
      </c>
      <c r="C210" s="343"/>
      <c r="D210" s="343"/>
      <c r="E210" s="343"/>
      <c r="F210" s="483"/>
      <c r="G210" s="2"/>
      <c r="H210" s="2"/>
    </row>
    <row r="211" spans="1:8" x14ac:dyDescent="0.2">
      <c r="A211" s="480"/>
      <c r="B211" s="343"/>
      <c r="C211" s="343"/>
      <c r="D211" s="485"/>
      <c r="E211" s="484"/>
      <c r="F211" s="483"/>
      <c r="G211" s="2"/>
      <c r="H211" s="2"/>
    </row>
    <row r="212" spans="1:8" x14ac:dyDescent="0.2">
      <c r="A212" s="480"/>
      <c r="C212" s="343" t="s">
        <v>152</v>
      </c>
      <c r="D212" s="485">
        <v>1</v>
      </c>
      <c r="E212" s="484"/>
      <c r="F212" s="483">
        <f>+E212*D212</f>
        <v>0</v>
      </c>
      <c r="G212" s="2"/>
      <c r="H212" s="2"/>
    </row>
    <row r="213" spans="1:8" x14ac:dyDescent="0.2">
      <c r="A213" s="480"/>
      <c r="B213" s="343"/>
      <c r="C213" s="343"/>
      <c r="D213" s="485"/>
      <c r="E213" s="484"/>
      <c r="F213" s="483"/>
      <c r="G213" s="2"/>
      <c r="H213" s="2"/>
    </row>
    <row r="214" spans="1:8" x14ac:dyDescent="0.2">
      <c r="A214" s="480"/>
      <c r="B214" s="343"/>
      <c r="C214" s="343"/>
      <c r="D214" s="485"/>
      <c r="E214" s="484"/>
      <c r="F214" s="483"/>
      <c r="G214" s="2"/>
      <c r="H214" s="2"/>
    </row>
    <row r="215" spans="1:8" x14ac:dyDescent="0.2">
      <c r="A215" s="480"/>
      <c r="B215" s="343"/>
      <c r="C215" s="343"/>
      <c r="D215" s="485"/>
      <c r="E215" s="484"/>
      <c r="F215" s="483"/>
      <c r="G215" s="2"/>
      <c r="H215" s="2"/>
    </row>
    <row r="216" spans="1:8" x14ac:dyDescent="0.2">
      <c r="A216" s="480"/>
      <c r="B216" s="343"/>
      <c r="C216" s="343"/>
      <c r="D216" s="485"/>
      <c r="E216" s="484"/>
      <c r="F216" s="483"/>
      <c r="G216" s="2"/>
      <c r="H216" s="2"/>
    </row>
    <row r="217" spans="1:8" x14ac:dyDescent="0.2">
      <c r="A217" s="480" t="s">
        <v>492</v>
      </c>
      <c r="B217" s="343" t="s">
        <v>493</v>
      </c>
      <c r="C217" s="343"/>
      <c r="D217" s="343"/>
      <c r="E217" s="343"/>
      <c r="F217" s="483"/>
      <c r="G217" s="2"/>
      <c r="H217" s="2"/>
    </row>
    <row r="218" spans="1:8" x14ac:dyDescent="0.2">
      <c r="A218" s="480"/>
      <c r="B218" s="343"/>
      <c r="C218" s="485"/>
      <c r="D218" s="343"/>
      <c r="E218" s="484"/>
      <c r="F218" s="483"/>
      <c r="G218" s="2"/>
      <c r="H218" s="2"/>
    </row>
    <row r="219" spans="1:8" x14ac:dyDescent="0.2">
      <c r="A219" s="480"/>
      <c r="B219" s="343" t="s">
        <v>494</v>
      </c>
      <c r="C219" s="485"/>
      <c r="D219" s="351">
        <v>1</v>
      </c>
      <c r="E219" s="484"/>
      <c r="F219" s="483">
        <f>+E219*D219</f>
        <v>0</v>
      </c>
      <c r="G219" s="2"/>
      <c r="H219" s="2"/>
    </row>
    <row r="220" spans="1:8" x14ac:dyDescent="0.2">
      <c r="A220" s="480"/>
      <c r="B220" s="343" t="s">
        <v>495</v>
      </c>
      <c r="C220" s="485"/>
      <c r="D220" s="351">
        <v>1</v>
      </c>
      <c r="E220" s="484"/>
      <c r="F220" s="483">
        <f>+E220*D220</f>
        <v>0</v>
      </c>
      <c r="G220" s="2"/>
      <c r="H220" s="2"/>
    </row>
    <row r="221" spans="1:8" x14ac:dyDescent="0.2">
      <c r="A221" s="480"/>
      <c r="B221" s="343" t="s">
        <v>496</v>
      </c>
      <c r="C221" s="485"/>
      <c r="D221" s="351">
        <v>2</v>
      </c>
      <c r="E221" s="484"/>
      <c r="F221" s="483">
        <f>+E221*D221</f>
        <v>0</v>
      </c>
      <c r="G221" s="2"/>
      <c r="H221" s="2"/>
    </row>
    <row r="222" spans="1:8" x14ac:dyDescent="0.2">
      <c r="A222" s="480"/>
      <c r="B222" s="343" t="s">
        <v>497</v>
      </c>
      <c r="C222" s="485"/>
      <c r="D222" s="351">
        <v>1</v>
      </c>
      <c r="E222" s="484"/>
      <c r="F222" s="483">
        <f>+E222*D222</f>
        <v>0</v>
      </c>
      <c r="G222" s="2"/>
      <c r="H222" s="2"/>
    </row>
    <row r="223" spans="1:8" x14ac:dyDescent="0.2">
      <c r="A223" s="480"/>
      <c r="B223" s="343" t="s">
        <v>498</v>
      </c>
      <c r="C223" s="343"/>
      <c r="D223" s="351">
        <v>1</v>
      </c>
      <c r="E223" s="505"/>
      <c r="F223" s="483">
        <f>+E223*D223</f>
        <v>0</v>
      </c>
      <c r="G223" s="2"/>
      <c r="H223" s="2"/>
    </row>
    <row r="224" spans="1:8" x14ac:dyDescent="0.2">
      <c r="A224" s="480"/>
      <c r="B224" s="343"/>
      <c r="C224" s="343"/>
      <c r="D224" s="343"/>
      <c r="E224" s="505"/>
      <c r="F224" s="483"/>
      <c r="G224" s="2"/>
      <c r="H224" s="2"/>
    </row>
    <row r="225" spans="1:8" x14ac:dyDescent="0.2">
      <c r="A225" s="480"/>
      <c r="B225" s="343"/>
      <c r="C225" s="343"/>
      <c r="D225" s="343"/>
      <c r="E225" s="343"/>
      <c r="F225" s="483"/>
      <c r="G225" s="2"/>
      <c r="H225" s="2"/>
    </row>
    <row r="226" spans="1:8" x14ac:dyDescent="0.2">
      <c r="A226" s="480" t="s">
        <v>499</v>
      </c>
      <c r="B226" s="343" t="s">
        <v>500</v>
      </c>
      <c r="C226" s="343"/>
      <c r="D226" s="343"/>
      <c r="E226" s="343"/>
      <c r="F226" s="483"/>
      <c r="G226" s="2"/>
      <c r="H226" s="2"/>
    </row>
    <row r="227" spans="1:8" x14ac:dyDescent="0.2">
      <c r="A227"/>
      <c r="B227" s="343"/>
      <c r="C227" s="343"/>
      <c r="D227" s="343"/>
      <c r="E227" s="343"/>
      <c r="F227" s="483"/>
      <c r="G227" s="2"/>
      <c r="H227" s="2"/>
    </row>
    <row r="228" spans="1:8" x14ac:dyDescent="0.2">
      <c r="A228" s="480"/>
      <c r="B228" s="343" t="s">
        <v>501</v>
      </c>
      <c r="C228" s="343" t="s">
        <v>152</v>
      </c>
      <c r="D228" s="351">
        <v>1</v>
      </c>
      <c r="E228" s="505"/>
      <c r="F228" s="483">
        <f>+E228*D228</f>
        <v>0</v>
      </c>
      <c r="G228" s="2"/>
      <c r="H228" s="2"/>
    </row>
    <row r="229" spans="1:8" x14ac:dyDescent="0.2">
      <c r="A229" s="480"/>
      <c r="B229" s="343"/>
      <c r="C229" s="343"/>
      <c r="D229" s="343"/>
      <c r="E229" s="505"/>
      <c r="F229" s="483"/>
      <c r="G229" s="2"/>
      <c r="H229" s="2"/>
    </row>
    <row r="230" spans="1:8" x14ac:dyDescent="0.2">
      <c r="A230" s="480"/>
      <c r="B230" s="343"/>
      <c r="C230" s="343"/>
      <c r="D230" s="343"/>
      <c r="E230" s="343"/>
      <c r="F230" s="483"/>
      <c r="G230" s="2"/>
      <c r="H230" s="2"/>
    </row>
    <row r="231" spans="1:8" x14ac:dyDescent="0.2">
      <c r="A231" s="480" t="s">
        <v>502</v>
      </c>
      <c r="B231" s="343" t="s">
        <v>503</v>
      </c>
      <c r="C231" s="343"/>
      <c r="D231" s="343"/>
      <c r="E231" s="343"/>
      <c r="F231" s="483"/>
      <c r="G231" s="2"/>
      <c r="H231" s="2"/>
    </row>
    <row r="232" spans="1:8" x14ac:dyDescent="0.2">
      <c r="A232"/>
      <c r="B232" s="343" t="s">
        <v>504</v>
      </c>
      <c r="C232" s="343"/>
      <c r="D232" s="343"/>
      <c r="E232" s="343"/>
      <c r="F232" s="483"/>
      <c r="G232" s="2"/>
      <c r="H232" s="2"/>
    </row>
    <row r="233" spans="1:8" x14ac:dyDescent="0.2">
      <c r="A233" s="480"/>
      <c r="B233" s="343" t="s">
        <v>16</v>
      </c>
      <c r="C233" s="485">
        <v>10</v>
      </c>
      <c r="D233" s="343" t="s">
        <v>454</v>
      </c>
      <c r="E233" s="484"/>
      <c r="F233" s="483">
        <f>SUM(F201:F229)*0.1</f>
        <v>0</v>
      </c>
      <c r="G233" s="2"/>
      <c r="H233" s="2"/>
    </row>
    <row r="234" spans="1:8" x14ac:dyDescent="0.2">
      <c r="A234" s="495"/>
      <c r="B234" s="350"/>
      <c r="C234" s="496"/>
      <c r="D234" s="350"/>
      <c r="E234" s="497"/>
      <c r="F234" s="498"/>
      <c r="G234" s="2"/>
      <c r="H234" s="2"/>
    </row>
    <row r="235" spans="1:8" x14ac:dyDescent="0.2">
      <c r="A235" s="495"/>
      <c r="B235" s="343"/>
      <c r="C235" s="485"/>
      <c r="D235" s="343"/>
      <c r="E235" s="484"/>
      <c r="F235" s="483"/>
      <c r="G235" s="2"/>
      <c r="H235" s="2"/>
    </row>
    <row r="236" spans="1:8" x14ac:dyDescent="0.2">
      <c r="A236" s="350"/>
      <c r="B236" s="499" t="s">
        <v>505</v>
      </c>
      <c r="C236" s="500"/>
      <c r="D236" s="501"/>
      <c r="E236" s="502"/>
      <c r="F236" s="503">
        <f>SUM(F201:F233)</f>
        <v>0</v>
      </c>
      <c r="G236" s="2"/>
      <c r="H236" s="2"/>
    </row>
    <row r="237" spans="1:8" x14ac:dyDescent="0.2">
      <c r="A237" s="343"/>
      <c r="B237" s="343"/>
      <c r="C237" s="485"/>
      <c r="D237" s="343"/>
      <c r="E237" s="484"/>
      <c r="F237" s="343"/>
      <c r="G237" s="483"/>
      <c r="H237" s="2"/>
    </row>
    <row r="238" spans="1:8" x14ac:dyDescent="0.2">
      <c r="A238"/>
      <c r="B238"/>
      <c r="C238"/>
      <c r="D238"/>
      <c r="E238"/>
      <c r="F238"/>
      <c r="G238"/>
      <c r="H238" s="2"/>
    </row>
    <row r="239" spans="1:8" x14ac:dyDescent="0.2">
      <c r="A239"/>
      <c r="B239"/>
      <c r="C239"/>
      <c r="D239"/>
      <c r="E239"/>
      <c r="F239"/>
      <c r="G239"/>
      <c r="H239" s="2"/>
    </row>
    <row r="240" spans="1:8" ht="20.25" x14ac:dyDescent="0.3">
      <c r="A240" s="506" t="s">
        <v>506</v>
      </c>
      <c r="B240"/>
      <c r="C240" s="485"/>
      <c r="D240" s="343"/>
      <c r="E240" s="484"/>
      <c r="F240" s="343"/>
      <c r="G240" s="483"/>
      <c r="H240" s="2"/>
    </row>
    <row r="241" spans="1:8" x14ac:dyDescent="0.2">
      <c r="A241" s="343"/>
      <c r="B241" s="343"/>
      <c r="C241" s="485"/>
      <c r="D241" s="343"/>
      <c r="E241" s="484"/>
      <c r="F241" s="343"/>
      <c r="G241" s="483"/>
      <c r="H241" s="2"/>
    </row>
    <row r="242" spans="1:8" x14ac:dyDescent="0.2">
      <c r="A242" s="343"/>
      <c r="B242" s="343"/>
      <c r="C242" s="485"/>
      <c r="D242" s="343"/>
      <c r="E242" s="484"/>
      <c r="F242" s="343"/>
      <c r="G242" s="483"/>
      <c r="H242" s="2"/>
    </row>
    <row r="243" spans="1:8" x14ac:dyDescent="0.2">
      <c r="A243" s="343"/>
      <c r="B243"/>
      <c r="C243"/>
      <c r="D243"/>
      <c r="E243"/>
      <c r="F243"/>
      <c r="G243"/>
      <c r="H243" s="2"/>
    </row>
    <row r="244" spans="1:8" x14ac:dyDescent="0.2">
      <c r="A244" s="507" t="s">
        <v>173</v>
      </c>
      <c r="B244" s="343" t="str">
        <f>+B199</f>
        <v xml:space="preserve">Cevi PE100d32/PN 16  priključna cev </v>
      </c>
      <c r="C244" s="485"/>
      <c r="D244" s="343"/>
      <c r="E244" s="484"/>
      <c r="F244" s="343"/>
      <c r="G244" s="483"/>
      <c r="H244" s="2"/>
    </row>
    <row r="245" spans="1:8" x14ac:dyDescent="0.2">
      <c r="A245" s="343"/>
      <c r="B245" s="343"/>
      <c r="C245" s="485"/>
      <c r="D245" s="343"/>
      <c r="E245" s="484"/>
      <c r="F245" s="343"/>
      <c r="G245" s="483"/>
      <c r="H245" s="2"/>
    </row>
    <row r="246" spans="1:8" x14ac:dyDescent="0.2">
      <c r="A246" s="343"/>
      <c r="C246" s="343" t="str">
        <f>+C201</f>
        <v>m</v>
      </c>
      <c r="D246" s="481">
        <f>+D201</f>
        <v>8.5</v>
      </c>
      <c r="E246" s="343"/>
      <c r="F246" s="484"/>
      <c r="G246" s="343"/>
      <c r="H246" s="483"/>
    </row>
    <row r="247" spans="1:8" x14ac:dyDescent="0.2">
      <c r="A247" s="343"/>
      <c r="B247" s="343"/>
      <c r="C247" s="343"/>
      <c r="D247" s="485"/>
      <c r="E247" s="343"/>
      <c r="F247" s="484"/>
      <c r="G247" s="343"/>
      <c r="H247" s="483"/>
    </row>
    <row r="248" spans="1:8" x14ac:dyDescent="0.2">
      <c r="A248" s="343"/>
      <c r="B248" s="343"/>
      <c r="C248" s="343"/>
      <c r="D248" s="485"/>
      <c r="E248" s="343"/>
      <c r="F248" s="484"/>
      <c r="G248" s="343"/>
      <c r="H248" s="483"/>
    </row>
    <row r="249" spans="1:8" x14ac:dyDescent="0.2">
      <c r="A249" s="507" t="s">
        <v>174</v>
      </c>
      <c r="B249" s="343" t="str">
        <f>+B204</f>
        <v xml:space="preserve">Cevi PE80d63/PN 12.5, zaščitna cev </v>
      </c>
      <c r="C249" s="343"/>
      <c r="D249" s="485"/>
      <c r="E249" s="343"/>
      <c r="F249" s="484"/>
      <c r="G249" s="343"/>
      <c r="H249" s="483"/>
    </row>
    <row r="250" spans="1:8" x14ac:dyDescent="0.2">
      <c r="A250" s="343"/>
      <c r="B250" s="343"/>
      <c r="C250" s="343"/>
      <c r="D250" s="485"/>
      <c r="E250" s="343"/>
      <c r="F250" s="484"/>
      <c r="G250" s="343"/>
      <c r="H250" s="483"/>
    </row>
    <row r="251" spans="1:8" x14ac:dyDescent="0.2">
      <c r="A251" s="343"/>
      <c r="C251" s="343" t="str">
        <f>+C206</f>
        <v>m</v>
      </c>
      <c r="D251" s="481">
        <f>+D206</f>
        <v>8.3000000000000007</v>
      </c>
      <c r="E251" s="343"/>
      <c r="F251" s="484"/>
      <c r="G251" s="343"/>
      <c r="H251" s="483"/>
    </row>
    <row r="252" spans="1:8" x14ac:dyDescent="0.2">
      <c r="A252" s="343"/>
      <c r="B252" s="343"/>
      <c r="C252" s="343"/>
      <c r="D252" s="485"/>
      <c r="E252" s="343"/>
      <c r="F252" s="484"/>
      <c r="G252" s="343"/>
      <c r="H252" s="483"/>
    </row>
    <row r="253" spans="1:8" x14ac:dyDescent="0.2">
      <c r="A253" s="343"/>
      <c r="B253" s="343"/>
      <c r="C253" s="343"/>
      <c r="D253" s="485"/>
      <c r="E253" s="343"/>
      <c r="F253" s="484"/>
      <c r="G253" s="343"/>
      <c r="H253" s="483"/>
    </row>
    <row r="254" spans="1:8" x14ac:dyDescent="0.2">
      <c r="A254" s="507" t="s">
        <v>176</v>
      </c>
      <c r="B254" s="343" t="str">
        <f>+B209</f>
        <v>Univerzalni navrtni zasun za NL DN 200 cev iz vgradno garnituro (h=1,60 m) in</v>
      </c>
      <c r="C254" s="343"/>
      <c r="D254" s="485"/>
      <c r="E254" s="343"/>
      <c r="F254" s="484"/>
      <c r="G254" s="343"/>
      <c r="H254" s="483"/>
    </row>
    <row r="255" spans="1:8" x14ac:dyDescent="0.2">
      <c r="A255" s="343"/>
      <c r="B255" s="343" t="str">
        <f>+B210</f>
        <v>cestno kapo ter betonskim podstavkom s priklopom na cev d32</v>
      </c>
      <c r="C255" s="343"/>
      <c r="D255" s="485"/>
      <c r="E255" s="343"/>
      <c r="F255" s="484"/>
      <c r="G255" s="343"/>
      <c r="H255" s="483"/>
    </row>
    <row r="256" spans="1:8" x14ac:dyDescent="0.2">
      <c r="A256" s="343"/>
      <c r="B256" s="343"/>
      <c r="C256" s="343"/>
      <c r="D256" s="485"/>
      <c r="E256" s="343"/>
      <c r="F256" s="484"/>
      <c r="G256" s="343"/>
      <c r="H256" s="483"/>
    </row>
    <row r="257" spans="1:9" x14ac:dyDescent="0.2">
      <c r="A257" s="343"/>
      <c r="C257" s="343" t="str">
        <f>+C212</f>
        <v>kos</v>
      </c>
      <c r="D257" s="485">
        <f>+D212</f>
        <v>1</v>
      </c>
      <c r="E257" s="343"/>
      <c r="F257" s="484"/>
      <c r="G257" s="343"/>
      <c r="H257" s="483"/>
    </row>
    <row r="258" spans="1:9" x14ac:dyDescent="0.2">
      <c r="A258" s="508"/>
      <c r="B258" s="508"/>
      <c r="C258" s="508"/>
      <c r="D258" s="509"/>
      <c r="E258" s="508"/>
      <c r="F258" s="510"/>
      <c r="G258" s="343"/>
      <c r="H258" s="483"/>
    </row>
    <row r="259" spans="1:9" x14ac:dyDescent="0.2">
      <c r="A259" s="508"/>
      <c r="B259" s="508"/>
      <c r="C259" s="508"/>
      <c r="D259" s="509"/>
      <c r="E259" s="508"/>
      <c r="F259" s="510"/>
      <c r="G259" s="343"/>
      <c r="H259" s="483"/>
    </row>
    <row r="260" spans="1:9" x14ac:dyDescent="0.2">
      <c r="A260" s="507" t="s">
        <v>177</v>
      </c>
      <c r="B260" s="343" t="s">
        <v>493</v>
      </c>
      <c r="C260" s="343"/>
      <c r="D260" s="343"/>
      <c r="E260" s="343"/>
      <c r="F260" s="343"/>
      <c r="G260" s="343"/>
      <c r="H260" s="483"/>
    </row>
    <row r="261" spans="1:9" x14ac:dyDescent="0.2">
      <c r="A261" s="508"/>
      <c r="B261" s="343"/>
      <c r="C261" s="343"/>
      <c r="D261" s="485"/>
      <c r="E261" s="343"/>
      <c r="F261" s="484"/>
      <c r="G261" s="343"/>
      <c r="H261" s="483"/>
    </row>
    <row r="262" spans="1:9" x14ac:dyDescent="0.2">
      <c r="A262" s="508"/>
      <c r="B262" s="343" t="s">
        <v>494</v>
      </c>
      <c r="C262" s="485"/>
      <c r="D262" s="535">
        <v>1</v>
      </c>
      <c r="E262" s="484"/>
      <c r="F262" s="343"/>
      <c r="G262" s="483"/>
      <c r="H262" s="2"/>
    </row>
    <row r="263" spans="1:9" x14ac:dyDescent="0.2">
      <c r="A263" s="508"/>
      <c r="B263" s="343" t="s">
        <v>495</v>
      </c>
      <c r="C263" s="485"/>
      <c r="D263" s="535">
        <v>1</v>
      </c>
      <c r="E263" s="484"/>
      <c r="F263" s="343"/>
      <c r="G263" s="483"/>
      <c r="H263" s="2"/>
    </row>
    <row r="264" spans="1:9" x14ac:dyDescent="0.2">
      <c r="A264" s="508"/>
      <c r="B264" s="343" t="s">
        <v>496</v>
      </c>
      <c r="C264" s="485"/>
      <c r="D264" s="535">
        <v>2</v>
      </c>
      <c r="E264" s="484"/>
      <c r="F264" s="343"/>
      <c r="G264" s="483"/>
      <c r="H264" s="2"/>
    </row>
    <row r="265" spans="1:9" x14ac:dyDescent="0.2">
      <c r="A265" s="508"/>
      <c r="B265" s="343" t="s">
        <v>497</v>
      </c>
      <c r="C265" s="485"/>
      <c r="D265" s="535">
        <v>1</v>
      </c>
      <c r="E265" s="484"/>
      <c r="F265" s="343"/>
      <c r="G265" s="483"/>
      <c r="H265" s="2"/>
    </row>
    <row r="266" spans="1:9" x14ac:dyDescent="0.2">
      <c r="A266" s="508"/>
      <c r="B266" s="343" t="s">
        <v>498</v>
      </c>
      <c r="C266" s="343"/>
      <c r="D266" s="535">
        <v>1</v>
      </c>
      <c r="E266" s="505"/>
      <c r="F266" s="343"/>
      <c r="G266" s="483"/>
      <c r="H266" s="2"/>
    </row>
    <row r="267" spans="1:9" x14ac:dyDescent="0.2">
      <c r="A267" s="343"/>
      <c r="B267" s="343"/>
      <c r="C267" s="485"/>
      <c r="D267" s="535"/>
      <c r="E267" s="484"/>
      <c r="F267" s="343"/>
      <c r="G267" s="483"/>
      <c r="H267" s="2"/>
    </row>
    <row r="268" spans="1:9" x14ac:dyDescent="0.2">
      <c r="A268" s="343"/>
      <c r="B268" s="343"/>
      <c r="C268" s="485"/>
      <c r="D268" s="535"/>
      <c r="E268" s="484"/>
      <c r="F268" s="343"/>
      <c r="G268" s="483"/>
      <c r="H268" s="2"/>
    </row>
    <row r="269" spans="1:9" x14ac:dyDescent="0.2">
      <c r="A269" s="507" t="s">
        <v>179</v>
      </c>
      <c r="B269" s="343" t="str">
        <f>+B226</f>
        <v>Vodomer ABB-ELSTER MOR-KN z impulznim izhodom in z nosilcem</v>
      </c>
      <c r="C269" s="485"/>
      <c r="D269" s="535"/>
      <c r="E269" s="484"/>
      <c r="F269" s="343"/>
      <c r="G269" s="483"/>
      <c r="H269" s="2"/>
    </row>
    <row r="270" spans="1:9" x14ac:dyDescent="0.2">
      <c r="A270" s="343"/>
      <c r="B270" s="343"/>
      <c r="C270" s="485"/>
      <c r="D270" s="535"/>
      <c r="E270" s="484"/>
      <c r="F270" s="343"/>
      <c r="G270" s="483"/>
      <c r="H270" s="2"/>
    </row>
    <row r="271" spans="1:9" x14ac:dyDescent="0.2">
      <c r="A271" s="343"/>
      <c r="B271" s="343" t="str">
        <f>+B228</f>
        <v>DN 20</v>
      </c>
      <c r="C271" s="343" t="str">
        <f>+C228</f>
        <v>kos</v>
      </c>
      <c r="D271" s="535">
        <f>+D228</f>
        <v>1</v>
      </c>
      <c r="E271" s="484"/>
      <c r="F271" s="343"/>
      <c r="G271" s="483"/>
      <c r="H271" s="2"/>
    </row>
    <row r="272" spans="1:9" x14ac:dyDescent="0.2">
      <c r="A272"/>
      <c r="B272"/>
      <c r="C272" s="511"/>
      <c r="D272"/>
      <c r="E272" s="512"/>
      <c r="F272" s="512"/>
      <c r="G272" s="513"/>
      <c r="H272"/>
      <c r="I272" s="514"/>
    </row>
    <row r="273" spans="1:9" x14ac:dyDescent="0.2">
      <c r="A273"/>
      <c r="B273"/>
      <c r="C273" s="511"/>
      <c r="D273"/>
      <c r="E273" s="512"/>
      <c r="F273" s="512"/>
      <c r="G273" s="513"/>
      <c r="H273"/>
      <c r="I273" s="514"/>
    </row>
    <row r="274" spans="1:9" x14ac:dyDescent="0.2">
      <c r="A274"/>
      <c r="B274"/>
      <c r="C274" s="511"/>
      <c r="D274"/>
      <c r="E274" s="512"/>
      <c r="F274" s="512"/>
      <c r="G274" s="513"/>
      <c r="H274"/>
      <c r="I274" s="514"/>
    </row>
    <row r="275" spans="1:9" x14ac:dyDescent="0.2">
      <c r="A275"/>
      <c r="B275"/>
      <c r="C275" s="511"/>
      <c r="D275"/>
      <c r="E275" s="512"/>
      <c r="F275" s="512"/>
      <c r="G275" s="513"/>
      <c r="H275"/>
      <c r="I275" s="514"/>
    </row>
    <row r="276" spans="1:9" x14ac:dyDescent="0.2">
      <c r="A276"/>
      <c r="B276"/>
      <c r="C276" s="511"/>
      <c r="D276"/>
      <c r="E276" s="512"/>
      <c r="F276" s="512"/>
      <c r="G276" s="513"/>
      <c r="H276"/>
      <c r="I276" s="514"/>
    </row>
    <row r="277" spans="1:9" x14ac:dyDescent="0.2">
      <c r="A277"/>
      <c r="B277"/>
      <c r="C277" s="511"/>
      <c r="D277"/>
      <c r="E277" s="512"/>
      <c r="F277" s="512"/>
      <c r="G277" s="513"/>
      <c r="H277"/>
      <c r="I277" s="514"/>
    </row>
    <row r="278" spans="1:9" x14ac:dyDescent="0.2">
      <c r="A278"/>
      <c r="B278"/>
      <c r="C278" s="511"/>
      <c r="D278"/>
      <c r="E278" s="512"/>
      <c r="F278" s="512"/>
      <c r="G278" s="513"/>
      <c r="H278"/>
      <c r="I278" s="514"/>
    </row>
    <row r="279" spans="1:9" x14ac:dyDescent="0.2">
      <c r="A279"/>
      <c r="B279"/>
      <c r="C279" s="511"/>
      <c r="D279"/>
      <c r="E279" s="512"/>
      <c r="F279" s="512"/>
      <c r="G279" s="513"/>
      <c r="H279"/>
      <c r="I279" s="514"/>
    </row>
    <row r="280" spans="1:9" x14ac:dyDescent="0.2">
      <c r="A280"/>
      <c r="B280"/>
      <c r="C280" s="511"/>
      <c r="D280"/>
      <c r="E280" s="512"/>
      <c r="F280" s="512"/>
      <c r="G280" s="513"/>
      <c r="H280"/>
      <c r="I280" s="514"/>
    </row>
    <row r="281" spans="1:9" x14ac:dyDescent="0.2">
      <c r="A281"/>
      <c r="B281"/>
      <c r="C281" s="511"/>
      <c r="D281"/>
      <c r="E281" s="512"/>
      <c r="F281" s="512"/>
      <c r="G281" s="513"/>
      <c r="H281"/>
      <c r="I281" s="514"/>
    </row>
    <row r="282" spans="1:9" x14ac:dyDescent="0.2">
      <c r="A282"/>
      <c r="B282"/>
      <c r="C282" s="511"/>
      <c r="D282"/>
      <c r="E282" s="512"/>
      <c r="F282" s="512"/>
      <c r="G282" s="513"/>
      <c r="H282"/>
      <c r="I282" s="514"/>
    </row>
    <row r="283" spans="1:9" x14ac:dyDescent="0.2">
      <c r="A283"/>
      <c r="B283"/>
      <c r="C283" s="511"/>
      <c r="D283"/>
      <c r="E283" s="512"/>
      <c r="F283" s="512"/>
      <c r="G283" s="513"/>
      <c r="H283"/>
      <c r="I283" s="514"/>
    </row>
    <row r="284" spans="1:9" x14ac:dyDescent="0.2">
      <c r="A284"/>
      <c r="B284"/>
      <c r="C284" s="511"/>
      <c r="D284"/>
      <c r="E284" s="512"/>
      <c r="F284" s="512"/>
      <c r="G284" s="513"/>
      <c r="H284"/>
      <c r="I284" s="514"/>
    </row>
    <row r="285" spans="1:9" x14ac:dyDescent="0.2">
      <c r="A285"/>
      <c r="B285"/>
      <c r="C285" s="511"/>
      <c r="D285"/>
      <c r="E285" s="512"/>
      <c r="F285" s="512"/>
      <c r="G285" s="513"/>
      <c r="H285"/>
      <c r="I285" s="514"/>
    </row>
    <row r="286" spans="1:9" x14ac:dyDescent="0.2">
      <c r="A286"/>
      <c r="B286"/>
      <c r="C286" s="511"/>
      <c r="D286"/>
      <c r="E286" s="512"/>
      <c r="F286" s="512"/>
      <c r="G286" s="513"/>
      <c r="H286"/>
      <c r="I286" s="514"/>
    </row>
    <row r="287" spans="1:9" x14ac:dyDescent="0.2">
      <c r="A287"/>
      <c r="B287"/>
      <c r="C287" s="511"/>
      <c r="D287"/>
      <c r="E287" s="512"/>
      <c r="F287" s="512"/>
      <c r="G287" s="513"/>
      <c r="H287"/>
      <c r="I287" s="514"/>
    </row>
    <row r="288" spans="1:9" x14ac:dyDescent="0.2">
      <c r="A288"/>
      <c r="B288"/>
      <c r="C288" s="511"/>
      <c r="D288"/>
      <c r="E288" s="512"/>
      <c r="F288" s="512"/>
      <c r="G288" s="513"/>
      <c r="H288"/>
      <c r="I288" s="514"/>
    </row>
    <row r="289" spans="1:9" x14ac:dyDescent="0.2">
      <c r="A289"/>
      <c r="B289"/>
      <c r="C289" s="511"/>
      <c r="D289"/>
      <c r="E289" s="512"/>
      <c r="F289" s="512"/>
      <c r="G289" s="513"/>
      <c r="H289"/>
      <c r="I289" s="514"/>
    </row>
    <row r="290" spans="1:9" x14ac:dyDescent="0.2">
      <c r="A290"/>
      <c r="B290"/>
      <c r="C290" s="511"/>
      <c r="D290"/>
      <c r="E290" s="512"/>
      <c r="F290" s="512"/>
      <c r="G290" s="513"/>
      <c r="H290"/>
      <c r="I290" s="514"/>
    </row>
    <row r="291" spans="1:9" x14ac:dyDescent="0.2">
      <c r="A291"/>
      <c r="B291"/>
      <c r="C291" s="511"/>
      <c r="D291"/>
      <c r="E291" s="512"/>
      <c r="F291" s="512"/>
      <c r="G291" s="513"/>
      <c r="H291"/>
      <c r="I291" s="514"/>
    </row>
    <row r="292" spans="1:9" x14ac:dyDescent="0.2">
      <c r="A292"/>
      <c r="B292"/>
      <c r="C292" s="511"/>
      <c r="D292"/>
      <c r="E292" s="512"/>
      <c r="F292" s="512"/>
      <c r="G292" s="513"/>
      <c r="H292"/>
      <c r="I292" s="514"/>
    </row>
    <row r="293" spans="1:9" x14ac:dyDescent="0.2">
      <c r="A293"/>
      <c r="B293"/>
      <c r="C293" s="511"/>
      <c r="D293"/>
      <c r="E293" s="512"/>
      <c r="F293" s="512"/>
      <c r="G293" s="513"/>
      <c r="H293"/>
      <c r="I293" s="514"/>
    </row>
    <row r="294" spans="1:9" x14ac:dyDescent="0.2">
      <c r="A294"/>
      <c r="B294"/>
      <c r="C294" s="511"/>
      <c r="D294"/>
      <c r="E294" s="512"/>
      <c r="F294" s="512"/>
      <c r="G294" s="513"/>
      <c r="H294"/>
      <c r="I294" s="514"/>
    </row>
    <row r="295" spans="1:9" x14ac:dyDescent="0.2">
      <c r="A295"/>
      <c r="B295" s="515" t="s">
        <v>507</v>
      </c>
      <c r="C295"/>
      <c r="D295"/>
      <c r="E295"/>
      <c r="F295"/>
      <c r="G295"/>
      <c r="H295"/>
      <c r="I295"/>
    </row>
    <row r="296" spans="1:9" ht="13.5" thickBot="1" x14ac:dyDescent="0.25">
      <c r="A296"/>
      <c r="B296"/>
      <c r="C296"/>
      <c r="D296"/>
      <c r="E296"/>
      <c r="F296"/>
      <c r="G296"/>
      <c r="H296"/>
      <c r="I296"/>
    </row>
    <row r="297" spans="1:9" ht="13.5" thickBot="1" x14ac:dyDescent="0.25">
      <c r="A297"/>
      <c r="B297"/>
      <c r="C297" s="515" t="s">
        <v>508</v>
      </c>
      <c r="D297"/>
      <c r="E297"/>
      <c r="F297" s="516"/>
      <c r="G297" s="517">
        <v>50</v>
      </c>
      <c r="H297" s="518" t="s">
        <v>509</v>
      </c>
      <c r="I297"/>
    </row>
    <row r="298" spans="1:9" ht="13.5" thickBot="1" x14ac:dyDescent="0.25">
      <c r="A298"/>
      <c r="B298"/>
      <c r="C298" s="515" t="s">
        <v>510</v>
      </c>
      <c r="D298"/>
      <c r="E298"/>
      <c r="F298" s="516"/>
      <c r="G298" s="517">
        <v>60</v>
      </c>
      <c r="H298" s="518"/>
      <c r="I298"/>
    </row>
    <row r="299" spans="1:9" ht="13.5" thickBot="1" x14ac:dyDescent="0.25">
      <c r="A299"/>
      <c r="B299"/>
      <c r="C299" s="515" t="s">
        <v>511</v>
      </c>
      <c r="D299"/>
      <c r="E299"/>
      <c r="F299" s="516"/>
      <c r="G299" s="517">
        <v>3.2</v>
      </c>
      <c r="H299" s="518" t="s">
        <v>509</v>
      </c>
      <c r="I299"/>
    </row>
    <row r="300" spans="1:9" ht="13.5" thickBot="1" x14ac:dyDescent="0.25">
      <c r="A300"/>
      <c r="B300"/>
      <c r="C300" s="515" t="s">
        <v>512</v>
      </c>
      <c r="D300"/>
      <c r="E300"/>
      <c r="F300" s="516"/>
      <c r="G300" s="517">
        <v>30</v>
      </c>
      <c r="H300" s="518" t="s">
        <v>509</v>
      </c>
      <c r="I300"/>
    </row>
    <row r="301" spans="1:9" ht="13.5" thickBot="1" x14ac:dyDescent="0.25">
      <c r="A301"/>
      <c r="B301"/>
      <c r="C301" s="515" t="s">
        <v>513</v>
      </c>
      <c r="D301"/>
      <c r="E301"/>
      <c r="F301" s="516"/>
      <c r="G301" s="517">
        <v>10</v>
      </c>
      <c r="H301" s="518" t="s">
        <v>509</v>
      </c>
      <c r="I301"/>
    </row>
    <row r="302" spans="1:9" x14ac:dyDescent="0.2">
      <c r="A302"/>
      <c r="B302"/>
      <c r="C302"/>
      <c r="D302"/>
      <c r="E302"/>
      <c r="F302"/>
      <c r="G302"/>
      <c r="H302"/>
      <c r="I302"/>
    </row>
    <row r="303" spans="1:9" x14ac:dyDescent="0.2">
      <c r="A303"/>
      <c r="B303"/>
      <c r="C303"/>
      <c r="D303"/>
      <c r="E303"/>
      <c r="F303"/>
      <c r="G303"/>
      <c r="H303"/>
      <c r="I303"/>
    </row>
    <row r="304" spans="1:9" x14ac:dyDescent="0.2">
      <c r="A304"/>
      <c r="B304" t="s">
        <v>514</v>
      </c>
      <c r="C304"/>
      <c r="D304"/>
      <c r="E304" t="s">
        <v>515</v>
      </c>
      <c r="F304"/>
      <c r="G304" t="s">
        <v>516</v>
      </c>
      <c r="H304"/>
      <c r="I304"/>
    </row>
    <row r="305" spans="1:9" x14ac:dyDescent="0.2">
      <c r="A305"/>
      <c r="B305" t="s">
        <v>517</v>
      </c>
      <c r="C305"/>
      <c r="D305"/>
      <c r="E305" t="s">
        <v>518</v>
      </c>
      <c r="F305"/>
      <c r="G305" t="s">
        <v>519</v>
      </c>
      <c r="H305"/>
      <c r="I305"/>
    </row>
    <row r="306" spans="1:9" x14ac:dyDescent="0.2">
      <c r="A306"/>
      <c r="B306"/>
      <c r="C306"/>
      <c r="D306"/>
      <c r="E306"/>
      <c r="F306"/>
      <c r="G306"/>
      <c r="H306"/>
      <c r="I306"/>
    </row>
    <row r="307" spans="1:9" x14ac:dyDescent="0.2">
      <c r="A307"/>
      <c r="B307" s="519" t="s">
        <v>173</v>
      </c>
      <c r="C307" t="s">
        <v>520</v>
      </c>
      <c r="D307"/>
      <c r="E307" s="520">
        <v>1.3</v>
      </c>
      <c r="F307"/>
      <c r="G307"/>
      <c r="H307"/>
      <c r="I307"/>
    </row>
    <row r="308" spans="1:9" x14ac:dyDescent="0.2">
      <c r="A308"/>
      <c r="B308" s="519"/>
      <c r="C308"/>
      <c r="D308" t="s">
        <v>521</v>
      </c>
      <c r="E308"/>
      <c r="F308"/>
      <c r="G308" s="520">
        <v>8.5</v>
      </c>
      <c r="H308"/>
      <c r="I308" s="521">
        <f>(((G297/100)+((E307+E309)/2)*(COS(G298*PI()/180)/SIN(G298*PI()/180)))*((E307+E309)/2))*G308</f>
        <v>13.818636616908979</v>
      </c>
    </row>
    <row r="309" spans="1:9" x14ac:dyDescent="0.2">
      <c r="A309"/>
      <c r="B309" s="519" t="s">
        <v>174</v>
      </c>
      <c r="C309" t="s">
        <v>522</v>
      </c>
      <c r="D309"/>
      <c r="E309" s="520">
        <v>1.3</v>
      </c>
      <c r="F309"/>
      <c r="G309"/>
      <c r="H309"/>
      <c r="I309" s="521"/>
    </row>
    <row r="310" spans="1:9" x14ac:dyDescent="0.2">
      <c r="A310"/>
      <c r="B310" s="519"/>
      <c r="C310"/>
      <c r="D310" t="s">
        <v>523</v>
      </c>
      <c r="E310"/>
      <c r="F310"/>
      <c r="G310" s="520"/>
      <c r="H310"/>
      <c r="I310" s="521">
        <f>(((G297/100)+((E309+E311)/2)*(COS(G298*PI()/180)/SIN(G298*PI()/180)))*((E309+E311)/2))*G310</f>
        <v>0</v>
      </c>
    </row>
    <row r="311" spans="1:9" x14ac:dyDescent="0.2">
      <c r="A311"/>
      <c r="B311" s="519" t="s">
        <v>176</v>
      </c>
      <c r="C311" t="s">
        <v>524</v>
      </c>
      <c r="D311"/>
      <c r="E311" s="520"/>
      <c r="F311"/>
      <c r="G311"/>
      <c r="H311"/>
      <c r="I311" s="521"/>
    </row>
    <row r="312" spans="1:9" x14ac:dyDescent="0.2">
      <c r="A312"/>
      <c r="B312" s="519"/>
      <c r="C312"/>
      <c r="D312" t="s">
        <v>525</v>
      </c>
      <c r="E312"/>
      <c r="F312"/>
      <c r="G312" s="520"/>
      <c r="H312"/>
      <c r="I312" s="521">
        <f>(((G297/100)+((E311+E313)/2)*(COS(G298*PI()/180)/SIN(G298*PI()/180)))*((E311+E313)/2))*G312</f>
        <v>0</v>
      </c>
    </row>
    <row r="313" spans="1:9" x14ac:dyDescent="0.2">
      <c r="A313"/>
      <c r="B313" s="519" t="s">
        <v>177</v>
      </c>
      <c r="C313" t="s">
        <v>526</v>
      </c>
      <c r="D313"/>
      <c r="E313" s="520"/>
      <c r="F313"/>
      <c r="G313"/>
      <c r="H313"/>
      <c r="I313" s="521"/>
    </row>
    <row r="314" spans="1:9" x14ac:dyDescent="0.2">
      <c r="A314"/>
      <c r="B314" s="519"/>
      <c r="C314"/>
      <c r="D314" t="s">
        <v>527</v>
      </c>
      <c r="E314"/>
      <c r="F314"/>
      <c r="G314" s="520">
        <v>0</v>
      </c>
      <c r="H314"/>
      <c r="I314" s="521">
        <f>(((G297/100)+((E313+E315)/2)*(COS(G298*PI()/180)/SIN(G298*PI()/180)))*((E313+E315)/2))*G314</f>
        <v>0</v>
      </c>
    </row>
    <row r="315" spans="1:9" x14ac:dyDescent="0.2">
      <c r="A315"/>
      <c r="B315" s="519" t="s">
        <v>179</v>
      </c>
      <c r="C315" t="s">
        <v>528</v>
      </c>
      <c r="D315"/>
      <c r="E315" s="520">
        <v>0</v>
      </c>
      <c r="F315"/>
      <c r="G315"/>
      <c r="H315"/>
      <c r="I315" s="521"/>
    </row>
    <row r="316" spans="1:9" x14ac:dyDescent="0.2">
      <c r="A316"/>
      <c r="B316" s="519"/>
      <c r="C316"/>
      <c r="D316" t="s">
        <v>529</v>
      </c>
      <c r="E316"/>
      <c r="F316"/>
      <c r="G316" s="520">
        <v>0</v>
      </c>
      <c r="H316"/>
      <c r="I316" s="521">
        <f>(((G297/100)+((E315+E317)/2)*(COS(G298*PI()/180)/SIN(G298*PI()/180)))*((E315+E317)/2))*G316</f>
        <v>0</v>
      </c>
    </row>
    <row r="317" spans="1:9" x14ac:dyDescent="0.2">
      <c r="A317"/>
      <c r="B317" s="519" t="s">
        <v>181</v>
      </c>
      <c r="C317" t="s">
        <v>530</v>
      </c>
      <c r="D317"/>
      <c r="E317" s="520">
        <v>0</v>
      </c>
      <c r="F317"/>
      <c r="G317"/>
      <c r="H317"/>
      <c r="I317" s="521"/>
    </row>
    <row r="318" spans="1:9" x14ac:dyDescent="0.2">
      <c r="A318"/>
      <c r="B318" s="519"/>
      <c r="C318"/>
      <c r="D318" t="s">
        <v>531</v>
      </c>
      <c r="E318"/>
      <c r="F318"/>
      <c r="G318" s="520">
        <v>0</v>
      </c>
      <c r="H318"/>
      <c r="I318" s="521">
        <f>(((G297/100)+((E317+E319)/2)*(COS(G298*PI()/180)/SIN(G298*PI()/180)))*((E317+E319)/2))*G318</f>
        <v>0</v>
      </c>
    </row>
    <row r="319" spans="1:9" x14ac:dyDescent="0.2">
      <c r="A319"/>
      <c r="B319" s="519" t="s">
        <v>182</v>
      </c>
      <c r="C319" t="s">
        <v>532</v>
      </c>
      <c r="D319"/>
      <c r="E319" s="520">
        <v>0</v>
      </c>
      <c r="F319"/>
      <c r="G319"/>
      <c r="H319"/>
      <c r="I319" s="521"/>
    </row>
    <row r="320" spans="1:9" x14ac:dyDescent="0.2">
      <c r="A320"/>
      <c r="B320" s="519"/>
      <c r="C320"/>
      <c r="D320" t="s">
        <v>533</v>
      </c>
      <c r="E320"/>
      <c r="F320"/>
      <c r="G320" s="520">
        <v>0</v>
      </c>
      <c r="H320"/>
      <c r="I320" s="521">
        <f>(((G297/100)+((E319+E321)/2)*(COS(G298*PI()/180)/SIN(G298*PI()/180)))*((E319+E321)/2))*G320</f>
        <v>0</v>
      </c>
    </row>
    <row r="321" spans="1:9" x14ac:dyDescent="0.2">
      <c r="A321"/>
      <c r="B321" s="519" t="s">
        <v>534</v>
      </c>
      <c r="C321" t="s">
        <v>535</v>
      </c>
      <c r="D321"/>
      <c r="E321" s="520">
        <v>0</v>
      </c>
      <c r="F321"/>
      <c r="G321"/>
      <c r="H321"/>
      <c r="I321" s="521"/>
    </row>
    <row r="322" spans="1:9" x14ac:dyDescent="0.2">
      <c r="A322"/>
      <c r="B322" s="519"/>
      <c r="C322"/>
      <c r="D322" t="s">
        <v>536</v>
      </c>
      <c r="E322"/>
      <c r="F322"/>
      <c r="G322" s="520">
        <v>0</v>
      </c>
      <c r="H322"/>
      <c r="I322" s="521">
        <f>(((G297/100)+((E321+E323)/2)*(COS(G298*PI()/180)/SIN(G298*PI()/180)))*((E321+E323)/2))*G322</f>
        <v>0</v>
      </c>
    </row>
    <row r="323" spans="1:9" x14ac:dyDescent="0.2">
      <c r="A323"/>
      <c r="B323" s="519" t="s">
        <v>537</v>
      </c>
      <c r="C323" t="s">
        <v>538</v>
      </c>
      <c r="D323"/>
      <c r="E323" s="520">
        <v>0</v>
      </c>
      <c r="F323"/>
      <c r="G323"/>
      <c r="H323"/>
      <c r="I323" s="521"/>
    </row>
    <row r="324" spans="1:9" x14ac:dyDescent="0.2">
      <c r="A324"/>
      <c r="B324" s="519"/>
      <c r="C324"/>
      <c r="D324" t="s">
        <v>539</v>
      </c>
      <c r="E324"/>
      <c r="F324"/>
      <c r="G324" s="520">
        <v>0</v>
      </c>
      <c r="H324"/>
      <c r="I324" s="521">
        <f>(((G297/100)+((E323+E325)/2)*(COS(G298*PI()/180)/SIN(G298*PI()/180)))*((E323+E325)/2))*G324</f>
        <v>0</v>
      </c>
    </row>
    <row r="325" spans="1:9" x14ac:dyDescent="0.2">
      <c r="A325"/>
      <c r="B325" s="519" t="s">
        <v>540</v>
      </c>
      <c r="C325" t="s">
        <v>541</v>
      </c>
      <c r="D325"/>
      <c r="E325" s="520">
        <v>0</v>
      </c>
      <c r="F325"/>
      <c r="G325"/>
      <c r="H325"/>
      <c r="I325" s="521"/>
    </row>
    <row r="326" spans="1:9" x14ac:dyDescent="0.2">
      <c r="A326"/>
      <c r="B326" s="519"/>
      <c r="C326"/>
      <c r="D326" t="s">
        <v>542</v>
      </c>
      <c r="E326"/>
      <c r="F326"/>
      <c r="G326" s="520">
        <v>0</v>
      </c>
      <c r="H326"/>
      <c r="I326" s="521">
        <f>(((G297/100)+((E325+E327)/2)*(COS(G298*PI()/180)/SIN(G298*PI()/180)))*((E325+E327)/2))*G326</f>
        <v>0</v>
      </c>
    </row>
    <row r="327" spans="1:9" x14ac:dyDescent="0.2">
      <c r="A327"/>
      <c r="B327" s="519" t="s">
        <v>543</v>
      </c>
      <c r="C327" t="s">
        <v>544</v>
      </c>
      <c r="D327"/>
      <c r="E327" s="520">
        <v>0</v>
      </c>
      <c r="F327"/>
      <c r="G327"/>
      <c r="H327"/>
      <c r="I327" s="521"/>
    </row>
    <row r="328" spans="1:9" x14ac:dyDescent="0.2">
      <c r="A328"/>
      <c r="B328" s="519"/>
      <c r="C328"/>
      <c r="D328" t="s">
        <v>545</v>
      </c>
      <c r="E328"/>
      <c r="F328"/>
      <c r="G328" s="520">
        <v>0</v>
      </c>
      <c r="H328"/>
      <c r="I328" s="521">
        <f>(((G297/100)+((E327+E329)/2)*(COS(G298*PI()/180)/SIN(G298*PI()/180)))*((E327+E329)/2))*G328</f>
        <v>0</v>
      </c>
    </row>
    <row r="329" spans="1:9" x14ac:dyDescent="0.2">
      <c r="A329"/>
      <c r="B329" s="519" t="s">
        <v>546</v>
      </c>
      <c r="C329" t="s">
        <v>547</v>
      </c>
      <c r="D329"/>
      <c r="E329" s="520">
        <v>0</v>
      </c>
      <c r="F329"/>
      <c r="G329"/>
      <c r="H329"/>
      <c r="I329" s="521"/>
    </row>
    <row r="330" spans="1:9" x14ac:dyDescent="0.2">
      <c r="A330"/>
      <c r="B330" s="519"/>
      <c r="C330"/>
      <c r="D330" t="s">
        <v>548</v>
      </c>
      <c r="E330"/>
      <c r="F330"/>
      <c r="G330" s="520">
        <v>0</v>
      </c>
      <c r="H330"/>
      <c r="I330" s="521">
        <f>(((G297/100)+((E329+E331)/2)*(COS(G298*PI()/180)/SIN(G298*PI()/180)))*((E329+E331)/2))*G330</f>
        <v>0</v>
      </c>
    </row>
    <row r="331" spans="1:9" x14ac:dyDescent="0.2">
      <c r="A331"/>
      <c r="B331" s="519" t="s">
        <v>549</v>
      </c>
      <c r="C331" t="s">
        <v>550</v>
      </c>
      <c r="D331"/>
      <c r="E331" s="520">
        <v>0</v>
      </c>
      <c r="F331"/>
      <c r="G331"/>
      <c r="H331"/>
      <c r="I331" s="521"/>
    </row>
    <row r="332" spans="1:9" x14ac:dyDescent="0.2">
      <c r="A332"/>
      <c r="B332" s="519"/>
      <c r="C332"/>
      <c r="D332" t="s">
        <v>551</v>
      </c>
      <c r="E332"/>
      <c r="F332"/>
      <c r="G332" s="520">
        <v>0</v>
      </c>
      <c r="H332"/>
      <c r="I332" s="521">
        <f>(((G297/100)+((E331+E333)/2)*(COS(G298*PI()/180)/SIN(G298*PI()/180)))*((E331+E333)/2))*G332</f>
        <v>0</v>
      </c>
    </row>
    <row r="333" spans="1:9" x14ac:dyDescent="0.2">
      <c r="A333"/>
      <c r="B333" s="519" t="s">
        <v>552</v>
      </c>
      <c r="C333" t="s">
        <v>553</v>
      </c>
      <c r="D333"/>
      <c r="E333" s="520">
        <v>0</v>
      </c>
      <c r="F333"/>
      <c r="G333"/>
      <c r="H333"/>
      <c r="I333" s="521"/>
    </row>
    <row r="334" spans="1:9" x14ac:dyDescent="0.2">
      <c r="A334"/>
      <c r="B334" s="519"/>
      <c r="C334"/>
      <c r="D334" t="s">
        <v>554</v>
      </c>
      <c r="E334"/>
      <c r="F334"/>
      <c r="G334" s="520">
        <v>0</v>
      </c>
      <c r="H334"/>
      <c r="I334" s="521">
        <f>(((G297/100)+((E333+E335)/2)*(COS(G298*PI()/180)/SIN(G298*PI()/180)))*((E333+E335)/2))*G334</f>
        <v>0</v>
      </c>
    </row>
    <row r="335" spans="1:9" x14ac:dyDescent="0.2">
      <c r="A335"/>
      <c r="B335" s="519" t="s">
        <v>555</v>
      </c>
      <c r="C335" t="s">
        <v>556</v>
      </c>
      <c r="D335"/>
      <c r="E335" s="520">
        <v>0</v>
      </c>
      <c r="F335"/>
      <c r="G335"/>
      <c r="H335"/>
      <c r="I335" s="521"/>
    </row>
    <row r="336" spans="1:9" x14ac:dyDescent="0.2">
      <c r="A336"/>
      <c r="B336" s="519"/>
      <c r="C336"/>
      <c r="D336" t="s">
        <v>557</v>
      </c>
      <c r="E336"/>
      <c r="F336"/>
      <c r="G336" s="520">
        <v>0</v>
      </c>
      <c r="H336"/>
      <c r="I336" s="521">
        <f>(((G297/100)+((E335+E337)/2)*(COS(G298*PI()/180)/SIN(G298*PI()/180)))*((E335+E337)/2))*G336</f>
        <v>0</v>
      </c>
    </row>
    <row r="337" spans="1:9" x14ac:dyDescent="0.2">
      <c r="A337"/>
      <c r="B337" s="519" t="s">
        <v>558</v>
      </c>
      <c r="C337" t="s">
        <v>559</v>
      </c>
      <c r="D337"/>
      <c r="E337" s="520">
        <v>0</v>
      </c>
      <c r="F337"/>
      <c r="G337"/>
      <c r="H337"/>
      <c r="I337" s="521"/>
    </row>
    <row r="338" spans="1:9" x14ac:dyDescent="0.2">
      <c r="A338"/>
      <c r="B338" s="519"/>
      <c r="C338"/>
      <c r="D338" t="s">
        <v>560</v>
      </c>
      <c r="E338"/>
      <c r="F338"/>
      <c r="G338" s="520">
        <v>0</v>
      </c>
      <c r="H338"/>
      <c r="I338" s="521">
        <f>(((G297/100)+((E337+E339)/2)*(COS(G298*PI()/180)/SIN(G298*PI()/180)))*((E337+E339)/2))*G338</f>
        <v>0</v>
      </c>
    </row>
    <row r="339" spans="1:9" x14ac:dyDescent="0.2">
      <c r="A339"/>
      <c r="B339" s="519" t="s">
        <v>561</v>
      </c>
      <c r="C339" t="s">
        <v>562</v>
      </c>
      <c r="D339"/>
      <c r="E339" s="520">
        <v>0</v>
      </c>
      <c r="F339"/>
      <c r="G339"/>
      <c r="H339"/>
      <c r="I339" s="521"/>
    </row>
    <row r="340" spans="1:9" x14ac:dyDescent="0.2">
      <c r="A340"/>
      <c r="B340" s="519"/>
      <c r="C340"/>
      <c r="D340" t="s">
        <v>563</v>
      </c>
      <c r="E340"/>
      <c r="F340"/>
      <c r="G340" s="520">
        <v>0</v>
      </c>
      <c r="H340"/>
      <c r="I340" s="521">
        <f>(((G297/100)+((E339+E341)/2)*(COS(G298*PI()/180)/SIN(G298*PI()/180)))*((E339+E341)/2))*G340</f>
        <v>0</v>
      </c>
    </row>
    <row r="341" spans="1:9" x14ac:dyDescent="0.2">
      <c r="A341"/>
      <c r="B341" s="519" t="s">
        <v>564</v>
      </c>
      <c r="C341" t="s">
        <v>565</v>
      </c>
      <c r="D341"/>
      <c r="E341" s="520">
        <v>0</v>
      </c>
      <c r="F341"/>
      <c r="G341"/>
      <c r="H341"/>
      <c r="I341" s="521"/>
    </row>
    <row r="342" spans="1:9" x14ac:dyDescent="0.2">
      <c r="A342"/>
      <c r="B342" s="519"/>
      <c r="C342"/>
      <c r="D342" t="s">
        <v>566</v>
      </c>
      <c r="E342"/>
      <c r="F342"/>
      <c r="G342" s="520">
        <v>0</v>
      </c>
      <c r="H342"/>
      <c r="I342" s="521">
        <f>(((G297/100)+((E341+E343)/2)*(COS(G298*PI()/180)/SIN(G298*PI()/180)))*((E341+E343)/2))*G342</f>
        <v>0</v>
      </c>
    </row>
    <row r="343" spans="1:9" x14ac:dyDescent="0.2">
      <c r="A343"/>
      <c r="B343" s="519" t="s">
        <v>567</v>
      </c>
      <c r="C343" t="s">
        <v>568</v>
      </c>
      <c r="D343"/>
      <c r="E343" s="520">
        <v>0</v>
      </c>
      <c r="F343"/>
      <c r="G343"/>
      <c r="H343"/>
      <c r="I343" s="521"/>
    </row>
    <row r="344" spans="1:9" x14ac:dyDescent="0.2">
      <c r="A344"/>
      <c r="B344" s="519"/>
      <c r="C344"/>
      <c r="D344" t="s">
        <v>569</v>
      </c>
      <c r="E344"/>
      <c r="F344"/>
      <c r="G344" s="520">
        <v>0</v>
      </c>
      <c r="H344"/>
      <c r="I344" s="521">
        <f>(((G297/100)+((E343+E345)/2)*(COS(G298*PI()/180)/SIN(G298*PI()/180)))*((E343+E345)/2))*G344</f>
        <v>0</v>
      </c>
    </row>
    <row r="345" spans="1:9" x14ac:dyDescent="0.2">
      <c r="A345"/>
      <c r="B345" s="519" t="s">
        <v>570</v>
      </c>
      <c r="C345" t="s">
        <v>571</v>
      </c>
      <c r="D345"/>
      <c r="E345" s="520">
        <v>0</v>
      </c>
      <c r="F345"/>
      <c r="G345"/>
      <c r="H345"/>
      <c r="I345" s="521"/>
    </row>
    <row r="346" spans="1:9" x14ac:dyDescent="0.2">
      <c r="A346"/>
      <c r="B346" s="519"/>
      <c r="C346"/>
      <c r="D346" t="s">
        <v>572</v>
      </c>
      <c r="E346"/>
      <c r="F346"/>
      <c r="G346" s="520">
        <v>0</v>
      </c>
      <c r="H346"/>
      <c r="I346" s="521">
        <f>(((G297/100)+((E345+E347)/2)*(COS(G298*PI()/180)/SIN(G298*PI()/180)))*((E345+E347)/2))*G346</f>
        <v>0</v>
      </c>
    </row>
    <row r="347" spans="1:9" x14ac:dyDescent="0.2">
      <c r="A347"/>
      <c r="B347" s="519" t="s">
        <v>573</v>
      </c>
      <c r="C347" t="s">
        <v>574</v>
      </c>
      <c r="D347"/>
      <c r="E347" s="520">
        <v>0</v>
      </c>
      <c r="F347"/>
      <c r="G347"/>
      <c r="H347"/>
      <c r="I347" s="521"/>
    </row>
    <row r="348" spans="1:9" x14ac:dyDescent="0.2">
      <c r="A348"/>
      <c r="B348" s="519"/>
      <c r="C348"/>
      <c r="D348" t="s">
        <v>575</v>
      </c>
      <c r="E348"/>
      <c r="F348"/>
      <c r="G348" s="520">
        <v>0</v>
      </c>
      <c r="H348"/>
      <c r="I348" s="521">
        <f>(((G297/100)+((E347+E349)/2)*(COS(G298*PI()/180)/SIN(G298*PI()/180)))*((E347+E349)/2))*G348</f>
        <v>0</v>
      </c>
    </row>
    <row r="349" spans="1:9" x14ac:dyDescent="0.2">
      <c r="A349"/>
      <c r="B349" s="519" t="s">
        <v>576</v>
      </c>
      <c r="C349" t="s">
        <v>577</v>
      </c>
      <c r="D349"/>
      <c r="E349" s="520">
        <v>0</v>
      </c>
      <c r="F349"/>
      <c r="G349"/>
      <c r="H349"/>
      <c r="I349" s="521"/>
    </row>
    <row r="350" spans="1:9" x14ac:dyDescent="0.2">
      <c r="A350"/>
      <c r="B350" s="519"/>
      <c r="C350"/>
      <c r="D350" t="s">
        <v>578</v>
      </c>
      <c r="E350"/>
      <c r="F350"/>
      <c r="G350" s="520">
        <v>0</v>
      </c>
      <c r="H350"/>
      <c r="I350" s="521">
        <f>(((G297/100)+((E349+E351)/2)*(COS(G298*PI()/180)/SIN(G298*PI()/180)))*((E349+E351)/2))*G350</f>
        <v>0</v>
      </c>
    </row>
    <row r="351" spans="1:9" x14ac:dyDescent="0.2">
      <c r="A351"/>
      <c r="B351" s="519" t="s">
        <v>579</v>
      </c>
      <c r="C351" t="s">
        <v>580</v>
      </c>
      <c r="D351"/>
      <c r="E351" s="520">
        <v>0</v>
      </c>
      <c r="F351"/>
      <c r="G351"/>
      <c r="H351"/>
      <c r="I351" s="521"/>
    </row>
    <row r="352" spans="1:9" x14ac:dyDescent="0.2">
      <c r="A352"/>
      <c r="B352" s="519"/>
      <c r="C352"/>
      <c r="D352" t="s">
        <v>581</v>
      </c>
      <c r="E352"/>
      <c r="F352"/>
      <c r="G352" s="520">
        <v>0</v>
      </c>
      <c r="H352"/>
      <c r="I352" s="521">
        <f>(((G297/100)+((E351+E353)/2)*(COS(G298*PI()/180)/SIN(G298*PI()/180)))*((E351+E353)/2))*G352</f>
        <v>0</v>
      </c>
    </row>
    <row r="353" spans="1:9" x14ac:dyDescent="0.2">
      <c r="A353"/>
      <c r="B353" s="519" t="s">
        <v>582</v>
      </c>
      <c r="C353" t="s">
        <v>583</v>
      </c>
      <c r="D353"/>
      <c r="E353" s="520">
        <v>0</v>
      </c>
      <c r="F353"/>
      <c r="G353"/>
      <c r="H353"/>
      <c r="I353" s="521"/>
    </row>
    <row r="354" spans="1:9" x14ac:dyDescent="0.2">
      <c r="A354"/>
      <c r="B354" s="519"/>
      <c r="C354"/>
      <c r="D354" t="s">
        <v>584</v>
      </c>
      <c r="E354"/>
      <c r="F354"/>
      <c r="G354" s="520">
        <v>0</v>
      </c>
      <c r="H354"/>
      <c r="I354" s="521">
        <f>(((G297/100)+((E353+E355)/2)*(COS(G298*PI()/180)/SIN(G298*PI()/180)))*((E353+E355)/2))*G354</f>
        <v>0</v>
      </c>
    </row>
    <row r="355" spans="1:9" x14ac:dyDescent="0.2">
      <c r="A355"/>
      <c r="B355" s="519" t="s">
        <v>585</v>
      </c>
      <c r="C355" t="s">
        <v>586</v>
      </c>
      <c r="D355"/>
      <c r="E355" s="520">
        <v>0</v>
      </c>
      <c r="F355"/>
      <c r="G355"/>
      <c r="H355"/>
      <c r="I355" s="521"/>
    </row>
    <row r="356" spans="1:9" x14ac:dyDescent="0.2">
      <c r="A356"/>
      <c r="B356" s="519"/>
      <c r="C356"/>
      <c r="D356" t="s">
        <v>587</v>
      </c>
      <c r="E356"/>
      <c r="F356"/>
      <c r="G356" s="520">
        <v>0</v>
      </c>
      <c r="H356"/>
      <c r="I356" s="521">
        <f>(((G297/100)+((E355+E357)/2)*(COS(G298*PI()/180)/SIN(G298*PI()/180)))*((E355+E357)/2))*G356</f>
        <v>0</v>
      </c>
    </row>
    <row r="357" spans="1:9" x14ac:dyDescent="0.2">
      <c r="A357"/>
      <c r="B357" s="519" t="s">
        <v>588</v>
      </c>
      <c r="C357" t="s">
        <v>589</v>
      </c>
      <c r="D357"/>
      <c r="E357" s="520">
        <v>0</v>
      </c>
      <c r="F357"/>
      <c r="G357"/>
      <c r="H357"/>
      <c r="I357" s="521"/>
    </row>
    <row r="358" spans="1:9" x14ac:dyDescent="0.2">
      <c r="A358"/>
      <c r="B358" s="519"/>
      <c r="C358"/>
      <c r="D358" t="s">
        <v>590</v>
      </c>
      <c r="E358"/>
      <c r="F358"/>
      <c r="G358" s="520">
        <v>0</v>
      </c>
      <c r="H358"/>
      <c r="I358" s="521">
        <f>(((G297/100)+((E357+E359)/2)*(COS(G298*PI()/180)/SIN(G298*PI()/180)))*((E357+E359)/2))*G358</f>
        <v>0</v>
      </c>
    </row>
    <row r="359" spans="1:9" x14ac:dyDescent="0.2">
      <c r="A359"/>
      <c r="B359" s="519" t="s">
        <v>591</v>
      </c>
      <c r="C359" t="s">
        <v>592</v>
      </c>
      <c r="D359"/>
      <c r="E359" s="520">
        <v>0</v>
      </c>
      <c r="F359"/>
      <c r="G359"/>
      <c r="H359"/>
      <c r="I359" s="521"/>
    </row>
    <row r="360" spans="1:9" x14ac:dyDescent="0.2">
      <c r="A360"/>
      <c r="B360" s="519"/>
      <c r="C360"/>
      <c r="D360" t="s">
        <v>593</v>
      </c>
      <c r="E360"/>
      <c r="F360"/>
      <c r="G360" s="520">
        <v>0</v>
      </c>
      <c r="H360"/>
      <c r="I360" s="521">
        <f>(((G297/100)+((E359+E361)/2)*(COS(G298*PI()/180)/SIN(G298*PI()/180)))*((E359+E361)/2))*G360</f>
        <v>0</v>
      </c>
    </row>
    <row r="361" spans="1:9" x14ac:dyDescent="0.2">
      <c r="A361"/>
      <c r="B361" s="519" t="s">
        <v>594</v>
      </c>
      <c r="C361" t="s">
        <v>595</v>
      </c>
      <c r="D361"/>
      <c r="E361" s="520">
        <v>0</v>
      </c>
      <c r="F361"/>
      <c r="G361"/>
      <c r="H361"/>
      <c r="I361" s="521"/>
    </row>
    <row r="362" spans="1:9" x14ac:dyDescent="0.2">
      <c r="A362"/>
      <c r="B362" s="519"/>
      <c r="C362"/>
      <c r="D362" t="s">
        <v>596</v>
      </c>
      <c r="E362"/>
      <c r="F362"/>
      <c r="G362" s="520">
        <v>0</v>
      </c>
      <c r="H362"/>
      <c r="I362" s="521">
        <f>(((G297/100)+((E361+E363)/2)*(COS(G298*PI()/180)/SIN(G298*PI()/180)))*((E361+E363)/2))*G362</f>
        <v>0</v>
      </c>
    </row>
    <row r="363" spans="1:9" x14ac:dyDescent="0.2">
      <c r="A363"/>
      <c r="B363" s="519" t="s">
        <v>597</v>
      </c>
      <c r="C363" t="s">
        <v>598</v>
      </c>
      <c r="D363"/>
      <c r="E363" s="520">
        <v>0</v>
      </c>
      <c r="F363"/>
      <c r="G363"/>
      <c r="H363"/>
      <c r="I363" s="521"/>
    </row>
    <row r="364" spans="1:9" x14ac:dyDescent="0.2">
      <c r="A364"/>
      <c r="B364" s="519"/>
      <c r="C364"/>
      <c r="D364" t="s">
        <v>599</v>
      </c>
      <c r="E364"/>
      <c r="F364"/>
      <c r="G364" s="520">
        <v>0</v>
      </c>
      <c r="H364"/>
      <c r="I364" s="521">
        <f>(((G297/100)+((E363+E365)/2)*(COS(G298*PI()/180)/SIN(G298*PI()/180)))*((E363+E365)/2))*G364</f>
        <v>0</v>
      </c>
    </row>
    <row r="365" spans="1:9" x14ac:dyDescent="0.2">
      <c r="A365"/>
      <c r="B365" s="519" t="s">
        <v>600</v>
      </c>
      <c r="C365" t="s">
        <v>601</v>
      </c>
      <c r="D365"/>
      <c r="E365" s="520">
        <v>0</v>
      </c>
      <c r="F365"/>
      <c r="G365"/>
      <c r="H365"/>
      <c r="I365" s="521"/>
    </row>
    <row r="366" spans="1:9" x14ac:dyDescent="0.2">
      <c r="A366"/>
      <c r="B366" s="519"/>
      <c r="C366"/>
      <c r="D366" t="s">
        <v>602</v>
      </c>
      <c r="E366"/>
      <c r="F366"/>
      <c r="G366" s="520">
        <v>0</v>
      </c>
      <c r="H366"/>
      <c r="I366" s="521">
        <f>(((G297/100)+((E365+E367)/2)*(COS(G298*PI()/180)/SIN(G298*PI()/180)))*((E365+E367)/2))*G366</f>
        <v>0</v>
      </c>
    </row>
    <row r="367" spans="1:9" x14ac:dyDescent="0.2">
      <c r="A367"/>
      <c r="B367" s="519" t="s">
        <v>603</v>
      </c>
      <c r="C367" t="s">
        <v>604</v>
      </c>
      <c r="D367"/>
      <c r="E367" s="520">
        <v>0</v>
      </c>
      <c r="F367"/>
      <c r="G367"/>
      <c r="H367"/>
      <c r="I367" s="521"/>
    </row>
    <row r="368" spans="1:9" x14ac:dyDescent="0.2">
      <c r="A368"/>
      <c r="B368" s="519"/>
      <c r="C368"/>
      <c r="D368" t="s">
        <v>605</v>
      </c>
      <c r="E368"/>
      <c r="F368"/>
      <c r="G368" s="520">
        <v>0</v>
      </c>
      <c r="H368"/>
      <c r="I368" s="521">
        <f>(((G297/100)+((E367+E369)/2)*(COS(G298*PI()/180)/SIN(G298*PI()/180)))*((E367+E369)/2))*G368</f>
        <v>0</v>
      </c>
    </row>
    <row r="369" spans="1:9" x14ac:dyDescent="0.2">
      <c r="A369"/>
      <c r="B369" s="519" t="s">
        <v>606</v>
      </c>
      <c r="C369" t="s">
        <v>607</v>
      </c>
      <c r="D369"/>
      <c r="E369" s="520">
        <v>0</v>
      </c>
      <c r="F369"/>
      <c r="G369"/>
      <c r="H369"/>
      <c r="I369" s="521"/>
    </row>
    <row r="370" spans="1:9" x14ac:dyDescent="0.2">
      <c r="A370"/>
      <c r="B370" s="519"/>
      <c r="C370"/>
      <c r="D370" t="s">
        <v>608</v>
      </c>
      <c r="E370"/>
      <c r="F370"/>
      <c r="G370" s="520">
        <v>0</v>
      </c>
      <c r="H370"/>
      <c r="I370" s="521">
        <f>(((G297/100)+((E369+E371)/2)*(COS(G298*PI()/180)/SIN(G298*PI()/180)))*((E369+E371)/2))*G370</f>
        <v>0</v>
      </c>
    </row>
    <row r="371" spans="1:9" x14ac:dyDescent="0.2">
      <c r="A371"/>
      <c r="B371" s="519" t="s">
        <v>609</v>
      </c>
      <c r="C371" t="s">
        <v>610</v>
      </c>
      <c r="D371"/>
      <c r="E371" s="520">
        <v>0</v>
      </c>
      <c r="F371"/>
      <c r="G371"/>
      <c r="H371"/>
      <c r="I371" s="521"/>
    </row>
    <row r="372" spans="1:9" x14ac:dyDescent="0.2">
      <c r="A372"/>
      <c r="B372" s="519"/>
      <c r="C372"/>
      <c r="D372" t="s">
        <v>611</v>
      </c>
      <c r="E372"/>
      <c r="F372"/>
      <c r="G372" s="520">
        <v>0</v>
      </c>
      <c r="H372"/>
      <c r="I372" s="521">
        <f>(((G297/100)+((E371+E373)/2)*(COS(G298*PI()/180)/SIN(G298*PI()/180)))*((E371+E373)/2))*G372</f>
        <v>0</v>
      </c>
    </row>
    <row r="373" spans="1:9" x14ac:dyDescent="0.2">
      <c r="A373"/>
      <c r="B373" s="519" t="s">
        <v>612</v>
      </c>
      <c r="C373" t="s">
        <v>613</v>
      </c>
      <c r="D373"/>
      <c r="E373" s="520">
        <v>0</v>
      </c>
      <c r="F373"/>
      <c r="G373"/>
      <c r="H373"/>
      <c r="I373" s="521"/>
    </row>
    <row r="374" spans="1:9" x14ac:dyDescent="0.2">
      <c r="A374"/>
      <c r="B374" s="519"/>
      <c r="C374"/>
      <c r="D374" t="s">
        <v>614</v>
      </c>
      <c r="E374"/>
      <c r="F374"/>
      <c r="G374" s="520">
        <v>0</v>
      </c>
      <c r="H374"/>
      <c r="I374" s="521">
        <f>(((G297/100)+((E373+E375)/2)*(COS(G298*PI()/180)/SIN(G298*PI()/180)))*((E373+E375)/2))*G374</f>
        <v>0</v>
      </c>
    </row>
    <row r="375" spans="1:9" x14ac:dyDescent="0.2">
      <c r="A375"/>
      <c r="B375" s="519" t="s">
        <v>615</v>
      </c>
      <c r="C375" t="s">
        <v>616</v>
      </c>
      <c r="D375"/>
      <c r="E375" s="520">
        <v>0</v>
      </c>
      <c r="F375"/>
      <c r="G375"/>
      <c r="H375"/>
      <c r="I375" s="521"/>
    </row>
    <row r="376" spans="1:9" x14ac:dyDescent="0.2">
      <c r="A376"/>
      <c r="B376" s="519"/>
      <c r="C376"/>
      <c r="D376" t="s">
        <v>617</v>
      </c>
      <c r="E376"/>
      <c r="F376"/>
      <c r="G376" s="520">
        <v>0</v>
      </c>
      <c r="H376"/>
      <c r="I376" s="521">
        <f>(((G297/100)+((E375+E377)/2)*(COS(G298*PI()/180)/SIN(G298*PI()/180)))*((E375+E377)/2))*G376</f>
        <v>0</v>
      </c>
    </row>
    <row r="377" spans="1:9" x14ac:dyDescent="0.2">
      <c r="A377"/>
      <c r="B377" s="519" t="s">
        <v>618</v>
      </c>
      <c r="C377" t="s">
        <v>619</v>
      </c>
      <c r="D377"/>
      <c r="E377" s="520">
        <v>0</v>
      </c>
      <c r="F377"/>
      <c r="G377"/>
      <c r="H377"/>
      <c r="I377" s="521"/>
    </row>
    <row r="378" spans="1:9" x14ac:dyDescent="0.2">
      <c r="A378"/>
      <c r="B378" s="519"/>
      <c r="C378"/>
      <c r="D378" t="s">
        <v>620</v>
      </c>
      <c r="E378"/>
      <c r="F378"/>
      <c r="G378" s="520">
        <v>0</v>
      </c>
      <c r="H378"/>
      <c r="I378" s="521">
        <f>(((G297/100)+((E377+E379)/2)*(COS(G298*PI()/180)/SIN(G298*PI()/180)))*((E377+E379)/2))*G378</f>
        <v>0</v>
      </c>
    </row>
    <row r="379" spans="1:9" x14ac:dyDescent="0.2">
      <c r="A379"/>
      <c r="B379" s="519" t="s">
        <v>621</v>
      </c>
      <c r="C379" t="s">
        <v>622</v>
      </c>
      <c r="D379"/>
      <c r="E379" s="520">
        <v>0</v>
      </c>
      <c r="F379"/>
      <c r="G379"/>
      <c r="H379"/>
      <c r="I379" s="521"/>
    </row>
    <row r="380" spans="1:9" x14ac:dyDescent="0.2">
      <c r="A380"/>
      <c r="B380" s="519"/>
      <c r="C380"/>
      <c r="D380" t="s">
        <v>623</v>
      </c>
      <c r="E380"/>
      <c r="F380"/>
      <c r="G380" s="520">
        <v>0</v>
      </c>
      <c r="H380"/>
      <c r="I380" s="521">
        <f>(((G297/100)+((E379+E381)/2)*(COS(G298*PI()/180)/SIN(G298*PI()/180)))*((E379+E381)/2))*G380</f>
        <v>0</v>
      </c>
    </row>
    <row r="381" spans="1:9" x14ac:dyDescent="0.2">
      <c r="A381"/>
      <c r="B381" s="519" t="s">
        <v>624</v>
      </c>
      <c r="C381" t="s">
        <v>625</v>
      </c>
      <c r="D381"/>
      <c r="E381" s="520">
        <v>0</v>
      </c>
      <c r="F381"/>
      <c r="G381"/>
      <c r="H381"/>
      <c r="I381" s="521"/>
    </row>
    <row r="382" spans="1:9" x14ac:dyDescent="0.2">
      <c r="A382"/>
      <c r="B382" s="519"/>
      <c r="C382"/>
      <c r="D382" t="s">
        <v>626</v>
      </c>
      <c r="E382"/>
      <c r="F382"/>
      <c r="G382" s="520">
        <v>0</v>
      </c>
      <c r="H382"/>
      <c r="I382" s="521">
        <f>(((G297/100)+((E381+E383)/2)*(COS(G298*PI()/180)/SIN(G298*PI()/180)))*((E381+E383)/2))*G382</f>
        <v>0</v>
      </c>
    </row>
    <row r="383" spans="1:9" x14ac:dyDescent="0.2">
      <c r="A383"/>
      <c r="B383" s="519" t="s">
        <v>627</v>
      </c>
      <c r="C383" t="s">
        <v>628</v>
      </c>
      <c r="D383"/>
      <c r="E383" s="520">
        <v>0</v>
      </c>
      <c r="F383"/>
      <c r="G383"/>
      <c r="H383"/>
      <c r="I383" s="521"/>
    </row>
    <row r="384" spans="1:9" x14ac:dyDescent="0.2">
      <c r="A384"/>
      <c r="B384" s="519"/>
      <c r="C384"/>
      <c r="D384" t="s">
        <v>629</v>
      </c>
      <c r="E384"/>
      <c r="F384"/>
      <c r="G384" s="520">
        <v>0</v>
      </c>
      <c r="H384"/>
      <c r="I384" s="521">
        <f>(((G297/100)+((E383+E385)/2)*(COS(G298*PI()/180)/SIN(G298*PI()/180)))*((E383+E385)/2))*G384</f>
        <v>0</v>
      </c>
    </row>
    <row r="385" spans="1:9" x14ac:dyDescent="0.2">
      <c r="A385"/>
      <c r="B385" s="519" t="s">
        <v>630</v>
      </c>
      <c r="C385" t="s">
        <v>631</v>
      </c>
      <c r="D385"/>
      <c r="E385" s="520">
        <v>0</v>
      </c>
      <c r="F385"/>
      <c r="G385"/>
      <c r="H385"/>
      <c r="I385" s="521"/>
    </row>
    <row r="386" spans="1:9" x14ac:dyDescent="0.2">
      <c r="A386"/>
      <c r="B386" s="519"/>
      <c r="C386"/>
      <c r="D386" t="s">
        <v>632</v>
      </c>
      <c r="E386"/>
      <c r="F386"/>
      <c r="G386" s="520">
        <v>0</v>
      </c>
      <c r="H386"/>
      <c r="I386" s="521">
        <f>(((G297/100)+((E385+E387)/2)*(COS(G298*PI()/180)/SIN(G298*PI()/180)))*((E385+E387)/2))*G386</f>
        <v>0</v>
      </c>
    </row>
    <row r="387" spans="1:9" x14ac:dyDescent="0.2">
      <c r="A387"/>
      <c r="B387" s="519" t="s">
        <v>633</v>
      </c>
      <c r="C387" t="s">
        <v>634</v>
      </c>
      <c r="D387"/>
      <c r="E387" s="520">
        <v>0</v>
      </c>
      <c r="F387"/>
      <c r="G387"/>
      <c r="H387"/>
      <c r="I387" s="521"/>
    </row>
    <row r="388" spans="1:9" x14ac:dyDescent="0.2">
      <c r="A388"/>
      <c r="B388" s="519"/>
      <c r="C388"/>
      <c r="D388" t="s">
        <v>635</v>
      </c>
      <c r="E388"/>
      <c r="F388"/>
      <c r="G388" s="520">
        <v>0</v>
      </c>
      <c r="H388"/>
      <c r="I388" s="521">
        <f>(((G297/100)+((E387+E389)/2)*(COS(G298*PI()/180)/SIN(G298*PI()/180)))*((E387+E389)/2))*G388</f>
        <v>0</v>
      </c>
    </row>
    <row r="389" spans="1:9" x14ac:dyDescent="0.2">
      <c r="A389"/>
      <c r="B389" s="519" t="s">
        <v>636</v>
      </c>
      <c r="C389" t="s">
        <v>637</v>
      </c>
      <c r="D389"/>
      <c r="E389" s="520">
        <v>0</v>
      </c>
      <c r="F389"/>
      <c r="G389"/>
      <c r="H389"/>
      <c r="I389" s="521"/>
    </row>
    <row r="390" spans="1:9" x14ac:dyDescent="0.2">
      <c r="A390"/>
      <c r="B390" s="519"/>
      <c r="C390"/>
      <c r="D390" t="s">
        <v>638</v>
      </c>
      <c r="E390"/>
      <c r="F390"/>
      <c r="G390" s="520">
        <v>0</v>
      </c>
      <c r="H390"/>
      <c r="I390" s="521">
        <f>(((G297/100)+((E389+E391)/2)*(COS(G298*PI()/180)/SIN(G298*PI()/180)))*((E389+E391)/2))*G390</f>
        <v>0</v>
      </c>
    </row>
    <row r="391" spans="1:9" x14ac:dyDescent="0.2">
      <c r="A391"/>
      <c r="B391" s="519" t="s">
        <v>639</v>
      </c>
      <c r="C391" t="s">
        <v>640</v>
      </c>
      <c r="D391"/>
      <c r="E391" s="520">
        <v>0</v>
      </c>
      <c r="F391"/>
      <c r="G391"/>
      <c r="H391"/>
      <c r="I391" s="521"/>
    </row>
    <row r="392" spans="1:9" x14ac:dyDescent="0.2">
      <c r="A392"/>
      <c r="B392" s="519"/>
      <c r="C392"/>
      <c r="D392" t="s">
        <v>641</v>
      </c>
      <c r="E392"/>
      <c r="F392"/>
      <c r="G392" s="520">
        <v>0</v>
      </c>
      <c r="H392"/>
      <c r="I392" s="521">
        <f>(((G297/100)+((E391+E393)/2)*(COS(G298*PI()/180)/SIN(G298*PI()/180)))*((E391+E393)/2))*G392</f>
        <v>0</v>
      </c>
    </row>
    <row r="393" spans="1:9" x14ac:dyDescent="0.2">
      <c r="A393"/>
      <c r="B393" s="519" t="s">
        <v>642</v>
      </c>
      <c r="C393" t="s">
        <v>643</v>
      </c>
      <c r="D393"/>
      <c r="E393" s="520">
        <v>0</v>
      </c>
      <c r="F393"/>
      <c r="G393"/>
      <c r="H393"/>
      <c r="I393" s="521"/>
    </row>
    <row r="394" spans="1:9" x14ac:dyDescent="0.2">
      <c r="A394"/>
      <c r="B394" s="519"/>
      <c r="C394"/>
      <c r="D394" t="s">
        <v>644</v>
      </c>
      <c r="E394"/>
      <c r="F394"/>
      <c r="G394" s="520">
        <v>0</v>
      </c>
      <c r="H394"/>
      <c r="I394" s="521">
        <f>(((G297/100)+((E393+E395)/2)*(COS(G298*PI()/180)/SIN(G298*PI()/180)))*((E393+E395)/2))*G394</f>
        <v>0</v>
      </c>
    </row>
    <row r="395" spans="1:9" x14ac:dyDescent="0.2">
      <c r="A395"/>
      <c r="B395" s="519" t="s">
        <v>645</v>
      </c>
      <c r="C395" t="s">
        <v>646</v>
      </c>
      <c r="D395"/>
      <c r="E395" s="520">
        <v>0</v>
      </c>
      <c r="F395"/>
      <c r="G395"/>
      <c r="H395"/>
      <c r="I395" s="521"/>
    </row>
    <row r="396" spans="1:9" x14ac:dyDescent="0.2">
      <c r="A396"/>
      <c r="B396" s="519"/>
      <c r="C396"/>
      <c r="D396" t="s">
        <v>647</v>
      </c>
      <c r="E396"/>
      <c r="F396"/>
      <c r="G396" s="520">
        <v>0</v>
      </c>
      <c r="H396"/>
      <c r="I396" s="521">
        <f>(((G297/100)+((E395+E397)/2)*(COS(G298*PI()/180)/SIN(G298*PI()/180)))*((E395+E397)/2))*G396</f>
        <v>0</v>
      </c>
    </row>
    <row r="397" spans="1:9" x14ac:dyDescent="0.2">
      <c r="A397"/>
      <c r="B397" s="519" t="s">
        <v>648</v>
      </c>
      <c r="C397" t="s">
        <v>649</v>
      </c>
      <c r="D397"/>
      <c r="E397" s="520">
        <v>0</v>
      </c>
      <c r="F397"/>
      <c r="G397"/>
      <c r="H397"/>
      <c r="I397" s="521"/>
    </row>
    <row r="398" spans="1:9" x14ac:dyDescent="0.2">
      <c r="A398"/>
      <c r="B398" s="519"/>
      <c r="C398"/>
      <c r="D398" t="s">
        <v>650</v>
      </c>
      <c r="E398"/>
      <c r="F398"/>
      <c r="G398" s="520">
        <v>0</v>
      </c>
      <c r="H398"/>
      <c r="I398" s="521">
        <f>(((G297/100)+((E397+E399)/2)*(COS(G298*PI()/180)/SIN(G298*PI()/180)))*((E397+E399)/2))*G398</f>
        <v>0</v>
      </c>
    </row>
    <row r="399" spans="1:9" x14ac:dyDescent="0.2">
      <c r="A399"/>
      <c r="B399" s="519" t="s">
        <v>651</v>
      </c>
      <c r="C399" t="s">
        <v>652</v>
      </c>
      <c r="D399"/>
      <c r="E399" s="520">
        <v>0</v>
      </c>
      <c r="F399"/>
      <c r="G399"/>
      <c r="H399"/>
      <c r="I399" s="521"/>
    </row>
    <row r="400" spans="1:9" x14ac:dyDescent="0.2">
      <c r="A400"/>
      <c r="B400" s="519"/>
      <c r="C400"/>
      <c r="D400" t="s">
        <v>653</v>
      </c>
      <c r="E400"/>
      <c r="F400"/>
      <c r="G400" s="520">
        <v>0</v>
      </c>
      <c r="H400"/>
      <c r="I400" s="521">
        <f>(((G297/100)+((E399+E401)/2)*(COS(G298*PI()/180)/SIN(G298*PI()/180)))*((E399+E401)/2))*G400</f>
        <v>0</v>
      </c>
    </row>
    <row r="401" spans="1:9" x14ac:dyDescent="0.2">
      <c r="A401"/>
      <c r="B401" s="519" t="s">
        <v>654</v>
      </c>
      <c r="C401" t="s">
        <v>655</v>
      </c>
      <c r="D401"/>
      <c r="E401" s="520">
        <v>0</v>
      </c>
      <c r="F401"/>
      <c r="G401"/>
      <c r="H401"/>
      <c r="I401" s="521"/>
    </row>
    <row r="402" spans="1:9" x14ac:dyDescent="0.2">
      <c r="A402"/>
      <c r="B402" s="519"/>
      <c r="C402"/>
      <c r="D402" t="s">
        <v>656</v>
      </c>
      <c r="E402"/>
      <c r="F402"/>
      <c r="G402" s="520">
        <v>0</v>
      </c>
      <c r="H402"/>
      <c r="I402" s="521">
        <f>(((G297/100)+((E401+E403)/2)*(COS(G298*PI()/180)/SIN(G298*PI()/180)))*((E401+E403)/2))*G402</f>
        <v>0</v>
      </c>
    </row>
    <row r="403" spans="1:9" x14ac:dyDescent="0.2">
      <c r="A403"/>
      <c r="B403" s="519" t="s">
        <v>657</v>
      </c>
      <c r="C403" t="s">
        <v>658</v>
      </c>
      <c r="D403"/>
      <c r="E403" s="520">
        <v>0</v>
      </c>
      <c r="F403"/>
      <c r="G403"/>
      <c r="H403"/>
      <c r="I403" s="521"/>
    </row>
    <row r="404" spans="1:9" x14ac:dyDescent="0.2">
      <c r="A404"/>
      <c r="B404" s="519"/>
      <c r="C404"/>
      <c r="D404" t="s">
        <v>659</v>
      </c>
      <c r="E404"/>
      <c r="F404"/>
      <c r="G404" s="520">
        <v>0</v>
      </c>
      <c r="H404"/>
      <c r="I404" s="521">
        <f>(((G297/100)+((E403+E405)/2)*(COS(G298*PI()/180)/SIN(G298*PI()/180)))*((E403+E405)/2))*G404</f>
        <v>0</v>
      </c>
    </row>
    <row r="405" spans="1:9" x14ac:dyDescent="0.2">
      <c r="A405"/>
      <c r="B405" s="519" t="s">
        <v>660</v>
      </c>
      <c r="C405" t="s">
        <v>661</v>
      </c>
      <c r="D405"/>
      <c r="E405" s="520">
        <v>0</v>
      </c>
      <c r="F405"/>
      <c r="G405"/>
      <c r="H405"/>
      <c r="I405" s="521"/>
    </row>
    <row r="406" spans="1:9" x14ac:dyDescent="0.2">
      <c r="A406"/>
      <c r="B406" s="519"/>
      <c r="C406"/>
      <c r="D406"/>
      <c r="E406"/>
      <c r="F406"/>
      <c r="G406"/>
      <c r="H406"/>
      <c r="I406" s="521"/>
    </row>
    <row r="407" spans="1:9" x14ac:dyDescent="0.2">
      <c r="A407"/>
      <c r="B407" s="519"/>
      <c r="C407"/>
      <c r="D407"/>
      <c r="E407"/>
      <c r="F407"/>
      <c r="G407" s="521">
        <v>8.5</v>
      </c>
      <c r="H407"/>
      <c r="I407" s="521">
        <f>SUM(I308:I406)</f>
        <v>13.818636616908979</v>
      </c>
    </row>
    <row r="408" spans="1:9" x14ac:dyDescent="0.2">
      <c r="A408"/>
      <c r="B408" s="519"/>
      <c r="C408"/>
      <c r="D408"/>
      <c r="E408"/>
      <c r="F408"/>
      <c r="G408" s="521"/>
      <c r="H408"/>
      <c r="I408" s="521"/>
    </row>
    <row r="409" spans="1:9" x14ac:dyDescent="0.2">
      <c r="A409"/>
      <c r="B409" s="519"/>
      <c r="C409"/>
      <c r="D409"/>
      <c r="E409"/>
      <c r="F409"/>
      <c r="G409" s="521"/>
      <c r="H409"/>
      <c r="I409" s="521"/>
    </row>
    <row r="410" spans="1:9" x14ac:dyDescent="0.2">
      <c r="A410"/>
      <c r="B410" s="519"/>
      <c r="C410"/>
      <c r="D410"/>
      <c r="E410"/>
      <c r="F410"/>
      <c r="G410" s="521"/>
      <c r="H410"/>
      <c r="I410" s="521"/>
    </row>
    <row r="411" spans="1:9" x14ac:dyDescent="0.2">
      <c r="A411"/>
      <c r="B411" s="519"/>
      <c r="C411" t="s">
        <v>662</v>
      </c>
      <c r="D411"/>
      <c r="E411"/>
      <c r="F411"/>
      <c r="G411" s="521"/>
      <c r="H411"/>
      <c r="I411" s="521"/>
    </row>
    <row r="412" spans="1:9" ht="13.5" thickBot="1" x14ac:dyDescent="0.25">
      <c r="A412"/>
      <c r="B412" s="519"/>
      <c r="C412"/>
      <c r="D412"/>
      <c r="E412"/>
      <c r="F412"/>
      <c r="G412"/>
      <c r="H412"/>
      <c r="I412"/>
    </row>
    <row r="413" spans="1:9" x14ac:dyDescent="0.2">
      <c r="A413"/>
      <c r="B413" s="522"/>
      <c r="C413" s="523"/>
      <c r="D413" s="523"/>
      <c r="E413" s="523"/>
      <c r="F413" s="523"/>
      <c r="G413" s="523"/>
      <c r="H413" s="523"/>
      <c r="I413" s="524"/>
    </row>
    <row r="414" spans="1:9" x14ac:dyDescent="0.2">
      <c r="A414"/>
      <c r="B414" s="525" t="s">
        <v>173</v>
      </c>
      <c r="C414" s="516" t="s">
        <v>663</v>
      </c>
      <c r="D414" s="516"/>
      <c r="E414" s="516"/>
      <c r="F414" s="516"/>
      <c r="G414" s="526">
        <f>+I407*1</f>
        <v>13.818636616908979</v>
      </c>
      <c r="H414" s="516" t="s">
        <v>5</v>
      </c>
      <c r="I414" s="527"/>
    </row>
    <row r="415" spans="1:9" x14ac:dyDescent="0.2">
      <c r="A415"/>
      <c r="B415" s="525" t="s">
        <v>174</v>
      </c>
      <c r="C415" s="516" t="s">
        <v>664</v>
      </c>
      <c r="D415" s="516"/>
      <c r="E415" s="516"/>
      <c r="F415" s="516"/>
      <c r="G415" s="526">
        <f>(((G297/100)+(G301/100)*(COS(G298*PI()/180)/SIN(G298*PI()/180)))*(G301/100))*G407</f>
        <v>0.47407477288111827</v>
      </c>
      <c r="H415" s="516" t="s">
        <v>5</v>
      </c>
      <c r="I415" s="527"/>
    </row>
    <row r="416" spans="1:9" x14ac:dyDescent="0.2">
      <c r="A416"/>
      <c r="B416" s="525" t="s">
        <v>176</v>
      </c>
      <c r="C416" s="516" t="s">
        <v>665</v>
      </c>
      <c r="D416" s="516"/>
      <c r="E416" s="516"/>
      <c r="F416" s="516"/>
      <c r="G416" s="526">
        <f>((((G297/100)+((G299+G300+G301)/100)*(COS(G298*PI()/180)/SIN(G298*PI()/180)))*((G299+G300+G301)/100))*G407)-G415</f>
        <v>2.2777782685354628</v>
      </c>
      <c r="H416" s="516" t="s">
        <v>5</v>
      </c>
      <c r="I416" s="527"/>
    </row>
    <row r="417" spans="1:9" x14ac:dyDescent="0.2">
      <c r="A417"/>
      <c r="B417" s="525" t="s">
        <v>177</v>
      </c>
      <c r="C417" s="516" t="s">
        <v>435</v>
      </c>
      <c r="D417" s="516"/>
      <c r="E417" s="516"/>
      <c r="F417" s="516"/>
      <c r="G417" s="526">
        <f>+E421*1</f>
        <v>2.7586856814165812</v>
      </c>
      <c r="H417" s="516" t="s">
        <v>5</v>
      </c>
      <c r="I417" s="527"/>
    </row>
    <row r="418" spans="1:9" x14ac:dyDescent="0.2">
      <c r="A418"/>
      <c r="B418" s="525"/>
      <c r="C418" s="528" t="s">
        <v>666</v>
      </c>
      <c r="D418" s="516"/>
      <c r="E418" s="526">
        <f>(((G299/100)*(G299/100)*3.14)/4)*G407</f>
        <v>6.8326400000000001E-3</v>
      </c>
      <c r="F418" s="516"/>
      <c r="G418" s="516"/>
      <c r="H418" s="516"/>
      <c r="I418" s="527"/>
    </row>
    <row r="419" spans="1:9" x14ac:dyDescent="0.2">
      <c r="A419"/>
      <c r="B419" s="525"/>
      <c r="C419" s="528" t="s">
        <v>667</v>
      </c>
      <c r="D419" s="516"/>
      <c r="E419" s="526">
        <f>+G415*1</f>
        <v>0.47407477288111827</v>
      </c>
      <c r="F419" s="516"/>
      <c r="G419" s="516"/>
      <c r="H419" s="516"/>
      <c r="I419" s="527"/>
    </row>
    <row r="420" spans="1:9" x14ac:dyDescent="0.2">
      <c r="A420"/>
      <c r="B420" s="525"/>
      <c r="C420" s="528" t="s">
        <v>668</v>
      </c>
      <c r="D420" s="516"/>
      <c r="E420" s="526">
        <f>+G416*1</f>
        <v>2.2777782685354628</v>
      </c>
      <c r="F420" s="516"/>
      <c r="G420" s="516"/>
      <c r="H420" s="516"/>
      <c r="I420" s="527"/>
    </row>
    <row r="421" spans="1:9" x14ac:dyDescent="0.2">
      <c r="A421"/>
      <c r="B421" s="525"/>
      <c r="C421" s="516" t="s">
        <v>306</v>
      </c>
      <c r="D421" s="516"/>
      <c r="E421" s="526">
        <f>SUM(E418:E420)</f>
        <v>2.7586856814165812</v>
      </c>
      <c r="F421" s="516"/>
      <c r="G421" s="516"/>
      <c r="H421" s="516"/>
      <c r="I421" s="527"/>
    </row>
    <row r="422" spans="1:9" x14ac:dyDescent="0.2">
      <c r="A422"/>
      <c r="B422" s="525" t="s">
        <v>179</v>
      </c>
      <c r="C422" s="516" t="s">
        <v>669</v>
      </c>
      <c r="D422" s="516"/>
      <c r="E422" s="516"/>
      <c r="F422" s="516"/>
      <c r="G422" s="526">
        <f>+G414-G417</f>
        <v>11.059950935492397</v>
      </c>
      <c r="H422" s="516" t="s">
        <v>5</v>
      </c>
      <c r="I422" s="527"/>
    </row>
    <row r="423" spans="1:9" x14ac:dyDescent="0.2">
      <c r="A423"/>
      <c r="B423" s="525" t="s">
        <v>181</v>
      </c>
      <c r="C423" s="516" t="s">
        <v>670</v>
      </c>
      <c r="D423" s="516"/>
      <c r="E423" s="516"/>
      <c r="F423" s="516"/>
      <c r="G423" s="526">
        <f>(G297/100)*G407</f>
        <v>4.25</v>
      </c>
      <c r="H423" s="516" t="s">
        <v>4</v>
      </c>
      <c r="I423" s="527"/>
    </row>
    <row r="424" spans="1:9" x14ac:dyDescent="0.2">
      <c r="A424"/>
      <c r="B424" s="525" t="s">
        <v>182</v>
      </c>
      <c r="C424" s="516" t="s">
        <v>671</v>
      </c>
      <c r="D424" s="516"/>
      <c r="E424" s="516"/>
      <c r="F424" s="516"/>
      <c r="G424" s="516">
        <f>+G407*1</f>
        <v>8.5</v>
      </c>
      <c r="H424" s="516" t="s">
        <v>180</v>
      </c>
      <c r="I424" s="527"/>
    </row>
    <row r="425" spans="1:9" ht="13.5" thickBot="1" x14ac:dyDescent="0.25">
      <c r="A425"/>
      <c r="B425" s="529" t="s">
        <v>534</v>
      </c>
      <c r="C425" s="530" t="s">
        <v>672</v>
      </c>
      <c r="D425" s="530"/>
      <c r="E425" s="530"/>
      <c r="F425" s="530"/>
      <c r="G425" s="531">
        <f>+E421*1.05</f>
        <v>2.8966199654874103</v>
      </c>
      <c r="H425" s="530" t="s">
        <v>5</v>
      </c>
      <c r="I425" s="532"/>
    </row>
  </sheetData>
  <mergeCells count="6">
    <mergeCell ref="F11:F12"/>
    <mergeCell ref="A11:A12"/>
    <mergeCell ref="B11:B12"/>
    <mergeCell ref="C11:C12"/>
    <mergeCell ref="D11:D12"/>
    <mergeCell ref="E11:E12"/>
  </mergeCells>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Q40"/>
  <sheetViews>
    <sheetView topLeftCell="A7" zoomScale="130" zoomScaleNormal="130" workbookViewId="0">
      <selection activeCell="O24" sqref="O24:P24"/>
    </sheetView>
  </sheetViews>
  <sheetFormatPr defaultRowHeight="12.75" x14ac:dyDescent="0.2"/>
  <cols>
    <col min="6" max="6" width="12.5" customWidth="1"/>
    <col min="7" max="8" width="12.33203125" customWidth="1"/>
  </cols>
  <sheetData>
    <row r="4" spans="1:17" x14ac:dyDescent="0.2">
      <c r="A4" t="s">
        <v>48</v>
      </c>
      <c r="B4" t="s">
        <v>49</v>
      </c>
      <c r="C4" t="s">
        <v>50</v>
      </c>
      <c r="D4" t="s">
        <v>51</v>
      </c>
      <c r="E4" t="s">
        <v>52</v>
      </c>
      <c r="F4" t="s">
        <v>53</v>
      </c>
      <c r="G4" t="s">
        <v>54</v>
      </c>
      <c r="H4" t="s">
        <v>55</v>
      </c>
      <c r="I4" t="s">
        <v>56</v>
      </c>
      <c r="J4" t="s">
        <v>57</v>
      </c>
      <c r="K4" t="s">
        <v>58</v>
      </c>
      <c r="L4" t="s">
        <v>59</v>
      </c>
      <c r="M4" t="s">
        <v>60</v>
      </c>
      <c r="N4" t="s">
        <v>61</v>
      </c>
      <c r="O4" t="s">
        <v>62</v>
      </c>
      <c r="P4" t="s">
        <v>63</v>
      </c>
      <c r="Q4" t="s">
        <v>64</v>
      </c>
    </row>
    <row r="5" spans="1:17" x14ac:dyDescent="0.2">
      <c r="A5" t="s">
        <v>65</v>
      </c>
      <c r="C5" s="90">
        <v>110.47</v>
      </c>
      <c r="D5" s="90">
        <v>0</v>
      </c>
      <c r="E5" s="90">
        <v>0</v>
      </c>
      <c r="F5" s="90">
        <v>1375.24</v>
      </c>
      <c r="G5" s="90">
        <v>969.09</v>
      </c>
      <c r="H5" s="90">
        <v>406.15</v>
      </c>
      <c r="I5" s="90">
        <v>0</v>
      </c>
      <c r="J5" s="90">
        <v>0</v>
      </c>
      <c r="K5" s="90">
        <v>0</v>
      </c>
      <c r="L5" s="90">
        <v>1357.09</v>
      </c>
      <c r="M5" s="90">
        <v>1015.96</v>
      </c>
      <c r="N5" s="90">
        <v>0</v>
      </c>
      <c r="O5" s="90">
        <v>267.29000000000002</v>
      </c>
      <c r="P5" s="90">
        <v>73.849999999999994</v>
      </c>
      <c r="Q5" s="90">
        <v>1015.96</v>
      </c>
    </row>
    <row r="6" spans="1:17" x14ac:dyDescent="0.2">
      <c r="A6" t="s">
        <v>66</v>
      </c>
      <c r="C6">
        <v>1.52</v>
      </c>
      <c r="D6">
        <v>0</v>
      </c>
      <c r="E6">
        <v>0</v>
      </c>
      <c r="F6">
        <v>10.34</v>
      </c>
      <c r="G6">
        <v>10.34</v>
      </c>
      <c r="H6">
        <v>0</v>
      </c>
      <c r="I6">
        <v>0</v>
      </c>
      <c r="J6">
        <v>0</v>
      </c>
      <c r="K6">
        <v>0</v>
      </c>
      <c r="L6">
        <v>10.31</v>
      </c>
      <c r="M6">
        <v>6.62</v>
      </c>
      <c r="N6">
        <v>0</v>
      </c>
      <c r="O6">
        <v>2.83</v>
      </c>
      <c r="P6">
        <v>0.86</v>
      </c>
      <c r="Q6">
        <v>6.62</v>
      </c>
    </row>
    <row r="7" spans="1:17" x14ac:dyDescent="0.2">
      <c r="A7" t="s">
        <v>67</v>
      </c>
      <c r="C7">
        <v>4.1399999999999997</v>
      </c>
      <c r="D7">
        <v>0</v>
      </c>
      <c r="E7">
        <v>0</v>
      </c>
      <c r="F7">
        <v>24.79</v>
      </c>
      <c r="G7">
        <v>24.79</v>
      </c>
      <c r="H7">
        <v>0</v>
      </c>
      <c r="I7">
        <v>0</v>
      </c>
      <c r="J7">
        <v>0</v>
      </c>
      <c r="K7">
        <v>0</v>
      </c>
      <c r="L7">
        <v>24.7</v>
      </c>
      <c r="M7">
        <v>14.64</v>
      </c>
      <c r="N7">
        <v>0</v>
      </c>
      <c r="O7">
        <v>7.72</v>
      </c>
      <c r="P7">
        <v>2.34</v>
      </c>
      <c r="Q7">
        <v>14.64</v>
      </c>
    </row>
    <row r="8" spans="1:17" x14ac:dyDescent="0.2">
      <c r="A8" t="s">
        <v>68</v>
      </c>
      <c r="C8">
        <v>2.48</v>
      </c>
      <c r="D8">
        <v>0</v>
      </c>
      <c r="E8">
        <v>0</v>
      </c>
      <c r="F8">
        <v>13.75</v>
      </c>
      <c r="G8">
        <v>13.75</v>
      </c>
      <c r="H8">
        <v>0</v>
      </c>
      <c r="I8">
        <v>0</v>
      </c>
      <c r="J8">
        <v>0</v>
      </c>
      <c r="K8">
        <v>0</v>
      </c>
      <c r="L8">
        <v>13.7</v>
      </c>
      <c r="M8">
        <v>7.68</v>
      </c>
      <c r="N8">
        <v>0</v>
      </c>
      <c r="O8">
        <v>4.62</v>
      </c>
      <c r="P8">
        <v>1.4</v>
      </c>
      <c r="Q8">
        <v>7.68</v>
      </c>
    </row>
    <row r="9" spans="1:17" x14ac:dyDescent="0.2">
      <c r="A9" t="s">
        <v>69</v>
      </c>
      <c r="C9">
        <v>0.43</v>
      </c>
      <c r="D9">
        <v>0</v>
      </c>
      <c r="E9">
        <v>0</v>
      </c>
      <c r="F9">
        <v>5.1100000000000003</v>
      </c>
      <c r="G9">
        <v>3.12</v>
      </c>
      <c r="H9">
        <v>1.99</v>
      </c>
      <c r="I9">
        <v>0</v>
      </c>
      <c r="J9">
        <v>0</v>
      </c>
      <c r="K9">
        <v>0</v>
      </c>
      <c r="L9">
        <v>5.07</v>
      </c>
      <c r="M9">
        <v>3.86</v>
      </c>
      <c r="N9">
        <v>0</v>
      </c>
      <c r="O9">
        <v>0.94</v>
      </c>
      <c r="P9">
        <v>0.27</v>
      </c>
      <c r="Q9">
        <v>3.86</v>
      </c>
    </row>
    <row r="10" spans="1:17" x14ac:dyDescent="0.2">
      <c r="A10" t="s">
        <v>70</v>
      </c>
      <c r="C10">
        <v>0.71</v>
      </c>
      <c r="D10">
        <v>0</v>
      </c>
      <c r="E10">
        <v>0</v>
      </c>
      <c r="F10">
        <v>12.94</v>
      </c>
      <c r="G10">
        <v>6.42</v>
      </c>
      <c r="H10">
        <v>6.52</v>
      </c>
      <c r="I10">
        <v>0</v>
      </c>
      <c r="J10">
        <v>0</v>
      </c>
      <c r="K10">
        <v>0</v>
      </c>
      <c r="L10">
        <v>12.81</v>
      </c>
      <c r="M10">
        <v>10.57</v>
      </c>
      <c r="N10">
        <v>0</v>
      </c>
      <c r="O10">
        <v>1.76</v>
      </c>
      <c r="P10">
        <v>0.48</v>
      </c>
      <c r="Q10">
        <v>10.57</v>
      </c>
    </row>
    <row r="11" spans="1:17" x14ac:dyDescent="0.2">
      <c r="A11" t="s">
        <v>71</v>
      </c>
      <c r="C11">
        <v>2.19</v>
      </c>
      <c r="D11">
        <v>0</v>
      </c>
      <c r="E11">
        <v>0</v>
      </c>
      <c r="F11">
        <v>38.81</v>
      </c>
      <c r="G11">
        <v>19.7</v>
      </c>
      <c r="H11">
        <v>19.11</v>
      </c>
      <c r="I11">
        <v>0</v>
      </c>
      <c r="J11">
        <v>0</v>
      </c>
      <c r="K11">
        <v>0</v>
      </c>
      <c r="L11">
        <v>38.43</v>
      </c>
      <c r="M11">
        <v>31.55</v>
      </c>
      <c r="N11">
        <v>0</v>
      </c>
      <c r="O11">
        <v>5.4</v>
      </c>
      <c r="P11">
        <v>1.48</v>
      </c>
      <c r="Q11">
        <v>31.55</v>
      </c>
    </row>
    <row r="12" spans="1:17" x14ac:dyDescent="0.2">
      <c r="A12" t="s">
        <v>72</v>
      </c>
      <c r="C12">
        <v>13.83</v>
      </c>
      <c r="D12">
        <v>0</v>
      </c>
      <c r="E12">
        <v>0</v>
      </c>
      <c r="F12">
        <v>229.77</v>
      </c>
      <c r="G12">
        <v>124.47</v>
      </c>
      <c r="H12">
        <v>105.3</v>
      </c>
      <c r="I12">
        <v>0</v>
      </c>
      <c r="J12">
        <v>0</v>
      </c>
      <c r="K12">
        <v>0</v>
      </c>
      <c r="L12">
        <v>227.33</v>
      </c>
      <c r="M12">
        <v>183.88</v>
      </c>
      <c r="N12">
        <v>0</v>
      </c>
      <c r="O12">
        <v>34.090000000000003</v>
      </c>
      <c r="P12">
        <v>9.36</v>
      </c>
      <c r="Q12">
        <v>183.88</v>
      </c>
    </row>
    <row r="13" spans="1:17" x14ac:dyDescent="0.2">
      <c r="A13" t="s">
        <v>73</v>
      </c>
      <c r="C13">
        <v>13.35</v>
      </c>
      <c r="D13">
        <v>0</v>
      </c>
      <c r="E13">
        <v>0</v>
      </c>
      <c r="F13">
        <v>204.62</v>
      </c>
      <c r="G13">
        <v>120.19</v>
      </c>
      <c r="H13">
        <v>84.42</v>
      </c>
      <c r="I13">
        <v>0</v>
      </c>
      <c r="J13">
        <v>0</v>
      </c>
      <c r="K13">
        <v>0</v>
      </c>
      <c r="L13">
        <v>202.26</v>
      </c>
      <c r="M13">
        <v>160.30000000000001</v>
      </c>
      <c r="N13">
        <v>0</v>
      </c>
      <c r="O13">
        <v>32.92</v>
      </c>
      <c r="P13">
        <v>9.0399999999999991</v>
      </c>
      <c r="Q13">
        <v>160.30000000000001</v>
      </c>
    </row>
    <row r="14" spans="1:17" x14ac:dyDescent="0.2">
      <c r="A14" t="s">
        <v>74</v>
      </c>
      <c r="C14">
        <v>12.74</v>
      </c>
      <c r="D14">
        <v>0</v>
      </c>
      <c r="E14">
        <v>0</v>
      </c>
      <c r="F14">
        <v>179.7</v>
      </c>
      <c r="G14">
        <v>114.68</v>
      </c>
      <c r="H14">
        <v>65.010000000000005</v>
      </c>
      <c r="I14">
        <v>0</v>
      </c>
      <c r="J14">
        <v>0</v>
      </c>
      <c r="K14">
        <v>0</v>
      </c>
      <c r="L14">
        <v>177.45</v>
      </c>
      <c r="M14">
        <v>137.41999999999999</v>
      </c>
      <c r="N14">
        <v>0</v>
      </c>
      <c r="O14">
        <v>31.41</v>
      </c>
      <c r="P14">
        <v>8.6300000000000008</v>
      </c>
      <c r="Q14">
        <v>137.41999999999999</v>
      </c>
    </row>
    <row r="15" spans="1:17" x14ac:dyDescent="0.2">
      <c r="A15" t="s">
        <v>75</v>
      </c>
      <c r="C15">
        <v>12.39</v>
      </c>
      <c r="D15">
        <v>0</v>
      </c>
      <c r="E15">
        <v>0</v>
      </c>
      <c r="F15">
        <v>160.18</v>
      </c>
      <c r="G15">
        <v>111.51</v>
      </c>
      <c r="H15">
        <v>48.66</v>
      </c>
      <c r="I15">
        <v>0</v>
      </c>
      <c r="J15">
        <v>0</v>
      </c>
      <c r="K15">
        <v>0</v>
      </c>
      <c r="L15">
        <v>157.99</v>
      </c>
      <c r="M15">
        <v>119.07</v>
      </c>
      <c r="N15">
        <v>0</v>
      </c>
      <c r="O15">
        <v>30.54</v>
      </c>
      <c r="P15">
        <v>8.39</v>
      </c>
      <c r="Q15">
        <v>119.07</v>
      </c>
    </row>
    <row r="16" spans="1:17" x14ac:dyDescent="0.2">
      <c r="A16" t="s">
        <v>76</v>
      </c>
      <c r="C16">
        <v>12.47</v>
      </c>
      <c r="D16">
        <v>0</v>
      </c>
      <c r="E16">
        <v>0</v>
      </c>
      <c r="F16">
        <v>147.09</v>
      </c>
      <c r="G16">
        <v>112.21</v>
      </c>
      <c r="H16">
        <v>34.880000000000003</v>
      </c>
      <c r="I16">
        <v>0</v>
      </c>
      <c r="J16">
        <v>0</v>
      </c>
      <c r="K16">
        <v>0</v>
      </c>
      <c r="L16">
        <v>144.88999999999999</v>
      </c>
      <c r="M16">
        <v>105.72</v>
      </c>
      <c r="N16">
        <v>0</v>
      </c>
      <c r="O16">
        <v>30.73</v>
      </c>
      <c r="P16">
        <v>8.44</v>
      </c>
      <c r="Q16">
        <v>105.72</v>
      </c>
    </row>
    <row r="17" spans="1:17" x14ac:dyDescent="0.2">
      <c r="A17" t="s">
        <v>77</v>
      </c>
      <c r="C17">
        <v>10.9</v>
      </c>
      <c r="D17">
        <v>0</v>
      </c>
      <c r="E17">
        <v>0</v>
      </c>
      <c r="F17">
        <v>117.52</v>
      </c>
      <c r="G17">
        <v>98.13</v>
      </c>
      <c r="H17">
        <v>19.39</v>
      </c>
      <c r="I17">
        <v>0</v>
      </c>
      <c r="J17">
        <v>0</v>
      </c>
      <c r="K17">
        <v>0</v>
      </c>
      <c r="L17">
        <v>115.6</v>
      </c>
      <c r="M17">
        <v>81.34</v>
      </c>
      <c r="N17">
        <v>0</v>
      </c>
      <c r="O17">
        <v>26.88</v>
      </c>
      <c r="P17">
        <v>7.38</v>
      </c>
      <c r="Q17">
        <v>81.34</v>
      </c>
    </row>
    <row r="18" spans="1:17" x14ac:dyDescent="0.2">
      <c r="A18" t="s">
        <v>78</v>
      </c>
      <c r="C18">
        <v>11.84</v>
      </c>
      <c r="D18">
        <v>0</v>
      </c>
      <c r="E18">
        <v>0</v>
      </c>
      <c r="F18">
        <v>120.36</v>
      </c>
      <c r="G18">
        <v>106.55</v>
      </c>
      <c r="H18">
        <v>13.81</v>
      </c>
      <c r="I18">
        <v>0</v>
      </c>
      <c r="J18">
        <v>0</v>
      </c>
      <c r="K18">
        <v>0</v>
      </c>
      <c r="L18">
        <v>118.27</v>
      </c>
      <c r="M18">
        <v>81.08</v>
      </c>
      <c r="N18">
        <v>0</v>
      </c>
      <c r="O18">
        <v>29.18</v>
      </c>
      <c r="P18">
        <v>8.02</v>
      </c>
      <c r="Q18">
        <v>81.08</v>
      </c>
    </row>
    <row r="19" spans="1:17" x14ac:dyDescent="0.2">
      <c r="A19" t="s">
        <v>79</v>
      </c>
      <c r="C19">
        <v>11.47</v>
      </c>
      <c r="D19">
        <v>0</v>
      </c>
      <c r="E19">
        <v>0</v>
      </c>
      <c r="F19">
        <v>110.27</v>
      </c>
      <c r="G19">
        <v>103.23</v>
      </c>
      <c r="H19">
        <v>7.05</v>
      </c>
      <c r="I19">
        <v>0</v>
      </c>
      <c r="J19">
        <v>0</v>
      </c>
      <c r="K19">
        <v>0</v>
      </c>
      <c r="L19">
        <v>108.25</v>
      </c>
      <c r="M19">
        <v>72.22</v>
      </c>
      <c r="N19">
        <v>0</v>
      </c>
      <c r="O19">
        <v>28.27</v>
      </c>
      <c r="P19">
        <v>7.77</v>
      </c>
      <c r="Q19">
        <v>72.22</v>
      </c>
    </row>
    <row r="23" spans="1:17" x14ac:dyDescent="0.2">
      <c r="A23" t="s">
        <v>48</v>
      </c>
      <c r="B23" t="s">
        <v>49</v>
      </c>
      <c r="C23" t="s">
        <v>50</v>
      </c>
      <c r="D23" t="s">
        <v>51</v>
      </c>
      <c r="E23" t="s">
        <v>52</v>
      </c>
      <c r="F23" t="s">
        <v>53</v>
      </c>
      <c r="G23" t="s">
        <v>54</v>
      </c>
      <c r="H23" t="s">
        <v>55</v>
      </c>
      <c r="I23" t="s">
        <v>56</v>
      </c>
      <c r="J23" t="s">
        <v>57</v>
      </c>
      <c r="K23" t="s">
        <v>58</v>
      </c>
      <c r="L23" t="s">
        <v>59</v>
      </c>
      <c r="M23" t="s">
        <v>60</v>
      </c>
      <c r="N23" t="s">
        <v>61</v>
      </c>
      <c r="O23" t="s">
        <v>62</v>
      </c>
      <c r="P23" t="s">
        <v>63</v>
      </c>
      <c r="Q23" t="s">
        <v>64</v>
      </c>
    </row>
    <row r="24" spans="1:17" x14ac:dyDescent="0.2">
      <c r="A24" t="s">
        <v>65</v>
      </c>
      <c r="C24" s="90">
        <v>110.21</v>
      </c>
      <c r="D24" s="90">
        <v>0</v>
      </c>
      <c r="E24" s="90">
        <v>0</v>
      </c>
      <c r="F24" s="90">
        <v>1488.69</v>
      </c>
      <c r="G24" s="90">
        <v>961.17</v>
      </c>
      <c r="H24" s="90">
        <v>527.53</v>
      </c>
      <c r="I24" s="90">
        <v>0</v>
      </c>
      <c r="J24" s="90">
        <v>0</v>
      </c>
      <c r="K24" s="90">
        <v>0</v>
      </c>
      <c r="L24" s="90">
        <v>1470.64</v>
      </c>
      <c r="M24" s="90">
        <v>1129.99</v>
      </c>
      <c r="N24" s="90">
        <v>0</v>
      </c>
      <c r="O24" s="90">
        <v>266.94</v>
      </c>
      <c r="P24" s="90">
        <v>73.72</v>
      </c>
      <c r="Q24" s="90">
        <v>1138.05</v>
      </c>
    </row>
    <row r="25" spans="1:17" x14ac:dyDescent="0.2">
      <c r="A25" s="197" t="s">
        <v>66</v>
      </c>
      <c r="B25" s="197"/>
      <c r="C25" s="197">
        <v>1.93</v>
      </c>
      <c r="D25" s="197">
        <v>0</v>
      </c>
      <c r="E25" s="197">
        <v>0</v>
      </c>
      <c r="F25" s="197">
        <v>12.49</v>
      </c>
      <c r="G25" s="197">
        <v>12.49</v>
      </c>
      <c r="H25" s="197">
        <v>0</v>
      </c>
      <c r="I25" s="197">
        <v>0</v>
      </c>
      <c r="J25" s="197">
        <v>0</v>
      </c>
      <c r="K25" s="197">
        <v>0</v>
      </c>
      <c r="L25" s="197">
        <v>12.43</v>
      </c>
      <c r="M25" s="197">
        <v>7.58</v>
      </c>
      <c r="N25" s="197">
        <v>0</v>
      </c>
      <c r="O25" s="197">
        <v>3.74</v>
      </c>
      <c r="P25" s="197">
        <v>1.1100000000000001</v>
      </c>
      <c r="Q25" s="197">
        <v>7.58</v>
      </c>
    </row>
    <row r="26" spans="1:17" x14ac:dyDescent="0.2">
      <c r="A26" s="197" t="s">
        <v>67</v>
      </c>
      <c r="B26" s="197"/>
      <c r="C26" s="197">
        <v>3.9</v>
      </c>
      <c r="D26" s="197">
        <v>0</v>
      </c>
      <c r="E26" s="197">
        <v>0</v>
      </c>
      <c r="F26" s="197">
        <v>21.31</v>
      </c>
      <c r="G26" s="197">
        <v>21.31</v>
      </c>
      <c r="H26" s="197">
        <v>0</v>
      </c>
      <c r="I26" s="197">
        <v>0</v>
      </c>
      <c r="J26" s="197">
        <v>0</v>
      </c>
      <c r="K26" s="197">
        <v>0</v>
      </c>
      <c r="L26" s="197">
        <v>21.19</v>
      </c>
      <c r="M26" s="197">
        <v>11.36</v>
      </c>
      <c r="N26" s="197">
        <v>0</v>
      </c>
      <c r="O26" s="197">
        <v>7.58</v>
      </c>
      <c r="P26" s="197">
        <v>2.25</v>
      </c>
      <c r="Q26" s="197">
        <v>11.42</v>
      </c>
    </row>
    <row r="27" spans="1:17" x14ac:dyDescent="0.2">
      <c r="A27" s="197" t="s">
        <v>68</v>
      </c>
      <c r="B27" s="197"/>
      <c r="C27" s="197">
        <v>2.2599999999999998</v>
      </c>
      <c r="D27" s="197">
        <v>0</v>
      </c>
      <c r="E27" s="197">
        <v>0</v>
      </c>
      <c r="F27" s="197">
        <v>9.36</v>
      </c>
      <c r="G27" s="197">
        <v>9.36</v>
      </c>
      <c r="H27" s="197">
        <v>0</v>
      </c>
      <c r="I27" s="197">
        <v>0</v>
      </c>
      <c r="J27" s="197">
        <v>0</v>
      </c>
      <c r="K27" s="197">
        <v>0</v>
      </c>
      <c r="L27" s="197">
        <v>9.2899999999999991</v>
      </c>
      <c r="M27" s="197">
        <v>3.6</v>
      </c>
      <c r="N27" s="197">
        <v>0</v>
      </c>
      <c r="O27" s="197">
        <v>4.38</v>
      </c>
      <c r="P27" s="197">
        <v>1.3</v>
      </c>
      <c r="Q27" s="197">
        <v>6.92</v>
      </c>
    </row>
    <row r="28" spans="1:17" x14ac:dyDescent="0.2">
      <c r="A28" s="197"/>
      <c r="B28" s="197"/>
      <c r="C28" s="197"/>
      <c r="D28" s="197"/>
      <c r="E28" s="197"/>
      <c r="F28" s="197"/>
      <c r="G28" s="197"/>
      <c r="H28" s="197"/>
      <c r="I28" s="197"/>
      <c r="J28" s="197"/>
      <c r="K28" s="197"/>
      <c r="L28" s="197"/>
      <c r="M28" s="197"/>
      <c r="N28" s="197"/>
      <c r="O28" s="198">
        <f>SUM(O25:O27)</f>
        <v>15.7</v>
      </c>
      <c r="P28" s="198">
        <f>SUM(P25:P27)</f>
        <v>4.66</v>
      </c>
      <c r="Q28" s="197"/>
    </row>
    <row r="29" spans="1:17" x14ac:dyDescent="0.2">
      <c r="A29" t="s">
        <v>69</v>
      </c>
      <c r="C29">
        <v>0.38</v>
      </c>
      <c r="D29">
        <v>0</v>
      </c>
      <c r="E29">
        <v>0</v>
      </c>
      <c r="F29">
        <v>3.62</v>
      </c>
      <c r="G29">
        <v>2.25</v>
      </c>
      <c r="H29">
        <v>1.37</v>
      </c>
      <c r="I29">
        <v>0</v>
      </c>
      <c r="J29">
        <v>0</v>
      </c>
      <c r="K29">
        <v>0</v>
      </c>
      <c r="L29">
        <v>3.59</v>
      </c>
      <c r="M29">
        <v>2.56</v>
      </c>
      <c r="N29">
        <v>0</v>
      </c>
      <c r="O29">
        <v>0.8</v>
      </c>
      <c r="P29">
        <v>0.23</v>
      </c>
      <c r="Q29">
        <v>3.69</v>
      </c>
    </row>
    <row r="30" spans="1:17" x14ac:dyDescent="0.2">
      <c r="A30" t="s">
        <v>70</v>
      </c>
      <c r="C30">
        <v>2.33</v>
      </c>
      <c r="D30">
        <v>0</v>
      </c>
      <c r="E30">
        <v>0</v>
      </c>
      <c r="F30">
        <v>40.159999999999997</v>
      </c>
      <c r="G30">
        <v>20.93</v>
      </c>
      <c r="H30">
        <v>19.23</v>
      </c>
      <c r="I30">
        <v>0</v>
      </c>
      <c r="J30">
        <v>0</v>
      </c>
      <c r="K30">
        <v>0</v>
      </c>
      <c r="L30">
        <v>39.9</v>
      </c>
      <c r="M30">
        <v>33.03</v>
      </c>
      <c r="N30">
        <v>0</v>
      </c>
      <c r="O30">
        <v>5.36</v>
      </c>
      <c r="P30">
        <v>1.5</v>
      </c>
      <c r="Q30">
        <v>36.56</v>
      </c>
    </row>
    <row r="31" spans="1:17" x14ac:dyDescent="0.2">
      <c r="A31" t="s">
        <v>71</v>
      </c>
      <c r="C31">
        <v>14.26</v>
      </c>
      <c r="D31">
        <v>0</v>
      </c>
      <c r="E31">
        <v>0</v>
      </c>
      <c r="F31">
        <v>252.08</v>
      </c>
      <c r="G31">
        <v>128.32</v>
      </c>
      <c r="H31">
        <v>123.76</v>
      </c>
      <c r="I31">
        <v>0</v>
      </c>
      <c r="J31">
        <v>0</v>
      </c>
      <c r="K31">
        <v>0</v>
      </c>
      <c r="L31">
        <v>249.57</v>
      </c>
      <c r="M31">
        <v>204.78</v>
      </c>
      <c r="N31">
        <v>0</v>
      </c>
      <c r="O31">
        <v>35.14</v>
      </c>
      <c r="P31">
        <v>9.65</v>
      </c>
      <c r="Q31">
        <v>204.79</v>
      </c>
    </row>
    <row r="32" spans="1:17" x14ac:dyDescent="0.2">
      <c r="A32" t="s">
        <v>72</v>
      </c>
      <c r="C32">
        <v>13.35</v>
      </c>
      <c r="D32">
        <v>0</v>
      </c>
      <c r="E32">
        <v>0</v>
      </c>
      <c r="F32">
        <v>223.77</v>
      </c>
      <c r="G32">
        <v>120.19</v>
      </c>
      <c r="H32">
        <v>103.58</v>
      </c>
      <c r="I32">
        <v>0</v>
      </c>
      <c r="J32">
        <v>0</v>
      </c>
      <c r="K32">
        <v>0</v>
      </c>
      <c r="L32">
        <v>221.42</v>
      </c>
      <c r="M32">
        <v>179.46</v>
      </c>
      <c r="N32">
        <v>0</v>
      </c>
      <c r="O32">
        <v>32.92</v>
      </c>
      <c r="P32">
        <v>9.0399999999999991</v>
      </c>
      <c r="Q32">
        <v>179.46</v>
      </c>
    </row>
    <row r="33" spans="1:17" x14ac:dyDescent="0.2">
      <c r="A33" t="s">
        <v>73</v>
      </c>
      <c r="C33">
        <v>12.74</v>
      </c>
      <c r="D33">
        <v>0</v>
      </c>
      <c r="E33">
        <v>0</v>
      </c>
      <c r="F33">
        <v>201.03</v>
      </c>
      <c r="G33">
        <v>114.68</v>
      </c>
      <c r="H33">
        <v>86.34</v>
      </c>
      <c r="I33">
        <v>0</v>
      </c>
      <c r="J33">
        <v>0</v>
      </c>
      <c r="K33">
        <v>0</v>
      </c>
      <c r="L33">
        <v>198.78</v>
      </c>
      <c r="M33">
        <v>158.75</v>
      </c>
      <c r="N33">
        <v>0</v>
      </c>
      <c r="O33">
        <v>31.41</v>
      </c>
      <c r="P33">
        <v>8.6300000000000008</v>
      </c>
      <c r="Q33">
        <v>158.75</v>
      </c>
    </row>
    <row r="34" spans="1:17" x14ac:dyDescent="0.2">
      <c r="A34" t="s">
        <v>74</v>
      </c>
      <c r="C34">
        <v>12.39</v>
      </c>
      <c r="D34">
        <v>0</v>
      </c>
      <c r="E34">
        <v>0</v>
      </c>
      <c r="F34">
        <v>178.33</v>
      </c>
      <c r="G34">
        <v>111.51</v>
      </c>
      <c r="H34">
        <v>66.819999999999993</v>
      </c>
      <c r="I34">
        <v>0</v>
      </c>
      <c r="J34">
        <v>0</v>
      </c>
      <c r="K34">
        <v>0</v>
      </c>
      <c r="L34">
        <v>176.15</v>
      </c>
      <c r="M34">
        <v>137.22</v>
      </c>
      <c r="N34">
        <v>0</v>
      </c>
      <c r="O34">
        <v>30.54</v>
      </c>
      <c r="P34">
        <v>8.39</v>
      </c>
      <c r="Q34">
        <v>137.22</v>
      </c>
    </row>
    <row r="35" spans="1:17" x14ac:dyDescent="0.2">
      <c r="A35" t="s">
        <v>75</v>
      </c>
      <c r="C35">
        <v>7.59</v>
      </c>
      <c r="D35">
        <v>0</v>
      </c>
      <c r="E35">
        <v>0</v>
      </c>
      <c r="F35">
        <v>99.77</v>
      </c>
      <c r="G35">
        <v>68.349999999999994</v>
      </c>
      <c r="H35">
        <v>31.41</v>
      </c>
      <c r="I35">
        <v>0</v>
      </c>
      <c r="J35">
        <v>0</v>
      </c>
      <c r="K35">
        <v>0</v>
      </c>
      <c r="L35">
        <v>98.43</v>
      </c>
      <c r="M35">
        <v>74.569999999999993</v>
      </c>
      <c r="N35">
        <v>0</v>
      </c>
      <c r="O35">
        <v>18.72</v>
      </c>
      <c r="P35">
        <v>5.14</v>
      </c>
      <c r="Q35">
        <v>74.569999999999993</v>
      </c>
    </row>
    <row r="36" spans="1:17" x14ac:dyDescent="0.2">
      <c r="A36" t="s">
        <v>76</v>
      </c>
      <c r="C36">
        <v>4.87</v>
      </c>
      <c r="D36">
        <v>0</v>
      </c>
      <c r="E36">
        <v>0</v>
      </c>
      <c r="F36">
        <v>61.52</v>
      </c>
      <c r="G36">
        <v>43.85</v>
      </c>
      <c r="H36">
        <v>17.66</v>
      </c>
      <c r="I36">
        <v>0</v>
      </c>
      <c r="J36">
        <v>0</v>
      </c>
      <c r="K36">
        <v>0</v>
      </c>
      <c r="L36">
        <v>60.66</v>
      </c>
      <c r="M36">
        <v>45.35</v>
      </c>
      <c r="N36">
        <v>0</v>
      </c>
      <c r="O36">
        <v>12.01</v>
      </c>
      <c r="P36">
        <v>3.3</v>
      </c>
      <c r="Q36">
        <v>45.35</v>
      </c>
    </row>
    <row r="37" spans="1:17" x14ac:dyDescent="0.2">
      <c r="A37" t="s">
        <v>77</v>
      </c>
      <c r="C37">
        <v>10.9</v>
      </c>
      <c r="D37">
        <v>0</v>
      </c>
      <c r="E37">
        <v>0</v>
      </c>
      <c r="F37">
        <v>131.28</v>
      </c>
      <c r="G37">
        <v>98.13</v>
      </c>
      <c r="H37">
        <v>33.15</v>
      </c>
      <c r="I37">
        <v>0</v>
      </c>
      <c r="J37">
        <v>0</v>
      </c>
      <c r="K37">
        <v>0</v>
      </c>
      <c r="L37">
        <v>129.36000000000001</v>
      </c>
      <c r="M37">
        <v>95.1</v>
      </c>
      <c r="N37">
        <v>0</v>
      </c>
      <c r="O37">
        <v>26.88</v>
      </c>
      <c r="P37">
        <v>7.38</v>
      </c>
      <c r="Q37">
        <v>95.1</v>
      </c>
    </row>
    <row r="38" spans="1:17" x14ac:dyDescent="0.2">
      <c r="A38" t="s">
        <v>78</v>
      </c>
      <c r="C38">
        <v>11.84</v>
      </c>
      <c r="D38">
        <v>0</v>
      </c>
      <c r="E38">
        <v>0</v>
      </c>
      <c r="F38">
        <v>132.99</v>
      </c>
      <c r="G38">
        <v>106.55</v>
      </c>
      <c r="H38">
        <v>26.44</v>
      </c>
      <c r="I38">
        <v>0</v>
      </c>
      <c r="J38">
        <v>0</v>
      </c>
      <c r="K38">
        <v>0</v>
      </c>
      <c r="L38">
        <v>130.9</v>
      </c>
      <c r="M38">
        <v>93.71</v>
      </c>
      <c r="N38">
        <v>0</v>
      </c>
      <c r="O38">
        <v>29.18</v>
      </c>
      <c r="P38">
        <v>8.02</v>
      </c>
      <c r="Q38">
        <v>93.71</v>
      </c>
    </row>
    <row r="39" spans="1:17" x14ac:dyDescent="0.2">
      <c r="A39" t="s">
        <v>79</v>
      </c>
      <c r="C39">
        <v>11.47</v>
      </c>
      <c r="D39">
        <v>0</v>
      </c>
      <c r="E39">
        <v>0</v>
      </c>
      <c r="F39">
        <v>120.99</v>
      </c>
      <c r="G39">
        <v>103.23</v>
      </c>
      <c r="H39">
        <v>17.760000000000002</v>
      </c>
      <c r="I39">
        <v>0</v>
      </c>
      <c r="J39">
        <v>0</v>
      </c>
      <c r="K39">
        <v>0</v>
      </c>
      <c r="L39">
        <v>118.97</v>
      </c>
      <c r="M39">
        <v>82.93</v>
      </c>
      <c r="N39">
        <v>0</v>
      </c>
      <c r="O39">
        <v>28.27</v>
      </c>
      <c r="P39">
        <v>7.77</v>
      </c>
      <c r="Q39">
        <v>82.93</v>
      </c>
    </row>
    <row r="40" spans="1:17" x14ac:dyDescent="0.2">
      <c r="O40" s="199">
        <f>SUM(O29:O39)</f>
        <v>251.23</v>
      </c>
      <c r="P40" s="199">
        <f>SUM(P29:P39)</f>
        <v>69.05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8</vt:i4>
      </vt:variant>
    </vt:vector>
  </HeadingPairs>
  <TitlesOfParts>
    <vt:vector size="14" baseType="lpstr">
      <vt:lpstr>Podgorica</vt:lpstr>
      <vt:lpstr>KANAL S</vt:lpstr>
      <vt:lpstr>ČRPALIŠČE-gradbeni in strojni</vt:lpstr>
      <vt:lpstr>ČRPALIŠČE-elektro</vt:lpstr>
      <vt:lpstr>ČRPALIŠČE-vodov_priklj</vt:lpstr>
      <vt:lpstr>mase</vt:lpstr>
      <vt:lpstr>'ČRPALIŠČE-elektro'!Področje_tiskanja</vt:lpstr>
      <vt:lpstr>'ČRPALIŠČE-gradbeni in strojni'!Področje_tiskanja</vt:lpstr>
      <vt:lpstr>'ČRPALIŠČE-vodov_priklj'!Področje_tiskanja</vt:lpstr>
      <vt:lpstr>'KANAL S'!Področje_tiskanja</vt:lpstr>
      <vt:lpstr>'ČRPALIŠČE-elektro'!Tiskanje_naslovov</vt:lpstr>
      <vt:lpstr>'ČRPALIŠČE-gradbeni in strojni'!Tiskanje_naslovov</vt:lpstr>
      <vt:lpstr>'ČRPALIŠČE-vodov_priklj'!Tiskanje_naslovov</vt:lpstr>
      <vt:lpstr>'KANAL S'!Tiskanje_naslovov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Zoran</cp:lastModifiedBy>
  <cp:lastPrinted>2017-04-14T10:35:00Z</cp:lastPrinted>
  <dcterms:created xsi:type="dcterms:W3CDTF">2000-05-14T07:51:25Z</dcterms:created>
  <dcterms:modified xsi:type="dcterms:W3CDTF">2017-04-20T06:20:34Z</dcterms:modified>
</cp:coreProperties>
</file>