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PROJEKTI_BACKUP\Bostjan\3_PROJEKTI\4236-22_komunalna infrastruktura Crnuski bajer_faza 2 in 3\PZI\"/>
    </mc:Choice>
  </mc:AlternateContent>
  <bookViews>
    <workbookView xWindow="480" yWindow="120" windowWidth="15195" windowHeight="12525" activeTab="7"/>
  </bookViews>
  <sheets>
    <sheet name="SKUPNA REKAPITULACIJA" sheetId="11" r:id="rId1"/>
    <sheet name="kanalizacija-skupaj" sheetId="5" r:id="rId2"/>
    <sheet name="O-I " sheetId="1" r:id="rId3"/>
    <sheet name="P-I " sheetId="2" r:id="rId4"/>
    <sheet name="P-I-1" sheetId="4" r:id="rId5"/>
    <sheet name="vodovod V1" sheetId="10" r:id="rId6"/>
    <sheet name="rekapitulacija plin" sheetId="12" r:id="rId7"/>
    <sheet name="N-25318_GD" sheetId="14" r:id="rId8"/>
    <sheet name="PRIKLJUČKI PE 110_GD" sheetId="15" r:id="rId9"/>
  </sheets>
  <definedNames>
    <definedName name="_xlnm.Print_Area" localSheetId="1">'kanalizacija-skupaj'!$A$1:$E$15</definedName>
    <definedName name="_xlnm.Print_Area" localSheetId="2">'O-I '!$A$1:$J$106</definedName>
    <definedName name="_xlnm.Print_Area" localSheetId="0">'SKUPNA REKAPITULACIJA'!$A$1:$E$33</definedName>
  </definedNames>
  <calcPr calcId="152511"/>
  <fileRecoveryPr repairLoad="1"/>
</workbook>
</file>

<file path=xl/calcChain.xml><?xml version="1.0" encoding="utf-8"?>
<calcChain xmlns="http://schemas.openxmlformats.org/spreadsheetml/2006/main">
  <c r="D58" i="10" l="1"/>
  <c r="F69" i="15" l="1"/>
  <c r="F64" i="15"/>
  <c r="F59" i="15"/>
  <c r="F54" i="15"/>
  <c r="F49" i="15"/>
  <c r="F44" i="15"/>
  <c r="F39" i="15"/>
  <c r="F34" i="15"/>
  <c r="F29" i="15"/>
  <c r="F24" i="15"/>
  <c r="F19" i="15"/>
  <c r="F14" i="15"/>
  <c r="F9" i="15"/>
  <c r="A7" i="15"/>
  <c r="F106" i="14"/>
  <c r="F101" i="14"/>
  <c r="F96" i="14"/>
  <c r="F91" i="14"/>
  <c r="F86" i="14"/>
  <c r="F81" i="14"/>
  <c r="F76" i="14"/>
  <c r="F71" i="14"/>
  <c r="F66" i="14"/>
  <c r="F61" i="14"/>
  <c r="F56" i="14"/>
  <c r="F51" i="14"/>
  <c r="F46" i="14"/>
  <c r="F41" i="14"/>
  <c r="F36" i="14"/>
  <c r="F35" i="14"/>
  <c r="F29" i="14"/>
  <c r="F24" i="14"/>
  <c r="F19" i="14"/>
  <c r="F14" i="14"/>
  <c r="A12" i="14"/>
  <c r="F9" i="14"/>
  <c r="A7" i="14"/>
  <c r="A12" i="15" l="1"/>
  <c r="F73" i="15"/>
  <c r="F75" i="15" s="1"/>
  <c r="G27" i="12" s="1"/>
  <c r="G29" i="12" s="1"/>
  <c r="G8" i="12" s="1"/>
  <c r="E24" i="11" s="1"/>
  <c r="A27" i="14"/>
  <c r="F111" i="14"/>
  <c r="A17" i="14"/>
  <c r="F116" i="14"/>
  <c r="A22" i="14"/>
  <c r="F120" i="14"/>
  <c r="F123" i="14" l="1"/>
  <c r="G19" i="12" s="1"/>
  <c r="G21" i="12" s="1"/>
  <c r="G7" i="12" s="1"/>
  <c r="E22" i="11" s="1"/>
  <c r="A17" i="15"/>
  <c r="A32" i="14"/>
  <c r="A39" i="14"/>
  <c r="G10" i="12" l="1"/>
  <c r="A22" i="15"/>
  <c r="A44" i="14"/>
  <c r="A27" i="15" l="1"/>
  <c r="A49" i="14"/>
  <c r="A54" i="14" s="1"/>
  <c r="A32" i="15" l="1"/>
  <c r="A59" i="14"/>
  <c r="A64" i="14" s="1"/>
  <c r="A69" i="14" s="1"/>
  <c r="A74" i="14" s="1"/>
  <c r="A37" i="15" l="1"/>
  <c r="A79" i="14"/>
  <c r="A84" i="14" s="1"/>
  <c r="A89" i="14" s="1"/>
  <c r="A94" i="14" s="1"/>
  <c r="A99" i="14"/>
  <c r="A104" i="14" s="1"/>
  <c r="A109" i="14" s="1"/>
  <c r="A114" i="14" s="1"/>
  <c r="A119" i="14" s="1"/>
  <c r="A42" i="15" l="1"/>
  <c r="A47" i="15" s="1"/>
  <c r="A52" i="15" s="1"/>
  <c r="A57" i="15" s="1"/>
  <c r="A62" i="15" s="1"/>
  <c r="A67" i="15" s="1"/>
  <c r="A72" i="15" s="1"/>
  <c r="F35" i="10" l="1"/>
  <c r="F160" i="10" l="1"/>
  <c r="F158" i="10"/>
  <c r="F156" i="10"/>
  <c r="F154" i="10"/>
  <c r="F152" i="10"/>
  <c r="F150" i="10"/>
  <c r="D148" i="10"/>
  <c r="F148" i="10" s="1"/>
  <c r="F139" i="10"/>
  <c r="F137" i="10"/>
  <c r="D135" i="10"/>
  <c r="F135" i="10" s="1"/>
  <c r="F133" i="10"/>
  <c r="F131" i="10"/>
  <c r="D127" i="10"/>
  <c r="D129" i="10" s="1"/>
  <c r="F129" i="10" s="1"/>
  <c r="F125" i="10"/>
  <c r="F122" i="10"/>
  <c r="F120" i="10"/>
  <c r="F118" i="10"/>
  <c r="F116" i="10"/>
  <c r="F114" i="10"/>
  <c r="F112" i="10"/>
  <c r="F110" i="10"/>
  <c r="F106" i="10"/>
  <c r="F105" i="10"/>
  <c r="F104" i="10"/>
  <c r="F103" i="10"/>
  <c r="F102" i="10"/>
  <c r="F101" i="10"/>
  <c r="F100" i="10"/>
  <c r="F99" i="10"/>
  <c r="F98" i="10"/>
  <c r="F97" i="10"/>
  <c r="F96" i="10"/>
  <c r="F95" i="10"/>
  <c r="F94" i="10"/>
  <c r="F93" i="10"/>
  <c r="F92" i="10"/>
  <c r="F88" i="10"/>
  <c r="D87" i="10"/>
  <c r="F87" i="10" s="1"/>
  <c r="F76" i="10"/>
  <c r="F74" i="10"/>
  <c r="F72" i="10"/>
  <c r="F70" i="10"/>
  <c r="F58" i="10"/>
  <c r="F56" i="10"/>
  <c r="F54" i="10"/>
  <c r="D52" i="10"/>
  <c r="F52" i="10" s="1"/>
  <c r="D50" i="10"/>
  <c r="F50" i="10" s="1"/>
  <c r="F48" i="10"/>
  <c r="F46" i="10"/>
  <c r="F44" i="10"/>
  <c r="F41" i="10"/>
  <c r="D39" i="10"/>
  <c r="F39" i="10" s="1"/>
  <c r="D37" i="10"/>
  <c r="F37" i="10" s="1"/>
  <c r="F33" i="10"/>
  <c r="F20" i="10"/>
  <c r="F18" i="10"/>
  <c r="D16" i="10"/>
  <c r="D68" i="10" s="1"/>
  <c r="F68" i="10" s="1"/>
  <c r="F14" i="10"/>
  <c r="F12" i="10"/>
  <c r="F10" i="10"/>
  <c r="F8" i="10"/>
  <c r="F6" i="10"/>
  <c r="F36" i="4"/>
  <c r="F38" i="2"/>
  <c r="F39" i="1"/>
  <c r="F127" i="10" l="1"/>
  <c r="F162" i="10"/>
  <c r="F163" i="10" s="1"/>
  <c r="F164" i="10" s="1"/>
  <c r="F172" i="10" s="1"/>
  <c r="D62" i="10"/>
  <c r="F62" i="10" s="1"/>
  <c r="F141" i="10"/>
  <c r="F142" i="10" s="1"/>
  <c r="F143" i="10" s="1"/>
  <c r="F171" i="10" s="1"/>
  <c r="D64" i="10"/>
  <c r="F64" i="10" s="1"/>
  <c r="D66" i="10"/>
  <c r="F66" i="10" s="1"/>
  <c r="F16" i="10"/>
  <c r="F22" i="10" s="1"/>
  <c r="F23" i="10" s="1"/>
  <c r="D60" i="10"/>
  <c r="F60" i="10" s="1"/>
  <c r="F79" i="10" l="1"/>
  <c r="F80" i="10" s="1"/>
  <c r="F81" i="10" s="1"/>
  <c r="F170" i="10" s="1"/>
  <c r="F24" i="10"/>
  <c r="F169" i="10" s="1"/>
  <c r="J80" i="4"/>
  <c r="J78" i="4"/>
  <c r="J72" i="4"/>
  <c r="J70" i="4"/>
  <c r="J68" i="4"/>
  <c r="F64" i="4"/>
  <c r="J64" i="4"/>
  <c r="F60" i="4"/>
  <c r="F62" i="4"/>
  <c r="J62" i="4"/>
  <c r="F51" i="4"/>
  <c r="J51" i="4"/>
  <c r="J48" i="4"/>
  <c r="J53" i="4" s="1"/>
  <c r="J38" i="4"/>
  <c r="J36" i="4"/>
  <c r="J34" i="4"/>
  <c r="J32" i="4"/>
  <c r="J30" i="4"/>
  <c r="J28" i="4"/>
  <c r="F28" i="4"/>
  <c r="J26" i="4"/>
  <c r="J24" i="4"/>
  <c r="J23" i="4"/>
  <c r="J9" i="4"/>
  <c r="J7" i="4"/>
  <c r="J5" i="4"/>
  <c r="J11" i="4" s="1"/>
  <c r="B98" i="2"/>
  <c r="J87" i="2"/>
  <c r="J89" i="2" s="1"/>
  <c r="J85" i="2"/>
  <c r="J79" i="2"/>
  <c r="J77" i="2"/>
  <c r="J75" i="2"/>
  <c r="F71" i="2"/>
  <c r="J71" i="2"/>
  <c r="F67" i="2"/>
  <c r="F69" i="2"/>
  <c r="J69" i="2"/>
  <c r="J58" i="2"/>
  <c r="J57" i="2"/>
  <c r="J54" i="2"/>
  <c r="J52" i="2"/>
  <c r="J50" i="2"/>
  <c r="J49" i="2"/>
  <c r="J40" i="2"/>
  <c r="J38" i="2"/>
  <c r="J36" i="2"/>
  <c r="J34" i="2"/>
  <c r="J32" i="2"/>
  <c r="F30" i="2"/>
  <c r="J30" i="2"/>
  <c r="J28" i="2"/>
  <c r="J26" i="2"/>
  <c r="J25" i="2"/>
  <c r="J11" i="2"/>
  <c r="J9" i="2"/>
  <c r="J7" i="2"/>
  <c r="J13" i="2" s="1"/>
  <c r="J5" i="2"/>
  <c r="B101" i="1"/>
  <c r="F74" i="1"/>
  <c r="J74" i="1" s="1"/>
  <c r="J59" i="1"/>
  <c r="F57" i="1"/>
  <c r="J57" i="1" s="1"/>
  <c r="J29" i="1"/>
  <c r="J9" i="1"/>
  <c r="J54" i="1"/>
  <c r="J51" i="1"/>
  <c r="J64" i="1" s="1"/>
  <c r="J52" i="1"/>
  <c r="J53" i="1"/>
  <c r="J39" i="1"/>
  <c r="F31" i="1"/>
  <c r="J31" i="1"/>
  <c r="J26" i="1"/>
  <c r="J41" i="1"/>
  <c r="J90" i="1"/>
  <c r="J88" i="1"/>
  <c r="J80" i="1"/>
  <c r="J86" i="1"/>
  <c r="J5" i="1"/>
  <c r="J27" i="1"/>
  <c r="J13" i="1"/>
  <c r="J35" i="1"/>
  <c r="J33" i="1"/>
  <c r="J7" i="1"/>
  <c r="J11" i="1"/>
  <c r="J61" i="1"/>
  <c r="F70" i="1"/>
  <c r="F72" i="1" s="1"/>
  <c r="J72" i="1" s="1"/>
  <c r="F76" i="1"/>
  <c r="J76" i="1"/>
  <c r="J78" i="1"/>
  <c r="J82" i="1"/>
  <c r="F84" i="1"/>
  <c r="J84" i="1" s="1"/>
  <c r="J37" i="1"/>
  <c r="J60" i="2"/>
  <c r="J67" i="2"/>
  <c r="F73" i="2"/>
  <c r="F66" i="4"/>
  <c r="J60" i="4"/>
  <c r="F81" i="2"/>
  <c r="J81" i="2"/>
  <c r="F83" i="2"/>
  <c r="J83" i="2"/>
  <c r="J73" i="2"/>
  <c r="J66" i="4"/>
  <c r="J82" i="4" s="1"/>
  <c r="F74" i="4"/>
  <c r="J74" i="4"/>
  <c r="F76" i="4"/>
  <c r="J76" i="4"/>
  <c r="J54" i="4" l="1"/>
  <c r="J55" i="4" s="1"/>
  <c r="J91" i="4" s="1"/>
  <c r="J12" i="4"/>
  <c r="J13" i="4" s="1"/>
  <c r="J89" i="4" s="1"/>
  <c r="J83" i="4"/>
  <c r="J84" i="4"/>
  <c r="J92" i="4" s="1"/>
  <c r="J40" i="4"/>
  <c r="J62" i="2"/>
  <c r="J98" i="2" s="1"/>
  <c r="J90" i="2"/>
  <c r="J91" i="2" s="1"/>
  <c r="J99" i="2" s="1"/>
  <c r="J14" i="2"/>
  <c r="J15" i="2" s="1"/>
  <c r="J96" i="2" s="1"/>
  <c r="J61" i="2"/>
  <c r="J42" i="2"/>
  <c r="J43" i="2" s="1"/>
  <c r="J44" i="2" s="1"/>
  <c r="J97" i="2" s="1"/>
  <c r="J43" i="1"/>
  <c r="F174" i="10"/>
  <c r="E16" i="11" s="1"/>
  <c r="E18" i="11" s="1"/>
  <c r="J41" i="4"/>
  <c r="J42" i="4" s="1"/>
  <c r="J90" i="4" s="1"/>
  <c r="J15" i="1"/>
  <c r="J65" i="1"/>
  <c r="J16" i="1"/>
  <c r="J17" i="1" s="1"/>
  <c r="J99" i="1" s="1"/>
  <c r="J44" i="1"/>
  <c r="J45" i="1"/>
  <c r="J100" i="1" s="1"/>
  <c r="J70" i="1"/>
  <c r="J92" i="1" s="1"/>
  <c r="J94" i="4" l="1"/>
  <c r="E7" i="5" s="1"/>
  <c r="J101" i="2"/>
  <c r="F175" i="10"/>
  <c r="F176" i="10" s="1"/>
  <c r="J66" i="1"/>
  <c r="J101" i="1" s="1"/>
  <c r="J93" i="1"/>
  <c r="J94" i="1" s="1"/>
  <c r="J102" i="1" s="1"/>
  <c r="J95" i="4" l="1"/>
  <c r="J96" i="4" s="1"/>
  <c r="E10" i="11"/>
  <c r="E8" i="11"/>
  <c r="J102" i="2"/>
  <c r="J103" i="2" s="1"/>
  <c r="E5" i="5"/>
  <c r="J104" i="1"/>
  <c r="E6" i="11" s="1"/>
  <c r="E12" i="11" l="1"/>
  <c r="E3" i="5"/>
  <c r="E10" i="5" s="1"/>
  <c r="E11" i="5" s="1"/>
  <c r="E15" i="5" s="1"/>
  <c r="J105" i="1"/>
  <c r="J106" i="1" s="1"/>
  <c r="E26" i="11"/>
  <c r="E28" i="11" l="1"/>
  <c r="E30" i="11" s="1"/>
  <c r="E32" i="11" s="1"/>
</calcChain>
</file>

<file path=xl/sharedStrings.xml><?xml version="1.0" encoding="utf-8"?>
<sst xmlns="http://schemas.openxmlformats.org/spreadsheetml/2006/main" count="861" uniqueCount="294">
  <si>
    <t>PREDDELA</t>
  </si>
  <si>
    <t>kom</t>
  </si>
  <si>
    <t>m'</t>
  </si>
  <si>
    <t>m2</t>
  </si>
  <si>
    <t>ZEMELJSKA DELA</t>
  </si>
  <si>
    <t>m3</t>
  </si>
  <si>
    <t>Fino planiranje dna gradbenega jarka po globinski zakoličbi s točnostjo +- 2cm z obveznim komprimiranjem do zbitosti 97% SPP.</t>
  </si>
  <si>
    <t>Delna zapora lokalne ceste z vso opremo oz. signalizacijo.</t>
  </si>
  <si>
    <t>Zakoličba osi kanalizacije z lesenimi količki in obveznim dvojnim zavarovanjem točk.</t>
  </si>
  <si>
    <t>ZAKLJUČNA DELA</t>
  </si>
  <si>
    <t>Izpiranje kanala in jaškov po končanih delih.</t>
  </si>
  <si>
    <t>Izvedba televizijske kontrole položenih kanalov. S kontrolo se izvajalec prepriča o dejanskem stanju kanalizacije pred tehničnim pregledom.</t>
  </si>
  <si>
    <t>Pospravljanje gradbišča po končanih delih.</t>
  </si>
  <si>
    <t>ur</t>
  </si>
  <si>
    <t>Postavitev prečnih profilov iz desk 2,5x20x350 cm na lesenih količkih 8x8x250 cm.</t>
  </si>
  <si>
    <t>I.</t>
  </si>
  <si>
    <t>II.</t>
  </si>
  <si>
    <t>III.</t>
  </si>
  <si>
    <t>IV.</t>
  </si>
  <si>
    <t>SKUPAJ:</t>
  </si>
  <si>
    <t>VSE SKUPAJ:</t>
  </si>
  <si>
    <t>PREDDELA VSE SKUPAJ:</t>
  </si>
  <si>
    <t>ZEMELJSKA DELA VSE SKUPAJ:</t>
  </si>
  <si>
    <t>MONTAŽNA DELA VSE SKUPAJ:</t>
  </si>
  <si>
    <t>ZAKLJUČNA DELA VSE SKUPAJ:</t>
  </si>
  <si>
    <t>ZAKLJUČNA DELA SKUPAJ:</t>
  </si>
  <si>
    <t>ZEMELJSKA DELA SKUPAJ:</t>
  </si>
  <si>
    <t>PREDDELA SKUPAJ:</t>
  </si>
  <si>
    <t>Priprava in organizacija gradbišča. Zajeta morajo biti vsa organizacijska, logistična, transportna, montažna in ostala dela, ki so potrebna za pripravo popolno obratujočega gradbišča, vključno s priklopom na potrebne komunalne priključke</t>
  </si>
  <si>
    <t>Dobava in zasip v območju cevi oz. do 30 cm nad temenom cevi z zrnatim lomljencem granulacije 8-16 mm za zasip cevi v opaženem izkopu. Plasti v debelini 15 cm oz. prva plast sega do 75% višine cevovoda, z lahkimi komprimacijskimi sredstvi do 95% SPP.</t>
  </si>
  <si>
    <t>DN 250 mm</t>
  </si>
  <si>
    <t>Kompletna izvedba priključka cevi na obstoječ revizijski jašek, z vsem potrebnim materialom in delom.</t>
  </si>
  <si>
    <t>Preizkušanje cevnih odsekov z zrakom po SIST EN 1610</t>
  </si>
  <si>
    <t>Preizkušanje jaškov z zrakom po SIST EN 1610</t>
  </si>
  <si>
    <t>Izdelava geodetskega posnetka novega cevovoda z vsemi križanji z ostalimi komunalnimi vodi, geodetskega elaborata in izdelava elaborata za vpis v zbirni kataster GJI, ki ga izvajalec vloži na izpostavo GURS-a. Geodetski posnetek se izdela pred zasipom cevovoda.</t>
  </si>
  <si>
    <t>Projektantski  nadzor (obračun po dejanskih urah).</t>
  </si>
  <si>
    <t>Nadzor upravljalca kanalizacije med gradnjo in pri priključitvi na javni kanal. Obračun po dejanskih urah.</t>
  </si>
  <si>
    <t>Nadzor pristojnih služb ostalih komunalnih vodov (telekomunikacijski vodi, elektroenergetski vodi, …). Obračun po dejanskih urah.</t>
  </si>
  <si>
    <t xml:space="preserve">Dobava in izdelava peščene posteljice granulacije 0-8 mm v debelini 13 cm. </t>
  </si>
  <si>
    <t>Črpanje talne vode iz gradbene jame v času izvajanja del (obračun po dejanskih urah).</t>
  </si>
  <si>
    <t>DDV (22%)</t>
  </si>
  <si>
    <t>1.</t>
  </si>
  <si>
    <t>2.</t>
  </si>
  <si>
    <t>3.</t>
  </si>
  <si>
    <t>4.</t>
  </si>
  <si>
    <t>5.</t>
  </si>
  <si>
    <t>6.</t>
  </si>
  <si>
    <t>7.</t>
  </si>
  <si>
    <t>Geomehanski nadzor (obračun po dejanskih urah).</t>
  </si>
  <si>
    <t xml:space="preserve">Izdelava projekta izvedenih del (PID) v skladu s Pravilnikom o vsebini projektne dokumentacije v 4 tiskanih izvodih in v elektronski obliki (CD). </t>
  </si>
  <si>
    <t>10% nepredvidena dela</t>
  </si>
  <si>
    <t>0-2 m</t>
  </si>
  <si>
    <t>2-4 m</t>
  </si>
  <si>
    <t>REKAPITULACIJA ZA KANAL O-I (2. FAZA)</t>
  </si>
  <si>
    <t>GRP DN1000, h1.5-2.0</t>
  </si>
  <si>
    <t>GRP DN1000, h2.0-3.0</t>
  </si>
  <si>
    <t>GRP DN1000,h3.0-</t>
  </si>
  <si>
    <t>kos</t>
  </si>
  <si>
    <t>dotok/iztok GRP fi 250</t>
  </si>
  <si>
    <t>Zavarovanje obstoječih komunalnih vodov in predvidenih vodov, katerih trasa se križa s traso kanala (zavarovanje v dolžini 2 m).</t>
  </si>
  <si>
    <t>8.</t>
  </si>
  <si>
    <t>9.</t>
  </si>
  <si>
    <t>10.</t>
  </si>
  <si>
    <t>11.</t>
  </si>
  <si>
    <t>OPOMBA: Za vse postavke, ki zajemajo material velja, da je potrebno v ceni za enoto vkalkulirati nabavno ceno, nakladanje, prevoz, razkladanje, prenos do mesta vgraditve ter vgrajevanje ali polaganje.</t>
  </si>
  <si>
    <t>OPOMBA: Za vse postavke, ki zajemajo izkop velja, da je potrebno v ceni za enoto izkopa vkalkulirati tudi strošek črpanja talne vode.</t>
  </si>
  <si>
    <t>GRADBENA - MONTAŽNA DELA</t>
  </si>
  <si>
    <t>POPIS DEL IN PROJEKTANTSKI PREDRAČUN</t>
  </si>
  <si>
    <t>FEKALNI KANAL O-I</t>
  </si>
  <si>
    <t>METEORNI KANAL P-I</t>
  </si>
  <si>
    <t>1.0</t>
  </si>
  <si>
    <t>10 % nepredvidena dela</t>
  </si>
  <si>
    <t>globina jaška do 2 m</t>
  </si>
  <si>
    <t>globina jaška do 3 m</t>
  </si>
  <si>
    <t>Prečkanje obstoječih komunalnih vodov oz. predvidenih komunalnih vodov (1x nova odpadna kanalizacija in 1x novi vodovod) (izvede se po zahtevah upravljalca).</t>
  </si>
  <si>
    <t>Kompletna izvedba priključka cevi na obstoječ lovilec olja, vljučno z vsem potrebnim materialom in delom.</t>
  </si>
  <si>
    <t>DN 300 mm</t>
  </si>
  <si>
    <t>DN 400 mm</t>
  </si>
  <si>
    <t>Geomehansk nadzor (obračun po dejanskih urah).</t>
  </si>
  <si>
    <t>REKAPITULACIJA ZA KANAL P-I (3 . FAZA)</t>
  </si>
  <si>
    <t>REKAPITULACIJA ZA KANAL P-I-1</t>
  </si>
  <si>
    <t>KANALIZACIJA-SKUPAJ:</t>
  </si>
  <si>
    <t xml:space="preserve">METEORNI KANAL P-I </t>
  </si>
  <si>
    <t xml:space="preserve">METEORNI KANAL P-I-1 </t>
  </si>
  <si>
    <t>GRADBENA - MONTAŽNA DELA SKUPAJ:</t>
  </si>
  <si>
    <t>Dobava in polaganje vodotesnih kanalizacijskih  cevi iz umetnih mas, nazivne togosti SN 10.000 in nazivnega tlaka PN 1 bar, izdelane iz poliestrske smole ojačane s steklenimi vlakni v skladu s SIST EN ISO 23856 in zahtevami DIN 19523 ter omogočeno čiščenje z visokim pritiskom vsaj 100 bar,  po postopku centrifugalnega litja (npr ali enakovredno CC-GRP).
Cev, dolžine 6 m, ima na eni strani montirano spojko iz poliestra z EPDM tesnilom. Notranji zaščitni sloj cevi iz čistega poliestra ,brez polnila in ojačitve, mora imeti minimalno debelino 1,0 mm s ciljem doseganja kontrole tesnosti, kemijske in abrazijske obstojnosti in odpornosti na obrus pri visokotlačnem čiščenju.</t>
  </si>
  <si>
    <t>Nabava, transport, namestitev in montaža prefabriciranih armiranobetonskih  (AB) jaškov DN 1000 z reduciranim konusom 600 mm. V ceni upoštevati dodatni izkop na mestih jaškov, planiranje in utrjevanje dna, izdelava bet. ležišča C12/15 d=15 cm. Nabava in montaža betonskega okvirja za  pokrov fi 600mm, D400kN, s protihrupnim tesnilom in zaklepom (ustrezati morajo standardu SIST EN 124). Pokrovi morajo biti z ventilacijskimi odprtinami za zračenje. Betonski venci morajo biti konusne izvedbe in se morajo obbetonirati. Jaški morajo imeti atest proti vzgonu. (npr. kot jaški tip NIVO skladen s SIST EN 1917).</t>
  </si>
  <si>
    <t>OPOMBA: Vsi izkopi se obračunavajo v raščenem stanju, zasipi pa v vgrajenem! Pri izkopih obvezno ločevati gramozne (nekoherentne) materiale od zemlje in glinenih (koherentnih materialov), po končanju del mora izvajalec izdelati in predati poročilo o ravnanju z odpadki</t>
  </si>
  <si>
    <t>Nalaganje in odvoz viška izkopanega materiala v trajno deponijo po izbiri izvajalca.(odvoz se obračunava v raščenem stanju)</t>
  </si>
  <si>
    <t>Nabava, montaža in demontaža dvostranskega vertikalnega varovalnega opaža za razpiranje sten izkopa po tehnologiji izvajalca (sistemski opaž kot npr Krings ali podoben)</t>
  </si>
  <si>
    <t>4.1 GRADBENA DELA</t>
  </si>
  <si>
    <t>A - GLAVNI PLINOVODI</t>
  </si>
  <si>
    <t>št.</t>
  </si>
  <si>
    <t>šifra plinovoda, ulica</t>
  </si>
  <si>
    <t>material plinovoda</t>
  </si>
  <si>
    <t>investicija</t>
  </si>
  <si>
    <t>( m )</t>
  </si>
  <si>
    <t>( EUR )</t>
  </si>
  <si>
    <t>plinovod N 25318</t>
  </si>
  <si>
    <t>PE100</t>
  </si>
  <si>
    <t>PE 110x6,6</t>
  </si>
  <si>
    <t xml:space="preserve">S K U P A J - A : </t>
  </si>
  <si>
    <t>B - PLINSKI PRIKLJUČKI - PE 110</t>
  </si>
  <si>
    <t>OZNAKA</t>
  </si>
  <si>
    <t>PRIKLJUČEK - PE 110</t>
  </si>
  <si>
    <t xml:space="preserve"> PE100</t>
  </si>
  <si>
    <t>PE 32x3,0</t>
  </si>
  <si>
    <t xml:space="preserve">S K U P A J - B : </t>
  </si>
  <si>
    <t>A - SKUPINSKI PLINSKI PRIKLJUČEK</t>
  </si>
  <si>
    <t>KANALIZACIJA - REKAPITULACIJA</t>
  </si>
  <si>
    <t xml:space="preserve">Strojni ozki izkop gradbenega jarka v terenu III. ktg. z razpiranjem in dodatkom ročnega izkopa 90%:10%. Širina izkopa 1,40 m (svetla širina izkopa 1,20m). lzkopana zemljina se odvaža na trajno deponijo po izbiri uzvajalca. (po končanju del mora izvajalec izdelati in predati poročilo o ravnanju z odpadki) </t>
  </si>
  <si>
    <t>Dobava in zasip gradbenega jarka z novim zasipnim materialom (ki naj ne vsebuje kamnitih delov, katerih zrna so večja od 32 mm) in komprimacijo do optimalne mere zgostitve. Do višine zasipa 1m nad temenom cevi uporabljamo še lahka komprimacijska sredstva, nadalje pa komprimiramo s srednjimi in težkimi stroji za komprimacijo. V kolikor je material za zasip zrnat, je priporočljivo, da je zrnavost dobro stopnjevana, ker ga na tak način bolje utrdimo. Preveriti je potrebno, če vlažnost materiala omogoča doseganje predpisane stopnje utrditve. Zasip nad cono cevovoda izvajamo po slojih debeline maksimalno 0,30 m, nato sledi utrjevanje vgrajenega sloja</t>
  </si>
  <si>
    <t xml:space="preserve">Dobava na mesto vgradnje in polaganje AB  kanalizacijskih cevi z vgrajenim integriranim gumijastim tesnilom (npr. kot cevi tip NIVO - SIST EN 1916:2003) ,s priključitvijo na jaške. Cevi morajo biti položene skladno s EN1610 in po navodilih proizvajalca cevi. </t>
  </si>
  <si>
    <t>CEVOVOD V1 (2. in 3. FAZA)</t>
  </si>
  <si>
    <t xml:space="preserve">I. </t>
  </si>
  <si>
    <t>Količenje cevovoda z niveliranjem nivelete in zavarovanjem zakoličene trase.</t>
  </si>
  <si>
    <t>Postavitev in zavarovanje prečnih profilov iz desk 2,5x20x350 cm na lesenih količkih 8x8x250 cm.</t>
  </si>
  <si>
    <t>Zavarovanje gradbišča med gradnjo s potrebno signalizacijo, ki se po končanih delih odstrani. Obračun se izvrši po dejanskih stroških (ocenjeno).</t>
  </si>
  <si>
    <t>ocena</t>
  </si>
  <si>
    <t>Delna zapora lokalne ceste z vso potrebno opremo, oziroma signalizacijo (ocenjeno).</t>
  </si>
  <si>
    <t xml:space="preserve">Rezanje asfalta v deb. 15 cm in rušenje vseh vrst asfaltnih površin, ne glede na sestavo, deb. do 10 cm, s predhodnim rezanjem z diamantno žago v pravokotnih linijah na os cestišča. V ceni je zajeta strojno ročna odstranitev z začasnim deponiranjem, nalaganjem na kamion in odvoz na deponijo ter predaja pooblaščenemu prevzemniku. V ceni so upoštevani vsi stroški deponiranja materiala ter vsa dodatna in zaščitna dela.
</t>
  </si>
  <si>
    <t>Porušitev in odstranitev cestnih robnikov iz cementnega betona z nakladanjem na prevozno sredstvo in z odvozom na gradbeno deponijo. V ceni so upoštevani vsi stroški deponiranja materiala ter vsa dodatna in zaščitna dela .</t>
  </si>
  <si>
    <t>OPOMBA: Vsi izkopi se obračunavajo v raščenem stanju, zasipi pa v vgrajenem! Pri izkopih obvezno ločevati gramozne (nekoherentne) materiale od zemlje in glinenih (koherentnih materialov)</t>
  </si>
  <si>
    <t>Ročni izkop v zemlji III.ktg za postavitev hidrantov, zračnikov in izpustov. (1,3 m3/kom)</t>
  </si>
  <si>
    <t>Izdelava peščene posteljice deb. 10 cm iz peščenega materiala granulacije 0-8 mm.</t>
  </si>
  <si>
    <r>
      <t>Dobava in vgrajevanje betona C 12/15 v nearmirane konstrukcije; z vsemi pomožnimi deli in prenosi do mesta vgraditve (poraba 0,02 m</t>
    </r>
    <r>
      <rPr>
        <vertAlign val="superscript"/>
        <sz val="10"/>
        <rFont val="Arial CE"/>
        <charset val="238"/>
      </rPr>
      <t>3</t>
    </r>
    <r>
      <rPr>
        <sz val="10"/>
        <rFont val="Arial CE"/>
        <family val="2"/>
        <charset val="238"/>
      </rPr>
      <t xml:space="preserve"> po kom):</t>
    </r>
  </si>
  <si>
    <t xml:space="preserve">- za sidrne bloke hidrantov, zračnikov </t>
  </si>
  <si>
    <t>Dobava in vgrajevanje montažnih betonskih podložk za cestne kape z vsemi pomožnimi deli in prenosi do mesta vgraditve na končno niveleto ceste.</t>
  </si>
  <si>
    <r>
      <t>Obbetoniranje drogov signalnih tablic za označevanje zasunov in hidrantov. Poraba betona do 0,02 m</t>
    </r>
    <r>
      <rPr>
        <vertAlign val="superscript"/>
        <sz val="10"/>
        <rFont val="Tahoma"/>
        <family val="2"/>
        <charset val="238"/>
      </rPr>
      <t>3</t>
    </r>
    <r>
      <rPr>
        <sz val="10"/>
        <rFont val="Tahoma"/>
        <family val="2"/>
        <charset val="238"/>
      </rPr>
      <t xml:space="preserve"> po komadu.</t>
    </r>
  </si>
  <si>
    <t>Dobava in nasutje gramoznih krogel ob hidrantih vsled pravilnega odtekanja vode po njihovem delovanju, cca. 1,3 m3/kom.</t>
  </si>
  <si>
    <t>Dobava in polaganje zaščitnih PVC cevi fi 250 mm. Upoštevana je zatesnitev z zaključno tesnilno manšeto ter obroči za vodenje cevi v zaščitni cevi, kjer niso izpolnjeni pogoji glede vertikalnih odmikov pri prečkanju s komunalnimi vodi.</t>
  </si>
  <si>
    <t>Ročni zasip (DVGW W 400-2) izkopa do višine 30 cm nad temenom cevi z okroglimi zrni premera 0-32 mm, posamezna  do največ 63 mm, lomljenim materialom (drobljencem) 0-16 mm, posamezna zrna do največ 32 mm, (spojna mesta se pustijo nezasipana) z nabijanjem pred tlačno preizkušnjo.</t>
  </si>
  <si>
    <t>12.</t>
  </si>
  <si>
    <t>Nalaganje in odvoz viška izkopanega materiala v trajno deponijo na razdalji do 5 km z razplaniranjem.</t>
  </si>
  <si>
    <t>14.</t>
  </si>
  <si>
    <t>Nabava in vgradnja nevezane nosilne plasti drobljenca v cesti debeline 25 cm (tampon - TD32)</t>
  </si>
  <si>
    <t>15.</t>
  </si>
  <si>
    <t>Ponovna priprava planuma pred asfaltiranjem</t>
  </si>
  <si>
    <t>16.</t>
  </si>
  <si>
    <t>Izdelava nosilne plasti iz bitodrobirja AC22 base B70/100 A2 v debelini 8 cm.</t>
  </si>
  <si>
    <t>17.</t>
  </si>
  <si>
    <t xml:space="preserve">Čiščenje in pobrizg s kationsko bitumensko emulzijo </t>
  </si>
  <si>
    <t>18.</t>
  </si>
  <si>
    <t>Izdelava obrabnozaporne plasti asfaltbetona AC8 surf B70/100 A2 iz silikatnih kamnin v debelini 3 cm</t>
  </si>
  <si>
    <t>19.</t>
  </si>
  <si>
    <t>Dobava in polaganje betonskega robnika dimenzij 8/20 cm, vključno z betonsko podlago in obbetoniranjem, robniki odporni proti mrazu in soli, komplet z izkopom in odvozom odvečnega materiala (polaganje na ravnem delu in v krivinah z upoštevanjem tudi izvedbe spuščenih robnikov)</t>
  </si>
  <si>
    <t>20.</t>
  </si>
  <si>
    <t>Izvedba prečkanj z obstoječimi in predvidenimi komunalnimi vodi  (3 x kanalizacija, 1 x JR, 1x plinovod, 1x elektronske komunikacje) (izvede se po zahtevah in nadzoru upravljalca).</t>
  </si>
  <si>
    <t>21.</t>
  </si>
  <si>
    <t>Gradbena dela pri navezavi na obstoječi vodovod. Upošt. je prekinitev dobave vode, zapora in praznitev cevovoda.</t>
  </si>
  <si>
    <t>22.</t>
  </si>
  <si>
    <t>MONTAŽNA DELA</t>
  </si>
  <si>
    <t>Dobava in montaža cevi iz duktilne litine proizvedene skladno s standardom SIST EN 545:2010. Cevi morajo biti dobavljene s standardnimi in s sidrnimi spoji (kot npr.  TYTON Sit plus (TRM), STD Vi (Pont-a-Mousson) spoji in EPDM tesnilom. Cevi morajo biti na zunanji strani zaščitene z aktivno galvansko zaščito, ki omogoča vgradnjo tudi v agresivnejšo zemljino (zlitina Zn+Al debeline 400 g/m² v razmerju 85% Zn + 15% Al) in premazane z epoksijem  modre barve. Notranjost cevi je zaščitena s cementno oblogo. Vse skladno s standardom SIST EN545:2010.</t>
  </si>
  <si>
    <t>NL NATURAL c40 DN 100, standardni spoj</t>
  </si>
  <si>
    <t>Dobava in montaža fazonskih kosov iz duktilne litine GGG 400, PN16 v skladu z SIST EN 545:2010, z zunanjo in notranjo epoksi zaščito po postopku kataforeze min. debeline 70 mikronov oz. po klasičnem postopku min. debeline 250 mikronov, vključno z vsem potrebnim spojnim in pritrdilnim nerjavečim materialom, opremljeni z odgovarjajočimi tesnili v skladu z EN 681-1. Prirobnični fazonski kosi standardne izvedbe morajo imeti vrtljivo prirobnico. Fazonski kosi na mufno morajo biti dobavljeni s sidrnimi razstavljivimi spoji (kot npr.  TYTON Sit plus (TRM), STD Vi (Pont-a-Mousson)) in EPDM tesnilom.</t>
  </si>
  <si>
    <t>VMESNI  KOS DN100/1000</t>
  </si>
  <si>
    <t>MMK 30° DN 100</t>
  </si>
  <si>
    <t>MMA DN 100/80</t>
  </si>
  <si>
    <t>FF-DN 80/500</t>
  </si>
  <si>
    <t>N90° DN 80</t>
  </si>
  <si>
    <t>MMK 22 1/2° DN 100</t>
  </si>
  <si>
    <t>T-DN 100/80</t>
  </si>
  <si>
    <t>FFR-DN 100/50</t>
  </si>
  <si>
    <t>UNIVERZALNA SPOJKA DN 50</t>
  </si>
  <si>
    <t>T-DN 150/100</t>
  </si>
  <si>
    <t>UNIVERZALNA SPOJKA DN 150</t>
  </si>
  <si>
    <t>E-DN 100</t>
  </si>
  <si>
    <t>F-DN100</t>
  </si>
  <si>
    <t>E-DN 80</t>
  </si>
  <si>
    <t>F-DN 80</t>
  </si>
  <si>
    <t>Dobava in montaža armatur, vključno z vsem potrebnim spojnim, tesnilnim in pritrdilnim nerjavečim materialom (AISI 304) iz NL GGG 400 z epoksi zaščito minimalne debeline 250 mikronov, PN 16, ISO 2537.</t>
  </si>
  <si>
    <t xml:space="preserve">EV zasun DN80 z vgradno garnituro  (RD= 1,00-1,40 m), kot npr. tip Hawle E2. Klin zasuna zaščiten z EPDM elastomerno gumo. Vreteno zasuna izdelano iz nerjavečega jekla. Tesnenje na vretenu izvedeno  s tesnilom iz NBR. Ustrezati mora standardu SIST EN 1074-2. Pritrditev vgradne garniture na zasun z navojem. </t>
  </si>
  <si>
    <t xml:space="preserve">EV zasun DN50 z vgradno garnituro  (RD= 1,00-1,40 m), kot npr. tip Hawle E2. Klin zasuna zaščiten z EPDM elastomerno gumo. Vreteno zasuna izdelano iz nerjavečega jekla. Tesnenje na vretenu izvedeno  s tesnilom iz NBR. Ustrezati mora standardu SIST EN 1074-2. Pritrditev vgradne garniture na zasun z navojem. </t>
  </si>
  <si>
    <t>Hidrant nadzemni DN80  (RD= 1,25 m) , izdelan iz litine EN-GJS-400-15U / inox, lomljive izvedbe. Glava hidranta izdelana iz NL z dvema "C" priključkoma ter enim "B" priključkom opremljenimi s slepimi prirobnicami. Hidrant mora imeti izpustno odprtino za iztok stoječe vode. Izdelan in preizkušen po SIST EN 1074-6.</t>
  </si>
  <si>
    <t xml:space="preserve">Hidrant podzemni DN80 s prostim pretokom, kot npr. "Hawle 490-00"  izdelan iz litine GGG 400 za RD= 1,00 m. Izhodna prirobnica izdelana po standardu DIN 3221. Izdelan in preizkušen po SIST EN 1074-6. Vključno z drenažnim elementom za podzemni hidrant.  </t>
  </si>
  <si>
    <t>Cestna kapa za zasune in hišne priključke (kot npr. Hawle tip 200)  , ohišje kape in pokrov iz NL, bitumensko in dodatno protikorozijsko epoxi zaščitena. Pokrov v celoti odstranljiv, s pripadajočimi distančnimi obroči.</t>
  </si>
  <si>
    <t>Cestna kapa za podzemne hidrante in odzračevalne garniture (kot npr. Hawle tip 211), ohišje kape in pokrov iz NL, bitumensko in dodatno protikorozijsko epoxi zaščitena. Pokrov v celoti odstranljiv, s pripadajočimi distančnimi obroči.</t>
  </si>
  <si>
    <t>priključek PE 100 d63</t>
  </si>
  <si>
    <t xml:space="preserve">Dezinfekcija in izpiranje cevovoda </t>
  </si>
  <si>
    <t xml:space="preserve">Tlačni preizkus cevovoda </t>
  </si>
  <si>
    <t>Dobava in montaža drogov s tablicami za označevanje hidrantov in zasunov.</t>
  </si>
  <si>
    <t xml:space="preserve">Izvedba spremembe režima obratovanja v času del, čiščenje cevi zaradi mašitev,  izvedba provizorija, izvajanje etapnosti, podpiranje komunalnih vodov in podobno. </t>
  </si>
  <si>
    <t>Dobava in montaža opozorilnega traku nad cevovodom.</t>
  </si>
  <si>
    <t>Analiza vzorca vode s strani pooblaščene organizacije.</t>
  </si>
  <si>
    <t>13.</t>
  </si>
  <si>
    <t>Preizkus hidrantov s strani pooblaščene organizacije.</t>
  </si>
  <si>
    <t xml:space="preserve">III. </t>
  </si>
  <si>
    <t>MONTAŽNA DELA SKUPAJ</t>
  </si>
  <si>
    <t>10% nepredvidenih del</t>
  </si>
  <si>
    <t>MONTAŽNA DELA VSE SKUPAJ</t>
  </si>
  <si>
    <t xml:space="preserve">IV. </t>
  </si>
  <si>
    <t>Nadzor upravljalca vodovoda med gradnjo in pri priključitvi na javni vodovod. Obračun po dejanskih urah.</t>
  </si>
  <si>
    <t>Projektantski nadzor v času gradnje (obračun po dejanskih urah)</t>
  </si>
  <si>
    <t>REKAPITULACIJA ZA CEVOVOD V1 (FAZA II)</t>
  </si>
  <si>
    <t>SKUPAJ</t>
  </si>
  <si>
    <t>VSE SKUPAJ</t>
  </si>
  <si>
    <t>3.1</t>
  </si>
  <si>
    <t>B. VODOVOD</t>
  </si>
  <si>
    <t>B. VODOVOD-SKUPAJ:</t>
  </si>
  <si>
    <t>A. KANALIZACIJA-SKUPAJ:</t>
  </si>
  <si>
    <t>C. PLINOVOD</t>
  </si>
  <si>
    <t>4.1.1</t>
  </si>
  <si>
    <t>4.1.2</t>
  </si>
  <si>
    <t>PLINSKI PRIKLJUČKI</t>
  </si>
  <si>
    <t>C. PLINOVOD SKUPAJ</t>
  </si>
  <si>
    <t>ČRNUŠKI BAJER</t>
  </si>
  <si>
    <t xml:space="preserve">A. KANALIZACIJA </t>
  </si>
  <si>
    <t>VSE SKUPAJ (A+B+C)</t>
  </si>
  <si>
    <t>VSE SKUPAJ Z DDV</t>
  </si>
  <si>
    <t>GLAVNI PLINOVOD - N25318</t>
  </si>
  <si>
    <t xml:space="preserve">EV zasun DN100 z vgradno garnituro  (RD= 1,00-1,40 m), kot npr. tip Hawle E2. Klin zasuna zaščiten z EPDM elastomerno gumo. Vreteno zasuna izdelano iz nerjavečega jekla. Tesnenje na vretenu izvedeno  s tesnilom iz NBR. Ustrezati mora standardu SIST EN 1074-2. Pritrditev vgradne garniture na zasun z navojem. </t>
  </si>
  <si>
    <t xml:space="preserve">Izvedba hišnih priključkov na projektirani vodovod (cestna kapa, betonski okvir, opozorilni drog, priključna cev do vodomernega jaška) (ocenjeno, odvisno od posameznega HP).
</t>
  </si>
  <si>
    <t>METEORNI KANAL P-I-1</t>
  </si>
  <si>
    <t>cena/enoto</t>
  </si>
  <si>
    <t>enota</t>
  </si>
  <si>
    <t>količina</t>
  </si>
  <si>
    <t>Dobava, transport in kompletna izvedba jaškov iz armiranega poliestra fi 1000 mm ter dobava, vgradnja in montaza kanalskih, protihrupnih  pokrovov z ventilacijskimi odprtinami, skupaj z AB vencem vgrajenim skupaj na razbremenilni obroč. LTŽ pokrov in okvir ART.605A, D 400, Ø 600,  ali podobni z enakimi karakteristikami (pokrov jaška je skladen s SIST EN 124-2-2015).Premer jaška, globina in priključna cev po projektu. V ceni za enoto izdelka je potrebno upoštevati dodaten izkop na mestih jaškov, planiranje.</t>
  </si>
  <si>
    <t xml:space="preserve">Strojni ozki izkop gradbenega jarka v terenu III. ktg. z razpiranjem in dodatkom ročnega izkopa 90%:10%. Širina izkopa 1,40 m (svetla širina izkopa 1,20m). lzkopana zemljina se odvaža na trajno deponijo po izbiri izvajalca. (po končanju del mora izvajalec izdelati in predati poročilo o ravnanju z odpadki) </t>
  </si>
  <si>
    <t xml:space="preserve">R E K A P I T U L A C I J A </t>
  </si>
  <si>
    <t>Objekt:</t>
  </si>
  <si>
    <t xml:space="preserve">Komunalna infrastruktura Črnuški bajer
(2. in 3. faza)
</t>
  </si>
  <si>
    <t>OZN.</t>
  </si>
  <si>
    <t>GRADBENA DELA</t>
  </si>
  <si>
    <t>vrednost
( EUR )</t>
  </si>
  <si>
    <t>I</t>
  </si>
  <si>
    <t>II</t>
  </si>
  <si>
    <t>B - PLINSKI PRIKLJUČKI -  PE 110</t>
  </si>
  <si>
    <t xml:space="preserve">SKUPAJ  A + B </t>
  </si>
  <si>
    <t>dimenzija
plinovoda</t>
  </si>
  <si>
    <t>dolžina
plinovoda</t>
  </si>
  <si>
    <t>dolžina
priključka</t>
  </si>
  <si>
    <t>4.0</t>
  </si>
  <si>
    <t>4.1</t>
  </si>
  <si>
    <t>Z. ŠT.</t>
  </si>
  <si>
    <t xml:space="preserve">POPIS MATERIALA IN DEL S PREDRAČUNOM </t>
  </si>
  <si>
    <t>PLINOVOD N 25318, PE 110x6,6</t>
  </si>
  <si>
    <t xml:space="preserve">
OPIS POSTAVKE
</t>
  </si>
  <si>
    <t>Zakoličba</t>
  </si>
  <si>
    <t>Priprava gradbišča, zarisovanje trase, določitev globin izkopa in zakoličba trase, zavarovanje zakoličbe in izdelava zakoličbenega načrta.</t>
  </si>
  <si>
    <t>Peščena površina - gradbišče</t>
  </si>
  <si>
    <t xml:space="preserve">Odstranitev peščene površine (gradbišče) debeline do 20 cm, z vsemi manipulacijami, z odvozom na stalno deponijo, vključno s pristojbino in ureditvijo v prvotno stanje. </t>
  </si>
  <si>
    <t>Asfalt na vozišču - rezanje in rušenje</t>
  </si>
  <si>
    <t>Rezanje, rušenje in odstranitev asfalta na vozišču, z vsemi manipulacijami, z odvozom na stalno deponijo in vključno s pristojbino.</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</si>
  <si>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</si>
  <si>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</si>
  <si>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</si>
  <si>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</si>
  <si>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t>Asfalt - vgradnja vozišče 9 cm</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</si>
  <si>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</si>
  <si>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vozišče:</t>
  </si>
  <si>
    <r>
      <rPr>
        <b/>
        <sz val="10"/>
        <rFont val="Arial"/>
        <family val="2"/>
        <charset val="238"/>
      </rPr>
      <t>bitudrobir:</t>
    </r>
    <r>
      <rPr>
        <sz val="10"/>
        <rFont val="Arial"/>
        <family val="2"/>
        <charset val="238"/>
      </rPr>
      <t xml:space="preserve"> vezana nosilna zmes AC 22 base B 50/70 A3, d = 6 cm</t>
    </r>
  </si>
  <si>
    <t>asfaltbeton: vezana obrabno zaporna plast AC 8 surf B 70/100 A4, d = 3 cm</t>
  </si>
  <si>
    <t>Betonski robniki - obstoječi</t>
  </si>
  <si>
    <t>Rušenje obrobe iz betonskih robnikov vseh vrst na betonski podlagi, s čiščenjem, odlaganjem na deponijo ob gradbišču in ponovna vgradnja obstoječih robnikov na betonsko podlago C 12/15 (0,05m3/m).</t>
  </si>
  <si>
    <t>Betonski robniki - novi</t>
  </si>
  <si>
    <t>Rušenje obrobe iz betonskih robnikov vseh vrst na betonski podlagi z nakladanjem na kamion in z odvozom na stalno gradbeno deponijo, vključno s pristojbino. Vgradnja novih betonskih robnikov na betonsko podlago C 12/15 (0,05 m3/m).</t>
  </si>
  <si>
    <t>Obbetoniranje kap</t>
  </si>
  <si>
    <t>Postavitev vodovodnih ali plinskih kap na višino nivelete asfalta, z obbetoniranjem, vsemi pomožnimi deli in materialom</t>
  </si>
  <si>
    <t>Planiranje dna jarka</t>
  </si>
  <si>
    <t>Planiranje dna jarka z natančnostjo +,- 3 cm.</t>
  </si>
  <si>
    <t>Strojni izkop</t>
  </si>
  <si>
    <t>Zasip - posteljica / plinovodi</t>
  </si>
  <si>
    <t>Dobava in vgradnja posteljice z dopeljanim peskom 0/4 mm za posteljico in obsip plinovoda, do višine 10 cm nad temenom cevi (po detajlu iz projekta), s planiranjem in utrjevanjem. Natančnost izdelave posteljice je +/- 1 cm.</t>
  </si>
  <si>
    <t>Zasip - tamponski material - 0/32 mm</t>
  </si>
  <si>
    <t xml:space="preserve">Dobava in vgradnja tamponskega drobljenca, zrnatosti od 0 do 32 mm za nosilni sloj, s komprimiranjem po slojih v deb. 20 - 30 cm do predpisane zbitosti in planiranje površine s točnostjo +- 1.0 cm. Vgradnja 0,40 cm pod zgornjim ustrojem ceste. </t>
  </si>
  <si>
    <t>Zasip - tamponski material - 0/63 mm</t>
  </si>
  <si>
    <t xml:space="preserve">Dobava in vgradnja gramoza za tamponsko plast, zrnatosti od 0 do 63 mm, s komprimiranjem po slojih v deb. 20 - 30 cm do predpisane zbitosti in planiranje površine s točnostjo +- 1.0 cm. </t>
  </si>
  <si>
    <t>Odvoz materiala</t>
  </si>
  <si>
    <t>Odvoz odvečnega izkopanega materiala, z vsemi manipulacijami na stalno deponijo, vključno s pristojbino.</t>
  </si>
  <si>
    <t>Opozorilni trak</t>
  </si>
  <si>
    <r>
      <t xml:space="preserve">Dobava in polaganje opozorilnega PVC traku, rumene barve z oznako </t>
    </r>
    <r>
      <rPr>
        <b/>
        <sz val="10"/>
        <rFont val="Arial"/>
        <family val="2"/>
        <charset val="238"/>
      </rPr>
      <t>POZOR PLINOVOD</t>
    </r>
    <r>
      <rPr>
        <sz val="10"/>
        <rFont val="Arial"/>
        <family val="2"/>
        <charset val="238"/>
      </rPr>
      <t>.</t>
    </r>
  </si>
  <si>
    <t>AB plošča</t>
  </si>
  <si>
    <t>Dobava montažne armiranobetonske plošče iz C 12/15 za cestno kapo in postavitev na niveleto.</t>
  </si>
  <si>
    <t>Obbetoniranje LŽ kape</t>
  </si>
  <si>
    <t>Postavitev in obbetoniranje litoželezne kape.</t>
  </si>
  <si>
    <t>Geodetski posnetek</t>
  </si>
  <si>
    <t>Geodetski posnetki s kartiranjem.</t>
  </si>
  <si>
    <t>Zavarovanje in nadzor podzemnih instalacij</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</si>
  <si>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</si>
  <si>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Zapora ceste - signalizacija / plinovodi</t>
  </si>
  <si>
    <t>Stroški zapore ceste, prometna signalizacija in osvetlitev zapore - ocena.
(obračun po dejanskih stroških oz. po m)</t>
  </si>
  <si>
    <t>Nepredvidena dela</t>
  </si>
  <si>
    <t>Nepredvidena dela odobrena s strani nadzora in obračunana po analizi cen v skladu s kalkulativnimi elementi.</t>
  </si>
  <si>
    <r>
      <t>m</t>
    </r>
    <r>
      <rPr>
        <vertAlign val="superscript"/>
        <sz val="10"/>
        <rFont val="Arial"/>
        <family val="2"/>
        <charset val="238"/>
      </rPr>
      <t>1</t>
    </r>
  </si>
  <si>
    <r>
      <t>m</t>
    </r>
    <r>
      <rPr>
        <vertAlign val="superscript"/>
        <sz val="10"/>
        <rFont val="Arial"/>
        <family val="2"/>
        <charset val="238"/>
      </rPr>
      <t>2</t>
    </r>
  </si>
  <si>
    <t>kg</t>
  </si>
  <si>
    <r>
      <t>m</t>
    </r>
    <r>
      <rPr>
        <vertAlign val="superscript"/>
        <sz val="10"/>
        <rFont val="Arial"/>
        <family val="2"/>
        <charset val="238"/>
      </rPr>
      <t>3</t>
    </r>
  </si>
  <si>
    <t>EUR</t>
  </si>
  <si>
    <t>PLINSKI PRIKLJUČKI - PE 110</t>
  </si>
  <si>
    <t>a) strojni izkop</t>
  </si>
  <si>
    <t>cena (€)</t>
  </si>
  <si>
    <t>REKAPITULACIJA - Komunalna infrastruktura Črnuški bajer
(2. in 3. faza)</t>
  </si>
  <si>
    <t xml:space="preserve">Zasip </t>
  </si>
  <si>
    <t>Izvedba HP (za objekt B2, C2, B3, C1, B1 ) - dobava in vgradnja sedlastega priključka za priklop HP DN 250/160PVC/45°, PVC cevi DN 160 v dolžini 5m s potrebnimi PVC DN160 fitingi, vključno z dobavo in vgradnjo priključnega RJ iz armiranega poliestra fi 1000, vgradnja in montaza kanalskih, protihrupnih  pokrovov z ventilacijskimi odprtinami, skupaj z AB vencem vgrajenim skupaj na razbremenilni obroč. LTŽ pokrov in okvir ART.605A, D 400, Ø 600,  ali podobni z enakimi karakteristikami (pokrov jaška je skladen s SIST EN 124-2-2015) (komplet vsa dela, enako kot za RJ na javnem vodu, izvedba po načrtu HP, št. načrta 60/21, Standard). V ceni za enoto izdelka je potrebno upoštevati dodaten izkop na mestih jaškov, planiranje.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</si>
</sst>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164" formatCode="#,##0.00\ [$EUR]"/>
    <numFmt numFmtId="165" formatCode="#,##0.00\ &quot;€&quot;"/>
    <numFmt numFmtId="166" formatCode=";;;"/>
  </numFmts>
  <fonts count="24" x14ac:knownFonts="1">
    <font>
      <sz val="10"/>
      <name val="Arial"/>
      <charset val="238"/>
    </font>
    <font>
      <sz val="8"/>
      <name val="Arial"/>
      <family val="2"/>
      <charset val="238"/>
    </font>
    <font>
      <sz val="10"/>
      <name val="Arial"/>
      <family val="2"/>
      <charset val="238"/>
    </font>
    <font>
      <i/>
      <sz val="10"/>
      <name val="Tahoma"/>
      <family val="2"/>
      <charset val="238"/>
    </font>
    <font>
      <sz val="10"/>
      <name val="Tahoma"/>
      <family val="2"/>
      <charset val="238"/>
    </font>
    <font>
      <b/>
      <sz val="10"/>
      <name val="Tahoma"/>
      <family val="2"/>
      <charset val="238"/>
    </font>
    <font>
      <sz val="12"/>
      <name val="Tahoma"/>
      <family val="2"/>
      <charset val="238"/>
    </font>
    <font>
      <b/>
      <sz val="12"/>
      <name val="Tahoma"/>
      <family val="2"/>
      <charset val="238"/>
    </font>
    <font>
      <sz val="10"/>
      <color rgb="FFFF0000"/>
      <name val="Tahoma"/>
      <family val="2"/>
      <charset val="238"/>
    </font>
    <font>
      <b/>
      <sz val="10"/>
      <color rgb="FFFF0000"/>
      <name val="Tahoma"/>
      <family val="2"/>
      <charset val="238"/>
    </font>
    <font>
      <sz val="10"/>
      <name val="Times New Roman"/>
      <family val="1"/>
      <charset val="238"/>
    </font>
    <font>
      <b/>
      <sz val="10"/>
      <name val="Arial"/>
      <family val="2"/>
      <charset val="238"/>
    </font>
    <font>
      <vertAlign val="superscript"/>
      <sz val="10"/>
      <name val="Arial CE"/>
      <charset val="238"/>
    </font>
    <font>
      <sz val="10"/>
      <name val="Arial CE"/>
      <family val="2"/>
      <charset val="238"/>
    </font>
    <font>
      <vertAlign val="superscript"/>
      <sz val="10"/>
      <name val="Tahoma"/>
      <family val="2"/>
      <charset val="238"/>
    </font>
    <font>
      <sz val="10"/>
      <name val="Arial"/>
      <charset val="238"/>
    </font>
    <font>
      <sz val="10"/>
      <color theme="1"/>
      <name val="Arial"/>
      <family val="2"/>
      <charset val="238"/>
    </font>
    <font>
      <b/>
      <sz val="14"/>
      <name val="Arial"/>
      <family val="2"/>
      <charset val="238"/>
    </font>
    <font>
      <sz val="10"/>
      <name val="Times New Roman CE"/>
      <charset val="238"/>
    </font>
    <font>
      <b/>
      <sz val="12"/>
      <name val="Arial"/>
      <family val="2"/>
      <charset val="238"/>
    </font>
    <font>
      <b/>
      <u/>
      <sz val="10"/>
      <name val="Arial"/>
      <family val="2"/>
      <charset val="238"/>
    </font>
    <font>
      <b/>
      <i/>
      <sz val="10"/>
      <name val="Arial"/>
      <family val="2"/>
      <charset val="238"/>
    </font>
    <font>
      <strike/>
      <sz val="10"/>
      <name val="Arial"/>
      <family val="2"/>
      <charset val="238"/>
    </font>
    <font>
      <vertAlign val="superscript"/>
      <sz val="10"/>
      <name val="Arial"/>
      <family val="2"/>
      <charset val="238"/>
    </font>
  </fonts>
  <fills count="4">
    <fill>
      <patternFill patternType="none"/>
    </fill>
    <fill>
      <patternFill patternType="gray125"/>
    </fill>
    <fill>
      <patternFill patternType="solid">
        <fgColor theme="0" tint="-0.14996795556505021"/>
        <bgColor indexed="64"/>
      </patternFill>
    </fill>
    <fill>
      <patternFill patternType="solid">
        <fgColor indexed="47"/>
        <bgColor indexed="64"/>
      </patternFill>
    </fill>
  </fills>
  <borders count="19">
    <border>
      <left/>
      <right/>
      <top/>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thin">
        <color auto="1"/>
      </left>
      <right style="thin">
        <color auto="1"/>
      </right>
      <top style="thin">
        <color auto="1"/>
      </top>
      <bottom style="thin">
        <color auto="1"/>
      </bottom>
      <diagonal/>
    </border>
  </borders>
  <cellStyleXfs count="6">
    <xf numFmtId="0" fontId="0" fillId="0" borderId="0"/>
    <xf numFmtId="0" fontId="2" fillId="0" borderId="0"/>
    <xf numFmtId="44" fontId="15" fillId="0" borderId="0" applyFont="0" applyFill="0" applyBorder="0" applyAlignment="0" applyProtection="0"/>
    <xf numFmtId="0" fontId="18" fillId="0" borderId="0"/>
    <xf numFmtId="0" fontId="16" fillId="0" borderId="0"/>
    <xf numFmtId="0" fontId="2" fillId="0" borderId="0"/>
  </cellStyleXfs>
  <cellXfs count="580">
    <xf numFmtId="0" fontId="0" fillId="0" borderId="0" xfId="0"/>
    <xf numFmtId="0" fontId="4" fillId="0" borderId="0" xfId="0" applyFont="1" applyAlignment="1">
      <alignment vertical="center"/>
    </xf>
    <xf numFmtId="49" fontId="5" fillId="0" borderId="0" xfId="0" applyNumberFormat="1" applyFont="1" applyAlignment="1">
      <alignment horizontal="center" vertical="center"/>
    </xf>
    <xf numFmtId="4" fontId="8" fillId="0" borderId="0" xfId="0" applyNumberFormat="1" applyFont="1" applyAlignment="1">
      <alignment vertical="center"/>
    </xf>
    <xf numFmtId="164" fontId="4" fillId="0" borderId="0" xfId="0" applyNumberFormat="1" applyFont="1" applyAlignment="1">
      <alignment vertical="center"/>
    </xf>
    <xf numFmtId="4" fontId="4" fillId="0" borderId="0" xfId="0" applyNumberFormat="1" applyFont="1" applyAlignment="1">
      <alignment vertical="center"/>
    </xf>
    <xf numFmtId="49" fontId="4" fillId="0" borderId="0" xfId="0" applyNumberFormat="1" applyFont="1" applyAlignment="1">
      <alignment vertical="top"/>
    </xf>
    <xf numFmtId="0" fontId="5" fillId="0" borderId="0" xfId="0" applyFont="1" applyAlignment="1">
      <alignment vertical="top" wrapText="1"/>
    </xf>
    <xf numFmtId="0" fontId="4" fillId="0" borderId="0" xfId="0" applyFont="1" applyAlignment="1">
      <alignment wrapText="1"/>
    </xf>
    <xf numFmtId="0" fontId="4" fillId="0" borderId="0" xfId="0" applyFont="1"/>
    <xf numFmtId="4" fontId="4" fillId="0" borderId="0" xfId="0" applyNumberFormat="1" applyFont="1"/>
    <xf numFmtId="4" fontId="8" fillId="0" borderId="0" xfId="0" applyNumberFormat="1" applyFont="1"/>
    <xf numFmtId="164" fontId="4" fillId="0" borderId="0" xfId="0" applyNumberFormat="1" applyFont="1"/>
    <xf numFmtId="49" fontId="5" fillId="0" borderId="0" xfId="0" applyNumberFormat="1" applyFont="1" applyAlignment="1">
      <alignment vertical="center"/>
    </xf>
    <xf numFmtId="0" fontId="5" fillId="0" borderId="0" xfId="0" applyFont="1" applyAlignment="1">
      <alignment vertical="center" wrapText="1"/>
    </xf>
    <xf numFmtId="0" fontId="5" fillId="0" borderId="0" xfId="0" applyFont="1" applyAlignment="1">
      <alignment vertical="center"/>
    </xf>
    <xf numFmtId="4" fontId="5" fillId="0" borderId="0" xfId="0" applyNumberFormat="1" applyFont="1" applyAlignment="1">
      <alignment vertical="center"/>
    </xf>
    <xf numFmtId="164" fontId="5" fillId="0" borderId="0" xfId="0" applyNumberFormat="1" applyFont="1" applyAlignment="1">
      <alignment vertical="center"/>
    </xf>
    <xf numFmtId="4" fontId="4" fillId="0" borderId="0" xfId="0" applyNumberFormat="1" applyFont="1" applyFill="1"/>
    <xf numFmtId="0" fontId="4" fillId="0" borderId="0" xfId="0" applyFont="1" applyAlignment="1">
      <alignment horizontal="justify" vertical="top"/>
    </xf>
    <xf numFmtId="49" fontId="4" fillId="0" borderId="0" xfId="0" applyNumberFormat="1" applyFont="1" applyAlignment="1">
      <alignment vertical="top" wrapText="1"/>
    </xf>
    <xf numFmtId="0" fontId="4" fillId="0" borderId="0" xfId="0" applyFont="1" applyFill="1" applyBorder="1" applyAlignment="1"/>
    <xf numFmtId="49" fontId="4" fillId="0" borderId="1" xfId="0" applyNumberFormat="1" applyFont="1" applyBorder="1" applyAlignment="1">
      <alignment vertical="center"/>
    </xf>
    <xf numFmtId="0" fontId="4" fillId="0" borderId="1" xfId="0" applyFont="1" applyBorder="1" applyAlignment="1">
      <alignment vertical="top" wrapText="1"/>
    </xf>
    <xf numFmtId="0" fontId="4" fillId="0" borderId="1" xfId="0" applyFont="1" applyBorder="1" applyAlignment="1">
      <alignment vertical="center" wrapText="1"/>
    </xf>
    <xf numFmtId="0" fontId="4" fillId="0" borderId="1" xfId="0" applyFont="1" applyBorder="1" applyAlignment="1">
      <alignment vertical="center"/>
    </xf>
    <xf numFmtId="4" fontId="8" fillId="0" borderId="1" xfId="0" applyNumberFormat="1" applyFont="1" applyBorder="1" applyAlignment="1">
      <alignment vertical="center"/>
    </xf>
    <xf numFmtId="164" fontId="4" fillId="0" borderId="1" xfId="0" applyNumberFormat="1" applyFont="1" applyBorder="1" applyAlignment="1">
      <alignment vertical="center"/>
    </xf>
    <xf numFmtId="4" fontId="4" fillId="0" borderId="1" xfId="0" applyNumberFormat="1" applyFont="1" applyBorder="1" applyAlignment="1">
      <alignment vertical="center"/>
    </xf>
    <xf numFmtId="49" fontId="5" fillId="0" borderId="0" xfId="0" applyNumberFormat="1" applyFont="1" applyBorder="1" applyAlignment="1">
      <alignment vertical="center"/>
    </xf>
    <xf numFmtId="0" fontId="4" fillId="0" borderId="0" xfId="0" applyFont="1" applyBorder="1" applyAlignment="1">
      <alignment vertical="top" wrapText="1"/>
    </xf>
    <xf numFmtId="0" fontId="5" fillId="0" borderId="0" xfId="0" applyFont="1" applyBorder="1" applyAlignment="1">
      <alignment vertical="center" wrapText="1"/>
    </xf>
    <xf numFmtId="0" fontId="5" fillId="0" borderId="0" xfId="0" applyFont="1" applyBorder="1" applyAlignment="1">
      <alignment vertical="center"/>
    </xf>
    <xf numFmtId="4" fontId="9" fillId="0" borderId="0" xfId="0" applyNumberFormat="1" applyFont="1" applyBorder="1" applyAlignment="1">
      <alignment vertical="center"/>
    </xf>
    <xf numFmtId="164" fontId="5" fillId="0" borderId="0" xfId="0" applyNumberFormat="1" applyFont="1" applyBorder="1" applyAlignment="1">
      <alignment vertical="center"/>
    </xf>
    <xf numFmtId="4" fontId="4" fillId="0" borderId="0" xfId="0" applyNumberFormat="1" applyFont="1" applyBorder="1" applyAlignment="1">
      <alignment horizontal="right" vertical="center"/>
    </xf>
    <xf numFmtId="49" fontId="5" fillId="0" borderId="2" xfId="0" applyNumberFormat="1" applyFont="1" applyBorder="1" applyAlignment="1">
      <alignment vertical="center"/>
    </xf>
    <xf numFmtId="0" fontId="5" fillId="0" borderId="2" xfId="0" applyFont="1" applyBorder="1" applyAlignment="1">
      <alignment vertical="top" wrapText="1"/>
    </xf>
    <xf numFmtId="0" fontId="5" fillId="0" borderId="2" xfId="0" applyFont="1" applyBorder="1" applyAlignment="1">
      <alignment vertical="center" wrapText="1"/>
    </xf>
    <xf numFmtId="0" fontId="5" fillId="0" borderId="2" xfId="0" applyFont="1" applyBorder="1" applyAlignment="1">
      <alignment vertical="center"/>
    </xf>
    <xf numFmtId="4" fontId="9" fillId="0" borderId="2" xfId="0" applyNumberFormat="1" applyFont="1" applyBorder="1" applyAlignment="1">
      <alignment vertical="center"/>
    </xf>
    <xf numFmtId="164" fontId="5" fillId="0" borderId="2" xfId="0" applyNumberFormat="1" applyFont="1" applyBorder="1" applyAlignment="1">
      <alignment vertical="center"/>
    </xf>
    <xf numFmtId="4" fontId="5" fillId="0" borderId="2" xfId="0" applyNumberFormat="1" applyFont="1" applyBorder="1" applyAlignment="1">
      <alignment vertical="center"/>
    </xf>
    <xf numFmtId="0" fontId="5" fillId="0" borderId="0" xfId="0" applyFont="1" applyBorder="1" applyAlignment="1">
      <alignment vertical="top" wrapText="1"/>
    </xf>
    <xf numFmtId="4" fontId="5" fillId="0" borderId="0" xfId="0" applyNumberFormat="1" applyFont="1" applyBorder="1" applyAlignment="1">
      <alignment vertical="center"/>
    </xf>
    <xf numFmtId="4" fontId="9" fillId="0" borderId="0" xfId="0" applyNumberFormat="1" applyFont="1" applyAlignment="1">
      <alignment vertical="center"/>
    </xf>
    <xf numFmtId="49" fontId="4" fillId="0" borderId="0" xfId="0" applyNumberFormat="1" applyFont="1" applyBorder="1" applyAlignment="1">
      <alignment vertical="center"/>
    </xf>
    <xf numFmtId="0" fontId="4" fillId="0" borderId="0" xfId="0" applyFont="1" applyBorder="1" applyAlignment="1">
      <alignment vertical="center" wrapText="1"/>
    </xf>
    <xf numFmtId="0" fontId="4" fillId="0" borderId="0" xfId="0" applyFont="1" applyBorder="1" applyAlignment="1">
      <alignment vertical="center"/>
    </xf>
    <xf numFmtId="4" fontId="8" fillId="0" borderId="0" xfId="0" applyNumberFormat="1" applyFont="1" applyBorder="1" applyAlignment="1">
      <alignment vertical="center"/>
    </xf>
    <xf numFmtId="164" fontId="4" fillId="0" borderId="0" xfId="0" applyNumberFormat="1" applyFont="1" applyBorder="1" applyAlignment="1">
      <alignment vertical="center"/>
    </xf>
    <xf numFmtId="4" fontId="4" fillId="0" borderId="0" xfId="0" applyNumberFormat="1" applyFont="1" applyBorder="1" applyAlignment="1">
      <alignment vertical="center"/>
    </xf>
    <xf numFmtId="4" fontId="8" fillId="0" borderId="0" xfId="0" applyNumberFormat="1" applyFont="1" applyFill="1"/>
    <xf numFmtId="49" fontId="4" fillId="0" borderId="0" xfId="0" applyNumberFormat="1" applyFont="1" applyFill="1" applyAlignment="1">
      <alignment vertical="top" wrapText="1"/>
    </xf>
    <xf numFmtId="0" fontId="4" fillId="0" borderId="0" xfId="0" applyNumberFormat="1" applyFont="1" applyAlignment="1">
      <alignment vertical="top" wrapText="1"/>
    </xf>
    <xf numFmtId="0" fontId="5" fillId="0" borderId="0" xfId="0" applyFont="1"/>
    <xf numFmtId="49" fontId="5" fillId="0" borderId="0" xfId="0" applyNumberFormat="1" applyFont="1" applyAlignment="1">
      <alignment vertical="top"/>
    </xf>
    <xf numFmtId="0" fontId="5" fillId="0" borderId="0" xfId="0" applyFont="1" applyAlignment="1">
      <alignment wrapText="1"/>
    </xf>
    <xf numFmtId="4" fontId="9" fillId="0" borderId="0" xfId="0" applyNumberFormat="1" applyFont="1"/>
    <xf numFmtId="164" fontId="5" fillId="0" borderId="0" xfId="0" applyNumberFormat="1" applyFont="1"/>
    <xf numFmtId="4" fontId="5" fillId="0" borderId="0" xfId="0" applyNumberFormat="1" applyFont="1"/>
    <xf numFmtId="4" fontId="8" fillId="0" borderId="0" xfId="0" applyNumberFormat="1" applyFont="1" applyAlignment="1">
      <alignment wrapText="1"/>
    </xf>
    <xf numFmtId="4" fontId="4" fillId="0" borderId="0" xfId="0" applyNumberFormat="1" applyFont="1" applyAlignment="1">
      <alignment wrapText="1"/>
    </xf>
    <xf numFmtId="164" fontId="4" fillId="0" borderId="0" xfId="0" applyNumberFormat="1" applyFont="1" applyAlignment="1">
      <alignment wrapText="1"/>
    </xf>
    <xf numFmtId="4" fontId="4" fillId="0" borderId="1" xfId="0" applyNumberFormat="1" applyFont="1" applyFill="1" applyBorder="1" applyAlignment="1">
      <alignment vertical="center"/>
    </xf>
    <xf numFmtId="0" fontId="5" fillId="0" borderId="0" xfId="0" applyFont="1" applyAlignment="1">
      <alignment vertical="top"/>
    </xf>
    <xf numFmtId="0" fontId="4" fillId="0" borderId="0" xfId="0" applyFont="1" applyAlignment="1">
      <alignment horizontal="right"/>
    </xf>
    <xf numFmtId="4" fontId="8" fillId="0" borderId="0" xfId="0" applyNumberFormat="1" applyFont="1" applyAlignment="1">
      <alignment horizontal="right"/>
    </xf>
    <xf numFmtId="164" fontId="4" fillId="0" borderId="0" xfId="0" applyNumberFormat="1" applyFont="1" applyAlignment="1">
      <alignment horizontal="right"/>
    </xf>
    <xf numFmtId="4" fontId="4" fillId="0" borderId="0" xfId="0" applyNumberFormat="1" applyFont="1" applyAlignment="1">
      <alignment horizontal="right"/>
    </xf>
    <xf numFmtId="0" fontId="4" fillId="0" borderId="1" xfId="0" applyFont="1" applyBorder="1" applyAlignment="1">
      <alignment horizontal="right"/>
    </xf>
    <xf numFmtId="4" fontId="8" fillId="0" borderId="1" xfId="0" applyNumberFormat="1" applyFont="1" applyBorder="1" applyAlignment="1">
      <alignment horizontal="right"/>
    </xf>
    <xf numFmtId="164" fontId="4" fillId="0" borderId="1" xfId="0" applyNumberFormat="1" applyFont="1" applyBorder="1" applyAlignment="1">
      <alignment horizontal="right"/>
    </xf>
    <xf numFmtId="4" fontId="4" fillId="0" borderId="1" xfId="0" applyNumberFormat="1" applyFont="1" applyBorder="1" applyAlignment="1">
      <alignment horizontal="right"/>
    </xf>
    <xf numFmtId="0" fontId="4" fillId="0" borderId="0" xfId="0" applyFont="1" applyAlignment="1">
      <alignment vertical="top"/>
    </xf>
    <xf numFmtId="0" fontId="5" fillId="0" borderId="2" xfId="0" applyFont="1" applyBorder="1" applyAlignment="1">
      <alignment vertical="top"/>
    </xf>
    <xf numFmtId="0" fontId="5" fillId="0" borderId="2" xfId="0" applyFont="1" applyBorder="1" applyAlignment="1">
      <alignment horizontal="right"/>
    </xf>
    <xf numFmtId="4" fontId="9" fillId="0" borderId="2" xfId="0" applyNumberFormat="1" applyFont="1" applyBorder="1" applyAlignment="1">
      <alignment horizontal="right"/>
    </xf>
    <xf numFmtId="164" fontId="5" fillId="0" borderId="2" xfId="0" applyNumberFormat="1" applyFont="1" applyBorder="1" applyAlignment="1">
      <alignment horizontal="right"/>
    </xf>
    <xf numFmtId="4" fontId="5" fillId="0" borderId="2" xfId="0" applyNumberFormat="1" applyFont="1" applyBorder="1" applyAlignment="1">
      <alignment horizontal="right"/>
    </xf>
    <xf numFmtId="0" fontId="3" fillId="0" borderId="0" xfId="0" applyFont="1" applyAlignment="1">
      <alignment horizontal="justify" vertical="top"/>
    </xf>
    <xf numFmtId="0" fontId="4" fillId="0" borderId="0" xfId="1" applyFont="1" applyAlignment="1">
      <alignment vertical="center"/>
    </xf>
    <xf numFmtId="49" fontId="5" fillId="0" borderId="0" xfId="1" applyNumberFormat="1" applyFont="1" applyAlignment="1">
      <alignment horizontal="center" vertical="center"/>
    </xf>
    <xf numFmtId="4" fontId="8" fillId="0" borderId="0" xfId="1" applyNumberFormat="1" applyFont="1" applyAlignment="1">
      <alignment vertical="center"/>
    </xf>
    <xf numFmtId="164" fontId="4" fillId="0" borderId="0" xfId="1" applyNumberFormat="1" applyFont="1" applyAlignment="1">
      <alignment vertical="center"/>
    </xf>
    <xf numFmtId="4" fontId="4" fillId="0" borderId="0" xfId="1" applyNumberFormat="1" applyFont="1" applyAlignment="1">
      <alignment vertical="center"/>
    </xf>
    <xf numFmtId="49" fontId="4" fillId="0" borderId="0" xfId="1" applyNumberFormat="1" applyFont="1" applyAlignment="1">
      <alignment vertical="top"/>
    </xf>
    <xf numFmtId="0" fontId="5" fillId="0" borderId="0" xfId="1" applyFont="1" applyAlignment="1">
      <alignment vertical="top" wrapText="1"/>
    </xf>
    <xf numFmtId="0" fontId="4" fillId="0" borderId="0" xfId="1" applyFont="1" applyAlignment="1">
      <alignment wrapText="1"/>
    </xf>
    <xf numFmtId="0" fontId="4" fillId="0" borderId="0" xfId="1" applyFont="1"/>
    <xf numFmtId="4" fontId="4" fillId="0" borderId="0" xfId="1" applyNumberFormat="1" applyFont="1"/>
    <xf numFmtId="4" fontId="8" fillId="0" borderId="0" xfId="1" applyNumberFormat="1" applyFont="1"/>
    <xf numFmtId="164" fontId="4" fillId="0" borderId="0" xfId="1" applyNumberFormat="1" applyFont="1"/>
    <xf numFmtId="49" fontId="5" fillId="0" borderId="0" xfId="1" applyNumberFormat="1" applyFont="1" applyAlignment="1">
      <alignment vertical="center"/>
    </xf>
    <xf numFmtId="0" fontId="5" fillId="0" borderId="0" xfId="1" applyFont="1" applyAlignment="1">
      <alignment vertical="center" wrapText="1"/>
    </xf>
    <xf numFmtId="0" fontId="5" fillId="0" borderId="0" xfId="1" applyFont="1" applyAlignment="1">
      <alignment vertical="center"/>
    </xf>
    <xf numFmtId="4" fontId="5" fillId="0" borderId="0" xfId="1" applyNumberFormat="1" applyFont="1" applyAlignment="1">
      <alignment vertical="center"/>
    </xf>
    <xf numFmtId="164" fontId="5" fillId="0" borderId="0" xfId="1" applyNumberFormat="1" applyFont="1" applyAlignment="1">
      <alignment vertical="center"/>
    </xf>
    <xf numFmtId="0" fontId="4" fillId="0" borderId="0" xfId="1" applyFont="1" applyAlignment="1">
      <alignment vertical="top" wrapText="1"/>
    </xf>
    <xf numFmtId="4" fontId="4" fillId="0" borderId="0" xfId="1" applyNumberFormat="1" applyFont="1" applyFill="1"/>
    <xf numFmtId="49" fontId="4" fillId="0" borderId="1" xfId="1" applyNumberFormat="1" applyFont="1" applyBorder="1" applyAlignment="1">
      <alignment vertical="center"/>
    </xf>
    <xf numFmtId="0" fontId="4" fillId="0" borderId="1" xfId="1" applyFont="1" applyBorder="1" applyAlignment="1">
      <alignment vertical="top" wrapText="1"/>
    </xf>
    <xf numFmtId="0" fontId="4" fillId="0" borderId="1" xfId="1" applyFont="1" applyBorder="1" applyAlignment="1">
      <alignment vertical="center" wrapText="1"/>
    </xf>
    <xf numFmtId="0" fontId="4" fillId="0" borderId="1" xfId="1" applyFont="1" applyBorder="1" applyAlignment="1">
      <alignment vertical="center"/>
    </xf>
    <xf numFmtId="4" fontId="8" fillId="0" borderId="1" xfId="1" applyNumberFormat="1" applyFont="1" applyBorder="1" applyAlignment="1">
      <alignment vertical="center"/>
    </xf>
    <xf numFmtId="164" fontId="4" fillId="0" borderId="1" xfId="1" applyNumberFormat="1" applyFont="1" applyBorder="1" applyAlignment="1">
      <alignment vertical="center"/>
    </xf>
    <xf numFmtId="4" fontId="4" fillId="0" borderId="1" xfId="1" applyNumberFormat="1" applyFont="1" applyBorder="1" applyAlignment="1">
      <alignment vertical="center"/>
    </xf>
    <xf numFmtId="49" fontId="5" fillId="0" borderId="0" xfId="1" applyNumberFormat="1" applyFont="1" applyBorder="1" applyAlignment="1">
      <alignment vertical="center"/>
    </xf>
    <xf numFmtId="0" fontId="4" fillId="0" borderId="0" xfId="1" applyFont="1" applyBorder="1" applyAlignment="1">
      <alignment vertical="top" wrapText="1"/>
    </xf>
    <xf numFmtId="0" fontId="5" fillId="0" borderId="0" xfId="1" applyFont="1" applyBorder="1" applyAlignment="1">
      <alignment vertical="center" wrapText="1"/>
    </xf>
    <xf numFmtId="0" fontId="5" fillId="0" borderId="0" xfId="1" applyFont="1" applyBorder="1" applyAlignment="1">
      <alignment vertical="center"/>
    </xf>
    <xf numFmtId="4" fontId="9" fillId="0" borderId="0" xfId="1" applyNumberFormat="1" applyFont="1" applyBorder="1" applyAlignment="1">
      <alignment vertical="center"/>
    </xf>
    <xf numFmtId="164" fontId="5" fillId="0" borderId="0" xfId="1" applyNumberFormat="1" applyFont="1" applyBorder="1" applyAlignment="1">
      <alignment vertical="center"/>
    </xf>
    <xf numFmtId="4" fontId="4" fillId="0" borderId="0" xfId="1" applyNumberFormat="1" applyFont="1" applyBorder="1" applyAlignment="1">
      <alignment horizontal="right" vertical="center"/>
    </xf>
    <xf numFmtId="49" fontId="5" fillId="0" borderId="2" xfId="1" applyNumberFormat="1" applyFont="1" applyBorder="1" applyAlignment="1">
      <alignment vertical="center"/>
    </xf>
    <xf numFmtId="0" fontId="5" fillId="0" borderId="2" xfId="1" applyFont="1" applyBorder="1" applyAlignment="1">
      <alignment vertical="top" wrapText="1"/>
    </xf>
    <xf numFmtId="0" fontId="5" fillId="0" borderId="2" xfId="1" applyFont="1" applyBorder="1" applyAlignment="1">
      <alignment vertical="center" wrapText="1"/>
    </xf>
    <xf numFmtId="0" fontId="5" fillId="0" borderId="2" xfId="1" applyFont="1" applyBorder="1" applyAlignment="1">
      <alignment vertical="center"/>
    </xf>
    <xf numFmtId="4" fontId="9" fillId="0" borderId="2" xfId="1" applyNumberFormat="1" applyFont="1" applyBorder="1" applyAlignment="1">
      <alignment vertical="center"/>
    </xf>
    <xf numFmtId="164" fontId="5" fillId="0" borderId="2" xfId="1" applyNumberFormat="1" applyFont="1" applyBorder="1" applyAlignment="1">
      <alignment vertical="center"/>
    </xf>
    <xf numFmtId="4" fontId="5" fillId="0" borderId="2" xfId="1" applyNumberFormat="1" applyFont="1" applyBorder="1" applyAlignment="1">
      <alignment vertical="center"/>
    </xf>
    <xf numFmtId="4" fontId="5" fillId="0" borderId="0" xfId="1" applyNumberFormat="1" applyFont="1" applyBorder="1" applyAlignment="1">
      <alignment vertical="center"/>
    </xf>
    <xf numFmtId="4" fontId="9" fillId="0" borderId="0" xfId="1" applyNumberFormat="1" applyFont="1" applyAlignment="1">
      <alignment vertical="center"/>
    </xf>
    <xf numFmtId="49" fontId="4" fillId="0" borderId="0" xfId="1" applyNumberFormat="1" applyFont="1" applyBorder="1" applyAlignment="1">
      <alignment vertical="center"/>
    </xf>
    <xf numFmtId="0" fontId="3" fillId="0" borderId="0" xfId="1" applyFont="1" applyAlignment="1">
      <alignment horizontal="justify" vertical="top"/>
    </xf>
    <xf numFmtId="0" fontId="4" fillId="0" borderId="0" xfId="1" applyFont="1" applyBorder="1" applyAlignment="1">
      <alignment vertical="center" wrapText="1"/>
    </xf>
    <xf numFmtId="0" fontId="4" fillId="0" borderId="0" xfId="1" applyFont="1" applyBorder="1" applyAlignment="1">
      <alignment vertical="center"/>
    </xf>
    <xf numFmtId="4" fontId="8" fillId="0" borderId="0" xfId="1" applyNumberFormat="1" applyFont="1" applyBorder="1" applyAlignment="1">
      <alignment vertical="center"/>
    </xf>
    <xf numFmtId="164" fontId="4" fillId="0" borderId="0" xfId="1" applyNumberFormat="1" applyFont="1" applyBorder="1" applyAlignment="1">
      <alignment vertical="center"/>
    </xf>
    <xf numFmtId="4" fontId="4" fillId="0" borderId="0" xfId="1" applyNumberFormat="1" applyFont="1" applyBorder="1" applyAlignment="1">
      <alignment vertical="center"/>
    </xf>
    <xf numFmtId="49" fontId="4" fillId="0" borderId="0" xfId="1" applyNumberFormat="1" applyFont="1" applyAlignment="1">
      <alignment vertical="center"/>
    </xf>
    <xf numFmtId="4" fontId="8" fillId="0" borderId="0" xfId="1" applyNumberFormat="1" applyFont="1" applyFill="1"/>
    <xf numFmtId="49" fontId="4" fillId="0" borderId="0" xfId="1" applyNumberFormat="1" applyFont="1" applyFill="1" applyAlignment="1">
      <alignment vertical="top" wrapText="1"/>
    </xf>
    <xf numFmtId="0" fontId="5" fillId="0" borderId="0" xfId="1" applyFont="1"/>
    <xf numFmtId="0" fontId="4" fillId="0" borderId="0" xfId="1" applyFont="1" applyBorder="1"/>
    <xf numFmtId="49" fontId="5" fillId="0" borderId="0" xfId="1" applyNumberFormat="1" applyFont="1" applyAlignment="1">
      <alignment vertical="top"/>
    </xf>
    <xf numFmtId="0" fontId="5" fillId="0" borderId="0" xfId="1" applyFont="1" applyAlignment="1">
      <alignment wrapText="1"/>
    </xf>
    <xf numFmtId="4" fontId="9" fillId="0" borderId="0" xfId="1" applyNumberFormat="1" applyFont="1"/>
    <xf numFmtId="164" fontId="5" fillId="0" borderId="0" xfId="1" applyNumberFormat="1" applyFont="1"/>
    <xf numFmtId="4" fontId="5" fillId="0" borderId="0" xfId="1" applyNumberFormat="1" applyFont="1"/>
    <xf numFmtId="49" fontId="4" fillId="0" borderId="0" xfId="1" applyNumberFormat="1" applyFont="1" applyBorder="1" applyAlignment="1">
      <alignment vertical="top"/>
    </xf>
    <xf numFmtId="0" fontId="4" fillId="0" borderId="0" xfId="1" applyFont="1" applyBorder="1" applyAlignment="1">
      <alignment wrapText="1"/>
    </xf>
    <xf numFmtId="4" fontId="4" fillId="0" borderId="0" xfId="1" applyNumberFormat="1" applyFont="1" applyBorder="1"/>
    <xf numFmtId="164" fontId="4" fillId="0" borderId="0" xfId="1" applyNumberFormat="1" applyFont="1" applyBorder="1"/>
    <xf numFmtId="49" fontId="4" fillId="0" borderId="0" xfId="1" applyNumberFormat="1" applyFont="1" applyAlignment="1">
      <alignment vertical="top" wrapText="1"/>
    </xf>
    <xf numFmtId="4" fontId="4" fillId="0" borderId="0" xfId="1" applyNumberFormat="1" applyFont="1" applyAlignment="1">
      <alignment wrapText="1"/>
    </xf>
    <xf numFmtId="164" fontId="4" fillId="0" borderId="0" xfId="1" applyNumberFormat="1" applyFont="1" applyAlignment="1">
      <alignment wrapText="1"/>
    </xf>
    <xf numFmtId="0" fontId="4" fillId="0" borderId="0" xfId="1" quotePrefix="1" applyFont="1" applyAlignment="1">
      <alignment horizontal="left" vertical="top" wrapText="1"/>
    </xf>
    <xf numFmtId="4" fontId="4" fillId="0" borderId="1" xfId="1" applyNumberFormat="1" applyFont="1" applyFill="1" applyBorder="1" applyAlignment="1">
      <alignment vertical="center"/>
    </xf>
    <xf numFmtId="0" fontId="4" fillId="0" borderId="0" xfId="1" applyFont="1" applyAlignment="1">
      <alignment horizontal="justify" vertical="top"/>
    </xf>
    <xf numFmtId="0" fontId="4" fillId="0" borderId="0" xfId="1" applyFont="1" applyAlignment="1">
      <alignment horizontal="right"/>
    </xf>
    <xf numFmtId="4" fontId="8" fillId="0" borderId="0" xfId="1" applyNumberFormat="1" applyFont="1" applyAlignment="1">
      <alignment horizontal="right"/>
    </xf>
    <xf numFmtId="164" fontId="4" fillId="0" borderId="0" xfId="1" applyNumberFormat="1" applyFont="1" applyAlignment="1">
      <alignment horizontal="right"/>
    </xf>
    <xf numFmtId="4" fontId="4" fillId="0" borderId="0" xfId="1" applyNumberFormat="1" applyFont="1" applyAlignment="1">
      <alignment horizontal="right"/>
    </xf>
    <xf numFmtId="0" fontId="5" fillId="0" borderId="0" xfId="1" applyFont="1" applyAlignment="1">
      <alignment vertical="top"/>
    </xf>
    <xf numFmtId="0" fontId="4" fillId="0" borderId="1" xfId="1" applyFont="1" applyBorder="1" applyAlignment="1">
      <alignment horizontal="right"/>
    </xf>
    <xf numFmtId="4" fontId="8" fillId="0" borderId="1" xfId="1" applyNumberFormat="1" applyFont="1" applyBorder="1" applyAlignment="1">
      <alignment horizontal="right"/>
    </xf>
    <xf numFmtId="164" fontId="4" fillId="0" borderId="1" xfId="1" applyNumberFormat="1" applyFont="1" applyBorder="1" applyAlignment="1">
      <alignment horizontal="right"/>
    </xf>
    <xf numFmtId="4" fontId="4" fillId="0" borderId="1" xfId="1" applyNumberFormat="1" applyFont="1" applyBorder="1" applyAlignment="1">
      <alignment horizontal="right"/>
    </xf>
    <xf numFmtId="0" fontId="4" fillId="0" borderId="0" xfId="1" applyFont="1" applyAlignment="1">
      <alignment vertical="top"/>
    </xf>
    <xf numFmtId="0" fontId="5" fillId="0" borderId="2" xfId="1" applyFont="1" applyBorder="1" applyAlignment="1">
      <alignment vertical="top"/>
    </xf>
    <xf numFmtId="0" fontId="5" fillId="0" borderId="2" xfId="1" applyFont="1" applyBorder="1" applyAlignment="1">
      <alignment horizontal="right"/>
    </xf>
    <xf numFmtId="4" fontId="9" fillId="0" borderId="2" xfId="1" applyNumberFormat="1" applyFont="1" applyBorder="1" applyAlignment="1">
      <alignment horizontal="right"/>
    </xf>
    <xf numFmtId="164" fontId="5" fillId="0" borderId="2" xfId="1" applyNumberFormat="1" applyFont="1" applyBorder="1" applyAlignment="1">
      <alignment horizontal="right"/>
    </xf>
    <xf numFmtId="4" fontId="5" fillId="0" borderId="2" xfId="1" applyNumberFormat="1" applyFont="1" applyBorder="1" applyAlignment="1">
      <alignment horizontal="right"/>
    </xf>
    <xf numFmtId="0" fontId="6" fillId="0" borderId="0" xfId="1" applyFont="1" applyAlignment="1">
      <alignment vertical="center" wrapText="1"/>
    </xf>
    <xf numFmtId="0" fontId="6" fillId="0" borderId="0" xfId="1" applyFont="1" applyAlignment="1">
      <alignment vertical="center"/>
    </xf>
    <xf numFmtId="164" fontId="6" fillId="0" borderId="0" xfId="1" applyNumberFormat="1" applyFont="1" applyAlignment="1">
      <alignment vertical="center"/>
    </xf>
    <xf numFmtId="49" fontId="7" fillId="0" borderId="0" xfId="1" applyNumberFormat="1" applyFont="1" applyAlignment="1">
      <alignment vertical="top"/>
    </xf>
    <xf numFmtId="0" fontId="7" fillId="0" borderId="0" xfId="1" applyFont="1" applyAlignment="1">
      <alignment vertical="center" wrapText="1"/>
    </xf>
    <xf numFmtId="0" fontId="7" fillId="0" borderId="0" xfId="1" applyFont="1" applyAlignment="1">
      <alignment vertical="center"/>
    </xf>
    <xf numFmtId="164" fontId="7" fillId="0" borderId="0" xfId="1" applyNumberFormat="1" applyFont="1" applyAlignment="1">
      <alignment vertical="center"/>
    </xf>
    <xf numFmtId="49" fontId="6" fillId="0" borderId="0" xfId="1" applyNumberFormat="1" applyFont="1" applyAlignment="1">
      <alignment vertical="top"/>
    </xf>
    <xf numFmtId="0" fontId="6" fillId="0" borderId="0" xfId="1" applyFont="1" applyAlignment="1">
      <alignment wrapText="1"/>
    </xf>
    <xf numFmtId="0" fontId="6" fillId="0" borderId="0" xfId="1" applyFont="1"/>
    <xf numFmtId="164" fontId="6" fillId="0" borderId="0" xfId="1" applyNumberFormat="1" applyFont="1"/>
    <xf numFmtId="0" fontId="7" fillId="0" borderId="0" xfId="1" applyFont="1"/>
    <xf numFmtId="0" fontId="7" fillId="0" borderId="0" xfId="1" applyFont="1" applyAlignment="1">
      <alignment wrapText="1"/>
    </xf>
    <xf numFmtId="164" fontId="7" fillId="0" borderId="0" xfId="1" applyNumberFormat="1" applyFont="1"/>
    <xf numFmtId="49" fontId="7" fillId="0" borderId="1" xfId="1" applyNumberFormat="1" applyFont="1" applyBorder="1" applyAlignment="1">
      <alignment vertical="top"/>
    </xf>
    <xf numFmtId="0" fontId="7" fillId="0" borderId="1" xfId="1" applyFont="1" applyBorder="1" applyAlignment="1">
      <alignment wrapText="1"/>
    </xf>
    <xf numFmtId="0" fontId="7" fillId="0" borderId="1" xfId="1" applyFont="1" applyBorder="1"/>
    <xf numFmtId="164" fontId="7" fillId="0" borderId="1" xfId="1" applyNumberFormat="1" applyFont="1" applyBorder="1"/>
    <xf numFmtId="49" fontId="7" fillId="0" borderId="2" xfId="1" applyNumberFormat="1" applyFont="1" applyBorder="1" applyAlignment="1">
      <alignment vertical="top"/>
    </xf>
    <xf numFmtId="0" fontId="7" fillId="0" borderId="2" xfId="1" applyFont="1" applyBorder="1" applyAlignment="1">
      <alignment wrapText="1"/>
    </xf>
    <xf numFmtId="0" fontId="7" fillId="0" borderId="2" xfId="1" applyFont="1" applyBorder="1"/>
    <xf numFmtId="164" fontId="7" fillId="0" borderId="2" xfId="1" applyNumberFormat="1" applyFont="1" applyBorder="1"/>
    <xf numFmtId="0" fontId="5" fillId="0" borderId="0" xfId="1" applyFont="1" applyBorder="1" applyAlignment="1">
      <alignment vertical="top" wrapText="1"/>
    </xf>
    <xf numFmtId="49" fontId="4" fillId="0" borderId="3" xfId="1" applyNumberFormat="1" applyFont="1" applyBorder="1" applyAlignment="1">
      <alignment vertical="center"/>
    </xf>
    <xf numFmtId="0" fontId="4" fillId="0" borderId="3" xfId="1" applyFont="1" applyBorder="1" applyAlignment="1">
      <alignment vertical="top" wrapText="1"/>
    </xf>
    <xf numFmtId="0" fontId="4" fillId="0" borderId="3" xfId="1" applyFont="1" applyBorder="1" applyAlignment="1">
      <alignment vertical="center" wrapText="1"/>
    </xf>
    <xf numFmtId="0" fontId="4" fillId="0" borderId="3" xfId="1" applyFont="1" applyBorder="1" applyAlignment="1">
      <alignment vertical="center"/>
    </xf>
    <xf numFmtId="4" fontId="8" fillId="0" borderId="3" xfId="1" applyNumberFormat="1" applyFont="1" applyBorder="1" applyAlignment="1">
      <alignment vertical="center"/>
    </xf>
    <xf numFmtId="164" fontId="4" fillId="0" borderId="3" xfId="1" applyNumberFormat="1" applyFont="1" applyBorder="1" applyAlignment="1">
      <alignment vertical="center"/>
    </xf>
    <xf numFmtId="4" fontId="4" fillId="0" borderId="3" xfId="1" applyNumberFormat="1" applyFont="1" applyBorder="1" applyAlignment="1">
      <alignment vertical="center"/>
    </xf>
    <xf numFmtId="0" fontId="4" fillId="0" borderId="0" xfId="0" applyFont="1" applyBorder="1" applyAlignment="1">
      <alignment horizontal="justify" vertical="top"/>
    </xf>
    <xf numFmtId="2" fontId="4" fillId="0" borderId="0" xfId="0" applyNumberFormat="1" applyFont="1" applyBorder="1" applyAlignment="1">
      <alignment horizontal="right"/>
    </xf>
    <xf numFmtId="4" fontId="8" fillId="0" borderId="0" xfId="0" applyNumberFormat="1" applyFont="1" applyBorder="1" applyAlignment="1">
      <alignment horizontal="right"/>
    </xf>
    <xf numFmtId="4" fontId="4" fillId="0" borderId="0" xfId="0" applyNumberFormat="1" applyFont="1" applyBorder="1" applyAlignment="1">
      <alignment horizontal="right"/>
    </xf>
    <xf numFmtId="0" fontId="4" fillId="0" borderId="0" xfId="0" applyFont="1" applyBorder="1"/>
    <xf numFmtId="0" fontId="4" fillId="0" borderId="0" xfId="0" applyFont="1" applyBorder="1" applyAlignment="1">
      <alignment vertical="top"/>
    </xf>
    <xf numFmtId="0" fontId="5" fillId="0" borderId="0" xfId="0" applyFont="1" applyBorder="1" applyAlignment="1">
      <alignment vertical="top"/>
    </xf>
    <xf numFmtId="0" fontId="4" fillId="0" borderId="0" xfId="0" applyFont="1" applyBorder="1" applyAlignment="1">
      <alignment horizontal="right"/>
    </xf>
    <xf numFmtId="0" fontId="4" fillId="0" borderId="0" xfId="0" applyFont="1" applyBorder="1" applyAlignment="1">
      <alignment horizontal="justify" vertical="top" wrapText="1"/>
    </xf>
    <xf numFmtId="0" fontId="4" fillId="0" borderId="0" xfId="0" applyFont="1" applyBorder="1" applyAlignment="1">
      <alignment wrapText="1"/>
    </xf>
    <xf numFmtId="2" fontId="4" fillId="0" borderId="0" xfId="0" applyNumberFormat="1" applyFont="1" applyFill="1" applyBorder="1" applyAlignment="1">
      <alignment horizontal="right"/>
    </xf>
    <xf numFmtId="49" fontId="4" fillId="0" borderId="0" xfId="0" applyNumberFormat="1" applyFont="1" applyFill="1" applyBorder="1" applyAlignment="1">
      <alignment vertical="top" wrapText="1"/>
    </xf>
    <xf numFmtId="2" fontId="8" fillId="0" borderId="0" xfId="0" applyNumberFormat="1" applyFont="1" applyBorder="1" applyAlignment="1">
      <alignment horizontal="right"/>
    </xf>
    <xf numFmtId="49" fontId="4" fillId="0" borderId="0" xfId="0" applyNumberFormat="1" applyFont="1" applyBorder="1" applyAlignment="1">
      <alignment vertical="top" wrapText="1"/>
    </xf>
    <xf numFmtId="49" fontId="4" fillId="0" borderId="4" xfId="0" applyNumberFormat="1" applyFont="1" applyBorder="1" applyAlignment="1">
      <alignment vertical="center"/>
    </xf>
    <xf numFmtId="0" fontId="4" fillId="0" borderId="4" xfId="0" applyFont="1" applyBorder="1" applyAlignment="1">
      <alignment vertical="top" wrapText="1"/>
    </xf>
    <xf numFmtId="2" fontId="4" fillId="0" borderId="4" xfId="0" applyNumberFormat="1" applyFont="1" applyBorder="1" applyAlignment="1">
      <alignment horizontal="right"/>
    </xf>
    <xf numFmtId="2" fontId="8" fillId="0" borderId="4" xfId="0" applyNumberFormat="1" applyFont="1" applyBorder="1" applyAlignment="1">
      <alignment horizontal="right"/>
    </xf>
    <xf numFmtId="4" fontId="4" fillId="0" borderId="4" xfId="0" applyNumberFormat="1" applyFont="1" applyBorder="1" applyAlignment="1">
      <alignment horizontal="right"/>
    </xf>
    <xf numFmtId="0" fontId="4" fillId="0" borderId="4" xfId="0" applyFont="1" applyBorder="1" applyAlignment="1">
      <alignment vertical="top"/>
    </xf>
    <xf numFmtId="0" fontId="3" fillId="0" borderId="0" xfId="0" applyFont="1" applyBorder="1" applyAlignment="1">
      <alignment horizontal="justify" vertical="top"/>
    </xf>
    <xf numFmtId="0" fontId="4" fillId="0" borderId="0" xfId="0" applyFont="1" applyFill="1" applyBorder="1"/>
    <xf numFmtId="2" fontId="4" fillId="0" borderId="0" xfId="0" applyNumberFormat="1" applyFont="1" applyBorder="1"/>
    <xf numFmtId="2" fontId="4" fillId="0" borderId="0" xfId="0" applyNumberFormat="1" applyFont="1" applyFill="1" applyBorder="1"/>
    <xf numFmtId="4" fontId="4" fillId="0" borderId="0" xfId="0" applyNumberFormat="1" applyFont="1" applyBorder="1"/>
    <xf numFmtId="0" fontId="4" fillId="0" borderId="0" xfId="0" applyFont="1" applyFill="1" applyBorder="1" applyAlignment="1">
      <alignment horizontal="justify" vertical="top"/>
    </xf>
    <xf numFmtId="2" fontId="8" fillId="0" borderId="0" xfId="0" applyNumberFormat="1" applyFont="1" applyFill="1" applyBorder="1" applyAlignment="1">
      <alignment horizontal="right"/>
    </xf>
    <xf numFmtId="0" fontId="4" fillId="0" borderId="0" xfId="0" applyNumberFormat="1" applyFont="1" applyBorder="1" applyAlignment="1">
      <alignment vertical="top" wrapText="1"/>
    </xf>
    <xf numFmtId="0" fontId="4" fillId="0" borderId="0" xfId="0" applyFont="1" applyFill="1" applyBorder="1" applyAlignment="1" applyProtection="1">
      <alignment horizontal="left" vertical="top" wrapText="1"/>
    </xf>
    <xf numFmtId="0" fontId="4" fillId="0" borderId="0" xfId="0" applyFont="1" applyFill="1" applyBorder="1" applyAlignment="1" applyProtection="1">
      <alignment vertical="top" wrapText="1"/>
    </xf>
    <xf numFmtId="2" fontId="4" fillId="0" borderId="1" xfId="0" applyNumberFormat="1" applyFont="1" applyBorder="1" applyAlignment="1">
      <alignment horizontal="right"/>
    </xf>
    <xf numFmtId="2" fontId="8" fillId="0" borderId="1" xfId="0" applyNumberFormat="1" applyFont="1" applyBorder="1" applyAlignment="1">
      <alignment horizontal="right"/>
    </xf>
    <xf numFmtId="0" fontId="4" fillId="0" borderId="1" xfId="0" applyFont="1" applyBorder="1" applyAlignment="1">
      <alignment vertical="top"/>
    </xf>
    <xf numFmtId="2" fontId="4" fillId="0" borderId="2" xfId="0" applyNumberFormat="1" applyFont="1" applyBorder="1" applyAlignment="1">
      <alignment horizontal="right"/>
    </xf>
    <xf numFmtId="2" fontId="8" fillId="0" borderId="2" xfId="0" applyNumberFormat="1" applyFont="1" applyBorder="1" applyAlignment="1">
      <alignment horizontal="right"/>
    </xf>
    <xf numFmtId="0" fontId="4" fillId="0" borderId="0" xfId="0" applyFont="1" applyFill="1" applyBorder="1" applyAlignment="1">
      <alignment vertical="top"/>
    </xf>
    <xf numFmtId="165" fontId="4" fillId="0" borderId="0" xfId="0" applyNumberFormat="1" applyFont="1" applyBorder="1"/>
    <xf numFmtId="0" fontId="4" fillId="0" borderId="4" xfId="0" applyFont="1" applyBorder="1"/>
    <xf numFmtId="0" fontId="5" fillId="0" borderId="2" xfId="0" applyFont="1" applyBorder="1" applyAlignment="1">
      <alignment horizontal="left"/>
    </xf>
    <xf numFmtId="4" fontId="5" fillId="0" borderId="0" xfId="0" applyNumberFormat="1" applyFont="1" applyBorder="1" applyAlignment="1">
      <alignment horizontal="right"/>
    </xf>
    <xf numFmtId="9" fontId="4" fillId="0" borderId="0" xfId="0" applyNumberFormat="1" applyFont="1" applyBorder="1" applyAlignment="1">
      <alignment horizontal="left"/>
    </xf>
    <xf numFmtId="49" fontId="4" fillId="0" borderId="0" xfId="0" applyNumberFormat="1" applyFont="1" applyBorder="1" applyAlignment="1">
      <alignment vertical="top"/>
    </xf>
    <xf numFmtId="4" fontId="4" fillId="0" borderId="0" xfId="0" applyNumberFormat="1" applyFont="1" applyFill="1" applyBorder="1"/>
    <xf numFmtId="0" fontId="4" fillId="0" borderId="0" xfId="0" applyFont="1" applyBorder="1" applyAlignment="1">
      <alignment horizontal="left"/>
    </xf>
    <xf numFmtId="49" fontId="5" fillId="0" borderId="1" xfId="0" applyNumberFormat="1" applyFont="1" applyBorder="1" applyAlignment="1">
      <alignment vertical="center"/>
    </xf>
    <xf numFmtId="0" fontId="4" fillId="0" borderId="4" xfId="0" applyFont="1" applyBorder="1" applyAlignment="1">
      <alignment horizontal="justify" vertical="top"/>
    </xf>
    <xf numFmtId="2" fontId="5" fillId="0" borderId="2" xfId="0" applyNumberFormat="1" applyFont="1" applyBorder="1" applyAlignment="1">
      <alignment horizontal="right"/>
    </xf>
    <xf numFmtId="2" fontId="9" fillId="0" borderId="2" xfId="0" applyNumberFormat="1" applyFont="1" applyBorder="1" applyAlignment="1">
      <alignment horizontal="right"/>
    </xf>
    <xf numFmtId="49" fontId="7" fillId="0" borderId="0" xfId="1" applyNumberFormat="1" applyFont="1" applyBorder="1" applyAlignment="1">
      <alignment vertical="top"/>
    </xf>
    <xf numFmtId="0" fontId="7" fillId="0" borderId="0" xfId="1" applyFont="1" applyBorder="1" applyAlignment="1">
      <alignment wrapText="1"/>
    </xf>
    <xf numFmtId="0" fontId="7" fillId="0" borderId="0" xfId="1" applyFont="1" applyBorder="1"/>
    <xf numFmtId="164" fontId="7" fillId="0" borderId="0" xfId="1" applyNumberFormat="1" applyFont="1" applyBorder="1"/>
    <xf numFmtId="49" fontId="7" fillId="0" borderId="3" xfId="1" applyNumberFormat="1" applyFont="1" applyBorder="1" applyAlignment="1">
      <alignment vertical="top"/>
    </xf>
    <xf numFmtId="0" fontId="7" fillId="0" borderId="3" xfId="1" applyFont="1" applyBorder="1" applyAlignment="1">
      <alignment wrapText="1"/>
    </xf>
    <xf numFmtId="0" fontId="7" fillId="0" borderId="3" xfId="1" applyFont="1" applyBorder="1"/>
    <xf numFmtId="164" fontId="6" fillId="0" borderId="3" xfId="1" applyNumberFormat="1" applyFont="1" applyBorder="1"/>
    <xf numFmtId="0" fontId="4" fillId="0" borderId="0" xfId="0" applyFont="1" applyBorder="1" applyAlignment="1">
      <alignment horizontal="center"/>
    </xf>
    <xf numFmtId="4" fontId="4" fillId="0" borderId="0" xfId="0" applyNumberFormat="1" applyFont="1" applyBorder="1" applyAlignment="1">
      <alignment horizontal="center"/>
    </xf>
    <xf numFmtId="0" fontId="4" fillId="0" borderId="0" xfId="1" applyFont="1" applyAlignment="1">
      <alignment horizontal="center" vertical="center"/>
    </xf>
    <xf numFmtId="0" fontId="4" fillId="0" borderId="0" xfId="1" applyFont="1" applyAlignment="1">
      <alignment horizontal="center"/>
    </xf>
    <xf numFmtId="0" fontId="5" fillId="0" borderId="0" xfId="1" applyFont="1" applyAlignment="1">
      <alignment horizontal="center" vertical="center"/>
    </xf>
    <xf numFmtId="0" fontId="4" fillId="0" borderId="1" xfId="1" applyFont="1" applyBorder="1" applyAlignment="1">
      <alignment horizontal="center" vertical="center"/>
    </xf>
    <xf numFmtId="0" fontId="5" fillId="0" borderId="0" xfId="1" applyFont="1" applyBorder="1" applyAlignment="1">
      <alignment horizontal="center" vertical="center"/>
    </xf>
    <xf numFmtId="0" fontId="5" fillId="0" borderId="2" xfId="1" applyFont="1" applyBorder="1" applyAlignment="1">
      <alignment horizontal="center" vertical="center"/>
    </xf>
    <xf numFmtId="0" fontId="4" fillId="0" borderId="0" xfId="1" applyFont="1" applyBorder="1" applyAlignment="1">
      <alignment horizontal="center" vertical="center"/>
    </xf>
    <xf numFmtId="0" fontId="5" fillId="0" borderId="0" xfId="1" applyFont="1" applyAlignment="1">
      <alignment horizontal="center"/>
    </xf>
    <xf numFmtId="0" fontId="4" fillId="0" borderId="0" xfId="1" applyFont="1" applyBorder="1" applyAlignment="1">
      <alignment horizontal="center"/>
    </xf>
    <xf numFmtId="0" fontId="4" fillId="0" borderId="3" xfId="1" applyFont="1" applyBorder="1" applyAlignment="1">
      <alignment horizontal="center" vertical="center"/>
    </xf>
    <xf numFmtId="0" fontId="4" fillId="0" borderId="1" xfId="1" applyFont="1" applyBorder="1" applyAlignment="1">
      <alignment horizontal="center"/>
    </xf>
    <xf numFmtId="0" fontId="5" fillId="0" borderId="2" xfId="1" applyFont="1" applyBorder="1" applyAlignment="1">
      <alignment horizontal="center"/>
    </xf>
    <xf numFmtId="0" fontId="4" fillId="0" borderId="0" xfId="1" applyFont="1" applyAlignment="1">
      <alignment horizontal="center" wrapText="1"/>
    </xf>
    <xf numFmtId="0" fontId="4" fillId="0" borderId="0" xfId="0" applyFont="1" applyAlignment="1">
      <alignment horizontal="center" vertical="center"/>
    </xf>
    <xf numFmtId="0" fontId="4" fillId="0" borderId="0" xfId="0" applyFont="1" applyAlignment="1">
      <alignment horizontal="center"/>
    </xf>
    <xf numFmtId="0" fontId="5" fillId="0" borderId="0" xfId="0" applyFont="1" applyAlignment="1">
      <alignment horizontal="center" vertical="center"/>
    </xf>
    <xf numFmtId="0" fontId="4" fillId="0" borderId="1" xfId="0" applyFont="1" applyBorder="1" applyAlignment="1">
      <alignment horizontal="center" vertical="center"/>
    </xf>
    <xf numFmtId="0" fontId="5" fillId="0" borderId="0" xfId="0" applyFont="1" applyBorder="1" applyAlignment="1">
      <alignment horizontal="center" vertical="center"/>
    </xf>
    <xf numFmtId="0" fontId="5" fillId="0" borderId="2" xfId="0" applyFont="1" applyBorder="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center"/>
    </xf>
    <xf numFmtId="0" fontId="4" fillId="0" borderId="0" xfId="0" applyFont="1" applyAlignment="1">
      <alignment horizontal="center" wrapText="1"/>
    </xf>
    <xf numFmtId="0" fontId="4" fillId="0" borderId="1" xfId="0" applyFont="1" applyBorder="1" applyAlignment="1">
      <alignment horizontal="center"/>
    </xf>
    <xf numFmtId="0" fontId="5" fillId="0" borderId="2" xfId="0" applyFont="1" applyBorder="1" applyAlignment="1">
      <alignment horizontal="center"/>
    </xf>
    <xf numFmtId="164" fontId="6" fillId="0" borderId="0" xfId="1" applyNumberFormat="1" applyFont="1" applyAlignment="1">
      <alignment horizontal="center" vertical="center"/>
    </xf>
    <xf numFmtId="164" fontId="6" fillId="0" borderId="0" xfId="1" applyNumberFormat="1" applyFont="1" applyAlignment="1">
      <alignment horizontal="center"/>
    </xf>
    <xf numFmtId="164" fontId="7" fillId="0" borderId="0" xfId="1" applyNumberFormat="1" applyFont="1" applyAlignment="1">
      <alignment horizontal="center" vertical="center"/>
    </xf>
    <xf numFmtId="164" fontId="7" fillId="0" borderId="0" xfId="1" applyNumberFormat="1" applyFont="1" applyAlignment="1">
      <alignment horizontal="center"/>
    </xf>
    <xf numFmtId="4" fontId="3" fillId="0" borderId="0" xfId="0" applyNumberFormat="1" applyFont="1" applyAlignment="1" applyProtection="1">
      <alignment horizontal="right" vertical="center"/>
    </xf>
    <xf numFmtId="0" fontId="3" fillId="0" borderId="0" xfId="0" applyFont="1" applyAlignment="1" applyProtection="1">
      <alignment horizontal="left" vertical="center"/>
    </xf>
    <xf numFmtId="0" fontId="3" fillId="0" borderId="0" xfId="0" applyFont="1" applyAlignment="1" applyProtection="1">
      <alignment horizontal="right" vertical="center"/>
    </xf>
    <xf numFmtId="0" fontId="2" fillId="0" borderId="0" xfId="0" applyFont="1" applyAlignment="1" applyProtection="1">
      <alignment vertical="top"/>
    </xf>
    <xf numFmtId="4" fontId="2" fillId="0" borderId="5" xfId="2" applyNumberFormat="1" applyFont="1" applyFill="1" applyBorder="1" applyAlignment="1" applyProtection="1">
      <alignment horizontal="right" vertical="center"/>
    </xf>
    <xf numFmtId="0" fontId="4" fillId="0" borderId="0" xfId="0" applyFont="1" applyAlignment="1">
      <alignment vertical="top" wrapText="1"/>
    </xf>
    <xf numFmtId="0" fontId="10" fillId="0" borderId="0" xfId="0" applyFont="1" applyBorder="1"/>
    <xf numFmtId="0" fontId="0" fillId="0" borderId="0" xfId="0" applyBorder="1"/>
    <xf numFmtId="49" fontId="0" fillId="0" borderId="0" xfId="0" applyNumberFormat="1" applyBorder="1"/>
    <xf numFmtId="0" fontId="0" fillId="0" borderId="0" xfId="0" applyBorder="1" applyAlignment="1">
      <alignment horizontal="center"/>
    </xf>
    <xf numFmtId="0" fontId="2" fillId="0" borderId="0" xfId="0" applyFont="1" applyBorder="1" applyAlignment="1">
      <alignment horizontal="left" vertical="center"/>
    </xf>
    <xf numFmtId="0" fontId="2" fillId="0" borderId="0" xfId="0" applyFont="1" applyFill="1" applyBorder="1" applyProtection="1"/>
    <xf numFmtId="0" fontId="11" fillId="0" borderId="5" xfId="3" applyFont="1" applyFill="1" applyBorder="1" applyAlignment="1" applyProtection="1">
      <alignment horizontal="center" vertical="center"/>
    </xf>
    <xf numFmtId="4" fontId="11" fillId="0" borderId="5" xfId="3" applyNumberFormat="1" applyFont="1" applyFill="1" applyBorder="1" applyAlignment="1" applyProtection="1">
      <alignment horizontal="right" vertical="center"/>
    </xf>
    <xf numFmtId="0" fontId="11" fillId="0" borderId="7" xfId="0" applyFont="1" applyFill="1" applyBorder="1" applyAlignment="1" applyProtection="1"/>
    <xf numFmtId="0" fontId="19" fillId="0" borderId="0" xfId="0" applyFont="1" applyFill="1" applyBorder="1" applyProtection="1"/>
    <xf numFmtId="0" fontId="11" fillId="0" borderId="0" xfId="0" applyFont="1" applyFill="1" applyBorder="1" applyProtection="1"/>
    <xf numFmtId="0" fontId="2" fillId="0" borderId="0" xfId="0" applyFont="1" applyFill="1" applyBorder="1" applyAlignment="1" applyProtection="1">
      <alignment horizontal="center"/>
    </xf>
    <xf numFmtId="0" fontId="11" fillId="0" borderId="11" xfId="0" applyFont="1" applyFill="1" applyBorder="1" applyAlignment="1" applyProtection="1">
      <alignment horizontal="center" vertical="center" wrapText="1"/>
    </xf>
    <xf numFmtId="4" fontId="11" fillId="0" borderId="14" xfId="0" applyNumberFormat="1" applyFont="1" applyFill="1" applyBorder="1" applyAlignment="1" applyProtection="1">
      <alignment horizontal="center" vertical="center"/>
    </xf>
    <xf numFmtId="49" fontId="2" fillId="0" borderId="5" xfId="0" applyNumberFormat="1" applyFont="1" applyFill="1" applyBorder="1" applyAlignment="1" applyProtection="1">
      <alignment vertical="center"/>
    </xf>
    <xf numFmtId="0" fontId="2" fillId="0" borderId="5" xfId="0"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4" fontId="11" fillId="0" borderId="5" xfId="2" applyNumberFormat="1" applyFont="1" applyFill="1" applyBorder="1" applyAlignment="1" applyProtection="1">
      <alignment horizontal="right"/>
    </xf>
    <xf numFmtId="0" fontId="11" fillId="0" borderId="0" xfId="0" applyFont="1" applyFill="1" applyBorder="1" applyAlignment="1" applyProtection="1">
      <alignment horizontal="right"/>
    </xf>
    <xf numFmtId="4" fontId="11" fillId="0" borderId="0" xfId="2" applyNumberFormat="1" applyFont="1" applyFill="1" applyBorder="1" applyAlignment="1" applyProtection="1">
      <alignment horizontal="right"/>
    </xf>
    <xf numFmtId="0" fontId="11" fillId="0" borderId="11" xfId="0" applyFont="1" applyFill="1" applyBorder="1" applyAlignment="1">
      <alignment horizontal="center" vertical="center" wrapText="1"/>
    </xf>
    <xf numFmtId="0" fontId="2" fillId="0" borderId="5" xfId="0" applyFont="1" applyFill="1" applyBorder="1" applyAlignment="1" applyProtection="1">
      <alignment horizontal="center" vertical="center" wrapText="1"/>
    </xf>
    <xf numFmtId="0" fontId="11" fillId="0" borderId="5" xfId="0" applyFont="1" applyFill="1" applyBorder="1" applyAlignment="1" applyProtection="1">
      <alignment horizontal="right"/>
    </xf>
    <xf numFmtId="0" fontId="11" fillId="0" borderId="0" xfId="0" applyFont="1" applyFill="1" applyBorder="1" applyAlignment="1" applyProtection="1">
      <alignment horizontal="left" vertical="top" wrapText="1"/>
    </xf>
    <xf numFmtId="0" fontId="17" fillId="0" borderId="0" xfId="0" applyFont="1" applyFill="1" applyAlignment="1" applyProtection="1">
      <alignment vertical="center"/>
    </xf>
    <xf numFmtId="0" fontId="11" fillId="2" borderId="5" xfId="3" applyFont="1" applyFill="1" applyBorder="1" applyAlignment="1" applyProtection="1">
      <alignment horizontal="center" vertical="center"/>
    </xf>
    <xf numFmtId="0" fontId="11" fillId="2" borderId="5" xfId="3" applyFont="1" applyFill="1" applyBorder="1" applyAlignment="1" applyProtection="1">
      <alignment horizontal="center" vertical="center" wrapText="1"/>
    </xf>
    <xf numFmtId="0" fontId="11" fillId="0" borderId="5" xfId="3" applyFont="1" applyBorder="1" applyAlignment="1" applyProtection="1">
      <alignment horizontal="center" vertical="center"/>
    </xf>
    <xf numFmtId="0" fontId="11" fillId="0" borderId="5" xfId="3" applyFont="1" applyBorder="1" applyAlignment="1" applyProtection="1">
      <alignment vertical="center" wrapText="1"/>
    </xf>
    <xf numFmtId="0" fontId="2" fillId="0" borderId="5" xfId="3" applyFont="1" applyBorder="1" applyAlignment="1" applyProtection="1">
      <alignment vertical="center" wrapText="1"/>
    </xf>
    <xf numFmtId="0" fontId="2" fillId="0" borderId="5" xfId="3" applyFont="1" applyBorder="1" applyAlignment="1" applyProtection="1">
      <alignment vertical="center"/>
    </xf>
    <xf numFmtId="4" fontId="11" fillId="0" borderId="5" xfId="3" applyNumberFormat="1" applyFont="1" applyBorder="1" applyAlignment="1" applyProtection="1">
      <alignment horizontal="right" vertical="center"/>
    </xf>
    <xf numFmtId="0" fontId="11" fillId="0" borderId="6" xfId="3" applyFont="1" applyBorder="1" applyAlignment="1" applyProtection="1">
      <alignment horizontal="center" vertical="center"/>
    </xf>
    <xf numFmtId="0" fontId="11" fillId="0" borderId="6" xfId="3" applyFont="1" applyBorder="1" applyAlignment="1" applyProtection="1">
      <alignment vertical="center" wrapText="1"/>
    </xf>
    <xf numFmtId="0" fontId="2" fillId="0" borderId="6" xfId="3" applyFont="1" applyBorder="1" applyAlignment="1" applyProtection="1">
      <alignment vertical="center" wrapText="1"/>
    </xf>
    <xf numFmtId="4" fontId="11" fillId="0" borderId="6" xfId="3" applyNumberFormat="1" applyFont="1" applyBorder="1" applyAlignment="1" applyProtection="1">
      <alignment horizontal="right" vertical="center"/>
    </xf>
    <xf numFmtId="0" fontId="11" fillId="0" borderId="0" xfId="0" applyFont="1" applyFill="1" applyAlignment="1" applyProtection="1">
      <alignment horizontal="left" vertical="top" wrapText="1"/>
    </xf>
    <xf numFmtId="49" fontId="11" fillId="0" borderId="0" xfId="0" applyNumberFormat="1" applyFont="1" applyAlignment="1" applyProtection="1">
      <alignment horizontal="right" vertical="top"/>
    </xf>
    <xf numFmtId="49" fontId="11" fillId="0" borderId="17" xfId="0" applyNumberFormat="1" applyFont="1" applyBorder="1" applyAlignment="1" applyProtection="1">
      <alignment horizontal="center" vertical="center" textRotation="90"/>
    </xf>
    <xf numFmtId="166" fontId="11" fillId="0" borderId="4" xfId="0" applyNumberFormat="1" applyFont="1" applyBorder="1" applyAlignment="1" applyProtection="1">
      <alignment horizontal="center" vertical="top"/>
    </xf>
    <xf numFmtId="0" fontId="11" fillId="0" borderId="0" xfId="0" applyFont="1" applyFill="1" applyBorder="1" applyAlignment="1" applyProtection="1">
      <alignment horizontal="center" vertical="top" wrapText="1"/>
    </xf>
    <xf numFmtId="0" fontId="11" fillId="0" borderId="4" xfId="0" applyFont="1" applyFill="1" applyBorder="1" applyAlignment="1" applyProtection="1">
      <alignment horizontal="center" vertical="top" wrapText="1"/>
    </xf>
    <xf numFmtId="0" fontId="11" fillId="0" borderId="3" xfId="0" applyFont="1" applyFill="1" applyBorder="1" applyAlignment="1" applyProtection="1">
      <alignment horizontal="center" vertical="top" wrapText="1"/>
    </xf>
    <xf numFmtId="0" fontId="11" fillId="0" borderId="4" xfId="0" applyFont="1" applyBorder="1" applyAlignment="1" applyProtection="1">
      <alignment horizontal="center" vertical="top"/>
    </xf>
    <xf numFmtId="0" fontId="11" fillId="0" borderId="0" xfId="0" applyFont="1" applyBorder="1" applyAlignment="1" applyProtection="1">
      <alignment horizontal="center" vertical="top"/>
    </xf>
    <xf numFmtId="0" fontId="11" fillId="0" borderId="3" xfId="0" applyFont="1" applyBorder="1" applyAlignment="1" applyProtection="1">
      <alignment horizontal="center" vertical="top"/>
    </xf>
    <xf numFmtId="0" fontId="11" fillId="0" borderId="0" xfId="0" applyFont="1" applyFill="1" applyBorder="1" applyAlignment="1" applyProtection="1">
      <alignment horizontal="center" vertical="top"/>
    </xf>
    <xf numFmtId="0" fontId="11" fillId="0" borderId="4" xfId="0" applyFont="1" applyFill="1" applyBorder="1" applyAlignment="1" applyProtection="1">
      <alignment horizontal="center" vertical="top"/>
    </xf>
    <xf numFmtId="0" fontId="11" fillId="0" borderId="3" xfId="0" applyFont="1" applyFill="1" applyBorder="1" applyAlignment="1" applyProtection="1">
      <alignment horizontal="center" vertical="top"/>
    </xf>
    <xf numFmtId="0" fontId="11" fillId="0" borderId="0" xfId="0" applyFont="1" applyAlignment="1" applyProtection="1">
      <alignment horizontal="left" vertical="top"/>
    </xf>
    <xf numFmtId="0" fontId="11" fillId="0" borderId="17" xfId="0" applyFont="1" applyBorder="1" applyAlignment="1" applyProtection="1">
      <alignment horizontal="center" vertical="top" wrapText="1"/>
    </xf>
    <xf numFmtId="0" fontId="2" fillId="0" borderId="4" xfId="0" applyFont="1" applyBorder="1" applyAlignment="1" applyProtection="1">
      <alignment horizontal="left" vertical="top"/>
    </xf>
    <xf numFmtId="0" fontId="2" fillId="0" borderId="0" xfId="0" applyFont="1" applyFill="1" applyAlignment="1" applyProtection="1">
      <alignment horizontal="left" vertical="top" wrapText="1"/>
    </xf>
    <xf numFmtId="0" fontId="20" fillId="0" borderId="4" xfId="0" applyFont="1" applyFill="1" applyBorder="1" applyAlignment="1" applyProtection="1">
      <alignment horizontal="left" vertical="top" wrapText="1"/>
    </xf>
    <xf numFmtId="0" fontId="2" fillId="0" borderId="0"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4" xfId="0" applyFont="1" applyFill="1" applyBorder="1" applyAlignment="1" applyProtection="1">
      <alignment horizontal="left" vertical="top" wrapText="1"/>
    </xf>
    <xf numFmtId="0" fontId="2" fillId="0" borderId="4" xfId="0" applyFont="1" applyFill="1" applyBorder="1" applyAlignment="1" applyProtection="1">
      <alignment horizontal="left" vertical="top"/>
    </xf>
    <xf numFmtId="0" fontId="11" fillId="0" borderId="0" xfId="4" applyFont="1" applyFill="1" applyBorder="1" applyAlignment="1" applyProtection="1">
      <alignment horizontal="left" vertical="top"/>
    </xf>
    <xf numFmtId="0" fontId="2" fillId="0" borderId="0" xfId="4"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3" xfId="0" applyFont="1" applyFill="1" applyBorder="1" applyAlignment="1" applyProtection="1">
      <alignment horizontal="left" vertical="top"/>
    </xf>
    <xf numFmtId="0" fontId="21" fillId="0" borderId="0" xfId="0" applyFont="1" applyFill="1" applyBorder="1" applyAlignment="1" applyProtection="1">
      <alignment horizontal="left" vertical="top" wrapText="1"/>
    </xf>
    <xf numFmtId="0" fontId="21" fillId="0" borderId="3" xfId="0" applyFont="1" applyFill="1" applyBorder="1" applyAlignment="1" applyProtection="1">
      <alignment horizontal="left" vertical="top" wrapText="1"/>
    </xf>
    <xf numFmtId="0" fontId="11" fillId="0" borderId="1" xfId="0" applyFont="1" applyFill="1" applyBorder="1" applyAlignment="1" applyProtection="1">
      <alignment horizontal="left" vertical="top"/>
    </xf>
    <xf numFmtId="0" fontId="11" fillId="0" borderId="0" xfId="0" applyFont="1" applyAlignment="1" applyProtection="1">
      <alignment horizontal="right" vertical="top"/>
    </xf>
    <xf numFmtId="0" fontId="2" fillId="0" borderId="4" xfId="0" applyFont="1" applyBorder="1" applyAlignment="1" applyProtection="1">
      <alignment horizontal="right" vertical="top"/>
    </xf>
    <xf numFmtId="0" fontId="2" fillId="0" borderId="0" xfId="0" applyFont="1" applyFill="1" applyAlignment="1" applyProtection="1">
      <alignment horizontal="right"/>
    </xf>
    <xf numFmtId="2" fontId="2" fillId="0" borderId="0" xfId="0" applyNumberFormat="1" applyFont="1" applyFill="1" applyAlignment="1" applyProtection="1">
      <alignment horizontal="right"/>
    </xf>
    <xf numFmtId="2" fontId="2" fillId="0" borderId="4" xfId="0" applyNumberFormat="1" applyFont="1" applyFill="1" applyBorder="1" applyAlignment="1" applyProtection="1">
      <alignment horizontal="right"/>
    </xf>
    <xf numFmtId="2" fontId="2" fillId="0" borderId="0" xfId="0" applyNumberFormat="1" applyFont="1" applyFill="1" applyBorder="1" applyAlignment="1" applyProtection="1">
      <alignment horizontal="right"/>
    </xf>
    <xf numFmtId="2" fontId="2" fillId="0" borderId="3" xfId="0" applyNumberFormat="1" applyFont="1" applyFill="1" applyBorder="1" applyAlignment="1" applyProtection="1">
      <alignment horizontal="right"/>
    </xf>
    <xf numFmtId="0" fontId="2" fillId="0" borderId="0" xfId="0" applyFont="1" applyFill="1" applyBorder="1" applyAlignment="1" applyProtection="1">
      <alignment horizontal="right"/>
    </xf>
    <xf numFmtId="0" fontId="22" fillId="0" borderId="0" xfId="0" applyFont="1" applyFill="1" applyBorder="1" applyAlignment="1" applyProtection="1">
      <alignment horizontal="right"/>
    </xf>
    <xf numFmtId="0" fontId="22" fillId="0" borderId="3" xfId="0" applyFont="1" applyFill="1" applyBorder="1" applyAlignment="1" applyProtection="1">
      <alignment horizontal="right"/>
    </xf>
    <xf numFmtId="0" fontId="2" fillId="0" borderId="4" xfId="0" applyFont="1" applyFill="1" applyBorder="1" applyAlignment="1" applyProtection="1">
      <alignment horizontal="right"/>
    </xf>
    <xf numFmtId="0" fontId="2" fillId="0" borderId="3" xfId="0" applyFont="1" applyFill="1" applyBorder="1" applyAlignment="1" applyProtection="1">
      <alignment horizontal="right"/>
    </xf>
    <xf numFmtId="0" fontId="2" fillId="0" borderId="1" xfId="0" applyFont="1" applyFill="1" applyBorder="1" applyAlignment="1" applyProtection="1">
      <alignment horizontal="right" vertical="top"/>
    </xf>
    <xf numFmtId="0" fontId="11" fillId="0" borderId="0" xfId="0" applyFont="1" applyAlignment="1" applyProtection="1">
      <alignment horizontal="centerContinuous" vertical="top"/>
    </xf>
    <xf numFmtId="0" fontId="2" fillId="0" borderId="4" xfId="0" applyFont="1" applyBorder="1" applyAlignment="1" applyProtection="1">
      <alignment vertical="top"/>
    </xf>
    <xf numFmtId="0" fontId="2" fillId="0" borderId="0" xfId="0" applyFont="1" applyFill="1" applyAlignment="1" applyProtection="1">
      <alignment horizontal="center"/>
    </xf>
    <xf numFmtId="0" fontId="2" fillId="0" borderId="4" xfId="0" applyFont="1" applyFill="1" applyBorder="1" applyAlignment="1" applyProtection="1">
      <alignment horizontal="center"/>
    </xf>
    <xf numFmtId="0" fontId="2" fillId="0" borderId="3" xfId="0" applyFont="1" applyFill="1" applyBorder="1" applyAlignment="1" applyProtection="1">
      <alignment horizontal="center"/>
    </xf>
    <xf numFmtId="0" fontId="2" fillId="0" borderId="0" xfId="0" applyFont="1" applyBorder="1" applyAlignment="1" applyProtection="1">
      <alignment horizontal="center"/>
    </xf>
    <xf numFmtId="0" fontId="2" fillId="0" borderId="3" xfId="0" applyFont="1" applyBorder="1" applyAlignment="1" applyProtection="1">
      <alignment horizontal="center"/>
    </xf>
    <xf numFmtId="0" fontId="2" fillId="0" borderId="4" xfId="0" applyFont="1" applyFill="1" applyBorder="1" applyAlignment="1" applyProtection="1">
      <alignment horizontal="center" vertical="top"/>
    </xf>
    <xf numFmtId="9" fontId="2" fillId="0" borderId="0" xfId="0" applyNumberFormat="1" applyFont="1" applyFill="1" applyBorder="1" applyAlignment="1" applyProtection="1">
      <alignment horizontal="center"/>
    </xf>
    <xf numFmtId="9" fontId="2" fillId="0" borderId="3" xfId="0" applyNumberFormat="1" applyFont="1" applyFill="1" applyBorder="1" applyAlignment="1" applyProtection="1">
      <alignment horizontal="center"/>
    </xf>
    <xf numFmtId="0" fontId="2" fillId="0" borderId="1" xfId="0" applyFont="1" applyFill="1" applyBorder="1" applyAlignment="1" applyProtection="1">
      <alignment horizontal="center" vertical="top"/>
    </xf>
    <xf numFmtId="4" fontId="2" fillId="0" borderId="0" xfId="0" applyNumberFormat="1" applyFont="1" applyFill="1" applyAlignment="1" applyProtection="1">
      <alignment horizontal="right"/>
    </xf>
    <xf numFmtId="4" fontId="2" fillId="0" borderId="18" xfId="0" applyNumberFormat="1" applyFont="1" applyFill="1" applyBorder="1" applyAlignment="1" applyProtection="1">
      <alignment horizontal="right"/>
      <protection locked="0"/>
    </xf>
    <xf numFmtId="4" fontId="2" fillId="0" borderId="0" xfId="0" applyNumberFormat="1" applyFont="1" applyFill="1" applyBorder="1" applyAlignment="1" applyProtection="1">
      <alignment horizontal="right"/>
      <protection locked="0"/>
    </xf>
    <xf numFmtId="4" fontId="2" fillId="0" borderId="4" xfId="0" applyNumberFormat="1" applyFont="1" applyFill="1" applyBorder="1" applyAlignment="1" applyProtection="1">
      <alignment horizontal="right"/>
      <protection locked="0"/>
    </xf>
    <xf numFmtId="4" fontId="2" fillId="0" borderId="3" xfId="0" applyNumberFormat="1" applyFont="1" applyFill="1" applyBorder="1" applyAlignment="1" applyProtection="1">
      <alignment horizontal="right"/>
      <protection locked="0"/>
    </xf>
    <xf numFmtId="4" fontId="2" fillId="0" borderId="18" xfId="0" applyNumberFormat="1" applyFont="1" applyBorder="1" applyAlignment="1" applyProtection="1">
      <alignment horizontal="right"/>
      <protection locked="0"/>
    </xf>
    <xf numFmtId="4" fontId="2" fillId="0" borderId="3" xfId="0" applyNumberFormat="1" applyFont="1" applyBorder="1" applyAlignment="1" applyProtection="1">
      <alignment horizontal="right"/>
      <protection locked="0"/>
    </xf>
    <xf numFmtId="0" fontId="2" fillId="0" borderId="4" xfId="0" applyFont="1" applyFill="1" applyBorder="1" applyAlignment="1" applyProtection="1">
      <alignment vertical="top"/>
      <protection locked="0"/>
    </xf>
    <xf numFmtId="4" fontId="22" fillId="0" borderId="4" xfId="0" applyNumberFormat="1" applyFont="1" applyBorder="1" applyAlignment="1" applyProtection="1">
      <alignment horizontal="right" vertical="top"/>
      <protection locked="0"/>
    </xf>
    <xf numFmtId="4" fontId="22" fillId="0" borderId="0" xfId="0" applyNumberFormat="1" applyFont="1" applyFill="1" applyBorder="1" applyAlignment="1" applyProtection="1">
      <alignment horizontal="right"/>
      <protection locked="0"/>
    </xf>
    <xf numFmtId="0" fontId="2" fillId="0" borderId="0" xfId="0" applyFont="1" applyFill="1" applyBorder="1" applyAlignment="1" applyProtection="1">
      <alignment horizontal="right"/>
      <protection locked="0"/>
    </xf>
    <xf numFmtId="0" fontId="2" fillId="0" borderId="3" xfId="0" applyFont="1" applyFill="1" applyBorder="1" applyAlignment="1" applyProtection="1">
      <alignment horizontal="right"/>
      <protection locked="0"/>
    </xf>
    <xf numFmtId="4" fontId="22" fillId="0" borderId="4" xfId="0" applyNumberFormat="1" applyFont="1" applyFill="1" applyBorder="1" applyAlignment="1" applyProtection="1">
      <alignment horizontal="right"/>
      <protection locked="0"/>
    </xf>
    <xf numFmtId="4" fontId="11" fillId="0" borderId="1" xfId="0" applyNumberFormat="1" applyFont="1" applyFill="1" applyBorder="1" applyAlignment="1" applyProtection="1">
      <alignment horizontal="right" vertical="top"/>
    </xf>
    <xf numFmtId="0" fontId="2" fillId="0" borderId="0" xfId="0" applyFont="1" applyAlignment="1" applyProtection="1">
      <alignment horizontal="right" vertical="top"/>
    </xf>
    <xf numFmtId="4" fontId="2" fillId="0" borderId="4" xfId="0" applyNumberFormat="1" applyFont="1" applyFill="1" applyBorder="1" applyAlignment="1" applyProtection="1">
      <alignment horizontal="right"/>
    </xf>
    <xf numFmtId="4" fontId="2" fillId="0" borderId="0" xfId="0" applyNumberFormat="1" applyFont="1" applyFill="1" applyBorder="1" applyAlignment="1" applyProtection="1">
      <alignment horizontal="right"/>
    </xf>
    <xf numFmtId="4" fontId="2" fillId="0" borderId="3" xfId="0" applyNumberFormat="1" applyFont="1" applyFill="1" applyBorder="1" applyAlignment="1" applyProtection="1">
      <alignment horizontal="right"/>
    </xf>
    <xf numFmtId="4" fontId="2" fillId="0" borderId="0" xfId="0" applyNumberFormat="1" applyFont="1" applyBorder="1" applyAlignment="1" applyProtection="1">
      <alignment horizontal="right"/>
    </xf>
    <xf numFmtId="4" fontId="2" fillId="0" borderId="3" xfId="0" applyNumberFormat="1" applyFont="1" applyBorder="1" applyAlignment="1" applyProtection="1">
      <alignment horizontal="right"/>
    </xf>
    <xf numFmtId="0" fontId="2" fillId="0" borderId="4" xfId="0" applyFont="1" applyFill="1" applyBorder="1" applyAlignment="1" applyProtection="1">
      <alignment vertical="top"/>
    </xf>
    <xf numFmtId="0" fontId="11" fillId="0" borderId="0" xfId="0" applyFont="1" applyAlignment="1" applyProtection="1">
      <alignment horizontal="left"/>
    </xf>
    <xf numFmtId="4" fontId="2" fillId="0" borderId="0" xfId="0" applyNumberFormat="1" applyFont="1" applyFill="1" applyAlignment="1" applyProtection="1">
      <alignment horizontal="right"/>
      <protection locked="0"/>
    </xf>
    <xf numFmtId="0" fontId="2" fillId="0" borderId="4" xfId="0" applyFont="1" applyFill="1" applyBorder="1" applyAlignment="1" applyProtection="1">
      <alignment horizontal="right"/>
      <protection locked="0"/>
    </xf>
    <xf numFmtId="0" fontId="11" fillId="0" borderId="1" xfId="0" applyFont="1" applyFill="1" applyBorder="1" applyAlignment="1" applyProtection="1">
      <alignment horizontal="right" vertical="top"/>
    </xf>
    <xf numFmtId="0" fontId="3" fillId="0" borderId="0" xfId="0" applyFont="1" applyAlignment="1" applyProtection="1">
      <alignment horizontal="center" vertical="center" textRotation="90"/>
    </xf>
    <xf numFmtId="4" fontId="3" fillId="0" borderId="0" xfId="0" applyNumberFormat="1" applyFont="1" applyAlignment="1" applyProtection="1">
      <alignment horizontal="center" vertical="center" textRotation="90"/>
    </xf>
    <xf numFmtId="49" fontId="7" fillId="0" borderId="0" xfId="1" applyNumberFormat="1" applyFont="1" applyAlignment="1">
      <alignment vertical="top" wrapText="1"/>
    </xf>
    <xf numFmtId="0" fontId="4" fillId="0" borderId="1" xfId="0" applyFont="1" applyBorder="1" applyAlignment="1">
      <alignment horizontal="left" vertical="top"/>
    </xf>
    <xf numFmtId="0" fontId="4" fillId="0" borderId="1" xfId="1" applyFont="1" applyBorder="1" applyAlignment="1">
      <alignment horizontal="left" vertical="top"/>
    </xf>
    <xf numFmtId="0" fontId="2" fillId="0" borderId="8" xfId="0" applyFont="1" applyFill="1" applyBorder="1" applyAlignment="1" applyProtection="1">
      <alignment horizontal="left" vertical="center"/>
    </xf>
    <xf numFmtId="0" fontId="2" fillId="0" borderId="10" xfId="0" applyFont="1" applyFill="1" applyBorder="1" applyAlignment="1" applyProtection="1">
      <alignment horizontal="left" vertical="center"/>
    </xf>
    <xf numFmtId="0" fontId="11" fillId="0" borderId="5" xfId="0" applyFont="1" applyFill="1" applyBorder="1" applyAlignment="1" applyProtection="1">
      <alignment horizontal="right"/>
    </xf>
    <xf numFmtId="0" fontId="11" fillId="3" borderId="8" xfId="0" applyFont="1" applyFill="1" applyBorder="1" applyAlignment="1" applyProtection="1">
      <alignment horizontal="left"/>
    </xf>
    <xf numFmtId="0" fontId="11" fillId="3" borderId="9" xfId="0" applyFont="1" applyFill="1" applyBorder="1" applyAlignment="1" applyProtection="1">
      <alignment horizontal="left"/>
    </xf>
    <xf numFmtId="0" fontId="11" fillId="3" borderId="10" xfId="0" applyFont="1" applyFill="1" applyBorder="1" applyAlignment="1" applyProtection="1">
      <alignment horizontal="left"/>
    </xf>
    <xf numFmtId="0" fontId="11" fillId="0" borderId="11"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11"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0" xfId="0" applyFont="1" applyFill="1" applyAlignment="1" applyProtection="1">
      <alignment horizontal="left" vertical="top"/>
    </xf>
    <xf numFmtId="0" fontId="11" fillId="0" borderId="0" xfId="0" applyFont="1" applyFill="1" applyAlignment="1" applyProtection="1">
      <alignment horizontal="left" vertical="top" wrapText="1"/>
    </xf>
    <xf numFmtId="0" fontId="11" fillId="2" borderId="5" xfId="3" applyFont="1" applyFill="1" applyBorder="1" applyAlignment="1" applyProtection="1">
      <alignment horizontal="center" vertical="center" wrapText="1"/>
    </xf>
    <xf numFmtId="0" fontId="11" fillId="0" borderId="5" xfId="3" applyFont="1" applyBorder="1" applyAlignment="1" applyProtection="1">
      <alignment horizontal="left" vertical="center" wrapText="1"/>
    </xf>
    <xf numFmtId="0" fontId="11" fillId="0" borderId="5" xfId="3" applyFont="1" applyBorder="1" applyAlignment="1" applyProtection="1">
      <alignment vertical="center" wrapText="1"/>
    </xf>
    <xf numFmtId="0" fontId="2" fillId="0" borderId="5" xfId="3" applyFont="1" applyBorder="1" applyAlignment="1" applyProtection="1">
      <alignment vertical="center" wrapText="1"/>
    </xf>
    <xf numFmtId="0" fontId="2" fillId="0" borderId="5" xfId="3" applyFont="1" applyBorder="1" applyAlignment="1" applyProtection="1">
      <alignment vertical="center"/>
    </xf>
    <xf numFmtId="0" fontId="2" fillId="0" borderId="8" xfId="0" applyFont="1" applyFill="1" applyBorder="1" applyAlignment="1" applyProtection="1">
      <alignment horizontal="left" vertical="center" wrapText="1"/>
    </xf>
    <xf numFmtId="4" fontId="8" fillId="0" borderId="0" xfId="0" applyNumberFormat="1" applyFont="1" applyAlignment="1" applyProtection="1">
      <alignment vertical="center"/>
      <protection locked="0"/>
    </xf>
    <xf numFmtId="4" fontId="8" fillId="0" borderId="0" xfId="0" applyNumberFormat="1" applyFont="1" applyProtection="1">
      <protection locked="0"/>
    </xf>
    <xf numFmtId="4" fontId="5" fillId="0" borderId="0" xfId="0" applyNumberFormat="1" applyFont="1" applyAlignment="1" applyProtection="1">
      <alignment vertical="center"/>
      <protection locked="0"/>
    </xf>
    <xf numFmtId="4" fontId="3" fillId="0" borderId="0" xfId="0" applyNumberFormat="1" applyFont="1" applyAlignment="1" applyProtection="1">
      <alignment horizontal="right" vertical="center"/>
      <protection locked="0"/>
    </xf>
    <xf numFmtId="4" fontId="4" fillId="0" borderId="0" xfId="0" applyNumberFormat="1" applyFont="1" applyProtection="1">
      <protection locked="0"/>
    </xf>
    <xf numFmtId="4" fontId="8" fillId="0" borderId="1" xfId="0" applyNumberFormat="1" applyFont="1" applyBorder="1" applyAlignment="1" applyProtection="1">
      <alignment vertical="center"/>
      <protection locked="0"/>
    </xf>
    <xf numFmtId="4" fontId="9" fillId="0" borderId="0" xfId="0" applyNumberFormat="1" applyFont="1" applyBorder="1" applyAlignment="1" applyProtection="1">
      <alignment vertical="center"/>
      <protection locked="0"/>
    </xf>
    <xf numFmtId="4" fontId="9" fillId="0" borderId="2" xfId="0" applyNumberFormat="1" applyFont="1" applyBorder="1" applyAlignment="1" applyProtection="1">
      <alignment vertical="center"/>
      <protection locked="0"/>
    </xf>
    <xf numFmtId="4" fontId="9" fillId="0" borderId="0" xfId="0" applyNumberFormat="1" applyFont="1" applyAlignment="1" applyProtection="1">
      <alignment vertical="center"/>
      <protection locked="0"/>
    </xf>
    <xf numFmtId="4" fontId="8" fillId="0" borderId="0" xfId="0" applyNumberFormat="1" applyFont="1" applyBorder="1" applyAlignment="1" applyProtection="1">
      <alignment vertical="center"/>
      <protection locked="0"/>
    </xf>
    <xf numFmtId="4" fontId="9" fillId="0" borderId="0" xfId="0" applyNumberFormat="1" applyFont="1" applyProtection="1">
      <protection locked="0"/>
    </xf>
    <xf numFmtId="4" fontId="4" fillId="0" borderId="0" xfId="0" applyNumberFormat="1" applyFont="1" applyAlignment="1" applyProtection="1">
      <alignment wrapText="1"/>
      <protection locked="0"/>
    </xf>
    <xf numFmtId="0" fontId="4" fillId="0" borderId="0" xfId="0" applyFont="1" applyProtection="1">
      <protection locked="0"/>
    </xf>
    <xf numFmtId="4" fontId="8" fillId="0" borderId="0" xfId="0" applyNumberFormat="1" applyFont="1" applyAlignment="1" applyProtection="1">
      <alignment horizontal="right"/>
      <protection locked="0"/>
    </xf>
    <xf numFmtId="4" fontId="8" fillId="0" borderId="1" xfId="0" applyNumberFormat="1" applyFont="1" applyBorder="1" applyAlignment="1" applyProtection="1">
      <alignment horizontal="right"/>
      <protection locked="0"/>
    </xf>
    <xf numFmtId="4" fontId="9" fillId="0" borderId="2" xfId="0" applyNumberFormat="1" applyFont="1" applyBorder="1" applyAlignment="1" applyProtection="1">
      <alignment horizontal="right"/>
      <protection locked="0"/>
    </xf>
    <xf numFmtId="4" fontId="8" fillId="0" borderId="0" xfId="1" applyNumberFormat="1" applyFont="1" applyAlignment="1" applyProtection="1">
      <alignment vertical="center"/>
      <protection locked="0"/>
    </xf>
    <xf numFmtId="4" fontId="8" fillId="0" borderId="0" xfId="1" applyNumberFormat="1" applyFont="1" applyProtection="1">
      <protection locked="0"/>
    </xf>
    <xf numFmtId="4" fontId="5" fillId="0" borderId="0" xfId="1" applyNumberFormat="1" applyFont="1" applyAlignment="1" applyProtection="1">
      <alignment vertical="center"/>
      <protection locked="0"/>
    </xf>
    <xf numFmtId="4" fontId="4" fillId="0" borderId="0" xfId="1" applyNumberFormat="1" applyFont="1" applyProtection="1">
      <protection locked="0"/>
    </xf>
    <xf numFmtId="4" fontId="8" fillId="0" borderId="1" xfId="1" applyNumberFormat="1" applyFont="1" applyBorder="1" applyAlignment="1" applyProtection="1">
      <alignment vertical="center"/>
      <protection locked="0"/>
    </xf>
    <xf numFmtId="4" fontId="9" fillId="0" borderId="0" xfId="1" applyNumberFormat="1" applyFont="1" applyBorder="1" applyAlignment="1" applyProtection="1">
      <alignment vertical="center"/>
      <protection locked="0"/>
    </xf>
    <xf numFmtId="4" fontId="9" fillId="0" borderId="2" xfId="1" applyNumberFormat="1" applyFont="1" applyBorder="1" applyAlignment="1" applyProtection="1">
      <alignment vertical="center"/>
      <protection locked="0"/>
    </xf>
    <xf numFmtId="4" fontId="9" fillId="0" borderId="0" xfId="1" applyNumberFormat="1" applyFont="1" applyAlignment="1" applyProtection="1">
      <alignment vertical="center"/>
      <protection locked="0"/>
    </xf>
    <xf numFmtId="4" fontId="8" fillId="0" borderId="0" xfId="1" applyNumberFormat="1" applyFont="1" applyBorder="1" applyAlignment="1" applyProtection="1">
      <alignment vertical="center"/>
      <protection locked="0"/>
    </xf>
    <xf numFmtId="4" fontId="9" fillId="0" borderId="0" xfId="1" applyNumberFormat="1" applyFont="1" applyProtection="1">
      <protection locked="0"/>
    </xf>
    <xf numFmtId="4" fontId="4" fillId="0" borderId="0" xfId="1" applyNumberFormat="1" applyFont="1" applyBorder="1" applyProtection="1">
      <protection locked="0"/>
    </xf>
    <xf numFmtId="4" fontId="4" fillId="0" borderId="0" xfId="1" applyNumberFormat="1" applyFont="1" applyAlignment="1" applyProtection="1">
      <alignment wrapText="1"/>
      <protection locked="0"/>
    </xf>
    <xf numFmtId="0" fontId="4" fillId="0" borderId="0" xfId="1" applyFont="1" applyProtection="1">
      <protection locked="0"/>
    </xf>
    <xf numFmtId="4" fontId="8" fillId="0" borderId="3" xfId="1" applyNumberFormat="1" applyFont="1" applyBorder="1" applyAlignment="1" applyProtection="1">
      <alignment vertical="center"/>
      <protection locked="0"/>
    </xf>
    <xf numFmtId="4" fontId="8" fillId="0" borderId="0" xfId="1" applyNumberFormat="1" applyFont="1" applyAlignment="1" applyProtection="1">
      <alignment horizontal="right"/>
      <protection locked="0"/>
    </xf>
    <xf numFmtId="4" fontId="8" fillId="0" borderId="1" xfId="1" applyNumberFormat="1" applyFont="1" applyBorder="1" applyAlignment="1" applyProtection="1">
      <alignment horizontal="right"/>
      <protection locked="0"/>
    </xf>
    <xf numFmtId="4" fontId="9" fillId="0" borderId="2" xfId="1" applyNumberFormat="1" applyFont="1" applyBorder="1" applyAlignment="1" applyProtection="1">
      <alignment horizontal="right"/>
      <protection locked="0"/>
    </xf>
    <xf numFmtId="0" fontId="4" fillId="0" borderId="0" xfId="1" applyFont="1" applyAlignment="1" applyProtection="1">
      <alignment vertical="center"/>
    </xf>
    <xf numFmtId="49" fontId="5" fillId="0" borderId="0" xfId="1" applyNumberFormat="1" applyFont="1" applyAlignment="1" applyProtection="1">
      <alignment horizontal="center" vertical="center"/>
    </xf>
    <xf numFmtId="4" fontId="8" fillId="0" borderId="0" xfId="1" applyNumberFormat="1" applyFont="1" applyAlignment="1" applyProtection="1">
      <alignment vertical="center"/>
    </xf>
    <xf numFmtId="0" fontId="4" fillId="0" borderId="0" xfId="1" applyFont="1" applyAlignment="1" applyProtection="1">
      <alignment horizontal="center" vertical="center"/>
    </xf>
    <xf numFmtId="164" fontId="4" fillId="0" borderId="0" xfId="1" applyNumberFormat="1" applyFont="1" applyAlignment="1" applyProtection="1">
      <alignment vertical="center"/>
    </xf>
    <xf numFmtId="4" fontId="4" fillId="0" borderId="0" xfId="1" applyNumberFormat="1" applyFont="1" applyAlignment="1" applyProtection="1">
      <alignment vertical="center"/>
    </xf>
    <xf numFmtId="49" fontId="4" fillId="0" borderId="0" xfId="1" applyNumberFormat="1" applyFont="1" applyAlignment="1" applyProtection="1">
      <alignment vertical="top"/>
    </xf>
    <xf numFmtId="0" fontId="5" fillId="0" borderId="0" xfId="1" applyFont="1" applyAlignment="1" applyProtection="1">
      <alignment vertical="top" wrapText="1"/>
    </xf>
    <xf numFmtId="0" fontId="4" fillId="0" borderId="0" xfId="1" applyFont="1" applyAlignment="1" applyProtection="1">
      <alignment wrapText="1"/>
    </xf>
    <xf numFmtId="0" fontId="4" fillId="0" borderId="0" xfId="1" applyFont="1" applyProtection="1"/>
    <xf numFmtId="4" fontId="4" fillId="0" borderId="0" xfId="1" applyNumberFormat="1" applyFont="1" applyProtection="1"/>
    <xf numFmtId="0" fontId="4" fillId="0" borderId="0" xfId="1" applyFont="1" applyAlignment="1" applyProtection="1">
      <alignment horizontal="center"/>
    </xf>
    <xf numFmtId="4" fontId="8" fillId="0" borderId="0" xfId="1" applyNumberFormat="1" applyFont="1" applyProtection="1"/>
    <xf numFmtId="164" fontId="4" fillId="0" borderId="0" xfId="1" applyNumberFormat="1" applyFont="1" applyProtection="1"/>
    <xf numFmtId="49" fontId="5" fillId="0" borderId="0" xfId="1" applyNumberFormat="1" applyFont="1" applyAlignment="1" applyProtection="1">
      <alignment vertical="center"/>
    </xf>
    <xf numFmtId="0" fontId="5" fillId="0" borderId="0" xfId="1" applyFont="1" applyAlignment="1" applyProtection="1">
      <alignment vertical="center" wrapText="1"/>
    </xf>
    <xf numFmtId="0" fontId="5" fillId="0" borderId="0" xfId="1" applyFont="1" applyAlignment="1" applyProtection="1">
      <alignment vertical="center"/>
    </xf>
    <xf numFmtId="4" fontId="5" fillId="0" borderId="0" xfId="1" applyNumberFormat="1" applyFont="1" applyAlignment="1" applyProtection="1">
      <alignment vertical="center"/>
    </xf>
    <xf numFmtId="0" fontId="5" fillId="0" borderId="0" xfId="1" applyFont="1" applyAlignment="1" applyProtection="1">
      <alignment horizontal="center" vertical="center"/>
    </xf>
    <xf numFmtId="164" fontId="5" fillId="0" borderId="0" xfId="1" applyNumberFormat="1" applyFont="1" applyAlignment="1" applyProtection="1">
      <alignment vertical="center"/>
    </xf>
    <xf numFmtId="0" fontId="4" fillId="0" borderId="0" xfId="1" applyFont="1" applyAlignment="1" applyProtection="1">
      <alignment vertical="top" wrapText="1"/>
    </xf>
    <xf numFmtId="4" fontId="4" fillId="0" borderId="0" xfId="1" applyNumberFormat="1" applyFont="1" applyFill="1" applyProtection="1"/>
    <xf numFmtId="49" fontId="4" fillId="0" borderId="1" xfId="1" applyNumberFormat="1" applyFont="1" applyBorder="1" applyAlignment="1" applyProtection="1">
      <alignment vertical="center"/>
    </xf>
    <xf numFmtId="0" fontId="4" fillId="0" borderId="1" xfId="1" applyFont="1" applyBorder="1" applyAlignment="1" applyProtection="1">
      <alignment vertical="top" wrapText="1"/>
    </xf>
    <xf numFmtId="0" fontId="4" fillId="0" borderId="1" xfId="1" applyFont="1" applyBorder="1" applyAlignment="1" applyProtection="1">
      <alignment vertical="center" wrapText="1"/>
    </xf>
    <xf numFmtId="0" fontId="4" fillId="0" borderId="1" xfId="1" applyFont="1" applyBorder="1" applyAlignment="1" applyProtection="1">
      <alignment vertical="center"/>
    </xf>
    <xf numFmtId="4" fontId="8" fillId="0" borderId="1" xfId="1" applyNumberFormat="1" applyFont="1" applyBorder="1" applyAlignment="1" applyProtection="1">
      <alignment vertical="center"/>
    </xf>
    <xf numFmtId="0" fontId="4" fillId="0" borderId="1" xfId="1" applyFont="1" applyBorder="1" applyAlignment="1" applyProtection="1">
      <alignment horizontal="center" vertical="center"/>
    </xf>
    <xf numFmtId="164" fontId="4" fillId="0" borderId="1" xfId="1" applyNumberFormat="1" applyFont="1" applyBorder="1" applyAlignment="1" applyProtection="1">
      <alignment vertical="center"/>
    </xf>
    <xf numFmtId="4" fontId="4" fillId="0" borderId="1" xfId="1" applyNumberFormat="1" applyFont="1" applyBorder="1" applyAlignment="1" applyProtection="1">
      <alignment vertical="center"/>
    </xf>
    <xf numFmtId="49" fontId="5" fillId="0" borderId="0" xfId="1" applyNumberFormat="1" applyFont="1" applyBorder="1" applyAlignment="1" applyProtection="1">
      <alignment vertical="center"/>
    </xf>
    <xf numFmtId="0" fontId="4" fillId="0" borderId="0" xfId="1" applyFont="1" applyBorder="1" applyAlignment="1" applyProtection="1">
      <alignment vertical="top" wrapText="1"/>
    </xf>
    <xf numFmtId="0" fontId="5" fillId="0" borderId="0" xfId="1" applyFont="1" applyBorder="1" applyAlignment="1" applyProtection="1">
      <alignment vertical="center" wrapText="1"/>
    </xf>
    <xf numFmtId="0" fontId="5" fillId="0" borderId="0" xfId="1" applyFont="1" applyBorder="1" applyAlignment="1" applyProtection="1">
      <alignment vertical="center"/>
    </xf>
    <xf numFmtId="4" fontId="9" fillId="0" borderId="0" xfId="1" applyNumberFormat="1" applyFont="1" applyBorder="1" applyAlignment="1" applyProtection="1">
      <alignment vertical="center"/>
    </xf>
    <xf numFmtId="0" fontId="5" fillId="0" borderId="0" xfId="1" applyFont="1" applyBorder="1" applyAlignment="1" applyProtection="1">
      <alignment horizontal="center" vertical="center"/>
    </xf>
    <xf numFmtId="164" fontId="5" fillId="0" borderId="0" xfId="1" applyNumberFormat="1" applyFont="1" applyBorder="1" applyAlignment="1" applyProtection="1">
      <alignment vertical="center"/>
    </xf>
    <xf numFmtId="4" fontId="4" fillId="0" borderId="0" xfId="1" applyNumberFormat="1" applyFont="1" applyBorder="1" applyAlignment="1" applyProtection="1">
      <alignment horizontal="right" vertical="center"/>
    </xf>
    <xf numFmtId="49" fontId="5" fillId="0" borderId="2" xfId="1" applyNumberFormat="1" applyFont="1" applyBorder="1" applyAlignment="1" applyProtection="1">
      <alignment vertical="center"/>
    </xf>
    <xf numFmtId="0" fontId="5" fillId="0" borderId="2" xfId="1" applyFont="1" applyBorder="1" applyAlignment="1" applyProtection="1">
      <alignment vertical="top" wrapText="1"/>
    </xf>
    <xf numFmtId="0" fontId="5" fillId="0" borderId="2" xfId="1" applyFont="1" applyBorder="1" applyAlignment="1" applyProtection="1">
      <alignment vertical="center" wrapText="1"/>
    </xf>
    <xf numFmtId="0" fontId="5" fillId="0" borderId="2" xfId="1" applyFont="1" applyBorder="1" applyAlignment="1" applyProtection="1">
      <alignment vertical="center"/>
    </xf>
    <xf numFmtId="4" fontId="9" fillId="0" borderId="2" xfId="1" applyNumberFormat="1" applyFont="1" applyBorder="1" applyAlignment="1" applyProtection="1">
      <alignment vertical="center"/>
    </xf>
    <xf numFmtId="0" fontId="5" fillId="0" borderId="2" xfId="1" applyFont="1" applyBorder="1" applyAlignment="1" applyProtection="1">
      <alignment horizontal="center" vertical="center"/>
    </xf>
    <xf numFmtId="164" fontId="5" fillId="0" borderId="2" xfId="1" applyNumberFormat="1" applyFont="1" applyBorder="1" applyAlignment="1" applyProtection="1">
      <alignment vertical="center"/>
    </xf>
    <xf numFmtId="4" fontId="5" fillId="0" borderId="2" xfId="1" applyNumberFormat="1" applyFont="1" applyBorder="1" applyAlignment="1" applyProtection="1">
      <alignment vertical="center"/>
    </xf>
    <xf numFmtId="0" fontId="5" fillId="0" borderId="0" xfId="1" applyFont="1" applyBorder="1" applyAlignment="1" applyProtection="1">
      <alignment vertical="top" wrapText="1"/>
    </xf>
    <xf numFmtId="4" fontId="5" fillId="0" borderId="0" xfId="1" applyNumberFormat="1" applyFont="1" applyBorder="1" applyAlignment="1" applyProtection="1">
      <alignment vertical="center"/>
    </xf>
    <xf numFmtId="0" fontId="4" fillId="0" borderId="0" xfId="1" applyFont="1" applyBorder="1" applyProtection="1"/>
    <xf numFmtId="4" fontId="9" fillId="0" borderId="0" xfId="1" applyNumberFormat="1" applyFont="1" applyAlignment="1" applyProtection="1">
      <alignment vertical="center"/>
    </xf>
    <xf numFmtId="49" fontId="4" fillId="0" borderId="0" xfId="1" applyNumberFormat="1" applyFont="1" applyBorder="1" applyAlignment="1" applyProtection="1">
      <alignment vertical="center"/>
    </xf>
    <xf numFmtId="0" fontId="3" fillId="0" borderId="0" xfId="1" applyFont="1" applyAlignment="1" applyProtection="1">
      <alignment horizontal="justify" vertical="top"/>
    </xf>
    <xf numFmtId="0" fontId="4" fillId="0" borderId="0" xfId="1" applyFont="1" applyBorder="1" applyAlignment="1" applyProtection="1">
      <alignment vertical="center" wrapText="1"/>
    </xf>
    <xf numFmtId="0" fontId="4" fillId="0" borderId="0" xfId="1" applyFont="1" applyBorder="1" applyAlignment="1" applyProtection="1">
      <alignment vertical="center"/>
    </xf>
    <xf numFmtId="4" fontId="8" fillId="0" borderId="0" xfId="1" applyNumberFormat="1" applyFont="1" applyBorder="1" applyAlignment="1" applyProtection="1">
      <alignment vertical="center"/>
    </xf>
    <xf numFmtId="0" fontId="4" fillId="0" borderId="0" xfId="1" applyFont="1" applyBorder="1" applyAlignment="1" applyProtection="1">
      <alignment horizontal="center" vertical="center"/>
    </xf>
    <xf numFmtId="164" fontId="4" fillId="0" borderId="0" xfId="1" applyNumberFormat="1" applyFont="1" applyBorder="1" applyAlignment="1" applyProtection="1">
      <alignment vertical="center"/>
    </xf>
    <xf numFmtId="4" fontId="4" fillId="0" borderId="0" xfId="1" applyNumberFormat="1" applyFont="1" applyBorder="1" applyAlignment="1" applyProtection="1">
      <alignment vertical="center"/>
    </xf>
    <xf numFmtId="0" fontId="3" fillId="0" borderId="0" xfId="0" applyFont="1" applyAlignment="1" applyProtection="1">
      <alignment horizontal="justify" vertical="top"/>
    </xf>
    <xf numFmtId="49" fontId="4" fillId="0" borderId="0" xfId="1" applyNumberFormat="1" applyFont="1" applyAlignment="1" applyProtection="1">
      <alignment vertical="center"/>
    </xf>
    <xf numFmtId="0" fontId="4" fillId="0" borderId="0" xfId="0" applyFont="1" applyAlignment="1" applyProtection="1">
      <alignment vertical="top" wrapText="1"/>
    </xf>
    <xf numFmtId="4" fontId="8" fillId="0" borderId="0" xfId="1" applyNumberFormat="1" applyFont="1" applyFill="1" applyProtection="1"/>
    <xf numFmtId="49" fontId="4" fillId="0" borderId="0" xfId="1" applyNumberFormat="1" applyFont="1" applyFill="1" applyAlignment="1" applyProtection="1">
      <alignment vertical="top" wrapText="1"/>
    </xf>
    <xf numFmtId="0" fontId="5" fillId="0" borderId="0" xfId="1" applyFont="1" applyProtection="1"/>
    <xf numFmtId="0" fontId="4" fillId="0" borderId="0" xfId="1" applyNumberFormat="1" applyFont="1" applyAlignment="1" applyProtection="1">
      <alignment vertical="top" wrapText="1"/>
    </xf>
    <xf numFmtId="49" fontId="5" fillId="0" borderId="0" xfId="1" applyNumberFormat="1" applyFont="1" applyAlignment="1" applyProtection="1">
      <alignment vertical="top"/>
    </xf>
    <xf numFmtId="0" fontId="5" fillId="0" borderId="0" xfId="1" applyFont="1" applyAlignment="1" applyProtection="1">
      <alignment wrapText="1"/>
    </xf>
    <xf numFmtId="4" fontId="9" fillId="0" borderId="0" xfId="1" applyNumberFormat="1" applyFont="1" applyProtection="1"/>
    <xf numFmtId="0" fontId="5" fillId="0" borderId="0" xfId="1" applyFont="1" applyAlignment="1" applyProtection="1">
      <alignment horizontal="center"/>
    </xf>
    <xf numFmtId="164" fontId="5" fillId="0" borderId="0" xfId="1" applyNumberFormat="1" applyFont="1" applyProtection="1"/>
    <xf numFmtId="4" fontId="5" fillId="0" borderId="0" xfId="1" applyNumberFormat="1" applyFont="1" applyProtection="1"/>
    <xf numFmtId="49" fontId="4" fillId="0" borderId="0" xfId="1" applyNumberFormat="1" applyFont="1" applyBorder="1" applyAlignment="1" applyProtection="1">
      <alignment vertical="top"/>
    </xf>
    <xf numFmtId="0" fontId="4" fillId="0" borderId="0" xfId="1" applyFont="1" applyBorder="1" applyAlignment="1" applyProtection="1">
      <alignment wrapText="1"/>
    </xf>
    <xf numFmtId="4" fontId="4" fillId="0" borderId="0" xfId="1" applyNumberFormat="1" applyFont="1" applyBorder="1" applyProtection="1"/>
    <xf numFmtId="0" fontId="4" fillId="0" borderId="0" xfId="1" applyFont="1" applyBorder="1" applyAlignment="1" applyProtection="1">
      <alignment horizontal="center"/>
    </xf>
    <xf numFmtId="164" fontId="4" fillId="0" borderId="0" xfId="1" applyNumberFormat="1" applyFont="1" applyBorder="1" applyProtection="1"/>
    <xf numFmtId="0" fontId="4" fillId="0" borderId="0" xfId="1" quotePrefix="1" applyFont="1" applyBorder="1" applyAlignment="1" applyProtection="1">
      <alignment horizontal="left" vertical="top" wrapText="1"/>
    </xf>
    <xf numFmtId="49" fontId="4" fillId="0" borderId="3" xfId="1" applyNumberFormat="1" applyFont="1" applyBorder="1" applyAlignment="1" applyProtection="1">
      <alignment vertical="center"/>
    </xf>
    <xf numFmtId="0" fontId="4" fillId="0" borderId="3" xfId="1" applyFont="1" applyBorder="1" applyAlignment="1" applyProtection="1">
      <alignment vertical="top" wrapText="1"/>
    </xf>
    <xf numFmtId="0" fontId="4" fillId="0" borderId="3" xfId="1" applyFont="1" applyBorder="1" applyAlignment="1" applyProtection="1">
      <alignment vertical="center" wrapText="1"/>
    </xf>
    <xf numFmtId="0" fontId="4" fillId="0" borderId="3" xfId="1" applyFont="1" applyBorder="1" applyAlignment="1" applyProtection="1">
      <alignment vertical="center"/>
    </xf>
    <xf numFmtId="4" fontId="8" fillId="0" borderId="3" xfId="1" applyNumberFormat="1" applyFont="1" applyBorder="1" applyAlignment="1" applyProtection="1">
      <alignment vertical="center"/>
    </xf>
    <xf numFmtId="0" fontId="4" fillId="0" borderId="3" xfId="1" applyFont="1" applyBorder="1" applyAlignment="1" applyProtection="1">
      <alignment horizontal="center" vertical="center"/>
    </xf>
    <xf numFmtId="164" fontId="4" fillId="0" borderId="3" xfId="1" applyNumberFormat="1" applyFont="1" applyBorder="1" applyAlignment="1" applyProtection="1">
      <alignment vertical="center"/>
    </xf>
    <xf numFmtId="4" fontId="4" fillId="0" borderId="3" xfId="1" applyNumberFormat="1" applyFont="1" applyBorder="1" applyAlignment="1" applyProtection="1">
      <alignment vertical="center"/>
    </xf>
    <xf numFmtId="4" fontId="4" fillId="0" borderId="1" xfId="1" applyNumberFormat="1" applyFont="1" applyFill="1" applyBorder="1" applyAlignment="1" applyProtection="1">
      <alignment vertical="center"/>
    </xf>
    <xf numFmtId="0" fontId="4" fillId="0" borderId="0" xfId="1" applyFont="1" applyAlignment="1" applyProtection="1">
      <alignment horizontal="justify" vertical="top"/>
    </xf>
    <xf numFmtId="0" fontId="4" fillId="0" borderId="0" xfId="1" applyFont="1" applyAlignment="1" applyProtection="1">
      <alignment horizontal="right"/>
    </xf>
    <xf numFmtId="4" fontId="8" fillId="0" borderId="0" xfId="1" applyNumberFormat="1" applyFont="1" applyAlignment="1" applyProtection="1">
      <alignment horizontal="right"/>
    </xf>
    <xf numFmtId="164" fontId="4" fillId="0" borderId="0" xfId="1" applyNumberFormat="1" applyFont="1" applyAlignment="1" applyProtection="1">
      <alignment horizontal="right"/>
    </xf>
    <xf numFmtId="4" fontId="4" fillId="0" borderId="0" xfId="1" applyNumberFormat="1" applyFont="1" applyAlignment="1" applyProtection="1">
      <alignment horizontal="right"/>
    </xf>
    <xf numFmtId="0" fontId="5" fillId="0" borderId="0" xfId="1" applyFont="1" applyAlignment="1" applyProtection="1">
      <alignment vertical="top"/>
    </xf>
    <xf numFmtId="0" fontId="4" fillId="0" borderId="1" xfId="1" applyFont="1" applyBorder="1" applyAlignment="1" applyProtection="1">
      <alignment horizontal="left" vertical="top"/>
    </xf>
    <xf numFmtId="0" fontId="4" fillId="0" borderId="1" xfId="1" applyFont="1" applyBorder="1" applyAlignment="1" applyProtection="1">
      <alignment horizontal="right"/>
    </xf>
    <xf numFmtId="4" fontId="8" fillId="0" borderId="1" xfId="1" applyNumberFormat="1" applyFont="1" applyBorder="1" applyAlignment="1" applyProtection="1">
      <alignment horizontal="right"/>
    </xf>
    <xf numFmtId="0" fontId="4" fillId="0" borderId="1" xfId="1" applyFont="1" applyBorder="1" applyAlignment="1" applyProtection="1">
      <alignment horizontal="center"/>
    </xf>
    <xf numFmtId="164" fontId="4" fillId="0" borderId="1" xfId="1" applyNumberFormat="1" applyFont="1" applyBorder="1" applyAlignment="1" applyProtection="1">
      <alignment horizontal="right"/>
    </xf>
    <xf numFmtId="4" fontId="4" fillId="0" borderId="1" xfId="1" applyNumberFormat="1" applyFont="1" applyBorder="1" applyAlignment="1" applyProtection="1">
      <alignment horizontal="right"/>
    </xf>
    <xf numFmtId="0" fontId="4" fillId="0" borderId="0" xfId="1" applyFont="1" applyAlignment="1" applyProtection="1">
      <alignment vertical="top"/>
    </xf>
    <xf numFmtId="0" fontId="5" fillId="0" borderId="2" xfId="1" applyFont="1" applyBorder="1" applyAlignment="1" applyProtection="1">
      <alignment vertical="top"/>
    </xf>
    <xf numFmtId="0" fontId="5" fillId="0" borderId="2" xfId="1" applyFont="1" applyBorder="1" applyAlignment="1" applyProtection="1">
      <alignment horizontal="right"/>
    </xf>
    <xf numFmtId="4" fontId="9" fillId="0" borderId="2" xfId="1" applyNumberFormat="1" applyFont="1" applyBorder="1" applyAlignment="1" applyProtection="1">
      <alignment horizontal="right"/>
    </xf>
    <xf numFmtId="0" fontId="5" fillId="0" borderId="2" xfId="1" applyFont="1" applyBorder="1" applyAlignment="1" applyProtection="1">
      <alignment horizontal="center"/>
    </xf>
    <xf numFmtId="164" fontId="5" fillId="0" borderId="2" xfId="1" applyNumberFormat="1" applyFont="1" applyBorder="1" applyAlignment="1" applyProtection="1">
      <alignment horizontal="right"/>
    </xf>
    <xf numFmtId="4" fontId="5" fillId="0" borderId="2" xfId="1" applyNumberFormat="1" applyFont="1" applyBorder="1" applyAlignment="1" applyProtection="1">
      <alignment horizontal="right"/>
    </xf>
    <xf numFmtId="4" fontId="8" fillId="0" borderId="0" xfId="0" applyNumberFormat="1" applyFont="1" applyBorder="1" applyAlignment="1" applyProtection="1">
      <alignment horizontal="right"/>
      <protection locked="0"/>
    </xf>
    <xf numFmtId="4" fontId="4" fillId="0" borderId="0" xfId="0" applyNumberFormat="1" applyFont="1" applyBorder="1" applyAlignment="1" applyProtection="1">
      <alignment horizontal="right" wrapText="1"/>
      <protection locked="0"/>
    </xf>
    <xf numFmtId="4" fontId="4" fillId="0" borderId="0" xfId="0" applyNumberFormat="1" applyFont="1" applyBorder="1" applyAlignment="1" applyProtection="1">
      <alignment horizontal="right"/>
      <protection locked="0"/>
    </xf>
    <xf numFmtId="4" fontId="8" fillId="0" borderId="4" xfId="0" applyNumberFormat="1" applyFont="1" applyBorder="1" applyAlignment="1" applyProtection="1">
      <alignment horizontal="right"/>
      <protection locked="0"/>
    </xf>
    <xf numFmtId="4" fontId="4" fillId="0" borderId="0" xfId="0" applyNumberFormat="1" applyFont="1" applyBorder="1" applyProtection="1">
      <protection locked="0"/>
    </xf>
    <xf numFmtId="4" fontId="8" fillId="0" borderId="2" xfId="0" applyNumberFormat="1" applyFont="1" applyBorder="1" applyAlignment="1" applyProtection="1">
      <alignment horizontal="right"/>
      <protection locked="0"/>
    </xf>
    <xf numFmtId="4" fontId="8" fillId="0" borderId="0" xfId="0" applyNumberFormat="1" applyFont="1" applyFill="1" applyBorder="1" applyAlignment="1" applyProtection="1">
      <alignment horizontal="right"/>
      <protection locked="0"/>
    </xf>
    <xf numFmtId="4" fontId="4" fillId="0" borderId="0" xfId="0" applyNumberFormat="1" applyFont="1" applyFill="1" applyBorder="1" applyAlignment="1" applyProtection="1">
      <alignment horizontal="right"/>
      <protection locked="0"/>
    </xf>
    <xf numFmtId="2" fontId="4" fillId="0" borderId="0" xfId="0" applyNumberFormat="1" applyFont="1" applyFill="1" applyBorder="1" applyProtection="1">
      <protection locked="0"/>
    </xf>
    <xf numFmtId="4" fontId="22" fillId="0" borderId="0" xfId="0" applyNumberFormat="1" applyFont="1" applyAlignment="1" applyProtection="1">
      <alignment horizontal="right" vertical="top"/>
      <protection locked="0"/>
    </xf>
    <xf numFmtId="4" fontId="3" fillId="0" borderId="0" xfId="0" applyNumberFormat="1" applyFont="1" applyAlignment="1" applyProtection="1">
      <alignment horizontal="center" vertical="center" textRotation="90"/>
      <protection locked="0"/>
    </xf>
    <xf numFmtId="0" fontId="11" fillId="0" borderId="3" xfId="0" applyFont="1" applyFill="1" applyBorder="1" applyAlignment="1" applyProtection="1">
      <alignment horizontal="center" vertical="top"/>
      <protection locked="0"/>
    </xf>
    <xf numFmtId="4" fontId="11" fillId="0" borderId="1" xfId="0" applyNumberFormat="1" applyFont="1" applyFill="1" applyBorder="1" applyAlignment="1" applyProtection="1">
      <alignment horizontal="right" vertical="top"/>
      <protection locked="0"/>
    </xf>
    <xf numFmtId="0" fontId="0" fillId="0" borderId="0" xfId="0" applyProtection="1">
      <protection locked="0"/>
    </xf>
  </cellXfs>
  <cellStyles count="6">
    <cellStyle name="Navadno" xfId="0" builtinId="0"/>
    <cellStyle name="Navadno 2" xfId="1"/>
    <cellStyle name="Navadno 3" xfId="5"/>
    <cellStyle name="Navadno 52" xfId="4"/>
    <cellStyle name="Navadno_POPIS DEL ZA GRADBENA DELA ILOVICA1" xfId="3"/>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xdr:col>
      <xdr:colOff>561975</xdr:colOff>
      <xdr:row>58</xdr:row>
      <xdr:rowOff>0</xdr:rowOff>
    </xdr:from>
    <xdr:ext cx="184731" cy="264560"/>
    <xdr:sp macro="" textlink="">
      <xdr:nvSpPr>
        <xdr:cNvPr id="2" name="PoljeZBesedilom 1">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58</xdr:row>
      <xdr:rowOff>0</xdr:rowOff>
    </xdr:from>
    <xdr:ext cx="184731" cy="264560"/>
    <xdr:sp macro="" textlink="">
      <xdr:nvSpPr>
        <xdr:cNvPr id="3" name="PoljeZBesedilom 2">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58</xdr:row>
      <xdr:rowOff>0</xdr:rowOff>
    </xdr:from>
    <xdr:ext cx="184731" cy="264560"/>
    <xdr:sp macro="" textlink="">
      <xdr:nvSpPr>
        <xdr:cNvPr id="4" name="PoljeZBesedilom 3">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58</xdr:row>
      <xdr:rowOff>0</xdr:rowOff>
    </xdr:from>
    <xdr:ext cx="184731" cy="264560"/>
    <xdr:sp macro="" textlink="">
      <xdr:nvSpPr>
        <xdr:cNvPr id="5" name="PoljeZBesedilom 4">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58</xdr:row>
      <xdr:rowOff>0</xdr:rowOff>
    </xdr:from>
    <xdr:ext cx="184731" cy="264560"/>
    <xdr:sp macro="" textlink="">
      <xdr:nvSpPr>
        <xdr:cNvPr id="6" name="PoljeZBesedilom 5">
          <a:extLst>
            <a:ext uri="{FF2B5EF4-FFF2-40B4-BE49-F238E27FC236}"/>
          </a:extLst>
        </xdr:cNvPr>
        <xdr:cNvSpPr txBox="1"/>
      </xdr:nvSpPr>
      <xdr:spPr>
        <a:xfrm>
          <a:off x="1000125" y="2772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561975</xdr:colOff>
      <xdr:row>55</xdr:row>
      <xdr:rowOff>0</xdr:rowOff>
    </xdr:from>
    <xdr:ext cx="184731" cy="264560"/>
    <xdr:sp macro="" textlink="">
      <xdr:nvSpPr>
        <xdr:cNvPr id="2" name="PoljeZBesedilom 1"/>
        <xdr:cNvSpPr txBox="1"/>
      </xdr:nvSpPr>
      <xdr:spPr>
        <a:xfrm>
          <a:off x="942975" y="21631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3" name="PoljeZBesedilom 2"/>
        <xdr:cNvSpPr txBox="1"/>
      </xdr:nvSpPr>
      <xdr:spPr>
        <a:xfrm>
          <a:off x="942975" y="21631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4" name="PoljeZBesedilom 3"/>
        <xdr:cNvSpPr txBox="1"/>
      </xdr:nvSpPr>
      <xdr:spPr>
        <a:xfrm>
          <a:off x="942975" y="19469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5" name="PoljeZBesedilom 4"/>
        <xdr:cNvSpPr txBox="1"/>
      </xdr:nvSpPr>
      <xdr:spPr>
        <a:xfrm>
          <a:off x="942975" y="19469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6" name="PoljeZBesedilom 5"/>
        <xdr:cNvSpPr txBox="1"/>
      </xdr:nvSpPr>
      <xdr:spPr>
        <a:xfrm>
          <a:off x="942975" y="2004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55</xdr:row>
      <xdr:rowOff>0</xdr:rowOff>
    </xdr:from>
    <xdr:ext cx="184731" cy="264560"/>
    <xdr:sp macro="" textlink="">
      <xdr:nvSpPr>
        <xdr:cNvPr id="7" name="PoljeZBesedilom 6"/>
        <xdr:cNvSpPr txBox="1"/>
      </xdr:nvSpPr>
      <xdr:spPr>
        <a:xfrm>
          <a:off x="942975" y="2004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561975</xdr:colOff>
      <xdr:row>49</xdr:row>
      <xdr:rowOff>0</xdr:rowOff>
    </xdr:from>
    <xdr:ext cx="184731" cy="264560"/>
    <xdr:sp macro="" textlink="">
      <xdr:nvSpPr>
        <xdr:cNvPr id="2" name="PoljeZBesedilom 1"/>
        <xdr:cNvSpPr txBox="1"/>
      </xdr:nvSpPr>
      <xdr:spPr>
        <a:xfrm>
          <a:off x="942975" y="1926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oneCellAnchor>
    <xdr:from>
      <xdr:col>1</xdr:col>
      <xdr:colOff>561975</xdr:colOff>
      <xdr:row>49</xdr:row>
      <xdr:rowOff>0</xdr:rowOff>
    </xdr:from>
    <xdr:ext cx="184731" cy="264560"/>
    <xdr:sp macro="" textlink="">
      <xdr:nvSpPr>
        <xdr:cNvPr id="3" name="PoljeZBesedilom 2"/>
        <xdr:cNvSpPr txBox="1"/>
      </xdr:nvSpPr>
      <xdr:spPr>
        <a:xfrm>
          <a:off x="942975" y="1926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view="pageBreakPreview" zoomScaleNormal="100" workbookViewId="0">
      <selection activeCell="D13" sqref="D13"/>
    </sheetView>
  </sheetViews>
  <sheetFormatPr defaultRowHeight="15" x14ac:dyDescent="0.2"/>
  <cols>
    <col min="1" max="1" width="3.85546875" style="172" customWidth="1"/>
    <col min="2" max="2" width="38" style="173" customWidth="1"/>
    <col min="3" max="3" width="11.85546875" style="173" customWidth="1"/>
    <col min="4" max="4" width="12" style="174" customWidth="1"/>
    <col min="5" max="5" width="33" style="175" customWidth="1"/>
    <col min="6" max="6" width="11" style="175" bestFit="1" customWidth="1"/>
    <col min="7" max="7" width="4" style="278" customWidth="1"/>
    <col min="8" max="8" width="9" style="175" bestFit="1" customWidth="1"/>
    <col min="9" max="16384" width="9.140625" style="174"/>
  </cols>
  <sheetData>
    <row r="1" spans="1:17" ht="60" x14ac:dyDescent="0.2">
      <c r="B1" s="403" t="s">
        <v>291</v>
      </c>
      <c r="C1" s="168"/>
      <c r="D1" s="168"/>
    </row>
    <row r="4" spans="1:17" s="166" customFormat="1" x14ac:dyDescent="0.2">
      <c r="A4" s="168" t="s">
        <v>206</v>
      </c>
      <c r="B4" s="165"/>
      <c r="C4" s="165"/>
      <c r="E4" s="167"/>
      <c r="F4" s="167"/>
      <c r="G4" s="277"/>
      <c r="H4" s="167"/>
    </row>
    <row r="5" spans="1:17" x14ac:dyDescent="0.2">
      <c r="N5" s="170"/>
      <c r="O5" s="170"/>
      <c r="P5" s="170"/>
      <c r="Q5" s="170"/>
    </row>
    <row r="6" spans="1:17" x14ac:dyDescent="0.2">
      <c r="A6" s="172" t="s">
        <v>41</v>
      </c>
      <c r="B6" s="165" t="s">
        <v>68</v>
      </c>
      <c r="E6" s="175">
        <f>+'O-I '!J104</f>
        <v>0</v>
      </c>
      <c r="N6" s="170"/>
      <c r="O6" s="170"/>
      <c r="P6" s="170"/>
      <c r="Q6" s="170"/>
    </row>
    <row r="7" spans="1:17" x14ac:dyDescent="0.2">
      <c r="N7" s="170"/>
      <c r="O7" s="170"/>
      <c r="P7" s="170"/>
      <c r="Q7" s="170"/>
    </row>
    <row r="8" spans="1:17" x14ac:dyDescent="0.2">
      <c r="A8" s="172" t="s">
        <v>42</v>
      </c>
      <c r="B8" s="165" t="s">
        <v>82</v>
      </c>
      <c r="E8" s="175">
        <f>+'P-I '!J101</f>
        <v>0</v>
      </c>
      <c r="N8" s="170"/>
      <c r="O8" s="170"/>
      <c r="P8" s="170"/>
      <c r="Q8" s="170"/>
    </row>
    <row r="9" spans="1:17" s="170" customFormat="1" x14ac:dyDescent="0.2">
      <c r="A9" s="172"/>
      <c r="B9" s="165"/>
      <c r="C9" s="169"/>
      <c r="E9" s="167"/>
      <c r="F9" s="171"/>
      <c r="G9" s="279"/>
      <c r="H9" s="171"/>
    </row>
    <row r="10" spans="1:17" x14ac:dyDescent="0.2">
      <c r="A10" s="172" t="s">
        <v>196</v>
      </c>
      <c r="B10" s="165" t="s">
        <v>83</v>
      </c>
      <c r="E10" s="175">
        <f>+'P-I-1'!J94</f>
        <v>0</v>
      </c>
      <c r="N10" s="170"/>
      <c r="O10" s="170"/>
      <c r="P10" s="170"/>
      <c r="Q10" s="170"/>
    </row>
    <row r="11" spans="1:17" s="170" customFormat="1" x14ac:dyDescent="0.2">
      <c r="A11" s="172"/>
      <c r="B11" s="165"/>
      <c r="C11" s="169"/>
      <c r="E11" s="167"/>
      <c r="F11" s="171"/>
      <c r="G11" s="279"/>
      <c r="H11" s="171"/>
    </row>
    <row r="12" spans="1:17" s="176" customFormat="1" x14ac:dyDescent="0.2">
      <c r="A12" s="179" t="s">
        <v>199</v>
      </c>
      <c r="B12" s="180"/>
      <c r="C12" s="180"/>
      <c r="D12" s="181"/>
      <c r="E12" s="182">
        <f>SUM(E6:E11)</f>
        <v>0</v>
      </c>
      <c r="F12" s="178"/>
      <c r="G12" s="280"/>
      <c r="H12" s="178"/>
      <c r="N12" s="170"/>
      <c r="O12" s="170"/>
      <c r="P12" s="170"/>
      <c r="Q12" s="170"/>
    </row>
    <row r="13" spans="1:17" x14ac:dyDescent="0.2">
      <c r="A13" s="168"/>
      <c r="B13" s="177"/>
      <c r="C13" s="177"/>
      <c r="D13" s="176"/>
      <c r="E13" s="178"/>
      <c r="N13" s="170"/>
      <c r="O13" s="170"/>
      <c r="P13" s="170"/>
      <c r="Q13" s="170"/>
    </row>
    <row r="14" spans="1:17" x14ac:dyDescent="0.2">
      <c r="A14" s="168" t="s">
        <v>197</v>
      </c>
      <c r="B14" s="177"/>
      <c r="C14" s="177"/>
      <c r="D14" s="176"/>
      <c r="E14" s="178"/>
      <c r="N14" s="170"/>
      <c r="O14" s="170"/>
      <c r="P14" s="170"/>
      <c r="Q14" s="170"/>
    </row>
    <row r="15" spans="1:17" x14ac:dyDescent="0.2">
      <c r="A15" s="168"/>
      <c r="B15" s="177"/>
      <c r="C15" s="177"/>
      <c r="D15" s="176"/>
      <c r="E15" s="178"/>
    </row>
    <row r="16" spans="1:17" x14ac:dyDescent="0.2">
      <c r="A16" s="172" t="s">
        <v>41</v>
      </c>
      <c r="B16" s="165" t="s">
        <v>113</v>
      </c>
      <c r="E16" s="175">
        <f>+'vodovod V1'!F174</f>
        <v>0</v>
      </c>
    </row>
    <row r="17" spans="1:8" x14ac:dyDescent="0.2">
      <c r="B17" s="165"/>
    </row>
    <row r="18" spans="1:8" s="176" customFormat="1" x14ac:dyDescent="0.2">
      <c r="A18" s="179" t="s">
        <v>198</v>
      </c>
      <c r="B18" s="180"/>
      <c r="C18" s="180"/>
      <c r="D18" s="181"/>
      <c r="E18" s="182">
        <f>+E16</f>
        <v>0</v>
      </c>
      <c r="F18" s="178"/>
      <c r="G18" s="280"/>
      <c r="H18" s="178"/>
    </row>
    <row r="19" spans="1:8" s="176" customFormat="1" x14ac:dyDescent="0.2">
      <c r="A19" s="243"/>
      <c r="B19" s="244"/>
      <c r="C19" s="244"/>
      <c r="D19" s="245"/>
      <c r="E19" s="246"/>
      <c r="F19" s="178"/>
      <c r="G19" s="280"/>
      <c r="H19" s="178"/>
    </row>
    <row r="20" spans="1:8" s="176" customFormat="1" x14ac:dyDescent="0.2">
      <c r="A20" s="168" t="s">
        <v>200</v>
      </c>
      <c r="B20" s="177"/>
      <c r="C20" s="244"/>
      <c r="D20" s="245"/>
      <c r="E20" s="246"/>
      <c r="F20" s="178"/>
      <c r="G20" s="280"/>
      <c r="H20" s="178"/>
    </row>
    <row r="21" spans="1:8" x14ac:dyDescent="0.2">
      <c r="B21" s="165"/>
    </row>
    <row r="22" spans="1:8" x14ac:dyDescent="0.2">
      <c r="A22" s="174" t="s">
        <v>41</v>
      </c>
      <c r="B22" s="174" t="s">
        <v>209</v>
      </c>
      <c r="C22" s="177"/>
      <c r="D22" s="176"/>
      <c r="E22" s="175">
        <f>+'rekapitulacija plin'!G7</f>
        <v>0</v>
      </c>
    </row>
    <row r="23" spans="1:8" x14ac:dyDescent="0.2">
      <c r="A23" s="168"/>
      <c r="B23" s="177"/>
      <c r="C23" s="177"/>
      <c r="D23" s="176"/>
      <c r="E23" s="178"/>
    </row>
    <row r="24" spans="1:8" x14ac:dyDescent="0.2">
      <c r="A24" s="172" t="s">
        <v>42</v>
      </c>
      <c r="B24" s="165" t="s">
        <v>203</v>
      </c>
      <c r="E24" s="175">
        <f>+'rekapitulacija plin'!G8</f>
        <v>0</v>
      </c>
    </row>
    <row r="25" spans="1:8" x14ac:dyDescent="0.2">
      <c r="B25" s="165"/>
    </row>
    <row r="26" spans="1:8" s="176" customFormat="1" x14ac:dyDescent="0.2">
      <c r="A26" s="179" t="s">
        <v>204</v>
      </c>
      <c r="B26" s="180"/>
      <c r="C26" s="180"/>
      <c r="D26" s="181"/>
      <c r="E26" s="182">
        <f>+E22+E24</f>
        <v>0</v>
      </c>
      <c r="F26" s="178"/>
      <c r="G26" s="280"/>
      <c r="H26" s="178"/>
    </row>
    <row r="27" spans="1:8" x14ac:dyDescent="0.2">
      <c r="A27" s="168"/>
      <c r="B27" s="168"/>
      <c r="C27" s="168"/>
      <c r="D27" s="168"/>
      <c r="E27" s="168"/>
    </row>
    <row r="28" spans="1:8" x14ac:dyDescent="0.2">
      <c r="A28" s="243" t="s">
        <v>207</v>
      </c>
      <c r="B28" s="243"/>
      <c r="C28" s="243"/>
      <c r="D28" s="243"/>
      <c r="E28" s="246">
        <f>+E26+E18+E12</f>
        <v>0</v>
      </c>
    </row>
    <row r="29" spans="1:8" x14ac:dyDescent="0.2">
      <c r="A29" s="168"/>
      <c r="B29" s="174"/>
      <c r="C29" s="174"/>
      <c r="E29" s="168"/>
    </row>
    <row r="30" spans="1:8" x14ac:dyDescent="0.2">
      <c r="A30" s="247" t="s">
        <v>40</v>
      </c>
      <c r="B30" s="248"/>
      <c r="C30" s="248"/>
      <c r="D30" s="249"/>
      <c r="E30" s="250">
        <f>+E28*0.22</f>
        <v>0</v>
      </c>
    </row>
    <row r="31" spans="1:8" x14ac:dyDescent="0.2">
      <c r="A31" s="168"/>
      <c r="B31" s="168"/>
      <c r="C31" s="168"/>
      <c r="D31" s="168"/>
      <c r="E31" s="168"/>
    </row>
    <row r="32" spans="1:8" ht="15.75" thickBot="1" x14ac:dyDescent="0.25">
      <c r="A32" s="185" t="s">
        <v>208</v>
      </c>
      <c r="B32" s="185"/>
      <c r="C32" s="185"/>
      <c r="D32" s="185"/>
      <c r="E32" s="186">
        <f>+E30+E28</f>
        <v>0</v>
      </c>
    </row>
    <row r="33" spans="1:5" ht="15.75" thickTop="1" x14ac:dyDescent="0.2">
      <c r="A33" s="168"/>
      <c r="B33" s="168"/>
      <c r="C33" s="168"/>
      <c r="D33" s="168"/>
      <c r="E33" s="168"/>
    </row>
    <row r="34" spans="1:5" x14ac:dyDescent="0.2">
      <c r="A34" s="168"/>
      <c r="B34" s="168"/>
      <c r="C34" s="168"/>
      <c r="D34" s="168"/>
      <c r="E34" s="168"/>
    </row>
    <row r="35" spans="1:5" x14ac:dyDescent="0.2">
      <c r="A35" s="168"/>
      <c r="B35" s="168"/>
      <c r="C35" s="168"/>
      <c r="D35" s="168"/>
      <c r="E35" s="168"/>
    </row>
  </sheetData>
  <sheetProtection password="DF4B" sheet="1" objects="1" scenarios="1" selectLockedCells="1"/>
  <pageMargins left="1.1811023622047245" right="0.59055118110236227" top="0.98425196850393704" bottom="0.98425196850393704" header="0" footer="0"/>
  <pageSetup paperSize="9" scale="80" orientation="portrait" r:id="rId1"/>
  <headerFooter alignWithMargins="0">
    <oddHeader>&amp;C&amp;8VODNOGOSPODARSKI BIRO MARIBOR d.o.o.
Glavni trg 19c, 2000 Maribo&amp;10r</oddHeader>
    <oddFooter>&amp;L&amp;8 4236/22&amp;C&amp;8SKUPNA REKAPITULACIJA
KOMUNALNA UREDITEV ČRNUŠKI BAJER&amp;R&amp;8&amp;P/&amp;N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view="pageBreakPreview" zoomScaleNormal="100" workbookViewId="0">
      <selection activeCell="E24" sqref="E24"/>
    </sheetView>
  </sheetViews>
  <sheetFormatPr defaultRowHeight="15" x14ac:dyDescent="0.2"/>
  <cols>
    <col min="1" max="1" width="3.85546875" style="172" customWidth="1"/>
    <col min="2" max="2" width="38" style="173" customWidth="1"/>
    <col min="3" max="3" width="11.85546875" style="173" customWidth="1"/>
    <col min="4" max="4" width="12" style="174" customWidth="1"/>
    <col min="5" max="5" width="33" style="175" customWidth="1"/>
    <col min="6" max="6" width="11" style="175" bestFit="1" customWidth="1"/>
    <col min="7" max="7" width="4" style="278" customWidth="1"/>
    <col min="8" max="8" width="9" style="175" bestFit="1" customWidth="1"/>
    <col min="9" max="16384" width="9.140625" style="174"/>
  </cols>
  <sheetData>
    <row r="1" spans="1:17" s="166" customFormat="1" x14ac:dyDescent="0.2">
      <c r="A1" s="168" t="s">
        <v>109</v>
      </c>
      <c r="B1" s="165"/>
      <c r="C1" s="165"/>
      <c r="E1" s="167"/>
      <c r="F1" s="167"/>
      <c r="G1" s="277"/>
      <c r="H1" s="167"/>
    </row>
    <row r="3" spans="1:17" x14ac:dyDescent="0.2">
      <c r="A3" s="172" t="s">
        <v>41</v>
      </c>
      <c r="B3" s="165" t="s">
        <v>68</v>
      </c>
      <c r="E3" s="175">
        <f>+'O-I '!J104</f>
        <v>0</v>
      </c>
    </row>
    <row r="5" spans="1:17" x14ac:dyDescent="0.2">
      <c r="A5" s="172" t="s">
        <v>42</v>
      </c>
      <c r="B5" s="165" t="s">
        <v>82</v>
      </c>
      <c r="E5" s="175">
        <f>+'P-I '!J101</f>
        <v>0</v>
      </c>
    </row>
    <row r="6" spans="1:17" s="170" customFormat="1" x14ac:dyDescent="0.2">
      <c r="A6" s="172"/>
      <c r="B6" s="165"/>
      <c r="C6" s="169"/>
      <c r="E6" s="167"/>
      <c r="F6" s="171"/>
      <c r="G6" s="279"/>
      <c r="H6" s="171"/>
      <c r="N6" s="174"/>
      <c r="O6" s="174"/>
      <c r="P6" s="174"/>
      <c r="Q6" s="174"/>
    </row>
    <row r="7" spans="1:17" x14ac:dyDescent="0.2">
      <c r="A7" s="172" t="s">
        <v>43</v>
      </c>
      <c r="B7" s="165" t="s">
        <v>83</v>
      </c>
      <c r="E7" s="175">
        <f>+'P-I-1'!J94</f>
        <v>0</v>
      </c>
    </row>
    <row r="8" spans="1:17" s="170" customFormat="1" x14ac:dyDescent="0.2">
      <c r="A8" s="172"/>
      <c r="B8" s="165"/>
      <c r="C8" s="169"/>
      <c r="E8" s="167"/>
      <c r="F8" s="171"/>
      <c r="G8" s="279"/>
      <c r="H8" s="171"/>
      <c r="N8" s="174"/>
      <c r="O8" s="174"/>
      <c r="P8" s="174"/>
      <c r="Q8" s="174"/>
    </row>
    <row r="10" spans="1:17" s="176" customFormat="1" x14ac:dyDescent="0.2">
      <c r="A10" s="179" t="s">
        <v>81</v>
      </c>
      <c r="B10" s="180"/>
      <c r="C10" s="180"/>
      <c r="D10" s="181"/>
      <c r="E10" s="182">
        <f>SUM(E3:E8)</f>
        <v>0</v>
      </c>
      <c r="F10" s="178"/>
      <c r="G10" s="280"/>
      <c r="H10" s="178"/>
      <c r="N10" s="174"/>
      <c r="O10" s="174"/>
      <c r="P10" s="174"/>
      <c r="Q10" s="174"/>
    </row>
    <row r="11" spans="1:17" x14ac:dyDescent="0.2">
      <c r="A11" s="168" t="s">
        <v>40</v>
      </c>
      <c r="B11" s="177"/>
      <c r="C11" s="177"/>
      <c r="D11" s="176"/>
      <c r="E11" s="178">
        <f>0.22*E10</f>
        <v>0</v>
      </c>
    </row>
    <row r="12" spans="1:17" x14ac:dyDescent="0.2">
      <c r="A12" s="168"/>
      <c r="B12" s="177"/>
      <c r="C12" s="177"/>
      <c r="D12" s="176"/>
      <c r="E12" s="178"/>
    </row>
    <row r="13" spans="1:17" x14ac:dyDescent="0.2">
      <c r="A13" s="168"/>
      <c r="B13" s="177"/>
      <c r="C13" s="177"/>
      <c r="D13" s="176"/>
      <c r="E13" s="178"/>
    </row>
    <row r="14" spans="1:17" x14ac:dyDescent="0.2">
      <c r="A14" s="168"/>
      <c r="B14" s="177"/>
      <c r="C14" s="177"/>
      <c r="D14" s="176"/>
      <c r="E14" s="178"/>
    </row>
    <row r="15" spans="1:17" ht="15.75" thickBot="1" x14ac:dyDescent="0.25">
      <c r="A15" s="183" t="s">
        <v>19</v>
      </c>
      <c r="B15" s="184"/>
      <c r="C15" s="184"/>
      <c r="D15" s="185"/>
      <c r="E15" s="186">
        <f>E10+E11</f>
        <v>0</v>
      </c>
    </row>
    <row r="16" spans="1:17" ht="15.75" thickTop="1" x14ac:dyDescent="0.2"/>
  </sheetData>
  <sheetProtection password="DF4B" sheet="1" objects="1" scenarios="1" selectLockedCells="1"/>
  <pageMargins left="0.98425196850393704" right="0.98425196850393704" top="0.98425196850393704" bottom="0.98425196850393704" header="0" footer="0"/>
  <pageSetup paperSize="9" scale="80" orientation="portrait" r:id="rId1"/>
  <headerFooter alignWithMargins="0">
    <oddHeader>&amp;CVODNOGOSPODARSKI BIRO MARIBOR d.o.o.
Glavni trg 19c, 2000 Maribor</oddHeader>
    <oddFooter>&amp;L4236/22-0.2&amp;CPOPIS DEL IN PROJEKTANTSKI PREDRAČUN&amp;RStran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
  <sheetViews>
    <sheetView view="pageBreakPreview" zoomScaleNormal="100" zoomScaleSheetLayoutView="100" workbookViewId="0">
      <selection activeCell="H9" sqref="H9"/>
    </sheetView>
  </sheetViews>
  <sheetFormatPr defaultRowHeight="12.75" x14ac:dyDescent="0.2"/>
  <cols>
    <col min="1" max="1" width="5.7109375" style="6" customWidth="1"/>
    <col min="2" max="2" width="42.7109375" style="286" customWidth="1"/>
    <col min="3" max="3" width="3.42578125" style="8" customWidth="1"/>
    <col min="4" max="4" width="4.85546875" style="9" customWidth="1"/>
    <col min="5" max="5" width="3.7109375" style="9" customWidth="1"/>
    <col min="6" max="6" width="8.28515625" style="11" customWidth="1"/>
    <col min="7" max="7" width="3.5703125" style="267" customWidth="1"/>
    <col min="8" max="8" width="11.140625" style="429" bestFit="1" customWidth="1"/>
    <col min="9" max="9" width="3.5703125" style="12" customWidth="1"/>
    <col min="10" max="10" width="14.28515625" style="10" bestFit="1" customWidth="1"/>
    <col min="11" max="16384" width="9.140625" style="9"/>
  </cols>
  <sheetData>
    <row r="1" spans="1:17" s="1" customFormat="1" x14ac:dyDescent="0.2">
      <c r="C1" s="2" t="s">
        <v>67</v>
      </c>
      <c r="F1" s="3"/>
      <c r="G1" s="266"/>
      <c r="H1" s="428"/>
      <c r="I1" s="4"/>
      <c r="J1" s="5"/>
    </row>
    <row r="2" spans="1:17" x14ac:dyDescent="0.2">
      <c r="B2" s="7" t="s">
        <v>68</v>
      </c>
      <c r="F2" s="10"/>
    </row>
    <row r="3" spans="1:17" s="15" customFormat="1" x14ac:dyDescent="0.2">
      <c r="A3" s="13" t="s">
        <v>15</v>
      </c>
      <c r="B3" s="7" t="s">
        <v>0</v>
      </c>
      <c r="C3" s="14"/>
      <c r="F3" s="16"/>
      <c r="G3" s="268"/>
      <c r="H3" s="430"/>
      <c r="I3" s="17"/>
      <c r="J3" s="16"/>
    </row>
    <row r="4" spans="1:17" x14ac:dyDescent="0.2">
      <c r="D4" s="282" t="s">
        <v>214</v>
      </c>
      <c r="E4" s="89"/>
      <c r="F4" s="283" t="s">
        <v>215</v>
      </c>
      <c r="G4" s="254"/>
      <c r="H4" s="431" t="s">
        <v>213</v>
      </c>
      <c r="I4" s="92"/>
      <c r="J4" s="281" t="s">
        <v>290</v>
      </c>
    </row>
    <row r="5" spans="1:17" ht="32.25" customHeight="1" x14ac:dyDescent="0.2">
      <c r="A5" s="6" t="s">
        <v>41</v>
      </c>
      <c r="B5" s="286" t="s">
        <v>8</v>
      </c>
      <c r="D5" s="9" t="s">
        <v>2</v>
      </c>
      <c r="F5" s="10">
        <v>178</v>
      </c>
      <c r="H5" s="432"/>
      <c r="J5" s="10">
        <f>F5*H5</f>
        <v>0</v>
      </c>
    </row>
    <row r="6" spans="1:17" x14ac:dyDescent="0.2">
      <c r="F6" s="10"/>
      <c r="H6" s="432"/>
    </row>
    <row r="7" spans="1:17" ht="33" customHeight="1" x14ac:dyDescent="0.2">
      <c r="A7" s="6" t="s">
        <v>42</v>
      </c>
      <c r="B7" s="286" t="s">
        <v>14</v>
      </c>
      <c r="D7" s="9" t="s">
        <v>1</v>
      </c>
      <c r="F7" s="10">
        <v>7</v>
      </c>
      <c r="H7" s="432"/>
      <c r="J7" s="10">
        <f>F7*H7</f>
        <v>0</v>
      </c>
    </row>
    <row r="8" spans="1:17" x14ac:dyDescent="0.2">
      <c r="F8" s="10"/>
      <c r="H8" s="432"/>
    </row>
    <row r="9" spans="1:17" ht="45.75" customHeight="1" x14ac:dyDescent="0.2">
      <c r="A9" s="6" t="s">
        <v>43</v>
      </c>
      <c r="B9" s="286" t="s">
        <v>59</v>
      </c>
      <c r="D9" s="9" t="s">
        <v>1</v>
      </c>
      <c r="F9" s="10">
        <v>1</v>
      </c>
      <c r="H9" s="432"/>
      <c r="J9" s="10">
        <f>F9*H9</f>
        <v>0</v>
      </c>
    </row>
    <row r="10" spans="1:17" x14ac:dyDescent="0.2">
      <c r="F10" s="10"/>
      <c r="H10" s="432"/>
    </row>
    <row r="11" spans="1:17" ht="25.5" x14ac:dyDescent="0.2">
      <c r="A11" s="6" t="s">
        <v>44</v>
      </c>
      <c r="B11" s="286" t="s">
        <v>7</v>
      </c>
      <c r="D11" s="9" t="s">
        <v>1</v>
      </c>
      <c r="F11" s="18">
        <v>1</v>
      </c>
      <c r="H11" s="432"/>
      <c r="J11" s="10">
        <f>F11*H11</f>
        <v>0</v>
      </c>
    </row>
    <row r="12" spans="1:17" x14ac:dyDescent="0.2">
      <c r="F12" s="18"/>
      <c r="H12" s="432"/>
    </row>
    <row r="13" spans="1:17" ht="72" customHeight="1" x14ac:dyDescent="0.2">
      <c r="A13" s="19" t="s">
        <v>45</v>
      </c>
      <c r="B13" s="20" t="s">
        <v>28</v>
      </c>
      <c r="C13" s="21"/>
      <c r="D13" s="9" t="s">
        <v>1</v>
      </c>
      <c r="F13" s="10">
        <v>1</v>
      </c>
      <c r="H13" s="432"/>
      <c r="J13" s="10">
        <f>F13*H13</f>
        <v>0</v>
      </c>
    </row>
    <row r="14" spans="1:17" s="15" customFormat="1" x14ac:dyDescent="0.2">
      <c r="A14" s="6"/>
      <c r="B14" s="286"/>
      <c r="C14" s="8"/>
      <c r="D14" s="9"/>
      <c r="E14" s="9"/>
      <c r="F14" s="11"/>
      <c r="G14" s="267"/>
      <c r="H14" s="429"/>
      <c r="I14" s="12"/>
      <c r="J14" s="10"/>
      <c r="N14" s="9"/>
      <c r="O14" s="9"/>
      <c r="P14" s="9"/>
      <c r="Q14" s="9"/>
    </row>
    <row r="15" spans="1:17" s="15" customFormat="1" x14ac:dyDescent="0.2">
      <c r="A15" s="22" t="s">
        <v>15</v>
      </c>
      <c r="B15" s="23" t="s">
        <v>27</v>
      </c>
      <c r="C15" s="24"/>
      <c r="D15" s="25"/>
      <c r="E15" s="25"/>
      <c r="F15" s="26"/>
      <c r="G15" s="269"/>
      <c r="H15" s="433"/>
      <c r="I15" s="27"/>
      <c r="J15" s="28">
        <f>SUM(J5:J14)</f>
        <v>0</v>
      </c>
      <c r="N15" s="9"/>
      <c r="O15" s="9"/>
      <c r="P15" s="9"/>
      <c r="Q15" s="9"/>
    </row>
    <row r="16" spans="1:17" s="15" customFormat="1" x14ac:dyDescent="0.2">
      <c r="A16" s="29"/>
      <c r="B16" s="30" t="s">
        <v>50</v>
      </c>
      <c r="C16" s="31"/>
      <c r="D16" s="32"/>
      <c r="E16" s="32"/>
      <c r="F16" s="33"/>
      <c r="G16" s="270"/>
      <c r="H16" s="434"/>
      <c r="I16" s="34"/>
      <c r="J16" s="35">
        <f>0.1*J15</f>
        <v>0</v>
      </c>
    </row>
    <row r="17" spans="1:10" ht="13.5" thickBot="1" x14ac:dyDescent="0.25">
      <c r="A17" s="36" t="s">
        <v>15</v>
      </c>
      <c r="B17" s="37" t="s">
        <v>21</v>
      </c>
      <c r="C17" s="38"/>
      <c r="D17" s="39"/>
      <c r="E17" s="39"/>
      <c r="F17" s="40"/>
      <c r="G17" s="271"/>
      <c r="H17" s="435"/>
      <c r="I17" s="41"/>
      <c r="J17" s="42">
        <f>SUM(J15:J16)</f>
        <v>0</v>
      </c>
    </row>
    <row r="18" spans="1:10" ht="13.5" thickTop="1" x14ac:dyDescent="0.2">
      <c r="A18" s="29"/>
      <c r="B18" s="43"/>
      <c r="C18" s="31"/>
      <c r="D18" s="32"/>
      <c r="E18" s="32"/>
      <c r="F18" s="33"/>
      <c r="G18" s="270"/>
      <c r="H18" s="434"/>
      <c r="I18" s="34"/>
      <c r="J18" s="44"/>
    </row>
    <row r="19" spans="1:10" x14ac:dyDescent="0.2">
      <c r="A19" s="13" t="s">
        <v>16</v>
      </c>
      <c r="B19" s="7" t="s">
        <v>4</v>
      </c>
      <c r="C19" s="14"/>
      <c r="D19" s="15"/>
      <c r="E19" s="15"/>
      <c r="F19" s="45"/>
      <c r="G19" s="268"/>
      <c r="H19" s="436"/>
      <c r="I19" s="17"/>
      <c r="J19" s="16"/>
    </row>
    <row r="20" spans="1:10" x14ac:dyDescent="0.2">
      <c r="A20" s="13"/>
      <c r="B20" s="7"/>
      <c r="C20" s="14"/>
      <c r="D20" s="15"/>
      <c r="E20" s="15"/>
      <c r="F20" s="45"/>
      <c r="G20" s="268"/>
      <c r="H20" s="436"/>
      <c r="I20" s="17"/>
      <c r="J20" s="16"/>
    </row>
    <row r="21" spans="1:10" ht="69" customHeight="1" x14ac:dyDescent="0.2">
      <c r="A21" s="46"/>
      <c r="B21" s="80" t="s">
        <v>64</v>
      </c>
      <c r="C21" s="47"/>
      <c r="D21" s="48"/>
      <c r="E21" s="48"/>
      <c r="F21" s="49"/>
      <c r="G21" s="272"/>
      <c r="H21" s="437"/>
      <c r="I21" s="50"/>
      <c r="J21" s="51"/>
    </row>
    <row r="22" spans="1:10" ht="53.25" customHeight="1" x14ac:dyDescent="0.2">
      <c r="A22" s="46"/>
      <c r="B22" s="80" t="s">
        <v>65</v>
      </c>
      <c r="C22" s="47"/>
      <c r="D22" s="48"/>
      <c r="E22" s="48"/>
      <c r="F22" s="49"/>
      <c r="G22" s="272"/>
      <c r="H22" s="437"/>
      <c r="I22" s="50"/>
      <c r="J22" s="51"/>
    </row>
    <row r="23" spans="1:10" ht="84" customHeight="1" x14ac:dyDescent="0.2">
      <c r="A23" s="46"/>
      <c r="B23" s="80" t="s">
        <v>87</v>
      </c>
      <c r="C23" s="47"/>
      <c r="D23" s="48"/>
      <c r="E23" s="48"/>
      <c r="F23" s="49"/>
      <c r="G23" s="272"/>
      <c r="H23" s="437"/>
      <c r="I23" s="50"/>
      <c r="J23" s="51"/>
    </row>
    <row r="24" spans="1:10" x14ac:dyDescent="0.2">
      <c r="A24" s="29"/>
      <c r="B24" s="43"/>
      <c r="C24" s="31"/>
      <c r="D24" s="32"/>
      <c r="E24" s="32"/>
      <c r="F24" s="33"/>
      <c r="G24" s="270"/>
      <c r="H24" s="434"/>
      <c r="I24" s="34"/>
      <c r="J24" s="44"/>
    </row>
    <row r="25" spans="1:10" ht="93" customHeight="1" x14ac:dyDescent="0.2">
      <c r="A25" s="6" t="s">
        <v>41</v>
      </c>
      <c r="B25" s="286" t="s">
        <v>217</v>
      </c>
      <c r="F25" s="52"/>
      <c r="H25" s="432"/>
    </row>
    <row r="26" spans="1:10" x14ac:dyDescent="0.2">
      <c r="B26" s="286" t="s">
        <v>51</v>
      </c>
      <c r="D26" s="9" t="s">
        <v>5</v>
      </c>
      <c r="F26" s="18">
        <v>459</v>
      </c>
      <c r="H26" s="432"/>
      <c r="J26" s="10">
        <f>F26*H26</f>
        <v>0</v>
      </c>
    </row>
    <row r="27" spans="1:10" x14ac:dyDescent="0.2">
      <c r="B27" s="286" t="s">
        <v>52</v>
      </c>
      <c r="D27" s="9" t="s">
        <v>5</v>
      </c>
      <c r="F27" s="18">
        <v>119</v>
      </c>
      <c r="H27" s="432"/>
      <c r="J27" s="10">
        <f>F27*H27</f>
        <v>0</v>
      </c>
    </row>
    <row r="28" spans="1:10" x14ac:dyDescent="0.2">
      <c r="F28" s="18"/>
      <c r="H28" s="432"/>
    </row>
    <row r="29" spans="1:10" ht="54.75" customHeight="1" x14ac:dyDescent="0.2">
      <c r="A29" s="6" t="s">
        <v>42</v>
      </c>
      <c r="B29" s="286" t="s">
        <v>89</v>
      </c>
      <c r="D29" s="9" t="s">
        <v>3</v>
      </c>
      <c r="F29" s="18">
        <v>890</v>
      </c>
      <c r="H29" s="432"/>
      <c r="J29" s="10">
        <f>F29*H29</f>
        <v>0</v>
      </c>
    </row>
    <row r="31" spans="1:10" ht="48.75" customHeight="1" x14ac:dyDescent="0.2">
      <c r="A31" s="6" t="s">
        <v>43</v>
      </c>
      <c r="B31" s="286" t="s">
        <v>6</v>
      </c>
      <c r="D31" s="9" t="s">
        <v>3</v>
      </c>
      <c r="F31" s="18">
        <f>F5*1.2</f>
        <v>213.6</v>
      </c>
      <c r="H31" s="432"/>
      <c r="J31" s="10">
        <f>F31*H31</f>
        <v>0</v>
      </c>
    </row>
    <row r="32" spans="1:10" x14ac:dyDescent="0.2">
      <c r="F32" s="10"/>
    </row>
    <row r="33" spans="1:14" ht="25.5" x14ac:dyDescent="0.2">
      <c r="A33" s="6" t="s">
        <v>44</v>
      </c>
      <c r="B33" s="286" t="s">
        <v>38</v>
      </c>
      <c r="D33" s="9" t="s">
        <v>5</v>
      </c>
      <c r="F33" s="18">
        <v>49.2</v>
      </c>
      <c r="H33" s="432"/>
      <c r="J33" s="10">
        <f>F33*H33</f>
        <v>0</v>
      </c>
    </row>
    <row r="34" spans="1:14" x14ac:dyDescent="0.2">
      <c r="F34" s="10"/>
    </row>
    <row r="35" spans="1:14" ht="87.75" customHeight="1" x14ac:dyDescent="0.2">
      <c r="A35" s="6" t="s">
        <v>45</v>
      </c>
      <c r="B35" s="286" t="s">
        <v>29</v>
      </c>
      <c r="D35" s="9" t="s">
        <v>5</v>
      </c>
      <c r="F35" s="18">
        <v>110.1</v>
      </c>
      <c r="H35" s="432"/>
      <c r="J35" s="10">
        <f>F35*H35</f>
        <v>0</v>
      </c>
    </row>
    <row r="36" spans="1:14" x14ac:dyDescent="0.2">
      <c r="F36" s="10"/>
    </row>
    <row r="37" spans="1:14" ht="212.25" customHeight="1" x14ac:dyDescent="0.2">
      <c r="A37" s="6" t="s">
        <v>46</v>
      </c>
      <c r="B37" s="286" t="s">
        <v>111</v>
      </c>
      <c r="D37" s="9" t="s">
        <v>5</v>
      </c>
      <c r="F37" s="18">
        <v>408</v>
      </c>
      <c r="H37" s="432"/>
      <c r="J37" s="10">
        <f>F37*H37</f>
        <v>0</v>
      </c>
      <c r="L37" s="10"/>
      <c r="M37" s="10"/>
    </row>
    <row r="38" spans="1:14" x14ac:dyDescent="0.2">
      <c r="F38" s="52"/>
      <c r="H38" s="432"/>
      <c r="N38" s="10"/>
    </row>
    <row r="39" spans="1:14" ht="43.5" customHeight="1" x14ac:dyDescent="0.2">
      <c r="A39" s="6" t="s">
        <v>47</v>
      </c>
      <c r="B39" s="98" t="s">
        <v>88</v>
      </c>
      <c r="D39" s="9" t="s">
        <v>5</v>
      </c>
      <c r="F39" s="18">
        <f>+F26+F27</f>
        <v>578</v>
      </c>
      <c r="H39" s="432"/>
      <c r="J39" s="10">
        <f>F39*H39</f>
        <v>0</v>
      </c>
      <c r="M39" s="10"/>
    </row>
    <row r="40" spans="1:14" x14ac:dyDescent="0.2">
      <c r="F40" s="18"/>
      <c r="H40" s="432"/>
    </row>
    <row r="41" spans="1:14" ht="25.5" x14ac:dyDescent="0.2">
      <c r="A41" s="6" t="s">
        <v>60</v>
      </c>
      <c r="B41" s="53" t="s">
        <v>39</v>
      </c>
      <c r="D41" s="9" t="s">
        <v>13</v>
      </c>
      <c r="F41" s="10">
        <v>10</v>
      </c>
      <c r="H41" s="432"/>
      <c r="J41" s="10">
        <f>F41*H41</f>
        <v>0</v>
      </c>
    </row>
    <row r="42" spans="1:14" s="55" customFormat="1" ht="14.25" customHeight="1" x14ac:dyDescent="0.2">
      <c r="A42" s="6"/>
      <c r="B42" s="54"/>
      <c r="C42" s="8"/>
      <c r="D42" s="9"/>
      <c r="E42" s="9"/>
      <c r="F42" s="11"/>
      <c r="G42" s="267"/>
      <c r="H42" s="429"/>
      <c r="I42" s="12"/>
      <c r="J42" s="10"/>
    </row>
    <row r="43" spans="1:14" s="55" customFormat="1" ht="14.25" customHeight="1" x14ac:dyDescent="0.2">
      <c r="A43" s="22" t="s">
        <v>16</v>
      </c>
      <c r="B43" s="23" t="s">
        <v>26</v>
      </c>
      <c r="C43" s="24"/>
      <c r="D43" s="25"/>
      <c r="E43" s="25"/>
      <c r="F43" s="26"/>
      <c r="G43" s="269"/>
      <c r="H43" s="433"/>
      <c r="I43" s="27"/>
      <c r="J43" s="28">
        <f>SUM(J26:J42)</f>
        <v>0</v>
      </c>
    </row>
    <row r="44" spans="1:14" s="55" customFormat="1" x14ac:dyDescent="0.2">
      <c r="A44" s="29"/>
      <c r="B44" s="30" t="s">
        <v>50</v>
      </c>
      <c r="C44" s="31"/>
      <c r="D44" s="32"/>
      <c r="E44" s="32"/>
      <c r="F44" s="33"/>
      <c r="G44" s="270"/>
      <c r="H44" s="434"/>
      <c r="I44" s="34"/>
      <c r="J44" s="35">
        <f>0.1*J43</f>
        <v>0</v>
      </c>
    </row>
    <row r="45" spans="1:14" ht="13.5" thickBot="1" x14ac:dyDescent="0.25">
      <c r="A45" s="36" t="s">
        <v>16</v>
      </c>
      <c r="B45" s="37" t="s">
        <v>22</v>
      </c>
      <c r="C45" s="38"/>
      <c r="D45" s="39"/>
      <c r="E45" s="39"/>
      <c r="F45" s="40"/>
      <c r="G45" s="271"/>
      <c r="H45" s="435"/>
      <c r="I45" s="41"/>
      <c r="J45" s="42">
        <f>SUM(J43:J44)</f>
        <v>0</v>
      </c>
    </row>
    <row r="46" spans="1:14" s="55" customFormat="1" ht="13.5" thickTop="1" x14ac:dyDescent="0.2">
      <c r="A46" s="6"/>
      <c r="B46" s="286"/>
      <c r="C46" s="8"/>
      <c r="D46" s="9"/>
      <c r="E46" s="9"/>
      <c r="F46" s="11"/>
      <c r="G46" s="267"/>
      <c r="H46" s="429"/>
      <c r="I46" s="12"/>
      <c r="J46" s="10"/>
    </row>
    <row r="47" spans="1:14" x14ac:dyDescent="0.2">
      <c r="A47" s="56" t="s">
        <v>17</v>
      </c>
      <c r="B47" s="7" t="s">
        <v>66</v>
      </c>
      <c r="C47" s="57"/>
      <c r="D47" s="55"/>
      <c r="E47" s="55"/>
      <c r="F47" s="58"/>
      <c r="G47" s="273"/>
      <c r="H47" s="438"/>
      <c r="I47" s="59"/>
      <c r="J47" s="60"/>
    </row>
    <row r="49" spans="1:10" s="8" customFormat="1" ht="148.5" customHeight="1" x14ac:dyDescent="0.2">
      <c r="A49" s="20" t="s">
        <v>41</v>
      </c>
      <c r="B49" s="286" t="s">
        <v>216</v>
      </c>
      <c r="D49" s="9"/>
      <c r="F49" s="61"/>
      <c r="G49" s="274"/>
      <c r="H49" s="439"/>
      <c r="I49" s="63"/>
      <c r="J49" s="62"/>
    </row>
    <row r="50" spans="1:10" x14ac:dyDescent="0.2">
      <c r="F50" s="10"/>
    </row>
    <row r="51" spans="1:10" x14ac:dyDescent="0.2">
      <c r="B51" s="9" t="s">
        <v>54</v>
      </c>
      <c r="D51" s="9" t="s">
        <v>1</v>
      </c>
      <c r="F51" s="10">
        <v>2</v>
      </c>
      <c r="H51" s="440"/>
      <c r="J51" s="10">
        <f>F51*H51</f>
        <v>0</v>
      </c>
    </row>
    <row r="52" spans="1:10" x14ac:dyDescent="0.2">
      <c r="B52" s="9" t="s">
        <v>55</v>
      </c>
      <c r="D52" s="9" t="s">
        <v>1</v>
      </c>
      <c r="F52" s="10">
        <v>3</v>
      </c>
      <c r="H52" s="440"/>
      <c r="J52" s="10">
        <f>F52*H52</f>
        <v>0</v>
      </c>
    </row>
    <row r="53" spans="1:10" x14ac:dyDescent="0.2">
      <c r="B53" s="9" t="s">
        <v>56</v>
      </c>
      <c r="D53" s="9" t="s">
        <v>1</v>
      </c>
      <c r="F53" s="10">
        <v>1</v>
      </c>
      <c r="H53" s="440"/>
      <c r="J53" s="10">
        <f>F53*H53</f>
        <v>0</v>
      </c>
    </row>
    <row r="54" spans="1:10" x14ac:dyDescent="0.2">
      <c r="B54" s="9" t="s">
        <v>58</v>
      </c>
      <c r="D54" s="9" t="s">
        <v>57</v>
      </c>
      <c r="F54" s="10">
        <v>12</v>
      </c>
      <c r="H54" s="440"/>
      <c r="J54" s="10">
        <f>F54*H54</f>
        <v>0</v>
      </c>
    </row>
    <row r="55" spans="1:10" x14ac:dyDescent="0.2">
      <c r="B55" s="9"/>
      <c r="F55" s="10"/>
      <c r="H55" s="440"/>
    </row>
    <row r="56" spans="1:10" ht="202.5" customHeight="1" x14ac:dyDescent="0.2">
      <c r="A56" s="6" t="s">
        <v>42</v>
      </c>
      <c r="B56" s="286" t="s">
        <v>85</v>
      </c>
    </row>
    <row r="57" spans="1:10" x14ac:dyDescent="0.2">
      <c r="B57" s="286" t="s">
        <v>30</v>
      </c>
      <c r="D57" s="9" t="s">
        <v>2</v>
      </c>
      <c r="F57" s="10">
        <f>+F5</f>
        <v>178</v>
      </c>
      <c r="H57" s="432"/>
      <c r="J57" s="10">
        <f>F57*H57</f>
        <v>0</v>
      </c>
    </row>
    <row r="58" spans="1:10" x14ac:dyDescent="0.2">
      <c r="F58" s="10"/>
      <c r="H58" s="432"/>
    </row>
    <row r="59" spans="1:10" ht="204" x14ac:dyDescent="0.2">
      <c r="A59" s="6" t="s">
        <v>43</v>
      </c>
      <c r="B59" s="286" t="s">
        <v>293</v>
      </c>
      <c r="C59" s="9"/>
      <c r="D59" s="9" t="s">
        <v>1</v>
      </c>
      <c r="F59" s="10">
        <v>5</v>
      </c>
      <c r="H59" s="432"/>
      <c r="J59" s="10">
        <f>H59*F59</f>
        <v>0</v>
      </c>
    </row>
    <row r="60" spans="1:10" x14ac:dyDescent="0.2">
      <c r="C60" s="9"/>
      <c r="F60" s="10"/>
      <c r="H60" s="432"/>
    </row>
    <row r="61" spans="1:10" ht="38.25" x14ac:dyDescent="0.2">
      <c r="A61" s="6" t="s">
        <v>44</v>
      </c>
      <c r="B61" s="286" t="s">
        <v>31</v>
      </c>
      <c r="D61" s="9" t="s">
        <v>1</v>
      </c>
      <c r="F61" s="10">
        <v>1</v>
      </c>
      <c r="H61" s="432"/>
      <c r="J61" s="10">
        <f>F61*H61</f>
        <v>0</v>
      </c>
    </row>
    <row r="62" spans="1:10" x14ac:dyDescent="0.2">
      <c r="A62" s="9"/>
      <c r="B62" s="9"/>
      <c r="C62" s="9"/>
      <c r="F62" s="9"/>
      <c r="H62" s="440"/>
      <c r="I62" s="9"/>
      <c r="J62" s="9"/>
    </row>
    <row r="63" spans="1:10" s="1" customFormat="1" x14ac:dyDescent="0.2">
      <c r="A63" s="6"/>
      <c r="B63" s="286"/>
      <c r="C63" s="8"/>
      <c r="D63" s="9"/>
      <c r="E63" s="9"/>
      <c r="F63" s="11"/>
      <c r="G63" s="267"/>
      <c r="H63" s="429"/>
      <c r="I63" s="12"/>
      <c r="J63" s="10"/>
    </row>
    <row r="64" spans="1:10" s="1" customFormat="1" x14ac:dyDescent="0.2">
      <c r="A64" s="22" t="s">
        <v>17</v>
      </c>
      <c r="B64" s="101" t="s">
        <v>84</v>
      </c>
      <c r="C64" s="24"/>
      <c r="D64" s="25"/>
      <c r="E64" s="25"/>
      <c r="F64" s="26"/>
      <c r="G64" s="269"/>
      <c r="H64" s="433"/>
      <c r="I64" s="27"/>
      <c r="J64" s="28">
        <f>SUM(J50:J63)</f>
        <v>0</v>
      </c>
    </row>
    <row r="65" spans="1:10" s="1" customFormat="1" ht="17.25" customHeight="1" x14ac:dyDescent="0.2">
      <c r="A65" s="29"/>
      <c r="B65" s="30" t="s">
        <v>50</v>
      </c>
      <c r="C65" s="31"/>
      <c r="D65" s="32"/>
      <c r="E65" s="32"/>
      <c r="F65" s="33"/>
      <c r="G65" s="270"/>
      <c r="H65" s="434"/>
      <c r="I65" s="34"/>
      <c r="J65" s="35">
        <f>0.1*J64</f>
        <v>0</v>
      </c>
    </row>
    <row r="66" spans="1:10" ht="13.5" thickBot="1" x14ac:dyDescent="0.25">
      <c r="A66" s="36" t="s">
        <v>17</v>
      </c>
      <c r="B66" s="37" t="s">
        <v>23</v>
      </c>
      <c r="C66" s="38"/>
      <c r="D66" s="39"/>
      <c r="E66" s="39"/>
      <c r="F66" s="40"/>
      <c r="G66" s="271"/>
      <c r="H66" s="435"/>
      <c r="I66" s="41"/>
      <c r="J66" s="42">
        <f>SUM(J64:J65)</f>
        <v>0</v>
      </c>
    </row>
    <row r="67" spans="1:10" s="55" customFormat="1" ht="13.5" thickTop="1" x14ac:dyDescent="0.2">
      <c r="A67" s="6"/>
      <c r="B67" s="286"/>
      <c r="C67" s="8"/>
      <c r="D67" s="9"/>
      <c r="E67" s="9"/>
      <c r="F67" s="10"/>
      <c r="G67" s="267"/>
      <c r="H67" s="429"/>
      <c r="I67" s="12"/>
      <c r="J67" s="10"/>
    </row>
    <row r="68" spans="1:10" x14ac:dyDescent="0.2">
      <c r="A68" s="56" t="s">
        <v>18</v>
      </c>
      <c r="B68" s="7" t="s">
        <v>9</v>
      </c>
      <c r="C68" s="57"/>
      <c r="D68" s="55"/>
      <c r="E68" s="55"/>
      <c r="F68" s="60"/>
      <c r="G68" s="273"/>
      <c r="H68" s="438"/>
      <c r="I68" s="59"/>
      <c r="J68" s="60"/>
    </row>
    <row r="69" spans="1:10" x14ac:dyDescent="0.2">
      <c r="F69" s="10"/>
    </row>
    <row r="70" spans="1:10" ht="23.25" customHeight="1" x14ac:dyDescent="0.2">
      <c r="A70" s="6" t="s">
        <v>41</v>
      </c>
      <c r="B70" s="286" t="s">
        <v>10</v>
      </c>
      <c r="D70" s="9" t="s">
        <v>2</v>
      </c>
      <c r="F70" s="10">
        <f>F5</f>
        <v>178</v>
      </c>
      <c r="H70" s="432"/>
      <c r="J70" s="10">
        <f>F70*H70</f>
        <v>0</v>
      </c>
    </row>
    <row r="71" spans="1:10" x14ac:dyDescent="0.2">
      <c r="F71" s="10"/>
    </row>
    <row r="72" spans="1:10" ht="30.75" customHeight="1" x14ac:dyDescent="0.2">
      <c r="A72" s="6" t="s">
        <v>42</v>
      </c>
      <c r="B72" s="286" t="s">
        <v>32</v>
      </c>
      <c r="D72" s="9" t="s">
        <v>2</v>
      </c>
      <c r="F72" s="10">
        <f>F70</f>
        <v>178</v>
      </c>
      <c r="H72" s="432"/>
      <c r="J72" s="10">
        <f>F72*H72</f>
        <v>0</v>
      </c>
    </row>
    <row r="73" spans="1:10" x14ac:dyDescent="0.2">
      <c r="F73" s="10"/>
    </row>
    <row r="74" spans="1:10" ht="30" customHeight="1" x14ac:dyDescent="0.2">
      <c r="A74" s="6" t="s">
        <v>43</v>
      </c>
      <c r="B74" s="286" t="s">
        <v>33</v>
      </c>
      <c r="D74" s="9" t="s">
        <v>1</v>
      </c>
      <c r="F74" s="10">
        <f>F51+F52+F53</f>
        <v>6</v>
      </c>
      <c r="H74" s="432"/>
      <c r="J74" s="10">
        <f>F74*H74</f>
        <v>0</v>
      </c>
    </row>
    <row r="75" spans="1:10" x14ac:dyDescent="0.2">
      <c r="F75" s="10"/>
    </row>
    <row r="76" spans="1:10" ht="45.75" customHeight="1" x14ac:dyDescent="0.2">
      <c r="A76" s="6" t="s">
        <v>44</v>
      </c>
      <c r="B76" s="286" t="s">
        <v>11</v>
      </c>
      <c r="D76" s="9" t="s">
        <v>2</v>
      </c>
      <c r="F76" s="10">
        <f>F5</f>
        <v>178</v>
      </c>
      <c r="H76" s="432"/>
      <c r="J76" s="10">
        <f>F76*H76</f>
        <v>0</v>
      </c>
    </row>
    <row r="77" spans="1:10" x14ac:dyDescent="0.2">
      <c r="F77" s="10"/>
    </row>
    <row r="78" spans="1:10" ht="21.75" customHeight="1" x14ac:dyDescent="0.2">
      <c r="A78" s="6" t="s">
        <v>45</v>
      </c>
      <c r="B78" s="286" t="s">
        <v>35</v>
      </c>
      <c r="D78" s="9" t="s">
        <v>13</v>
      </c>
      <c r="F78" s="10">
        <v>10</v>
      </c>
      <c r="H78" s="432"/>
      <c r="J78" s="10">
        <f>F78*H78</f>
        <v>0</v>
      </c>
    </row>
    <row r="79" spans="1:10" x14ac:dyDescent="0.2">
      <c r="F79" s="10"/>
    </row>
    <row r="80" spans="1:10" ht="20.25" customHeight="1" x14ac:dyDescent="0.2">
      <c r="A80" s="6" t="s">
        <v>46</v>
      </c>
      <c r="B80" s="286" t="s">
        <v>48</v>
      </c>
      <c r="D80" s="9" t="s">
        <v>13</v>
      </c>
      <c r="F80" s="10">
        <v>8</v>
      </c>
      <c r="H80" s="432"/>
      <c r="J80" s="10">
        <f>F80*H80</f>
        <v>0</v>
      </c>
    </row>
    <row r="81" spans="1:10" x14ac:dyDescent="0.2">
      <c r="F81" s="10"/>
    </row>
    <row r="82" spans="1:10" x14ac:dyDescent="0.2">
      <c r="A82" s="6" t="s">
        <v>47</v>
      </c>
      <c r="B82" s="286" t="s">
        <v>12</v>
      </c>
      <c r="D82" s="9" t="s">
        <v>1</v>
      </c>
      <c r="F82" s="10">
        <v>1</v>
      </c>
      <c r="H82" s="432"/>
      <c r="J82" s="10">
        <f>F82*H82</f>
        <v>0</v>
      </c>
    </row>
    <row r="83" spans="1:10" x14ac:dyDescent="0.2">
      <c r="F83" s="10"/>
    </row>
    <row r="84" spans="1:10" ht="82.5" customHeight="1" x14ac:dyDescent="0.2">
      <c r="A84" s="6" t="s">
        <v>60</v>
      </c>
      <c r="B84" s="286" t="s">
        <v>34</v>
      </c>
      <c r="D84" s="9" t="s">
        <v>2</v>
      </c>
      <c r="F84" s="10">
        <f>F5</f>
        <v>178</v>
      </c>
      <c r="H84" s="432"/>
      <c r="J84" s="10">
        <f>F84*H84</f>
        <v>0</v>
      </c>
    </row>
    <row r="85" spans="1:10" x14ac:dyDescent="0.2">
      <c r="F85" s="10"/>
      <c r="H85" s="432"/>
    </row>
    <row r="86" spans="1:10" ht="51" customHeight="1" x14ac:dyDescent="0.2">
      <c r="A86" s="6" t="s">
        <v>61</v>
      </c>
      <c r="B86" s="30" t="s">
        <v>49</v>
      </c>
      <c r="D86" s="9" t="s">
        <v>1</v>
      </c>
      <c r="F86" s="18">
        <v>1</v>
      </c>
      <c r="H86" s="432"/>
      <c r="J86" s="10">
        <f>F86*H86</f>
        <v>0</v>
      </c>
    </row>
    <row r="87" spans="1:10" x14ac:dyDescent="0.2">
      <c r="F87" s="18"/>
      <c r="H87" s="432"/>
    </row>
    <row r="88" spans="1:10" ht="44.25" customHeight="1" x14ac:dyDescent="0.2">
      <c r="A88" s="6" t="s">
        <v>62</v>
      </c>
      <c r="B88" s="286" t="s">
        <v>36</v>
      </c>
      <c r="D88" s="9" t="s">
        <v>13</v>
      </c>
      <c r="F88" s="18">
        <v>10</v>
      </c>
      <c r="H88" s="432"/>
      <c r="J88" s="10">
        <f>F88*H88</f>
        <v>0</v>
      </c>
    </row>
    <row r="89" spans="1:10" x14ac:dyDescent="0.2">
      <c r="F89" s="18"/>
      <c r="H89" s="432"/>
    </row>
    <row r="90" spans="1:10" ht="44.25" customHeight="1" x14ac:dyDescent="0.2">
      <c r="A90" s="6" t="s">
        <v>63</v>
      </c>
      <c r="B90" s="286" t="s">
        <v>37</v>
      </c>
      <c r="D90" s="9" t="s">
        <v>13</v>
      </c>
      <c r="F90" s="18">
        <v>10</v>
      </c>
      <c r="H90" s="432"/>
      <c r="J90" s="10">
        <f>F90*H90</f>
        <v>0</v>
      </c>
    </row>
    <row r="91" spans="1:10" ht="16.5" customHeight="1" x14ac:dyDescent="0.2">
      <c r="F91" s="18"/>
      <c r="H91" s="432"/>
    </row>
    <row r="92" spans="1:10" s="1" customFormat="1" x14ac:dyDescent="0.2">
      <c r="A92" s="22" t="s">
        <v>18</v>
      </c>
      <c r="B92" s="23" t="s">
        <v>25</v>
      </c>
      <c r="C92" s="24"/>
      <c r="D92" s="25"/>
      <c r="E92" s="25"/>
      <c r="F92" s="64"/>
      <c r="G92" s="269"/>
      <c r="H92" s="433"/>
      <c r="I92" s="27"/>
      <c r="J92" s="28">
        <f>SUM(J70:J91)</f>
        <v>0</v>
      </c>
    </row>
    <row r="93" spans="1:10" s="1" customFormat="1" ht="14.25" customHeight="1" x14ac:dyDescent="0.2">
      <c r="A93" s="29"/>
      <c r="B93" s="30" t="s">
        <v>50</v>
      </c>
      <c r="C93" s="31"/>
      <c r="D93" s="32"/>
      <c r="E93" s="32"/>
      <c r="F93" s="33"/>
      <c r="G93" s="270"/>
      <c r="H93" s="434"/>
      <c r="I93" s="34"/>
      <c r="J93" s="35">
        <f>0.1*J92</f>
        <v>0</v>
      </c>
    </row>
    <row r="94" spans="1:10" ht="13.5" thickBot="1" x14ac:dyDescent="0.25">
      <c r="A94" s="36" t="s">
        <v>18</v>
      </c>
      <c r="B94" s="37" t="s">
        <v>24</v>
      </c>
      <c r="C94" s="38"/>
      <c r="D94" s="39"/>
      <c r="E94" s="39"/>
      <c r="F94" s="40"/>
      <c r="G94" s="271"/>
      <c r="H94" s="435"/>
      <c r="I94" s="41"/>
      <c r="J94" s="42">
        <f>SUM(J92:J93)</f>
        <v>0</v>
      </c>
    </row>
    <row r="95" spans="1:10" ht="13.5" thickTop="1" x14ac:dyDescent="0.2"/>
    <row r="97" spans="1:10" x14ac:dyDescent="0.2">
      <c r="A97" s="65" t="s">
        <v>53</v>
      </c>
      <c r="B97" s="19"/>
      <c r="C97" s="66"/>
      <c r="D97" s="66"/>
      <c r="E97" s="66"/>
      <c r="F97" s="67"/>
      <c r="H97" s="441"/>
      <c r="I97" s="68"/>
      <c r="J97" s="69"/>
    </row>
    <row r="98" spans="1:10" x14ac:dyDescent="0.2">
      <c r="A98" s="19"/>
      <c r="B98" s="19"/>
      <c r="C98" s="66"/>
      <c r="D98" s="66"/>
      <c r="E98" s="66"/>
      <c r="F98" s="67"/>
      <c r="H98" s="441"/>
      <c r="I98" s="68"/>
      <c r="J98" s="69"/>
    </row>
    <row r="99" spans="1:10" x14ac:dyDescent="0.2">
      <c r="A99" s="19" t="s">
        <v>15</v>
      </c>
      <c r="B99" s="19" t="s">
        <v>0</v>
      </c>
      <c r="C99" s="66"/>
      <c r="D99" s="66"/>
      <c r="E99" s="66"/>
      <c r="F99" s="67"/>
      <c r="H99" s="441"/>
      <c r="I99" s="68"/>
      <c r="J99" s="69">
        <f>J17</f>
        <v>0</v>
      </c>
    </row>
    <row r="100" spans="1:10" x14ac:dyDescent="0.2">
      <c r="A100" s="19" t="s">
        <v>16</v>
      </c>
      <c r="B100" s="19" t="s">
        <v>4</v>
      </c>
      <c r="C100" s="66"/>
      <c r="D100" s="66"/>
      <c r="E100" s="66"/>
      <c r="F100" s="67"/>
      <c r="H100" s="441"/>
      <c r="I100" s="68"/>
      <c r="J100" s="69">
        <f>J45</f>
        <v>0</v>
      </c>
    </row>
    <row r="101" spans="1:10" x14ac:dyDescent="0.2">
      <c r="A101" s="19" t="s">
        <v>17</v>
      </c>
      <c r="B101" s="19" t="str">
        <f>+B47</f>
        <v>GRADBENA - MONTAŽNA DELA</v>
      </c>
      <c r="C101" s="66"/>
      <c r="D101" s="66"/>
      <c r="E101" s="66"/>
      <c r="F101" s="67"/>
      <c r="H101" s="441"/>
      <c r="I101" s="68"/>
      <c r="J101" s="69">
        <f>J66</f>
        <v>0</v>
      </c>
    </row>
    <row r="102" spans="1:10" x14ac:dyDescent="0.2">
      <c r="A102" s="19" t="s">
        <v>18</v>
      </c>
      <c r="B102" s="19" t="s">
        <v>9</v>
      </c>
      <c r="C102" s="66"/>
      <c r="D102" s="66"/>
      <c r="E102" s="66"/>
      <c r="F102" s="67"/>
      <c r="H102" s="441"/>
      <c r="I102" s="68"/>
      <c r="J102" s="69">
        <f>J94</f>
        <v>0</v>
      </c>
    </row>
    <row r="103" spans="1:10" x14ac:dyDescent="0.2">
      <c r="A103" s="19"/>
      <c r="B103" s="19"/>
      <c r="C103" s="66"/>
      <c r="D103" s="66"/>
      <c r="E103" s="66"/>
      <c r="F103" s="67"/>
      <c r="H103" s="441"/>
      <c r="I103" s="68"/>
      <c r="J103" s="69"/>
    </row>
    <row r="104" spans="1:10" x14ac:dyDescent="0.2">
      <c r="A104" s="404" t="s">
        <v>19</v>
      </c>
      <c r="B104" s="404"/>
      <c r="C104" s="70"/>
      <c r="D104" s="70"/>
      <c r="E104" s="70"/>
      <c r="F104" s="71"/>
      <c r="G104" s="275"/>
      <c r="H104" s="442"/>
      <c r="I104" s="72"/>
      <c r="J104" s="73">
        <f>SUM(J99:J102)</f>
        <v>0</v>
      </c>
    </row>
    <row r="105" spans="1:10" x14ac:dyDescent="0.2">
      <c r="A105" s="74" t="s">
        <v>40</v>
      </c>
      <c r="B105" s="74"/>
      <c r="C105" s="66"/>
      <c r="D105" s="66"/>
      <c r="E105" s="66"/>
      <c r="F105" s="67"/>
      <c r="H105" s="441"/>
      <c r="I105" s="68"/>
      <c r="J105" s="69">
        <f>SUM(J104)*0.22</f>
        <v>0</v>
      </c>
    </row>
    <row r="106" spans="1:10" ht="13.5" thickBot="1" x14ac:dyDescent="0.25">
      <c r="A106" s="75" t="s">
        <v>20</v>
      </c>
      <c r="B106" s="75"/>
      <c r="C106" s="76"/>
      <c r="D106" s="76"/>
      <c r="E106" s="76"/>
      <c r="F106" s="77"/>
      <c r="G106" s="276"/>
      <c r="H106" s="443"/>
      <c r="I106" s="78"/>
      <c r="J106" s="79">
        <f>SUM(J104:J105)</f>
        <v>0</v>
      </c>
    </row>
    <row r="107" spans="1:10" ht="13.5" thickTop="1" x14ac:dyDescent="0.2"/>
  </sheetData>
  <sheetProtection password="DF4B" sheet="1" objects="1" scenarios="1" selectLockedCells="1"/>
  <mergeCells count="1">
    <mergeCell ref="A104:B104"/>
  </mergeCells>
  <phoneticPr fontId="1" type="noConversion"/>
  <pageMargins left="1.3779527559055118" right="0.39370078740157483" top="0.98425196850393704" bottom="0.98425196850393704" header="0.19685039370078741" footer="0.19685039370078741"/>
  <pageSetup paperSize="9" scale="82" orientation="portrait" r:id="rId1"/>
  <headerFooter alignWithMargins="0">
    <oddHeader>&amp;CVODNOGOSPODARSKI BIRO MARIBOR d.o.o.
Glavni trg 19c, 2000 Maribor</oddHeader>
    <oddFooter>&amp;L&amp;"Tahoma,Navadno"&amp;8 4236/22-0.2_KANAL O-I &amp;C&amp;"Tahoma,Navadno"&amp;8POPIS DEL IN PROJEKTANTSKI PREDRAČUN&amp;R&amp;"Tahoma,Navadno"&amp;8Stran &amp;P/&amp;N</oddFooter>
  </headerFooter>
  <rowBreaks count="3" manualBreakCount="3">
    <brk id="18" max="16383" man="1"/>
    <brk id="46" max="16383" man="1"/>
    <brk id="6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view="pageBreakPreview" zoomScaleNormal="100" workbookViewId="0">
      <selection activeCell="H7" sqref="H7"/>
    </sheetView>
  </sheetViews>
  <sheetFormatPr defaultRowHeight="12.75" x14ac:dyDescent="0.2"/>
  <cols>
    <col min="1" max="1" width="5.7109375" style="86" customWidth="1"/>
    <col min="2" max="2" width="42.7109375" style="98" customWidth="1"/>
    <col min="3" max="3" width="3.42578125" style="88" customWidth="1"/>
    <col min="4" max="4" width="4.85546875" style="89" customWidth="1"/>
    <col min="5" max="5" width="3.7109375" style="89" customWidth="1"/>
    <col min="6" max="6" width="8.28515625" style="91" customWidth="1"/>
    <col min="7" max="7" width="3.5703125" style="254" customWidth="1"/>
    <col min="8" max="8" width="11.140625" style="445" bestFit="1" customWidth="1"/>
    <col min="9" max="9" width="3.5703125" style="92" customWidth="1"/>
    <col min="10" max="10" width="14.28515625" style="90" bestFit="1" customWidth="1"/>
    <col min="11" max="11" width="8" style="89" customWidth="1"/>
    <col min="12" max="16384" width="9.140625" style="89"/>
  </cols>
  <sheetData>
    <row r="1" spans="1:17" s="81" customFormat="1" x14ac:dyDescent="0.2">
      <c r="C1" s="82" t="s">
        <v>67</v>
      </c>
      <c r="F1" s="83"/>
      <c r="G1" s="253"/>
      <c r="H1" s="444"/>
      <c r="I1" s="84"/>
      <c r="J1" s="85"/>
    </row>
    <row r="2" spans="1:17" x14ac:dyDescent="0.2">
      <c r="B2" s="87" t="s">
        <v>69</v>
      </c>
      <c r="F2" s="90"/>
    </row>
    <row r="3" spans="1:17" s="95" customFormat="1" x14ac:dyDescent="0.2">
      <c r="A3" s="93" t="s">
        <v>15</v>
      </c>
      <c r="B3" s="87" t="s">
        <v>0</v>
      </c>
      <c r="C3" s="94"/>
      <c r="F3" s="96"/>
      <c r="G3" s="255"/>
      <c r="H3" s="446"/>
      <c r="I3" s="97"/>
      <c r="J3" s="96"/>
    </row>
    <row r="4" spans="1:17" x14ac:dyDescent="0.2">
      <c r="D4" s="282" t="s">
        <v>214</v>
      </c>
      <c r="F4" s="283" t="s">
        <v>215</v>
      </c>
      <c r="H4" s="431" t="s">
        <v>213</v>
      </c>
      <c r="J4" s="281" t="s">
        <v>290</v>
      </c>
    </row>
    <row r="5" spans="1:17" ht="32.25" customHeight="1" x14ac:dyDescent="0.2">
      <c r="A5" s="86" t="s">
        <v>41</v>
      </c>
      <c r="B5" s="98" t="s">
        <v>8</v>
      </c>
      <c r="D5" s="89" t="s">
        <v>2</v>
      </c>
      <c r="F5" s="90">
        <v>142</v>
      </c>
      <c r="H5" s="447"/>
      <c r="J5" s="90">
        <f>F5*H5</f>
        <v>0</v>
      </c>
    </row>
    <row r="6" spans="1:17" x14ac:dyDescent="0.2">
      <c r="F6" s="90"/>
      <c r="H6" s="447"/>
    </row>
    <row r="7" spans="1:17" ht="33" customHeight="1" x14ac:dyDescent="0.2">
      <c r="A7" s="86" t="s">
        <v>42</v>
      </c>
      <c r="B7" s="98" t="s">
        <v>14</v>
      </c>
      <c r="D7" s="89" t="s">
        <v>1</v>
      </c>
      <c r="F7" s="90">
        <v>6</v>
      </c>
      <c r="H7" s="447"/>
      <c r="J7" s="90">
        <f>F7*H7</f>
        <v>0</v>
      </c>
    </row>
    <row r="8" spans="1:17" x14ac:dyDescent="0.2">
      <c r="F8" s="90"/>
      <c r="H8" s="447"/>
    </row>
    <row r="9" spans="1:17" ht="45.75" customHeight="1" x14ac:dyDescent="0.2">
      <c r="A9" s="86" t="s">
        <v>43</v>
      </c>
      <c r="B9" s="98" t="s">
        <v>59</v>
      </c>
      <c r="D9" s="89" t="s">
        <v>1</v>
      </c>
      <c r="F9" s="90">
        <v>2</v>
      </c>
      <c r="H9" s="447"/>
      <c r="J9" s="90">
        <f>F9*H9</f>
        <v>0</v>
      </c>
    </row>
    <row r="10" spans="1:17" x14ac:dyDescent="0.2">
      <c r="F10" s="90"/>
      <c r="H10" s="447"/>
    </row>
    <row r="11" spans="1:17" ht="76.5" x14ac:dyDescent="0.2">
      <c r="A11" s="86" t="s">
        <v>44</v>
      </c>
      <c r="B11" s="98" t="s">
        <v>28</v>
      </c>
      <c r="D11" s="89" t="s">
        <v>1</v>
      </c>
      <c r="F11" s="99">
        <v>1</v>
      </c>
      <c r="H11" s="447"/>
      <c r="J11" s="90">
        <f>F11*H11</f>
        <v>0</v>
      </c>
    </row>
    <row r="12" spans="1:17" x14ac:dyDescent="0.2">
      <c r="F12" s="99"/>
      <c r="H12" s="447"/>
    </row>
    <row r="13" spans="1:17" s="95" customFormat="1" x14ac:dyDescent="0.2">
      <c r="A13" s="100" t="s">
        <v>70</v>
      </c>
      <c r="B13" s="101" t="s">
        <v>27</v>
      </c>
      <c r="C13" s="102"/>
      <c r="D13" s="103"/>
      <c r="E13" s="103"/>
      <c r="F13" s="104"/>
      <c r="G13" s="256"/>
      <c r="H13" s="448"/>
      <c r="I13" s="105"/>
      <c r="J13" s="106">
        <f>SUM(J5:J11)</f>
        <v>0</v>
      </c>
      <c r="N13" s="89"/>
      <c r="O13" s="89"/>
      <c r="P13" s="89"/>
      <c r="Q13" s="89"/>
    </row>
    <row r="14" spans="1:17" s="95" customFormat="1" x14ac:dyDescent="0.2">
      <c r="A14" s="107"/>
      <c r="B14" s="108" t="s">
        <v>71</v>
      </c>
      <c r="C14" s="109"/>
      <c r="D14" s="110"/>
      <c r="E14" s="110"/>
      <c r="F14" s="111"/>
      <c r="G14" s="257"/>
      <c r="H14" s="449"/>
      <c r="I14" s="112"/>
      <c r="J14" s="113">
        <f>10/100*J13</f>
        <v>0</v>
      </c>
      <c r="N14" s="89"/>
      <c r="O14" s="89"/>
      <c r="P14" s="89"/>
      <c r="Q14" s="89"/>
    </row>
    <row r="15" spans="1:17" ht="13.5" thickBot="1" x14ac:dyDescent="0.25">
      <c r="A15" s="114" t="s">
        <v>15</v>
      </c>
      <c r="B15" s="115" t="s">
        <v>21</v>
      </c>
      <c r="C15" s="116"/>
      <c r="D15" s="117"/>
      <c r="E15" s="117"/>
      <c r="F15" s="118"/>
      <c r="G15" s="258"/>
      <c r="H15" s="450"/>
      <c r="I15" s="119"/>
      <c r="J15" s="120">
        <f>J13+J14</f>
        <v>0</v>
      </c>
    </row>
    <row r="16" spans="1:17" ht="13.5" thickTop="1" x14ac:dyDescent="0.2">
      <c r="A16" s="107"/>
      <c r="B16" s="108"/>
      <c r="C16" s="109"/>
      <c r="D16" s="110"/>
      <c r="E16" s="110"/>
      <c r="F16" s="111"/>
      <c r="G16" s="257"/>
      <c r="H16" s="449"/>
      <c r="I16" s="112"/>
      <c r="J16" s="113"/>
    </row>
    <row r="17" spans="1:10" s="134" customFormat="1" x14ac:dyDescent="0.2">
      <c r="A17" s="107"/>
      <c r="B17" s="187"/>
      <c r="C17" s="109"/>
      <c r="D17" s="110"/>
      <c r="E17" s="110"/>
      <c r="F17" s="111"/>
      <c r="G17" s="257"/>
      <c r="H17" s="449"/>
      <c r="I17" s="112"/>
      <c r="J17" s="121"/>
    </row>
    <row r="18" spans="1:10" s="110" customFormat="1" x14ac:dyDescent="0.2">
      <c r="A18" s="107" t="s">
        <v>16</v>
      </c>
      <c r="B18" s="187" t="s">
        <v>4</v>
      </c>
      <c r="C18" s="109"/>
      <c r="F18" s="111"/>
      <c r="G18" s="257"/>
      <c r="H18" s="449"/>
      <c r="I18" s="112"/>
      <c r="J18" s="121"/>
    </row>
    <row r="19" spans="1:10" x14ac:dyDescent="0.2">
      <c r="A19" s="93"/>
      <c r="B19" s="87"/>
      <c r="C19" s="94"/>
      <c r="D19" s="95"/>
      <c r="E19" s="95"/>
      <c r="F19" s="122"/>
      <c r="G19" s="255"/>
      <c r="H19" s="451"/>
      <c r="I19" s="97"/>
      <c r="J19" s="96"/>
    </row>
    <row r="20" spans="1:10" ht="69" customHeight="1" x14ac:dyDescent="0.2">
      <c r="A20" s="123"/>
      <c r="B20" s="124" t="s">
        <v>64</v>
      </c>
      <c r="C20" s="125"/>
      <c r="D20" s="126"/>
      <c r="E20" s="126"/>
      <c r="F20" s="127"/>
      <c r="G20" s="259"/>
      <c r="H20" s="452"/>
      <c r="I20" s="128"/>
      <c r="J20" s="129"/>
    </row>
    <row r="21" spans="1:10" ht="53.25" customHeight="1" x14ac:dyDescent="0.2">
      <c r="A21" s="123"/>
      <c r="B21" s="124" t="s">
        <v>65</v>
      </c>
      <c r="C21" s="125"/>
      <c r="D21" s="126"/>
      <c r="E21" s="126"/>
      <c r="F21" s="127"/>
      <c r="G21" s="259"/>
      <c r="H21" s="452"/>
      <c r="I21" s="128"/>
      <c r="J21" s="129"/>
    </row>
    <row r="22" spans="1:10" ht="79.5" customHeight="1" x14ac:dyDescent="0.2">
      <c r="A22" s="123"/>
      <c r="B22" s="80" t="s">
        <v>87</v>
      </c>
      <c r="C22" s="125"/>
      <c r="D22" s="126"/>
      <c r="E22" s="126"/>
      <c r="F22" s="127"/>
      <c r="G22" s="259"/>
      <c r="H22" s="452"/>
      <c r="I22" s="128"/>
      <c r="J22" s="129"/>
    </row>
    <row r="23" spans="1:10" x14ac:dyDescent="0.2">
      <c r="A23" s="93"/>
      <c r="B23" s="124"/>
      <c r="C23" s="94"/>
      <c r="D23" s="95"/>
      <c r="E23" s="95"/>
      <c r="F23" s="122"/>
      <c r="G23" s="255"/>
      <c r="H23" s="451"/>
      <c r="I23" s="97"/>
      <c r="J23" s="96"/>
    </row>
    <row r="24" spans="1:10" ht="99" customHeight="1" x14ac:dyDescent="0.2">
      <c r="A24" s="130" t="s">
        <v>41</v>
      </c>
      <c r="B24" s="286" t="s">
        <v>217</v>
      </c>
      <c r="C24" s="94"/>
      <c r="D24" s="95"/>
      <c r="E24" s="95"/>
      <c r="F24" s="122"/>
      <c r="G24" s="255"/>
      <c r="H24" s="451"/>
      <c r="I24" s="97"/>
      <c r="J24" s="96"/>
    </row>
    <row r="25" spans="1:10" x14ac:dyDescent="0.2">
      <c r="B25" s="98" t="s">
        <v>51</v>
      </c>
      <c r="D25" s="89" t="s">
        <v>5</v>
      </c>
      <c r="F25" s="99">
        <v>352</v>
      </c>
      <c r="H25" s="447"/>
      <c r="J25" s="90">
        <f>F25*H25</f>
        <v>0</v>
      </c>
    </row>
    <row r="26" spans="1:10" x14ac:dyDescent="0.2">
      <c r="B26" s="98" t="s">
        <v>52</v>
      </c>
      <c r="D26" s="89" t="s">
        <v>5</v>
      </c>
      <c r="F26" s="99">
        <v>12</v>
      </c>
      <c r="H26" s="447"/>
      <c r="J26" s="90">
        <f>F26*H26</f>
        <v>0</v>
      </c>
    </row>
    <row r="27" spans="1:10" x14ac:dyDescent="0.2">
      <c r="F27" s="99"/>
      <c r="H27" s="447"/>
    </row>
    <row r="28" spans="1:10" ht="54.75" customHeight="1" x14ac:dyDescent="0.2">
      <c r="A28" s="86" t="s">
        <v>42</v>
      </c>
      <c r="B28" s="286" t="s">
        <v>89</v>
      </c>
      <c r="D28" s="89" t="s">
        <v>3</v>
      </c>
      <c r="F28" s="99">
        <v>559</v>
      </c>
      <c r="H28" s="447"/>
      <c r="J28" s="90">
        <f>F28*H28</f>
        <v>0</v>
      </c>
    </row>
    <row r="29" spans="1:10" x14ac:dyDescent="0.2">
      <c r="F29" s="131"/>
      <c r="H29" s="447"/>
    </row>
    <row r="30" spans="1:10" ht="48.75" customHeight="1" x14ac:dyDescent="0.2">
      <c r="A30" s="86" t="s">
        <v>43</v>
      </c>
      <c r="B30" s="98" t="s">
        <v>6</v>
      </c>
      <c r="D30" s="89" t="s">
        <v>3</v>
      </c>
      <c r="F30" s="99">
        <f>+F5*1.2</f>
        <v>170.4</v>
      </c>
      <c r="H30" s="447"/>
      <c r="J30" s="90">
        <f>F30*H30</f>
        <v>0</v>
      </c>
    </row>
    <row r="31" spans="1:10" x14ac:dyDescent="0.2">
      <c r="F31" s="99"/>
      <c r="H31" s="447"/>
    </row>
    <row r="32" spans="1:10" ht="25.5" x14ac:dyDescent="0.2">
      <c r="A32" s="86" t="s">
        <v>44</v>
      </c>
      <c r="B32" s="98" t="s">
        <v>38</v>
      </c>
      <c r="D32" s="89" t="s">
        <v>5</v>
      </c>
      <c r="F32" s="99">
        <v>36</v>
      </c>
      <c r="H32" s="447"/>
      <c r="J32" s="90">
        <f>F32*H32</f>
        <v>0</v>
      </c>
    </row>
    <row r="33" spans="1:15" x14ac:dyDescent="0.2">
      <c r="F33" s="99"/>
      <c r="H33" s="447"/>
    </row>
    <row r="34" spans="1:15" ht="87.75" customHeight="1" x14ac:dyDescent="0.2">
      <c r="A34" s="86" t="s">
        <v>45</v>
      </c>
      <c r="B34" s="98" t="s">
        <v>29</v>
      </c>
      <c r="D34" s="89" t="s">
        <v>5</v>
      </c>
      <c r="F34" s="99">
        <v>102</v>
      </c>
      <c r="H34" s="447"/>
      <c r="J34" s="90">
        <f>F34*H34</f>
        <v>0</v>
      </c>
    </row>
    <row r="35" spans="1:15" x14ac:dyDescent="0.2">
      <c r="F35" s="99"/>
      <c r="H35" s="447"/>
    </row>
    <row r="36" spans="1:15" ht="212.25" customHeight="1" x14ac:dyDescent="0.2">
      <c r="A36" s="86" t="s">
        <v>46</v>
      </c>
      <c r="B36" s="286" t="s">
        <v>111</v>
      </c>
      <c r="D36" s="89" t="s">
        <v>5</v>
      </c>
      <c r="F36" s="99">
        <v>202.1</v>
      </c>
      <c r="H36" s="447"/>
      <c r="J36" s="90">
        <f>F36*H36</f>
        <v>0</v>
      </c>
      <c r="L36" s="90"/>
      <c r="M36" s="90"/>
    </row>
    <row r="37" spans="1:15" x14ac:dyDescent="0.2">
      <c r="F37" s="99"/>
      <c r="H37" s="447"/>
    </row>
    <row r="38" spans="1:15" ht="45" customHeight="1" x14ac:dyDescent="0.2">
      <c r="A38" s="86" t="s">
        <v>47</v>
      </c>
      <c r="B38" s="98" t="s">
        <v>88</v>
      </c>
      <c r="D38" s="89" t="s">
        <v>5</v>
      </c>
      <c r="F38" s="99">
        <f>+F25+F26</f>
        <v>364</v>
      </c>
      <c r="H38" s="447"/>
      <c r="J38" s="90">
        <f>F38*H38</f>
        <v>0</v>
      </c>
      <c r="M38" s="90"/>
    </row>
    <row r="39" spans="1:15" x14ac:dyDescent="0.2">
      <c r="F39" s="99"/>
      <c r="H39" s="447"/>
      <c r="O39" s="90"/>
    </row>
    <row r="40" spans="1:15" ht="25.5" x14ac:dyDescent="0.2">
      <c r="A40" s="86" t="s">
        <v>60</v>
      </c>
      <c r="B40" s="132" t="s">
        <v>39</v>
      </c>
      <c r="D40" s="89" t="s">
        <v>13</v>
      </c>
      <c r="F40" s="90">
        <v>10</v>
      </c>
      <c r="H40" s="447"/>
      <c r="J40" s="90">
        <f>F40*H40</f>
        <v>0</v>
      </c>
    </row>
    <row r="41" spans="1:15" x14ac:dyDescent="0.2">
      <c r="F41" s="99"/>
      <c r="H41" s="447"/>
    </row>
    <row r="42" spans="1:15" s="133" customFormat="1" ht="14.25" customHeight="1" x14ac:dyDescent="0.2">
      <c r="A42" s="100" t="s">
        <v>16</v>
      </c>
      <c r="B42" s="101" t="s">
        <v>26</v>
      </c>
      <c r="C42" s="102"/>
      <c r="D42" s="103"/>
      <c r="E42" s="103"/>
      <c r="F42" s="104"/>
      <c r="G42" s="256"/>
      <c r="H42" s="448"/>
      <c r="I42" s="105"/>
      <c r="J42" s="106">
        <f>SUM(J24:J40)</f>
        <v>0</v>
      </c>
    </row>
    <row r="43" spans="1:15" s="133" customFormat="1" x14ac:dyDescent="0.2">
      <c r="A43" s="107"/>
      <c r="B43" s="108" t="s">
        <v>71</v>
      </c>
      <c r="C43" s="109"/>
      <c r="D43" s="110"/>
      <c r="E43" s="110"/>
      <c r="F43" s="111"/>
      <c r="G43" s="257"/>
      <c r="H43" s="449"/>
      <c r="I43" s="112"/>
      <c r="J43" s="113">
        <f>10/100*J42</f>
        <v>0</v>
      </c>
    </row>
    <row r="44" spans="1:15" ht="13.5" thickBot="1" x14ac:dyDescent="0.25">
      <c r="A44" s="114" t="s">
        <v>16</v>
      </c>
      <c r="B44" s="115" t="s">
        <v>22</v>
      </c>
      <c r="C44" s="116"/>
      <c r="D44" s="117"/>
      <c r="E44" s="117"/>
      <c r="F44" s="118"/>
      <c r="G44" s="258"/>
      <c r="H44" s="450"/>
      <c r="I44" s="119"/>
      <c r="J44" s="120">
        <f>J42+J43</f>
        <v>0</v>
      </c>
    </row>
    <row r="45" spans="1:15" ht="13.5" thickTop="1" x14ac:dyDescent="0.2">
      <c r="B45" s="132"/>
      <c r="F45" s="90"/>
      <c r="H45" s="447"/>
      <c r="K45" s="134"/>
    </row>
    <row r="46" spans="1:15" x14ac:dyDescent="0.2">
      <c r="A46" s="135" t="s">
        <v>17</v>
      </c>
      <c r="B46" s="87" t="s">
        <v>66</v>
      </c>
      <c r="C46" s="136"/>
      <c r="D46" s="133"/>
      <c r="E46" s="133"/>
      <c r="F46" s="137"/>
      <c r="G46" s="260"/>
      <c r="H46" s="453"/>
      <c r="I46" s="138"/>
      <c r="J46" s="139"/>
    </row>
    <row r="47" spans="1:15" x14ac:dyDescent="0.2">
      <c r="A47" s="107"/>
      <c r="B47" s="108"/>
      <c r="C47" s="109"/>
      <c r="D47" s="110"/>
      <c r="E47" s="110"/>
      <c r="F47" s="111"/>
      <c r="G47" s="257"/>
      <c r="H47" s="449"/>
      <c r="I47" s="112"/>
      <c r="J47" s="113"/>
      <c r="K47" s="134"/>
    </row>
    <row r="48" spans="1:15" s="134" customFormat="1" ht="189" customHeight="1" x14ac:dyDescent="0.2">
      <c r="A48" s="123" t="s">
        <v>41</v>
      </c>
      <c r="B48" s="108" t="s">
        <v>86</v>
      </c>
      <c r="C48" s="109"/>
      <c r="D48" s="110"/>
      <c r="E48" s="110"/>
      <c r="F48" s="111"/>
      <c r="G48" s="257"/>
      <c r="H48" s="449"/>
      <c r="I48" s="112"/>
      <c r="J48" s="121"/>
    </row>
    <row r="49" spans="1:11" s="134" customFormat="1" x14ac:dyDescent="0.2">
      <c r="A49" s="140"/>
      <c r="B49" s="108" t="s">
        <v>72</v>
      </c>
      <c r="C49" s="141"/>
      <c r="D49" s="134" t="s">
        <v>1</v>
      </c>
      <c r="F49" s="142">
        <v>5</v>
      </c>
      <c r="G49" s="261"/>
      <c r="H49" s="454"/>
      <c r="I49" s="143"/>
      <c r="J49" s="142">
        <f>F49*H49</f>
        <v>0</v>
      </c>
    </row>
    <row r="50" spans="1:11" x14ac:dyDescent="0.2">
      <c r="A50" s="135"/>
      <c r="B50" s="98" t="s">
        <v>73</v>
      </c>
      <c r="D50" s="89" t="s">
        <v>1</v>
      </c>
      <c r="F50" s="90">
        <v>2</v>
      </c>
      <c r="H50" s="447"/>
      <c r="J50" s="90">
        <f>F50*H50</f>
        <v>0</v>
      </c>
      <c r="K50" s="134"/>
    </row>
    <row r="51" spans="1:11" x14ac:dyDescent="0.2">
      <c r="K51" s="134"/>
    </row>
    <row r="52" spans="1:11" ht="60" customHeight="1" x14ac:dyDescent="0.2">
      <c r="A52" s="144" t="s">
        <v>42</v>
      </c>
      <c r="B52" s="98" t="s">
        <v>74</v>
      </c>
      <c r="D52" s="89" t="s">
        <v>1</v>
      </c>
      <c r="E52" s="88"/>
      <c r="F52" s="90">
        <v>2</v>
      </c>
      <c r="G52" s="265"/>
      <c r="H52" s="455"/>
      <c r="I52" s="146"/>
      <c r="J52" s="145">
        <f>F52*H52</f>
        <v>0</v>
      </c>
      <c r="K52" s="134"/>
    </row>
    <row r="53" spans="1:11" x14ac:dyDescent="0.2">
      <c r="F53" s="90"/>
      <c r="K53" s="134"/>
    </row>
    <row r="54" spans="1:11" ht="44.25" customHeight="1" x14ac:dyDescent="0.2">
      <c r="A54" s="86" t="s">
        <v>43</v>
      </c>
      <c r="B54" s="132" t="s">
        <v>75</v>
      </c>
      <c r="D54" s="89" t="s">
        <v>1</v>
      </c>
      <c r="F54" s="90">
        <v>1</v>
      </c>
      <c r="H54" s="447"/>
      <c r="J54" s="90">
        <f>F54*H54</f>
        <v>0</v>
      </c>
    </row>
    <row r="55" spans="1:11" x14ac:dyDescent="0.2">
      <c r="B55" s="89"/>
      <c r="F55" s="90"/>
      <c r="H55" s="456"/>
      <c r="K55" s="134"/>
    </row>
    <row r="56" spans="1:11" ht="79.5" customHeight="1" x14ac:dyDescent="0.2">
      <c r="A56" s="86" t="s">
        <v>44</v>
      </c>
      <c r="B56" s="132" t="s">
        <v>112</v>
      </c>
      <c r="F56" s="90"/>
      <c r="H56" s="447"/>
    </row>
    <row r="57" spans="1:11" ht="15" customHeight="1" x14ac:dyDescent="0.2">
      <c r="B57" s="147" t="s">
        <v>76</v>
      </c>
      <c r="D57" s="89" t="s">
        <v>2</v>
      </c>
      <c r="F57" s="90">
        <v>85.24</v>
      </c>
      <c r="H57" s="447"/>
      <c r="J57" s="90">
        <f>F57*H57</f>
        <v>0</v>
      </c>
    </row>
    <row r="58" spans="1:11" s="134" customFormat="1" ht="15" customHeight="1" x14ac:dyDescent="0.2">
      <c r="A58" s="140"/>
      <c r="B58" s="108" t="s">
        <v>77</v>
      </c>
      <c r="C58" s="141"/>
      <c r="D58" s="134" t="s">
        <v>2</v>
      </c>
      <c r="F58" s="142">
        <v>56</v>
      </c>
      <c r="G58" s="261"/>
      <c r="H58" s="454"/>
      <c r="I58" s="143"/>
      <c r="J58" s="142">
        <f>F58*H58</f>
        <v>0</v>
      </c>
    </row>
    <row r="59" spans="1:11" ht="15" customHeight="1" x14ac:dyDescent="0.2">
      <c r="A59" s="188"/>
      <c r="B59" s="189"/>
      <c r="C59" s="190"/>
      <c r="D59" s="191"/>
      <c r="E59" s="191"/>
      <c r="F59" s="192"/>
      <c r="G59" s="262"/>
      <c r="H59" s="457"/>
      <c r="I59" s="193"/>
      <c r="J59" s="194"/>
    </row>
    <row r="60" spans="1:11" s="81" customFormat="1" x14ac:dyDescent="0.2">
      <c r="A60" s="100" t="s">
        <v>17</v>
      </c>
      <c r="B60" s="101" t="s">
        <v>84</v>
      </c>
      <c r="C60" s="102"/>
      <c r="D60" s="103"/>
      <c r="E60" s="103"/>
      <c r="F60" s="104"/>
      <c r="G60" s="256"/>
      <c r="H60" s="448"/>
      <c r="I60" s="105"/>
      <c r="J60" s="106">
        <f>SUM(J48:J59)</f>
        <v>0</v>
      </c>
    </row>
    <row r="61" spans="1:11" s="81" customFormat="1" ht="17.25" customHeight="1" x14ac:dyDescent="0.2">
      <c r="A61" s="107"/>
      <c r="B61" s="108" t="s">
        <v>71</v>
      </c>
      <c r="C61" s="109"/>
      <c r="D61" s="110"/>
      <c r="E61" s="110"/>
      <c r="F61" s="111"/>
      <c r="G61" s="257"/>
      <c r="H61" s="449"/>
      <c r="I61" s="112"/>
      <c r="J61" s="113">
        <f>10/100*J60</f>
        <v>0</v>
      </c>
    </row>
    <row r="62" spans="1:11" ht="13.5" thickBot="1" x14ac:dyDescent="0.25">
      <c r="A62" s="114" t="s">
        <v>17</v>
      </c>
      <c r="B62" s="115" t="s">
        <v>23</v>
      </c>
      <c r="C62" s="116"/>
      <c r="D62" s="117"/>
      <c r="E62" s="117"/>
      <c r="F62" s="118"/>
      <c r="G62" s="258"/>
      <c r="H62" s="450"/>
      <c r="I62" s="119"/>
      <c r="J62" s="120">
        <f>J60+J61</f>
        <v>0</v>
      </c>
    </row>
    <row r="63" spans="1:11" ht="13.5" thickTop="1" x14ac:dyDescent="0.2">
      <c r="F63" s="90"/>
    </row>
    <row r="64" spans="1:11" x14ac:dyDescent="0.2">
      <c r="F64" s="90"/>
      <c r="H64" s="447"/>
    </row>
    <row r="65" spans="1:10" s="133" customFormat="1" x14ac:dyDescent="0.2">
      <c r="A65" s="135" t="s">
        <v>18</v>
      </c>
      <c r="B65" s="87" t="s">
        <v>9</v>
      </c>
      <c r="C65" s="88"/>
      <c r="D65" s="89"/>
      <c r="E65" s="89"/>
      <c r="F65" s="90"/>
      <c r="G65" s="254"/>
      <c r="H65" s="445"/>
      <c r="I65" s="92"/>
      <c r="J65" s="90"/>
    </row>
    <row r="66" spans="1:10" x14ac:dyDescent="0.2">
      <c r="F66" s="90"/>
      <c r="H66" s="447"/>
    </row>
    <row r="67" spans="1:10" ht="23.25" customHeight="1" x14ac:dyDescent="0.2">
      <c r="A67" s="86" t="s">
        <v>41</v>
      </c>
      <c r="B67" s="98" t="s">
        <v>10</v>
      </c>
      <c r="D67" s="89" t="s">
        <v>2</v>
      </c>
      <c r="F67" s="90">
        <f>F5</f>
        <v>142</v>
      </c>
      <c r="H67" s="447"/>
      <c r="J67" s="90">
        <f>F67*H67</f>
        <v>0</v>
      </c>
    </row>
    <row r="68" spans="1:10" x14ac:dyDescent="0.2">
      <c r="F68" s="90"/>
    </row>
    <row r="69" spans="1:10" ht="30.75" customHeight="1" x14ac:dyDescent="0.2">
      <c r="A69" s="86" t="s">
        <v>42</v>
      </c>
      <c r="B69" s="98" t="s">
        <v>32</v>
      </c>
      <c r="D69" s="89" t="s">
        <v>2</v>
      </c>
      <c r="F69" s="90">
        <f>F67</f>
        <v>142</v>
      </c>
      <c r="H69" s="447"/>
      <c r="J69" s="90">
        <f>F69*H69</f>
        <v>0</v>
      </c>
    </row>
    <row r="70" spans="1:10" x14ac:dyDescent="0.2">
      <c r="F70" s="90"/>
      <c r="H70" s="447"/>
    </row>
    <row r="71" spans="1:10" ht="30" customHeight="1" x14ac:dyDescent="0.2">
      <c r="A71" s="86" t="s">
        <v>43</v>
      </c>
      <c r="B71" s="98" t="s">
        <v>33</v>
      </c>
      <c r="D71" s="89" t="s">
        <v>1</v>
      </c>
      <c r="F71" s="90">
        <f>F49+F50</f>
        <v>7</v>
      </c>
      <c r="H71" s="447"/>
      <c r="J71" s="90">
        <f>F71*H71</f>
        <v>0</v>
      </c>
    </row>
    <row r="72" spans="1:10" x14ac:dyDescent="0.2">
      <c r="F72" s="90"/>
      <c r="H72" s="447"/>
    </row>
    <row r="73" spans="1:10" ht="45.75" customHeight="1" x14ac:dyDescent="0.2">
      <c r="A73" s="86" t="s">
        <v>44</v>
      </c>
      <c r="B73" s="98" t="s">
        <v>11</v>
      </c>
      <c r="D73" s="89" t="s">
        <v>2</v>
      </c>
      <c r="F73" s="90">
        <f>F67</f>
        <v>142</v>
      </c>
      <c r="H73" s="447"/>
      <c r="J73" s="90">
        <f>F73*H73</f>
        <v>0</v>
      </c>
    </row>
    <row r="74" spans="1:10" x14ac:dyDescent="0.2">
      <c r="F74" s="90"/>
      <c r="H74" s="447"/>
    </row>
    <row r="75" spans="1:10" ht="21.75" customHeight="1" x14ac:dyDescent="0.2">
      <c r="A75" s="86" t="s">
        <v>45</v>
      </c>
      <c r="B75" s="98" t="s">
        <v>35</v>
      </c>
      <c r="D75" s="89" t="s">
        <v>13</v>
      </c>
      <c r="F75" s="90">
        <v>10</v>
      </c>
      <c r="H75" s="447"/>
      <c r="J75" s="90">
        <f>F75*H75</f>
        <v>0</v>
      </c>
    </row>
    <row r="76" spans="1:10" x14ac:dyDescent="0.2">
      <c r="F76" s="90"/>
      <c r="H76" s="447"/>
    </row>
    <row r="77" spans="1:10" ht="20.25" customHeight="1" x14ac:dyDescent="0.2">
      <c r="A77" s="86" t="s">
        <v>46</v>
      </c>
      <c r="B77" s="98" t="s">
        <v>78</v>
      </c>
      <c r="D77" s="89" t="s">
        <v>13</v>
      </c>
      <c r="F77" s="90">
        <v>8</v>
      </c>
      <c r="H77" s="447"/>
      <c r="J77" s="90">
        <f>F77*H77</f>
        <v>0</v>
      </c>
    </row>
    <row r="78" spans="1:10" x14ac:dyDescent="0.2">
      <c r="F78" s="90"/>
      <c r="H78" s="447"/>
    </row>
    <row r="79" spans="1:10" x14ac:dyDescent="0.2">
      <c r="A79" s="86" t="s">
        <v>47</v>
      </c>
      <c r="B79" s="98" t="s">
        <v>12</v>
      </c>
      <c r="D79" s="89" t="s">
        <v>1</v>
      </c>
      <c r="F79" s="90">
        <v>1</v>
      </c>
      <c r="H79" s="447"/>
      <c r="J79" s="90">
        <f>F79*H79</f>
        <v>0</v>
      </c>
    </row>
    <row r="80" spans="1:10" x14ac:dyDescent="0.2">
      <c r="B80" s="108"/>
      <c r="F80" s="99"/>
      <c r="H80" s="447"/>
    </row>
    <row r="81" spans="1:10" ht="82.5" customHeight="1" x14ac:dyDescent="0.2">
      <c r="A81" s="86" t="s">
        <v>60</v>
      </c>
      <c r="B81" s="98" t="s">
        <v>34</v>
      </c>
      <c r="D81" s="89" t="s">
        <v>2</v>
      </c>
      <c r="F81" s="90">
        <f>F73</f>
        <v>142</v>
      </c>
      <c r="H81" s="447"/>
      <c r="J81" s="90">
        <f>F81*H81</f>
        <v>0</v>
      </c>
    </row>
    <row r="82" spans="1:10" x14ac:dyDescent="0.2">
      <c r="F82" s="99"/>
      <c r="H82" s="447"/>
    </row>
    <row r="83" spans="1:10" ht="44.25" customHeight="1" x14ac:dyDescent="0.2">
      <c r="A83" s="86" t="s">
        <v>61</v>
      </c>
      <c r="B83" s="98" t="s">
        <v>49</v>
      </c>
      <c r="D83" s="89" t="s">
        <v>2</v>
      </c>
      <c r="F83" s="99">
        <f>F73</f>
        <v>142</v>
      </c>
      <c r="H83" s="447"/>
      <c r="J83" s="90">
        <f>F83*H83</f>
        <v>0</v>
      </c>
    </row>
    <row r="84" spans="1:10" x14ac:dyDescent="0.2">
      <c r="F84" s="99"/>
      <c r="H84" s="447"/>
    </row>
    <row r="85" spans="1:10" ht="44.25" customHeight="1" x14ac:dyDescent="0.2">
      <c r="A85" s="86" t="s">
        <v>62</v>
      </c>
      <c r="B85" s="98" t="s">
        <v>36</v>
      </c>
      <c r="D85" s="89" t="s">
        <v>13</v>
      </c>
      <c r="F85" s="99">
        <v>10</v>
      </c>
      <c r="H85" s="447"/>
      <c r="J85" s="90">
        <f>F85*H85</f>
        <v>0</v>
      </c>
    </row>
    <row r="86" spans="1:10" x14ac:dyDescent="0.2">
      <c r="F86" s="99"/>
      <c r="H86" s="447"/>
    </row>
    <row r="87" spans="1:10" ht="44.25" customHeight="1" x14ac:dyDescent="0.2">
      <c r="A87" s="86" t="s">
        <v>63</v>
      </c>
      <c r="B87" s="98" t="s">
        <v>37</v>
      </c>
      <c r="D87" s="89" t="s">
        <v>13</v>
      </c>
      <c r="F87" s="99">
        <v>10</v>
      </c>
      <c r="H87" s="447"/>
      <c r="J87" s="90">
        <f>F87*H87</f>
        <v>0</v>
      </c>
    </row>
    <row r="88" spans="1:10" ht="16.5" customHeight="1" x14ac:dyDescent="0.2">
      <c r="F88" s="99"/>
      <c r="H88" s="447"/>
    </row>
    <row r="89" spans="1:10" s="81" customFormat="1" x14ac:dyDescent="0.2">
      <c r="A89" s="100" t="s">
        <v>18</v>
      </c>
      <c r="B89" s="101" t="s">
        <v>25</v>
      </c>
      <c r="C89" s="102"/>
      <c r="D89" s="103"/>
      <c r="E89" s="103"/>
      <c r="F89" s="148"/>
      <c r="G89" s="256"/>
      <c r="H89" s="448"/>
      <c r="I89" s="105"/>
      <c r="J89" s="106">
        <f>SUM(J67:J88)</f>
        <v>0</v>
      </c>
    </row>
    <row r="90" spans="1:10" s="81" customFormat="1" ht="14.25" customHeight="1" x14ac:dyDescent="0.2">
      <c r="A90" s="107"/>
      <c r="B90" s="108" t="s">
        <v>71</v>
      </c>
      <c r="C90" s="109"/>
      <c r="D90" s="110"/>
      <c r="E90" s="110"/>
      <c r="F90" s="111"/>
      <c r="G90" s="257"/>
      <c r="H90" s="449"/>
      <c r="I90" s="112"/>
      <c r="J90" s="113">
        <f>10/100*J89</f>
        <v>0</v>
      </c>
    </row>
    <row r="91" spans="1:10" ht="13.5" thickBot="1" x14ac:dyDescent="0.25">
      <c r="A91" s="114" t="s">
        <v>18</v>
      </c>
      <c r="B91" s="115" t="s">
        <v>24</v>
      </c>
      <c r="C91" s="116"/>
      <c r="D91" s="117"/>
      <c r="E91" s="117"/>
      <c r="F91" s="118"/>
      <c r="G91" s="258"/>
      <c r="H91" s="450"/>
      <c r="I91" s="119"/>
      <c r="J91" s="120">
        <f>J89+J90</f>
        <v>0</v>
      </c>
    </row>
    <row r="92" spans="1:10" ht="13.5" thickTop="1" x14ac:dyDescent="0.2">
      <c r="A92" s="149"/>
      <c r="B92" s="149"/>
      <c r="C92" s="150"/>
      <c r="D92" s="150"/>
      <c r="E92" s="150"/>
      <c r="F92" s="151"/>
      <c r="H92" s="458"/>
      <c r="I92" s="152"/>
      <c r="J92" s="153"/>
    </row>
    <row r="93" spans="1:10" x14ac:dyDescent="0.2">
      <c r="A93" s="149"/>
      <c r="B93" s="149"/>
      <c r="C93" s="150"/>
      <c r="D93" s="150"/>
      <c r="E93" s="150"/>
      <c r="F93" s="151"/>
      <c r="H93" s="458"/>
      <c r="I93" s="152"/>
      <c r="J93" s="153"/>
    </row>
    <row r="94" spans="1:10" x14ac:dyDescent="0.2">
      <c r="A94" s="154" t="s">
        <v>79</v>
      </c>
      <c r="B94" s="149"/>
      <c r="C94" s="150"/>
      <c r="D94" s="150"/>
      <c r="E94" s="150"/>
      <c r="F94" s="151"/>
      <c r="H94" s="458"/>
      <c r="I94" s="152"/>
      <c r="J94" s="153"/>
    </row>
    <row r="95" spans="1:10" x14ac:dyDescent="0.2">
      <c r="A95" s="149"/>
      <c r="B95" s="149"/>
      <c r="C95" s="150"/>
      <c r="D95" s="150"/>
      <c r="E95" s="150"/>
      <c r="F95" s="151"/>
      <c r="H95" s="458"/>
      <c r="I95" s="152"/>
      <c r="J95" s="153"/>
    </row>
    <row r="96" spans="1:10" x14ac:dyDescent="0.2">
      <c r="A96" s="149" t="s">
        <v>15</v>
      </c>
      <c r="B96" s="149" t="s">
        <v>0</v>
      </c>
      <c r="C96" s="150"/>
      <c r="D96" s="150"/>
      <c r="E96" s="150"/>
      <c r="F96" s="151"/>
      <c r="H96" s="458"/>
      <c r="I96" s="152"/>
      <c r="J96" s="153">
        <f>+J15</f>
        <v>0</v>
      </c>
    </row>
    <row r="97" spans="1:10" x14ac:dyDescent="0.2">
      <c r="A97" s="149" t="s">
        <v>16</v>
      </c>
      <c r="B97" s="149" t="s">
        <v>4</v>
      </c>
      <c r="C97" s="150"/>
      <c r="D97" s="150"/>
      <c r="E97" s="150"/>
      <c r="F97" s="151"/>
      <c r="H97" s="458"/>
      <c r="I97" s="152"/>
      <c r="J97" s="153">
        <f>+J44</f>
        <v>0</v>
      </c>
    </row>
    <row r="98" spans="1:10" x14ac:dyDescent="0.2">
      <c r="A98" s="149" t="s">
        <v>17</v>
      </c>
      <c r="B98" s="149" t="str">
        <f>+B43</f>
        <v>10 % nepredvidena dela</v>
      </c>
      <c r="C98" s="150"/>
      <c r="D98" s="150"/>
      <c r="E98" s="150"/>
      <c r="F98" s="151"/>
      <c r="H98" s="458"/>
      <c r="I98" s="152"/>
      <c r="J98" s="153">
        <f>+J62</f>
        <v>0</v>
      </c>
    </row>
    <row r="99" spans="1:10" x14ac:dyDescent="0.2">
      <c r="A99" s="149" t="s">
        <v>18</v>
      </c>
      <c r="B99" s="149" t="s">
        <v>9</v>
      </c>
      <c r="C99" s="150"/>
      <c r="D99" s="150"/>
      <c r="E99" s="150"/>
      <c r="F99" s="151"/>
      <c r="H99" s="458"/>
      <c r="I99" s="152"/>
      <c r="J99" s="153">
        <f>+J91</f>
        <v>0</v>
      </c>
    </row>
    <row r="101" spans="1:10" x14ac:dyDescent="0.2">
      <c r="A101" s="405" t="s">
        <v>19</v>
      </c>
      <c r="B101" s="405"/>
      <c r="C101" s="155"/>
      <c r="D101" s="155"/>
      <c r="E101" s="155"/>
      <c r="F101" s="156"/>
      <c r="G101" s="263"/>
      <c r="H101" s="459"/>
      <c r="I101" s="157"/>
      <c r="J101" s="158">
        <f>SUM(J96:J99)</f>
        <v>0</v>
      </c>
    </row>
    <row r="102" spans="1:10" x14ac:dyDescent="0.2">
      <c r="A102" s="159" t="s">
        <v>40</v>
      </c>
      <c r="B102" s="159"/>
      <c r="C102" s="150"/>
      <c r="D102" s="150"/>
      <c r="E102" s="150"/>
      <c r="F102" s="151"/>
      <c r="H102" s="458"/>
      <c r="I102" s="152"/>
      <c r="J102" s="153">
        <f>0.22*J101</f>
        <v>0</v>
      </c>
    </row>
    <row r="103" spans="1:10" ht="13.5" thickBot="1" x14ac:dyDescent="0.25">
      <c r="A103" s="160" t="s">
        <v>20</v>
      </c>
      <c r="B103" s="160"/>
      <c r="C103" s="161"/>
      <c r="D103" s="161"/>
      <c r="E103" s="161"/>
      <c r="F103" s="162"/>
      <c r="G103" s="264"/>
      <c r="H103" s="460"/>
      <c r="I103" s="163"/>
      <c r="J103" s="164">
        <f>J101+J102</f>
        <v>0</v>
      </c>
    </row>
    <row r="104" spans="1:10" ht="13.5" thickTop="1" x14ac:dyDescent="0.2"/>
  </sheetData>
  <sheetProtection password="DF4B" sheet="1" objects="1" scenarios="1" selectLockedCells="1"/>
  <mergeCells count="1">
    <mergeCell ref="A101:B101"/>
  </mergeCells>
  <pageMargins left="0.98425196850393704" right="0.98425196850393704" top="0.98425196850393704" bottom="0.98425196850393704" header="0" footer="0"/>
  <pageSetup paperSize="9" scale="79" orientation="portrait" r:id="rId1"/>
  <headerFooter alignWithMargins="0">
    <oddHeader>&amp;CVODNOGOSPODARSKI BIRO MARIBOR d.o.o.
Glavni trg 19c, 2000 Maribor</oddHeader>
    <oddFooter>&amp;L&amp;"Tahoma,Navadno"&amp;8 4236/22-0.2 _KANAL P-I &amp;C&amp;"Tahoma,Navadno"&amp;8POPIS DEL IN PROJEKTANTSKI PREDRAČUN&amp;R&amp;"Tahoma,Navadno"&amp;8Stran &amp;P/&amp;N</oddFooter>
  </headerFooter>
  <rowBreaks count="4" manualBreakCount="4">
    <brk id="17" max="16383" man="1"/>
    <brk id="35" max="16383" man="1"/>
    <brk id="45" max="16383" man="1"/>
    <brk id="6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7"/>
  <sheetViews>
    <sheetView view="pageBreakPreview" zoomScaleNormal="100" workbookViewId="0">
      <selection activeCell="H5" sqref="H5"/>
    </sheetView>
  </sheetViews>
  <sheetFormatPr defaultRowHeight="12.75" x14ac:dyDescent="0.2"/>
  <cols>
    <col min="1" max="1" width="5.7109375" style="467" customWidth="1"/>
    <col min="2" max="2" width="42.7109375" style="481" customWidth="1"/>
    <col min="3" max="3" width="3.42578125" style="469" customWidth="1"/>
    <col min="4" max="4" width="4.85546875" style="470" customWidth="1"/>
    <col min="5" max="5" width="3.7109375" style="470" customWidth="1"/>
    <col min="6" max="6" width="8.28515625" style="473" customWidth="1"/>
    <col min="7" max="7" width="3.5703125" style="472" customWidth="1"/>
    <col min="8" max="8" width="11.140625" style="445" bestFit="1" customWidth="1"/>
    <col min="9" max="9" width="3.5703125" style="474" customWidth="1"/>
    <col min="10" max="10" width="14.28515625" style="471" bestFit="1" customWidth="1"/>
    <col min="11" max="11" width="8" style="470" customWidth="1"/>
    <col min="12" max="16384" width="9.140625" style="470"/>
  </cols>
  <sheetData>
    <row r="1" spans="1:17" s="461" customFormat="1" x14ac:dyDescent="0.2">
      <c r="A1" s="284"/>
      <c r="C1" s="462" t="s">
        <v>67</v>
      </c>
      <c r="F1" s="463"/>
      <c r="G1" s="464"/>
      <c r="H1" s="444"/>
      <c r="I1" s="465"/>
      <c r="J1" s="466"/>
    </row>
    <row r="2" spans="1:17" x14ac:dyDescent="0.2">
      <c r="B2" s="468" t="s">
        <v>212</v>
      </c>
      <c r="F2" s="471"/>
    </row>
    <row r="3" spans="1:17" s="477" customFormat="1" x14ac:dyDescent="0.2">
      <c r="A3" s="475" t="s">
        <v>15</v>
      </c>
      <c r="B3" s="468" t="s">
        <v>0</v>
      </c>
      <c r="C3" s="476"/>
      <c r="F3" s="478"/>
      <c r="G3" s="479"/>
      <c r="H3" s="446"/>
      <c r="I3" s="480"/>
      <c r="J3" s="478"/>
    </row>
    <row r="4" spans="1:17" x14ac:dyDescent="0.2">
      <c r="D4" s="282" t="s">
        <v>214</v>
      </c>
      <c r="F4" s="283" t="s">
        <v>215</v>
      </c>
      <c r="H4" s="431" t="s">
        <v>213</v>
      </c>
      <c r="J4" s="281" t="s">
        <v>290</v>
      </c>
    </row>
    <row r="5" spans="1:17" ht="32.25" customHeight="1" x14ac:dyDescent="0.2">
      <c r="A5" s="467" t="s">
        <v>41</v>
      </c>
      <c r="B5" s="481" t="s">
        <v>8</v>
      </c>
      <c r="D5" s="470" t="s">
        <v>2</v>
      </c>
      <c r="F5" s="471">
        <v>119</v>
      </c>
      <c r="H5" s="447"/>
      <c r="J5" s="471">
        <f>F5*H5</f>
        <v>0</v>
      </c>
    </row>
    <row r="6" spans="1:17" x14ac:dyDescent="0.2">
      <c r="F6" s="471"/>
      <c r="H6" s="447"/>
      <c r="N6" s="477"/>
      <c r="O6" s="477"/>
      <c r="P6" s="477"/>
      <c r="Q6" s="477"/>
    </row>
    <row r="7" spans="1:17" ht="33" customHeight="1" x14ac:dyDescent="0.2">
      <c r="A7" s="467" t="s">
        <v>42</v>
      </c>
      <c r="B7" s="481" t="s">
        <v>14</v>
      </c>
      <c r="D7" s="470" t="s">
        <v>1</v>
      </c>
      <c r="F7" s="471">
        <v>4</v>
      </c>
      <c r="H7" s="447"/>
      <c r="J7" s="471">
        <f>F7*H7</f>
        <v>0</v>
      </c>
      <c r="N7" s="477"/>
      <c r="O7" s="477"/>
      <c r="P7" s="477"/>
      <c r="Q7" s="477"/>
    </row>
    <row r="8" spans="1:17" x14ac:dyDescent="0.2">
      <c r="F8" s="471"/>
      <c r="H8" s="447"/>
      <c r="N8" s="477"/>
      <c r="O8" s="477"/>
      <c r="P8" s="477"/>
      <c r="Q8" s="477"/>
    </row>
    <row r="9" spans="1:17" ht="76.5" x14ac:dyDescent="0.2">
      <c r="A9" s="467" t="s">
        <v>43</v>
      </c>
      <c r="B9" s="481" t="s">
        <v>28</v>
      </c>
      <c r="D9" s="470" t="s">
        <v>1</v>
      </c>
      <c r="F9" s="482">
        <v>1</v>
      </c>
      <c r="H9" s="447"/>
      <c r="J9" s="471">
        <f>F9*H9</f>
        <v>0</v>
      </c>
      <c r="N9" s="477"/>
      <c r="O9" s="477"/>
      <c r="P9" s="477"/>
      <c r="Q9" s="477"/>
    </row>
    <row r="10" spans="1:17" x14ac:dyDescent="0.2">
      <c r="F10" s="482"/>
      <c r="H10" s="447"/>
      <c r="N10" s="477"/>
      <c r="O10" s="477"/>
      <c r="P10" s="477"/>
      <c r="Q10" s="477"/>
    </row>
    <row r="11" spans="1:17" s="477" customFormat="1" x14ac:dyDescent="0.2">
      <c r="A11" s="483" t="s">
        <v>70</v>
      </c>
      <c r="B11" s="484" t="s">
        <v>27</v>
      </c>
      <c r="C11" s="485"/>
      <c r="D11" s="486"/>
      <c r="E11" s="486"/>
      <c r="F11" s="487"/>
      <c r="G11" s="488"/>
      <c r="H11" s="448"/>
      <c r="I11" s="489"/>
      <c r="J11" s="490">
        <f>SUM(J5:J9)</f>
        <v>0</v>
      </c>
    </row>
    <row r="12" spans="1:17" s="477" customFormat="1" x14ac:dyDescent="0.2">
      <c r="A12" s="491"/>
      <c r="B12" s="492" t="s">
        <v>71</v>
      </c>
      <c r="C12" s="493"/>
      <c r="D12" s="494"/>
      <c r="E12" s="494"/>
      <c r="F12" s="495"/>
      <c r="G12" s="496"/>
      <c r="H12" s="449"/>
      <c r="I12" s="497"/>
      <c r="J12" s="498">
        <f>10/100*J11</f>
        <v>0</v>
      </c>
    </row>
    <row r="13" spans="1:17" ht="13.5" thickBot="1" x14ac:dyDescent="0.25">
      <c r="A13" s="499" t="s">
        <v>15</v>
      </c>
      <c r="B13" s="500" t="s">
        <v>21</v>
      </c>
      <c r="C13" s="501"/>
      <c r="D13" s="502"/>
      <c r="E13" s="502"/>
      <c r="F13" s="503"/>
      <c r="G13" s="504"/>
      <c r="H13" s="450"/>
      <c r="I13" s="505"/>
      <c r="J13" s="506">
        <f>J11+J12</f>
        <v>0</v>
      </c>
      <c r="N13" s="477"/>
      <c r="O13" s="477"/>
      <c r="P13" s="477"/>
      <c r="Q13" s="477"/>
    </row>
    <row r="14" spans="1:17" ht="13.5" thickTop="1" x14ac:dyDescent="0.2">
      <c r="A14" s="491"/>
      <c r="B14" s="492"/>
      <c r="C14" s="493"/>
      <c r="D14" s="494"/>
      <c r="E14" s="494"/>
      <c r="F14" s="495"/>
      <c r="G14" s="496"/>
      <c r="H14" s="449"/>
      <c r="I14" s="497"/>
      <c r="J14" s="498"/>
      <c r="N14" s="477"/>
      <c r="O14" s="477"/>
      <c r="P14" s="477"/>
      <c r="Q14" s="477"/>
    </row>
    <row r="15" spans="1:17" s="509" customFormat="1" x14ac:dyDescent="0.2">
      <c r="A15" s="491"/>
      <c r="B15" s="507"/>
      <c r="C15" s="493"/>
      <c r="D15" s="494"/>
      <c r="E15" s="494"/>
      <c r="F15" s="495"/>
      <c r="G15" s="496"/>
      <c r="H15" s="449"/>
      <c r="I15" s="497"/>
      <c r="J15" s="508"/>
      <c r="N15" s="477"/>
      <c r="O15" s="477"/>
      <c r="P15" s="477"/>
      <c r="Q15" s="477"/>
    </row>
    <row r="16" spans="1:17" s="477" customFormat="1" x14ac:dyDescent="0.2">
      <c r="A16" s="475" t="s">
        <v>16</v>
      </c>
      <c r="B16" s="468" t="s">
        <v>4</v>
      </c>
      <c r="C16" s="493"/>
      <c r="D16" s="494"/>
      <c r="E16" s="494"/>
      <c r="F16" s="495"/>
      <c r="G16" s="496"/>
      <c r="H16" s="449"/>
      <c r="I16" s="497"/>
      <c r="J16" s="508"/>
    </row>
    <row r="17" spans="1:10" x14ac:dyDescent="0.2">
      <c r="A17" s="475"/>
      <c r="B17" s="468"/>
      <c r="C17" s="476"/>
      <c r="D17" s="477"/>
      <c r="E17" s="477"/>
      <c r="F17" s="510"/>
      <c r="G17" s="479"/>
      <c r="H17" s="451"/>
      <c r="I17" s="480"/>
      <c r="J17" s="478"/>
    </row>
    <row r="18" spans="1:10" ht="69" customHeight="1" x14ac:dyDescent="0.2">
      <c r="A18" s="511"/>
      <c r="B18" s="512" t="s">
        <v>64</v>
      </c>
      <c r="C18" s="513"/>
      <c r="D18" s="514"/>
      <c r="E18" s="514"/>
      <c r="F18" s="515"/>
      <c r="G18" s="516"/>
      <c r="H18" s="452"/>
      <c r="I18" s="517"/>
      <c r="J18" s="518"/>
    </row>
    <row r="19" spans="1:10" ht="53.25" customHeight="1" x14ac:dyDescent="0.2">
      <c r="A19" s="511"/>
      <c r="B19" s="512" t="s">
        <v>65</v>
      </c>
      <c r="C19" s="513"/>
      <c r="D19" s="514"/>
      <c r="E19" s="514"/>
      <c r="F19" s="515"/>
      <c r="G19" s="516"/>
      <c r="H19" s="452"/>
      <c r="I19" s="517"/>
      <c r="J19" s="518"/>
    </row>
    <row r="20" spans="1:10" ht="81.75" customHeight="1" x14ac:dyDescent="0.2">
      <c r="A20" s="511"/>
      <c r="B20" s="519" t="s">
        <v>87</v>
      </c>
      <c r="C20" s="513"/>
      <c r="D20" s="514"/>
      <c r="E20" s="514"/>
      <c r="F20" s="515"/>
      <c r="G20" s="516"/>
      <c r="H20" s="452"/>
      <c r="I20" s="517"/>
      <c r="J20" s="518"/>
    </row>
    <row r="21" spans="1:10" x14ac:dyDescent="0.2">
      <c r="A21" s="475"/>
      <c r="B21" s="512"/>
      <c r="C21" s="476"/>
      <c r="D21" s="477"/>
      <c r="E21" s="477"/>
      <c r="F21" s="510"/>
      <c r="G21" s="479"/>
      <c r="H21" s="451"/>
      <c r="I21" s="480"/>
      <c r="J21" s="478"/>
    </row>
    <row r="22" spans="1:10" ht="94.5" customHeight="1" x14ac:dyDescent="0.2">
      <c r="A22" s="520" t="s">
        <v>41</v>
      </c>
      <c r="B22" s="521" t="s">
        <v>110</v>
      </c>
      <c r="C22" s="476"/>
      <c r="D22" s="477"/>
      <c r="E22" s="477"/>
      <c r="F22" s="510"/>
      <c r="G22" s="479"/>
      <c r="H22" s="451"/>
      <c r="I22" s="480"/>
      <c r="J22" s="478"/>
    </row>
    <row r="23" spans="1:10" x14ac:dyDescent="0.2">
      <c r="B23" s="481" t="s">
        <v>51</v>
      </c>
      <c r="D23" s="470" t="s">
        <v>5</v>
      </c>
      <c r="F23" s="482">
        <v>299</v>
      </c>
      <c r="H23" s="447"/>
      <c r="J23" s="471">
        <f>F23*H23</f>
        <v>0</v>
      </c>
    </row>
    <row r="24" spans="1:10" x14ac:dyDescent="0.2">
      <c r="B24" s="481" t="s">
        <v>52</v>
      </c>
      <c r="D24" s="470" t="s">
        <v>5</v>
      </c>
      <c r="F24" s="482">
        <v>4</v>
      </c>
      <c r="H24" s="447"/>
      <c r="J24" s="471">
        <f>F24*H24</f>
        <v>0</v>
      </c>
    </row>
    <row r="25" spans="1:10" x14ac:dyDescent="0.2">
      <c r="F25" s="482"/>
      <c r="H25" s="447"/>
    </row>
    <row r="26" spans="1:10" ht="57.75" customHeight="1" x14ac:dyDescent="0.2">
      <c r="A26" s="467" t="s">
        <v>42</v>
      </c>
      <c r="B26" s="521" t="s">
        <v>89</v>
      </c>
      <c r="D26" s="470" t="s">
        <v>3</v>
      </c>
      <c r="F26" s="482">
        <v>435</v>
      </c>
      <c r="H26" s="447"/>
      <c r="J26" s="471">
        <f>F26*H26</f>
        <v>0</v>
      </c>
    </row>
    <row r="27" spans="1:10" x14ac:dyDescent="0.2">
      <c r="F27" s="522"/>
      <c r="H27" s="447"/>
    </row>
    <row r="28" spans="1:10" ht="48.75" customHeight="1" x14ac:dyDescent="0.2">
      <c r="A28" s="467" t="s">
        <v>43</v>
      </c>
      <c r="B28" s="481" t="s">
        <v>6</v>
      </c>
      <c r="D28" s="470" t="s">
        <v>3</v>
      </c>
      <c r="F28" s="482">
        <f>+F5*1.2</f>
        <v>142.79999999999998</v>
      </c>
      <c r="H28" s="447"/>
      <c r="J28" s="471">
        <f>F28*H28</f>
        <v>0</v>
      </c>
    </row>
    <row r="29" spans="1:10" x14ac:dyDescent="0.2">
      <c r="F29" s="482"/>
      <c r="H29" s="447"/>
    </row>
    <row r="30" spans="1:10" ht="25.5" x14ac:dyDescent="0.2">
      <c r="A30" s="467" t="s">
        <v>44</v>
      </c>
      <c r="B30" s="481" t="s">
        <v>38</v>
      </c>
      <c r="D30" s="470" t="s">
        <v>5</v>
      </c>
      <c r="F30" s="482">
        <v>29</v>
      </c>
      <c r="H30" s="447"/>
      <c r="J30" s="471">
        <f>F30*H30</f>
        <v>0</v>
      </c>
    </row>
    <row r="31" spans="1:10" x14ac:dyDescent="0.2">
      <c r="F31" s="482"/>
      <c r="H31" s="447"/>
    </row>
    <row r="32" spans="1:10" ht="87.75" customHeight="1" x14ac:dyDescent="0.2">
      <c r="A32" s="467" t="s">
        <v>45</v>
      </c>
      <c r="B32" s="481" t="s">
        <v>29</v>
      </c>
      <c r="D32" s="470" t="s">
        <v>5</v>
      </c>
      <c r="F32" s="482">
        <v>84</v>
      </c>
      <c r="H32" s="447"/>
      <c r="J32" s="471">
        <f>F32*H32</f>
        <v>0</v>
      </c>
    </row>
    <row r="33" spans="1:15" x14ac:dyDescent="0.2">
      <c r="F33" s="482"/>
      <c r="H33" s="447"/>
    </row>
    <row r="34" spans="1:15" ht="212.25" customHeight="1" x14ac:dyDescent="0.2">
      <c r="A34" s="467" t="s">
        <v>46</v>
      </c>
      <c r="B34" s="521" t="s">
        <v>111</v>
      </c>
      <c r="D34" s="470" t="s">
        <v>5</v>
      </c>
      <c r="F34" s="482">
        <v>174</v>
      </c>
      <c r="H34" s="447"/>
      <c r="J34" s="471">
        <f>F34*H34</f>
        <v>0</v>
      </c>
      <c r="L34" s="471"/>
      <c r="M34" s="471"/>
    </row>
    <row r="35" spans="1:15" x14ac:dyDescent="0.2">
      <c r="F35" s="482"/>
      <c r="H35" s="447"/>
    </row>
    <row r="36" spans="1:15" ht="46.5" customHeight="1" x14ac:dyDescent="0.2">
      <c r="A36" s="467" t="s">
        <v>47</v>
      </c>
      <c r="B36" s="481" t="s">
        <v>88</v>
      </c>
      <c r="D36" s="470" t="s">
        <v>5</v>
      </c>
      <c r="F36" s="482">
        <f>+F23+F24</f>
        <v>303</v>
      </c>
      <c r="H36" s="447"/>
      <c r="J36" s="471">
        <f>F36*H36</f>
        <v>0</v>
      </c>
      <c r="M36" s="471"/>
    </row>
    <row r="37" spans="1:15" x14ac:dyDescent="0.2">
      <c r="F37" s="482"/>
      <c r="H37" s="447"/>
      <c r="O37" s="471"/>
    </row>
    <row r="38" spans="1:15" ht="25.5" x14ac:dyDescent="0.2">
      <c r="A38" s="467" t="s">
        <v>60</v>
      </c>
      <c r="B38" s="523" t="s">
        <v>39</v>
      </c>
      <c r="D38" s="470" t="s">
        <v>13</v>
      </c>
      <c r="F38" s="471">
        <v>10</v>
      </c>
      <c r="H38" s="447"/>
      <c r="J38" s="471">
        <f>F38*H38</f>
        <v>0</v>
      </c>
    </row>
    <row r="39" spans="1:15" x14ac:dyDescent="0.2">
      <c r="F39" s="482"/>
      <c r="H39" s="447"/>
    </row>
    <row r="40" spans="1:15" s="524" customFormat="1" ht="14.25" customHeight="1" x14ac:dyDescent="0.2">
      <c r="A40" s="483" t="s">
        <v>16</v>
      </c>
      <c r="B40" s="484" t="s">
        <v>26</v>
      </c>
      <c r="C40" s="485"/>
      <c r="D40" s="486"/>
      <c r="E40" s="486"/>
      <c r="F40" s="487"/>
      <c r="G40" s="488"/>
      <c r="H40" s="448"/>
      <c r="I40" s="489"/>
      <c r="J40" s="490">
        <f>SUM(J22:J38)</f>
        <v>0</v>
      </c>
    </row>
    <row r="41" spans="1:15" s="524" customFormat="1" x14ac:dyDescent="0.2">
      <c r="A41" s="491"/>
      <c r="B41" s="492" t="s">
        <v>71</v>
      </c>
      <c r="C41" s="493"/>
      <c r="D41" s="494"/>
      <c r="E41" s="494"/>
      <c r="F41" s="495"/>
      <c r="G41" s="496"/>
      <c r="H41" s="449"/>
      <c r="I41" s="497"/>
      <c r="J41" s="498">
        <f>10/100*J40</f>
        <v>0</v>
      </c>
    </row>
    <row r="42" spans="1:15" ht="13.5" thickBot="1" x14ac:dyDescent="0.25">
      <c r="A42" s="499" t="s">
        <v>16</v>
      </c>
      <c r="B42" s="500" t="s">
        <v>22</v>
      </c>
      <c r="C42" s="501"/>
      <c r="D42" s="502"/>
      <c r="E42" s="502"/>
      <c r="F42" s="503"/>
      <c r="G42" s="504"/>
      <c r="H42" s="450"/>
      <c r="I42" s="505"/>
      <c r="J42" s="506">
        <f>J40+J41</f>
        <v>0</v>
      </c>
    </row>
    <row r="43" spans="1:15" ht="13.5" thickTop="1" x14ac:dyDescent="0.2">
      <c r="B43" s="523"/>
      <c r="F43" s="471"/>
      <c r="H43" s="447"/>
      <c r="K43" s="509"/>
    </row>
    <row r="44" spans="1:15" x14ac:dyDescent="0.2">
      <c r="B44" s="525"/>
      <c r="K44" s="509"/>
    </row>
    <row r="45" spans="1:15" x14ac:dyDescent="0.2">
      <c r="A45" s="526" t="s">
        <v>17</v>
      </c>
      <c r="B45" s="468" t="s">
        <v>66</v>
      </c>
      <c r="C45" s="527"/>
      <c r="D45" s="524"/>
      <c r="E45" s="524"/>
      <c r="F45" s="528"/>
      <c r="G45" s="529"/>
      <c r="H45" s="453"/>
      <c r="I45" s="530"/>
      <c r="J45" s="531"/>
    </row>
    <row r="46" spans="1:15" x14ac:dyDescent="0.2">
      <c r="A46" s="491"/>
      <c r="B46" s="492"/>
      <c r="C46" s="493"/>
      <c r="D46" s="494"/>
      <c r="E46" s="494"/>
      <c r="F46" s="495"/>
      <c r="G46" s="496"/>
      <c r="H46" s="449"/>
      <c r="I46" s="497"/>
      <c r="J46" s="498"/>
      <c r="K46" s="509"/>
    </row>
    <row r="47" spans="1:15" s="509" customFormat="1" ht="195.75" customHeight="1" x14ac:dyDescent="0.2">
      <c r="A47" s="511" t="s">
        <v>41</v>
      </c>
      <c r="B47" s="492" t="s">
        <v>86</v>
      </c>
      <c r="C47" s="493"/>
      <c r="D47" s="494"/>
      <c r="E47" s="494"/>
      <c r="F47" s="495"/>
      <c r="G47" s="496"/>
      <c r="H47" s="449"/>
      <c r="I47" s="497"/>
      <c r="J47" s="508"/>
    </row>
    <row r="48" spans="1:15" s="509" customFormat="1" x14ac:dyDescent="0.2">
      <c r="A48" s="532"/>
      <c r="B48" s="492" t="s">
        <v>72</v>
      </c>
      <c r="C48" s="533"/>
      <c r="D48" s="509" t="s">
        <v>1</v>
      </c>
      <c r="F48" s="534">
        <v>3</v>
      </c>
      <c r="G48" s="535"/>
      <c r="H48" s="454"/>
      <c r="I48" s="536"/>
      <c r="J48" s="534">
        <f>F48*H48</f>
        <v>0</v>
      </c>
    </row>
    <row r="49" spans="1:11" x14ac:dyDescent="0.2">
      <c r="K49" s="509"/>
    </row>
    <row r="50" spans="1:11" ht="82.5" customHeight="1" x14ac:dyDescent="0.2">
      <c r="A50" s="467" t="s">
        <v>42</v>
      </c>
      <c r="B50" s="523" t="s">
        <v>112</v>
      </c>
      <c r="F50" s="471"/>
      <c r="H50" s="447"/>
    </row>
    <row r="51" spans="1:11" s="509" customFormat="1" ht="15" customHeight="1" x14ac:dyDescent="0.2">
      <c r="A51" s="532"/>
      <c r="B51" s="537" t="s">
        <v>76</v>
      </c>
      <c r="C51" s="533"/>
      <c r="D51" s="509" t="s">
        <v>2</v>
      </c>
      <c r="F51" s="534">
        <f>+F5</f>
        <v>119</v>
      </c>
      <c r="G51" s="535"/>
      <c r="H51" s="454"/>
      <c r="I51" s="536"/>
      <c r="J51" s="534">
        <f>F51*H51</f>
        <v>0</v>
      </c>
    </row>
    <row r="52" spans="1:11" ht="15" customHeight="1" x14ac:dyDescent="0.2">
      <c r="A52" s="538"/>
      <c r="B52" s="539"/>
      <c r="C52" s="540"/>
      <c r="D52" s="541"/>
      <c r="E52" s="541"/>
      <c r="F52" s="542"/>
      <c r="G52" s="543"/>
      <c r="H52" s="457"/>
      <c r="I52" s="544"/>
      <c r="J52" s="545"/>
    </row>
    <row r="53" spans="1:11" s="461" customFormat="1" x14ac:dyDescent="0.2">
      <c r="A53" s="483" t="s">
        <v>17</v>
      </c>
      <c r="B53" s="484" t="s">
        <v>84</v>
      </c>
      <c r="C53" s="485"/>
      <c r="D53" s="486"/>
      <c r="E53" s="486"/>
      <c r="F53" s="487"/>
      <c r="G53" s="488"/>
      <c r="H53" s="448"/>
      <c r="I53" s="489"/>
      <c r="J53" s="490">
        <f>SUM(J47:J52)</f>
        <v>0</v>
      </c>
    </row>
    <row r="54" spans="1:11" s="461" customFormat="1" ht="17.25" customHeight="1" x14ac:dyDescent="0.2">
      <c r="A54" s="491"/>
      <c r="B54" s="492" t="s">
        <v>71</v>
      </c>
      <c r="C54" s="493"/>
      <c r="D54" s="494"/>
      <c r="E54" s="494"/>
      <c r="F54" s="495"/>
      <c r="G54" s="496"/>
      <c r="H54" s="449"/>
      <c r="I54" s="497"/>
      <c r="J54" s="498">
        <f>10/100*J53</f>
        <v>0</v>
      </c>
    </row>
    <row r="55" spans="1:11" ht="13.5" thickBot="1" x14ac:dyDescent="0.25">
      <c r="A55" s="499" t="s">
        <v>17</v>
      </c>
      <c r="B55" s="500" t="s">
        <v>23</v>
      </c>
      <c r="C55" s="501"/>
      <c r="D55" s="502"/>
      <c r="E55" s="502"/>
      <c r="F55" s="503"/>
      <c r="G55" s="504"/>
      <c r="H55" s="450"/>
      <c r="I55" s="505"/>
      <c r="J55" s="506">
        <f>J53+J54</f>
        <v>0</v>
      </c>
    </row>
    <row r="56" spans="1:11" ht="13.5" thickTop="1" x14ac:dyDescent="0.2">
      <c r="F56" s="471"/>
    </row>
    <row r="57" spans="1:11" x14ac:dyDescent="0.2">
      <c r="F57" s="471"/>
      <c r="H57" s="447"/>
    </row>
    <row r="58" spans="1:11" s="524" customFormat="1" x14ac:dyDescent="0.2">
      <c r="A58" s="526" t="s">
        <v>18</v>
      </c>
      <c r="B58" s="468" t="s">
        <v>9</v>
      </c>
      <c r="C58" s="469"/>
      <c r="D58" s="470"/>
      <c r="E58" s="470"/>
      <c r="F58" s="471"/>
      <c r="G58" s="472"/>
      <c r="H58" s="445"/>
      <c r="I58" s="474"/>
      <c r="J58" s="471"/>
    </row>
    <row r="59" spans="1:11" x14ac:dyDescent="0.2">
      <c r="F59" s="471"/>
      <c r="H59" s="447"/>
    </row>
    <row r="60" spans="1:11" ht="23.25" customHeight="1" x14ac:dyDescent="0.2">
      <c r="A60" s="467" t="s">
        <v>41</v>
      </c>
      <c r="B60" s="481" t="s">
        <v>10</v>
      </c>
      <c r="D60" s="470" t="s">
        <v>2</v>
      </c>
      <c r="F60" s="471">
        <f>F5</f>
        <v>119</v>
      </c>
      <c r="H60" s="447"/>
      <c r="J60" s="471">
        <f>F60*H60</f>
        <v>0</v>
      </c>
    </row>
    <row r="61" spans="1:11" x14ac:dyDescent="0.2">
      <c r="F61" s="471"/>
    </row>
    <row r="62" spans="1:11" ht="30.75" customHeight="1" x14ac:dyDescent="0.2">
      <c r="A62" s="467" t="s">
        <v>42</v>
      </c>
      <c r="B62" s="481" t="s">
        <v>32</v>
      </c>
      <c r="D62" s="470" t="s">
        <v>2</v>
      </c>
      <c r="F62" s="471">
        <f>F60</f>
        <v>119</v>
      </c>
      <c r="H62" s="447"/>
      <c r="J62" s="471">
        <f>F62*H62</f>
        <v>0</v>
      </c>
    </row>
    <row r="63" spans="1:11" x14ac:dyDescent="0.2">
      <c r="F63" s="471"/>
      <c r="H63" s="447"/>
    </row>
    <row r="64" spans="1:11" ht="30" customHeight="1" x14ac:dyDescent="0.2">
      <c r="A64" s="467" t="s">
        <v>43</v>
      </c>
      <c r="B64" s="481" t="s">
        <v>33</v>
      </c>
      <c r="D64" s="470" t="s">
        <v>1</v>
      </c>
      <c r="F64" s="471">
        <f>F48</f>
        <v>3</v>
      </c>
      <c r="H64" s="447"/>
      <c r="J64" s="471">
        <f>F64*H64</f>
        <v>0</v>
      </c>
    </row>
    <row r="65" spans="1:10" x14ac:dyDescent="0.2">
      <c r="F65" s="471"/>
      <c r="H65" s="447"/>
    </row>
    <row r="66" spans="1:10" ht="45.75" customHeight="1" x14ac:dyDescent="0.2">
      <c r="A66" s="467" t="s">
        <v>44</v>
      </c>
      <c r="B66" s="481" t="s">
        <v>11</v>
      </c>
      <c r="D66" s="470" t="s">
        <v>2</v>
      </c>
      <c r="F66" s="471">
        <f>F60</f>
        <v>119</v>
      </c>
      <c r="H66" s="447"/>
      <c r="J66" s="471">
        <f>F66*H66</f>
        <v>0</v>
      </c>
    </row>
    <row r="67" spans="1:10" x14ac:dyDescent="0.2">
      <c r="F67" s="471"/>
      <c r="H67" s="447"/>
    </row>
    <row r="68" spans="1:10" ht="21.75" customHeight="1" x14ac:dyDescent="0.2">
      <c r="A68" s="467" t="s">
        <v>45</v>
      </c>
      <c r="B68" s="481" t="s">
        <v>35</v>
      </c>
      <c r="D68" s="470" t="s">
        <v>13</v>
      </c>
      <c r="F68" s="471">
        <v>10</v>
      </c>
      <c r="H68" s="447"/>
      <c r="J68" s="471">
        <f>F68*H68</f>
        <v>0</v>
      </c>
    </row>
    <row r="69" spans="1:10" x14ac:dyDescent="0.2">
      <c r="F69" s="471"/>
      <c r="H69" s="447"/>
    </row>
    <row r="70" spans="1:10" ht="20.25" customHeight="1" x14ac:dyDescent="0.2">
      <c r="A70" s="467" t="s">
        <v>46</v>
      </c>
      <c r="B70" s="481" t="s">
        <v>78</v>
      </c>
      <c r="D70" s="470" t="s">
        <v>13</v>
      </c>
      <c r="F70" s="471">
        <v>8</v>
      </c>
      <c r="H70" s="447"/>
      <c r="J70" s="471">
        <f>F70*H70</f>
        <v>0</v>
      </c>
    </row>
    <row r="71" spans="1:10" x14ac:dyDescent="0.2">
      <c r="F71" s="471"/>
      <c r="H71" s="447"/>
    </row>
    <row r="72" spans="1:10" x14ac:dyDescent="0.2">
      <c r="A72" s="467" t="s">
        <v>47</v>
      </c>
      <c r="B72" s="481" t="s">
        <v>12</v>
      </c>
      <c r="D72" s="470" t="s">
        <v>1</v>
      </c>
      <c r="F72" s="471">
        <v>1</v>
      </c>
      <c r="H72" s="447"/>
      <c r="J72" s="471">
        <f>F72*H72</f>
        <v>0</v>
      </c>
    </row>
    <row r="73" spans="1:10" x14ac:dyDescent="0.2">
      <c r="B73" s="492"/>
      <c r="F73" s="482"/>
      <c r="H73" s="447"/>
    </row>
    <row r="74" spans="1:10" ht="82.5" customHeight="1" x14ac:dyDescent="0.2">
      <c r="A74" s="467" t="s">
        <v>60</v>
      </c>
      <c r="B74" s="481" t="s">
        <v>34</v>
      </c>
      <c r="D74" s="470" t="s">
        <v>2</v>
      </c>
      <c r="F74" s="471">
        <f>F66</f>
        <v>119</v>
      </c>
      <c r="H74" s="447"/>
      <c r="J74" s="471">
        <f>F74*H74</f>
        <v>0</v>
      </c>
    </row>
    <row r="75" spans="1:10" x14ac:dyDescent="0.2">
      <c r="F75" s="482"/>
      <c r="H75" s="447"/>
    </row>
    <row r="76" spans="1:10" ht="44.25" customHeight="1" x14ac:dyDescent="0.2">
      <c r="A76" s="467" t="s">
        <v>61</v>
      </c>
      <c r="B76" s="481" t="s">
        <v>49</v>
      </c>
      <c r="D76" s="470" t="s">
        <v>2</v>
      </c>
      <c r="F76" s="482">
        <f>F66</f>
        <v>119</v>
      </c>
      <c r="H76" s="447"/>
      <c r="J76" s="471">
        <f>F76*H76</f>
        <v>0</v>
      </c>
    </row>
    <row r="77" spans="1:10" x14ac:dyDescent="0.2">
      <c r="F77" s="482"/>
      <c r="H77" s="447"/>
    </row>
    <row r="78" spans="1:10" ht="44.25" customHeight="1" x14ac:dyDescent="0.2">
      <c r="A78" s="467" t="s">
        <v>62</v>
      </c>
      <c r="B78" s="481" t="s">
        <v>36</v>
      </c>
      <c r="D78" s="470" t="s">
        <v>13</v>
      </c>
      <c r="F78" s="482">
        <v>10</v>
      </c>
      <c r="H78" s="447"/>
      <c r="J78" s="471">
        <f>F78*H78</f>
        <v>0</v>
      </c>
    </row>
    <row r="79" spans="1:10" x14ac:dyDescent="0.2">
      <c r="F79" s="482"/>
      <c r="H79" s="447"/>
    </row>
    <row r="80" spans="1:10" ht="44.25" customHeight="1" x14ac:dyDescent="0.2">
      <c r="A80" s="467" t="s">
        <v>63</v>
      </c>
      <c r="B80" s="481" t="s">
        <v>37</v>
      </c>
      <c r="D80" s="470" t="s">
        <v>13</v>
      </c>
      <c r="F80" s="482">
        <v>10</v>
      </c>
      <c r="H80" s="447"/>
      <c r="J80" s="471">
        <f>F80*H80</f>
        <v>0</v>
      </c>
    </row>
    <row r="81" spans="1:10" ht="16.5" customHeight="1" x14ac:dyDescent="0.2">
      <c r="F81" s="482"/>
      <c r="H81" s="447"/>
    </row>
    <row r="82" spans="1:10" s="461" customFormat="1" x14ac:dyDescent="0.2">
      <c r="A82" s="483" t="s">
        <v>18</v>
      </c>
      <c r="B82" s="484" t="s">
        <v>25</v>
      </c>
      <c r="C82" s="485"/>
      <c r="D82" s="486"/>
      <c r="E82" s="486"/>
      <c r="F82" s="546"/>
      <c r="G82" s="488"/>
      <c r="H82" s="448"/>
      <c r="I82" s="489"/>
      <c r="J82" s="490">
        <f>SUM(J60:J81)</f>
        <v>0</v>
      </c>
    </row>
    <row r="83" spans="1:10" s="461" customFormat="1" ht="14.25" customHeight="1" x14ac:dyDescent="0.2">
      <c r="A83" s="491"/>
      <c r="B83" s="492" t="s">
        <v>71</v>
      </c>
      <c r="C83" s="493"/>
      <c r="D83" s="494"/>
      <c r="E83" s="494"/>
      <c r="F83" s="495"/>
      <c r="G83" s="496"/>
      <c r="H83" s="449"/>
      <c r="I83" s="497"/>
      <c r="J83" s="498">
        <f>10/100*J82</f>
        <v>0</v>
      </c>
    </row>
    <row r="84" spans="1:10" ht="13.5" thickBot="1" x14ac:dyDescent="0.25">
      <c r="A84" s="499" t="s">
        <v>18</v>
      </c>
      <c r="B84" s="500" t="s">
        <v>24</v>
      </c>
      <c r="C84" s="501"/>
      <c r="D84" s="502"/>
      <c r="E84" s="502"/>
      <c r="F84" s="503"/>
      <c r="G84" s="504"/>
      <c r="H84" s="450"/>
      <c r="I84" s="505"/>
      <c r="J84" s="506">
        <f>J82+J83</f>
        <v>0</v>
      </c>
    </row>
    <row r="85" spans="1:10" ht="13.5" thickTop="1" x14ac:dyDescent="0.2">
      <c r="A85" s="547"/>
      <c r="B85" s="547"/>
      <c r="C85" s="548"/>
      <c r="D85" s="548"/>
      <c r="E85" s="548"/>
      <c r="F85" s="549"/>
      <c r="H85" s="458"/>
      <c r="I85" s="550"/>
      <c r="J85" s="551"/>
    </row>
    <row r="86" spans="1:10" x14ac:dyDescent="0.2">
      <c r="A86" s="547"/>
      <c r="B86" s="547"/>
      <c r="C86" s="548"/>
      <c r="D86" s="548"/>
      <c r="E86" s="548"/>
      <c r="F86" s="549"/>
      <c r="H86" s="458"/>
      <c r="I86" s="550"/>
      <c r="J86" s="551"/>
    </row>
    <row r="87" spans="1:10" x14ac:dyDescent="0.2">
      <c r="A87" s="552" t="s">
        <v>80</v>
      </c>
      <c r="B87" s="547"/>
      <c r="C87" s="548"/>
      <c r="D87" s="548"/>
      <c r="E87" s="548"/>
      <c r="F87" s="549"/>
      <c r="H87" s="458"/>
      <c r="I87" s="550"/>
      <c r="J87" s="551"/>
    </row>
    <row r="88" spans="1:10" x14ac:dyDescent="0.2">
      <c r="A88" s="547"/>
      <c r="B88" s="547"/>
      <c r="C88" s="548"/>
      <c r="D88" s="548"/>
      <c r="E88" s="548"/>
      <c r="F88" s="549"/>
      <c r="H88" s="458"/>
      <c r="I88" s="550"/>
      <c r="J88" s="551"/>
    </row>
    <row r="89" spans="1:10" x14ac:dyDescent="0.2">
      <c r="A89" s="547" t="s">
        <v>15</v>
      </c>
      <c r="B89" s="547" t="s">
        <v>0</v>
      </c>
      <c r="C89" s="548"/>
      <c r="D89" s="548"/>
      <c r="E89" s="548"/>
      <c r="F89" s="549"/>
      <c r="H89" s="458"/>
      <c r="I89" s="550"/>
      <c r="J89" s="551">
        <f>+J13</f>
        <v>0</v>
      </c>
    </row>
    <row r="90" spans="1:10" x14ac:dyDescent="0.2">
      <c r="A90" s="547" t="s">
        <v>16</v>
      </c>
      <c r="B90" s="547" t="s">
        <v>4</v>
      </c>
      <c r="C90" s="548"/>
      <c r="D90" s="548"/>
      <c r="E90" s="548"/>
      <c r="F90" s="549"/>
      <c r="H90" s="458"/>
      <c r="I90" s="550"/>
      <c r="J90" s="551">
        <f>+J42</f>
        <v>0</v>
      </c>
    </row>
    <row r="91" spans="1:10" x14ac:dyDescent="0.2">
      <c r="A91" s="547" t="s">
        <v>17</v>
      </c>
      <c r="B91" s="547" t="s">
        <v>66</v>
      </c>
      <c r="C91" s="548"/>
      <c r="D91" s="548"/>
      <c r="E91" s="548"/>
      <c r="F91" s="549"/>
      <c r="H91" s="458"/>
      <c r="I91" s="550"/>
      <c r="J91" s="551">
        <f>+J55</f>
        <v>0</v>
      </c>
    </row>
    <row r="92" spans="1:10" x14ac:dyDescent="0.2">
      <c r="A92" s="547" t="s">
        <v>18</v>
      </c>
      <c r="B92" s="547" t="s">
        <v>9</v>
      </c>
      <c r="C92" s="548"/>
      <c r="D92" s="548"/>
      <c r="E92" s="548"/>
      <c r="F92" s="549"/>
      <c r="H92" s="458"/>
      <c r="I92" s="550"/>
      <c r="J92" s="551">
        <f>+J84</f>
        <v>0</v>
      </c>
    </row>
    <row r="94" spans="1:10" x14ac:dyDescent="0.2">
      <c r="A94" s="553" t="s">
        <v>19</v>
      </c>
      <c r="B94" s="553"/>
      <c r="C94" s="554"/>
      <c r="D94" s="554"/>
      <c r="E94" s="554"/>
      <c r="F94" s="555"/>
      <c r="G94" s="556"/>
      <c r="H94" s="459"/>
      <c r="I94" s="557"/>
      <c r="J94" s="558">
        <f>SUM(J89:J92)</f>
        <v>0</v>
      </c>
    </row>
    <row r="95" spans="1:10" x14ac:dyDescent="0.2">
      <c r="A95" s="559" t="s">
        <v>40</v>
      </c>
      <c r="B95" s="559"/>
      <c r="C95" s="548"/>
      <c r="D95" s="548"/>
      <c r="E95" s="548"/>
      <c r="F95" s="549"/>
      <c r="H95" s="458"/>
      <c r="I95" s="550"/>
      <c r="J95" s="551">
        <f>0.22*J94</f>
        <v>0</v>
      </c>
    </row>
    <row r="96" spans="1:10" ht="13.5" thickBot="1" x14ac:dyDescent="0.25">
      <c r="A96" s="560" t="s">
        <v>20</v>
      </c>
      <c r="B96" s="560"/>
      <c r="C96" s="561"/>
      <c r="D96" s="561"/>
      <c r="E96" s="561"/>
      <c r="F96" s="562"/>
      <c r="G96" s="563"/>
      <c r="H96" s="460"/>
      <c r="I96" s="564"/>
      <c r="J96" s="565">
        <f>J94+J95</f>
        <v>0</v>
      </c>
    </row>
    <row r="97" ht="13.5" thickTop="1" x14ac:dyDescent="0.2"/>
  </sheetData>
  <sheetProtection password="DF4B" sheet="1" objects="1" scenarios="1" selectLockedCells="1"/>
  <mergeCells count="1">
    <mergeCell ref="A94:B94"/>
  </mergeCells>
  <pageMargins left="0.98425196850393704" right="0.98425196850393704" top="0.98425196850393704" bottom="0.98425196850393704" header="0" footer="0"/>
  <pageSetup paperSize="9" scale="79" orientation="portrait" r:id="rId1"/>
  <headerFooter alignWithMargins="0">
    <oddHeader>&amp;CVODNOGOSPODARSKI BIRO MARIBOR d.o.o.
Glavni trg 19c, 2000 Maribor</oddHeader>
    <oddFooter>&amp;L4236/22-0.2 _KANAL P-I (2. in 3.faza)&amp;CPOPIS DEL IN PROJEKTANTSKI PREDRAČUN&amp;RStran &amp;P/&amp;N</oddFooter>
  </headerFooter>
  <rowBreaks count="4" manualBreakCount="4">
    <brk id="15" max="16383" man="1"/>
    <brk id="33" max="16383" man="1"/>
    <brk id="44" max="16383" man="1"/>
    <brk id="57"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workbookViewId="0">
      <selection activeCell="E16" sqref="E16"/>
    </sheetView>
  </sheetViews>
  <sheetFormatPr defaultRowHeight="12.75" x14ac:dyDescent="0.2"/>
  <cols>
    <col min="1" max="1" width="4.140625" style="195" customWidth="1"/>
    <col min="2" max="2" width="41.7109375" style="195" customWidth="1"/>
    <col min="3" max="3" width="6.42578125" style="196" customWidth="1"/>
    <col min="4" max="4" width="8.28515625" style="207" customWidth="1"/>
    <col min="5" max="5" width="11.140625" style="566" customWidth="1"/>
    <col min="6" max="6" width="14.28515625" style="198" customWidth="1"/>
    <col min="7" max="7" width="9.140625" style="251"/>
    <col min="8" max="8" width="50.140625" style="199" bestFit="1" customWidth="1"/>
    <col min="9" max="252" width="9.140625" style="199"/>
    <col min="253" max="253" width="5.7109375" style="199" customWidth="1"/>
    <col min="254" max="254" width="42.7109375" style="199" customWidth="1"/>
    <col min="255" max="255" width="3.42578125" style="199" customWidth="1"/>
    <col min="256" max="256" width="4.85546875" style="199" customWidth="1"/>
    <col min="257" max="257" width="3.42578125" style="199" customWidth="1"/>
    <col min="258" max="258" width="8.28515625" style="199" customWidth="1"/>
    <col min="259" max="259" width="3.42578125" style="199" customWidth="1"/>
    <col min="260" max="260" width="11.140625" style="199" customWidth="1"/>
    <col min="261" max="261" width="3.5703125" style="199" customWidth="1"/>
    <col min="262" max="262" width="14.28515625" style="199" customWidth="1"/>
    <col min="263" max="263" width="9.140625" style="199"/>
    <col min="264" max="264" width="50.140625" style="199" bestFit="1" customWidth="1"/>
    <col min="265" max="508" width="9.140625" style="199"/>
    <col min="509" max="509" width="5.7109375" style="199" customWidth="1"/>
    <col min="510" max="510" width="42.7109375" style="199" customWidth="1"/>
    <col min="511" max="511" width="3.42578125" style="199" customWidth="1"/>
    <col min="512" max="512" width="4.85546875" style="199" customWidth="1"/>
    <col min="513" max="513" width="3.42578125" style="199" customWidth="1"/>
    <col min="514" max="514" width="8.28515625" style="199" customWidth="1"/>
    <col min="515" max="515" width="3.42578125" style="199" customWidth="1"/>
    <col min="516" max="516" width="11.140625" style="199" customWidth="1"/>
    <col min="517" max="517" width="3.5703125" style="199" customWidth="1"/>
    <col min="518" max="518" width="14.28515625" style="199" customWidth="1"/>
    <col min="519" max="519" width="9.140625" style="199"/>
    <col min="520" max="520" width="50.140625" style="199" bestFit="1" customWidth="1"/>
    <col min="521" max="764" width="9.140625" style="199"/>
    <col min="765" max="765" width="5.7109375" style="199" customWidth="1"/>
    <col min="766" max="766" width="42.7109375" style="199" customWidth="1"/>
    <col min="767" max="767" width="3.42578125" style="199" customWidth="1"/>
    <col min="768" max="768" width="4.85546875" style="199" customWidth="1"/>
    <col min="769" max="769" width="3.42578125" style="199" customWidth="1"/>
    <col min="770" max="770" width="8.28515625" style="199" customWidth="1"/>
    <col min="771" max="771" width="3.42578125" style="199" customWidth="1"/>
    <col min="772" max="772" width="11.140625" style="199" customWidth="1"/>
    <col min="773" max="773" width="3.5703125" style="199" customWidth="1"/>
    <col min="774" max="774" width="14.28515625" style="199" customWidth="1"/>
    <col min="775" max="775" width="9.140625" style="199"/>
    <col min="776" max="776" width="50.140625" style="199" bestFit="1" customWidth="1"/>
    <col min="777" max="1020" width="9.140625" style="199"/>
    <col min="1021" max="1021" width="5.7109375" style="199" customWidth="1"/>
    <col min="1022" max="1022" width="42.7109375" style="199" customWidth="1"/>
    <col min="1023" max="1023" width="3.42578125" style="199" customWidth="1"/>
    <col min="1024" max="1024" width="4.85546875" style="199" customWidth="1"/>
    <col min="1025" max="1025" width="3.42578125" style="199" customWidth="1"/>
    <col min="1026" max="1026" width="8.28515625" style="199" customWidth="1"/>
    <col min="1027" max="1027" width="3.42578125" style="199" customWidth="1"/>
    <col min="1028" max="1028" width="11.140625" style="199" customWidth="1"/>
    <col min="1029" max="1029" width="3.5703125" style="199" customWidth="1"/>
    <col min="1030" max="1030" width="14.28515625" style="199" customWidth="1"/>
    <col min="1031" max="1031" width="9.140625" style="199"/>
    <col min="1032" max="1032" width="50.140625" style="199" bestFit="1" customWidth="1"/>
    <col min="1033" max="1276" width="9.140625" style="199"/>
    <col min="1277" max="1277" width="5.7109375" style="199" customWidth="1"/>
    <col min="1278" max="1278" width="42.7109375" style="199" customWidth="1"/>
    <col min="1279" max="1279" width="3.42578125" style="199" customWidth="1"/>
    <col min="1280" max="1280" width="4.85546875" style="199" customWidth="1"/>
    <col min="1281" max="1281" width="3.42578125" style="199" customWidth="1"/>
    <col min="1282" max="1282" width="8.28515625" style="199" customWidth="1"/>
    <col min="1283" max="1283" width="3.42578125" style="199" customWidth="1"/>
    <col min="1284" max="1284" width="11.140625" style="199" customWidth="1"/>
    <col min="1285" max="1285" width="3.5703125" style="199" customWidth="1"/>
    <col min="1286" max="1286" width="14.28515625" style="199" customWidth="1"/>
    <col min="1287" max="1287" width="9.140625" style="199"/>
    <col min="1288" max="1288" width="50.140625" style="199" bestFit="1" customWidth="1"/>
    <col min="1289" max="1532" width="9.140625" style="199"/>
    <col min="1533" max="1533" width="5.7109375" style="199" customWidth="1"/>
    <col min="1534" max="1534" width="42.7109375" style="199" customWidth="1"/>
    <col min="1535" max="1535" width="3.42578125" style="199" customWidth="1"/>
    <col min="1536" max="1536" width="4.85546875" style="199" customWidth="1"/>
    <col min="1537" max="1537" width="3.42578125" style="199" customWidth="1"/>
    <col min="1538" max="1538" width="8.28515625" style="199" customWidth="1"/>
    <col min="1539" max="1539" width="3.42578125" style="199" customWidth="1"/>
    <col min="1540" max="1540" width="11.140625" style="199" customWidth="1"/>
    <col min="1541" max="1541" width="3.5703125" style="199" customWidth="1"/>
    <col min="1542" max="1542" width="14.28515625" style="199" customWidth="1"/>
    <col min="1543" max="1543" width="9.140625" style="199"/>
    <col min="1544" max="1544" width="50.140625" style="199" bestFit="1" customWidth="1"/>
    <col min="1545" max="1788" width="9.140625" style="199"/>
    <col min="1789" max="1789" width="5.7109375" style="199" customWidth="1"/>
    <col min="1790" max="1790" width="42.7109375" style="199" customWidth="1"/>
    <col min="1791" max="1791" width="3.42578125" style="199" customWidth="1"/>
    <col min="1792" max="1792" width="4.85546875" style="199" customWidth="1"/>
    <col min="1793" max="1793" width="3.42578125" style="199" customWidth="1"/>
    <col min="1794" max="1794" width="8.28515625" style="199" customWidth="1"/>
    <col min="1795" max="1795" width="3.42578125" style="199" customWidth="1"/>
    <col min="1796" max="1796" width="11.140625" style="199" customWidth="1"/>
    <col min="1797" max="1797" width="3.5703125" style="199" customWidth="1"/>
    <col min="1798" max="1798" width="14.28515625" style="199" customWidth="1"/>
    <col min="1799" max="1799" width="9.140625" style="199"/>
    <col min="1800" max="1800" width="50.140625" style="199" bestFit="1" customWidth="1"/>
    <col min="1801" max="2044" width="9.140625" style="199"/>
    <col min="2045" max="2045" width="5.7109375" style="199" customWidth="1"/>
    <col min="2046" max="2046" width="42.7109375" style="199" customWidth="1"/>
    <col min="2047" max="2047" width="3.42578125" style="199" customWidth="1"/>
    <col min="2048" max="2048" width="4.85546875" style="199" customWidth="1"/>
    <col min="2049" max="2049" width="3.42578125" style="199" customWidth="1"/>
    <col min="2050" max="2050" width="8.28515625" style="199" customWidth="1"/>
    <col min="2051" max="2051" width="3.42578125" style="199" customWidth="1"/>
    <col min="2052" max="2052" width="11.140625" style="199" customWidth="1"/>
    <col min="2053" max="2053" width="3.5703125" style="199" customWidth="1"/>
    <col min="2054" max="2054" width="14.28515625" style="199" customWidth="1"/>
    <col min="2055" max="2055" width="9.140625" style="199"/>
    <col min="2056" max="2056" width="50.140625" style="199" bestFit="1" customWidth="1"/>
    <col min="2057" max="2300" width="9.140625" style="199"/>
    <col min="2301" max="2301" width="5.7109375" style="199" customWidth="1"/>
    <col min="2302" max="2302" width="42.7109375" style="199" customWidth="1"/>
    <col min="2303" max="2303" width="3.42578125" style="199" customWidth="1"/>
    <col min="2304" max="2304" width="4.85546875" style="199" customWidth="1"/>
    <col min="2305" max="2305" width="3.42578125" style="199" customWidth="1"/>
    <col min="2306" max="2306" width="8.28515625" style="199" customWidth="1"/>
    <col min="2307" max="2307" width="3.42578125" style="199" customWidth="1"/>
    <col min="2308" max="2308" width="11.140625" style="199" customWidth="1"/>
    <col min="2309" max="2309" width="3.5703125" style="199" customWidth="1"/>
    <col min="2310" max="2310" width="14.28515625" style="199" customWidth="1"/>
    <col min="2311" max="2311" width="9.140625" style="199"/>
    <col min="2312" max="2312" width="50.140625" style="199" bestFit="1" customWidth="1"/>
    <col min="2313" max="2556" width="9.140625" style="199"/>
    <col min="2557" max="2557" width="5.7109375" style="199" customWidth="1"/>
    <col min="2558" max="2558" width="42.7109375" style="199" customWidth="1"/>
    <col min="2559" max="2559" width="3.42578125" style="199" customWidth="1"/>
    <col min="2560" max="2560" width="4.85546875" style="199" customWidth="1"/>
    <col min="2561" max="2561" width="3.42578125" style="199" customWidth="1"/>
    <col min="2562" max="2562" width="8.28515625" style="199" customWidth="1"/>
    <col min="2563" max="2563" width="3.42578125" style="199" customWidth="1"/>
    <col min="2564" max="2564" width="11.140625" style="199" customWidth="1"/>
    <col min="2565" max="2565" width="3.5703125" style="199" customWidth="1"/>
    <col min="2566" max="2566" width="14.28515625" style="199" customWidth="1"/>
    <col min="2567" max="2567" width="9.140625" style="199"/>
    <col min="2568" max="2568" width="50.140625" style="199" bestFit="1" customWidth="1"/>
    <col min="2569" max="2812" width="9.140625" style="199"/>
    <col min="2813" max="2813" width="5.7109375" style="199" customWidth="1"/>
    <col min="2814" max="2814" width="42.7109375" style="199" customWidth="1"/>
    <col min="2815" max="2815" width="3.42578125" style="199" customWidth="1"/>
    <col min="2816" max="2816" width="4.85546875" style="199" customWidth="1"/>
    <col min="2817" max="2817" width="3.42578125" style="199" customWidth="1"/>
    <col min="2818" max="2818" width="8.28515625" style="199" customWidth="1"/>
    <col min="2819" max="2819" width="3.42578125" style="199" customWidth="1"/>
    <col min="2820" max="2820" width="11.140625" style="199" customWidth="1"/>
    <col min="2821" max="2821" width="3.5703125" style="199" customWidth="1"/>
    <col min="2822" max="2822" width="14.28515625" style="199" customWidth="1"/>
    <col min="2823" max="2823" width="9.140625" style="199"/>
    <col min="2824" max="2824" width="50.140625" style="199" bestFit="1" customWidth="1"/>
    <col min="2825" max="3068" width="9.140625" style="199"/>
    <col min="3069" max="3069" width="5.7109375" style="199" customWidth="1"/>
    <col min="3070" max="3070" width="42.7109375" style="199" customWidth="1"/>
    <col min="3071" max="3071" width="3.42578125" style="199" customWidth="1"/>
    <col min="3072" max="3072" width="4.85546875" style="199" customWidth="1"/>
    <col min="3073" max="3073" width="3.42578125" style="199" customWidth="1"/>
    <col min="3074" max="3074" width="8.28515625" style="199" customWidth="1"/>
    <col min="3075" max="3075" width="3.42578125" style="199" customWidth="1"/>
    <col min="3076" max="3076" width="11.140625" style="199" customWidth="1"/>
    <col min="3077" max="3077" width="3.5703125" style="199" customWidth="1"/>
    <col min="3078" max="3078" width="14.28515625" style="199" customWidth="1"/>
    <col min="3079" max="3079" width="9.140625" style="199"/>
    <col min="3080" max="3080" width="50.140625" style="199" bestFit="1" customWidth="1"/>
    <col min="3081" max="3324" width="9.140625" style="199"/>
    <col min="3325" max="3325" width="5.7109375" style="199" customWidth="1"/>
    <col min="3326" max="3326" width="42.7109375" style="199" customWidth="1"/>
    <col min="3327" max="3327" width="3.42578125" style="199" customWidth="1"/>
    <col min="3328" max="3328" width="4.85546875" style="199" customWidth="1"/>
    <col min="3329" max="3329" width="3.42578125" style="199" customWidth="1"/>
    <col min="3330" max="3330" width="8.28515625" style="199" customWidth="1"/>
    <col min="3331" max="3331" width="3.42578125" style="199" customWidth="1"/>
    <col min="3332" max="3332" width="11.140625" style="199" customWidth="1"/>
    <col min="3333" max="3333" width="3.5703125" style="199" customWidth="1"/>
    <col min="3334" max="3334" width="14.28515625" style="199" customWidth="1"/>
    <col min="3335" max="3335" width="9.140625" style="199"/>
    <col min="3336" max="3336" width="50.140625" style="199" bestFit="1" customWidth="1"/>
    <col min="3337" max="3580" width="9.140625" style="199"/>
    <col min="3581" max="3581" width="5.7109375" style="199" customWidth="1"/>
    <col min="3582" max="3582" width="42.7109375" style="199" customWidth="1"/>
    <col min="3583" max="3583" width="3.42578125" style="199" customWidth="1"/>
    <col min="3584" max="3584" width="4.85546875" style="199" customWidth="1"/>
    <col min="3585" max="3585" width="3.42578125" style="199" customWidth="1"/>
    <col min="3586" max="3586" width="8.28515625" style="199" customWidth="1"/>
    <col min="3587" max="3587" width="3.42578125" style="199" customWidth="1"/>
    <col min="3588" max="3588" width="11.140625" style="199" customWidth="1"/>
    <col min="3589" max="3589" width="3.5703125" style="199" customWidth="1"/>
    <col min="3590" max="3590" width="14.28515625" style="199" customWidth="1"/>
    <col min="3591" max="3591" width="9.140625" style="199"/>
    <col min="3592" max="3592" width="50.140625" style="199" bestFit="1" customWidth="1"/>
    <col min="3593" max="3836" width="9.140625" style="199"/>
    <col min="3837" max="3837" width="5.7109375" style="199" customWidth="1"/>
    <col min="3838" max="3838" width="42.7109375" style="199" customWidth="1"/>
    <col min="3839" max="3839" width="3.42578125" style="199" customWidth="1"/>
    <col min="3840" max="3840" width="4.85546875" style="199" customWidth="1"/>
    <col min="3841" max="3841" width="3.42578125" style="199" customWidth="1"/>
    <col min="3842" max="3842" width="8.28515625" style="199" customWidth="1"/>
    <col min="3843" max="3843" width="3.42578125" style="199" customWidth="1"/>
    <col min="3844" max="3844" width="11.140625" style="199" customWidth="1"/>
    <col min="3845" max="3845" width="3.5703125" style="199" customWidth="1"/>
    <col min="3846" max="3846" width="14.28515625" style="199" customWidth="1"/>
    <col min="3847" max="3847" width="9.140625" style="199"/>
    <col min="3848" max="3848" width="50.140625" style="199" bestFit="1" customWidth="1"/>
    <col min="3849" max="4092" width="9.140625" style="199"/>
    <col min="4093" max="4093" width="5.7109375" style="199" customWidth="1"/>
    <col min="4094" max="4094" width="42.7109375" style="199" customWidth="1"/>
    <col min="4095" max="4095" width="3.42578125" style="199" customWidth="1"/>
    <col min="4096" max="4096" width="4.85546875" style="199" customWidth="1"/>
    <col min="4097" max="4097" width="3.42578125" style="199" customWidth="1"/>
    <col min="4098" max="4098" width="8.28515625" style="199" customWidth="1"/>
    <col min="4099" max="4099" width="3.42578125" style="199" customWidth="1"/>
    <col min="4100" max="4100" width="11.140625" style="199" customWidth="1"/>
    <col min="4101" max="4101" width="3.5703125" style="199" customWidth="1"/>
    <col min="4102" max="4102" width="14.28515625" style="199" customWidth="1"/>
    <col min="4103" max="4103" width="9.140625" style="199"/>
    <col min="4104" max="4104" width="50.140625" style="199" bestFit="1" customWidth="1"/>
    <col min="4105" max="4348" width="9.140625" style="199"/>
    <col min="4349" max="4349" width="5.7109375" style="199" customWidth="1"/>
    <col min="4350" max="4350" width="42.7109375" style="199" customWidth="1"/>
    <col min="4351" max="4351" width="3.42578125" style="199" customWidth="1"/>
    <col min="4352" max="4352" width="4.85546875" style="199" customWidth="1"/>
    <col min="4353" max="4353" width="3.42578125" style="199" customWidth="1"/>
    <col min="4354" max="4354" width="8.28515625" style="199" customWidth="1"/>
    <col min="4355" max="4355" width="3.42578125" style="199" customWidth="1"/>
    <col min="4356" max="4356" width="11.140625" style="199" customWidth="1"/>
    <col min="4357" max="4357" width="3.5703125" style="199" customWidth="1"/>
    <col min="4358" max="4358" width="14.28515625" style="199" customWidth="1"/>
    <col min="4359" max="4359" width="9.140625" style="199"/>
    <col min="4360" max="4360" width="50.140625" style="199" bestFit="1" customWidth="1"/>
    <col min="4361" max="4604" width="9.140625" style="199"/>
    <col min="4605" max="4605" width="5.7109375" style="199" customWidth="1"/>
    <col min="4606" max="4606" width="42.7109375" style="199" customWidth="1"/>
    <col min="4607" max="4607" width="3.42578125" style="199" customWidth="1"/>
    <col min="4608" max="4608" width="4.85546875" style="199" customWidth="1"/>
    <col min="4609" max="4609" width="3.42578125" style="199" customWidth="1"/>
    <col min="4610" max="4610" width="8.28515625" style="199" customWidth="1"/>
    <col min="4611" max="4611" width="3.42578125" style="199" customWidth="1"/>
    <col min="4612" max="4612" width="11.140625" style="199" customWidth="1"/>
    <col min="4613" max="4613" width="3.5703125" style="199" customWidth="1"/>
    <col min="4614" max="4614" width="14.28515625" style="199" customWidth="1"/>
    <col min="4615" max="4615" width="9.140625" style="199"/>
    <col min="4616" max="4616" width="50.140625" style="199" bestFit="1" customWidth="1"/>
    <col min="4617" max="4860" width="9.140625" style="199"/>
    <col min="4861" max="4861" width="5.7109375" style="199" customWidth="1"/>
    <col min="4862" max="4862" width="42.7109375" style="199" customWidth="1"/>
    <col min="4863" max="4863" width="3.42578125" style="199" customWidth="1"/>
    <col min="4864" max="4864" width="4.85546875" style="199" customWidth="1"/>
    <col min="4865" max="4865" width="3.42578125" style="199" customWidth="1"/>
    <col min="4866" max="4866" width="8.28515625" style="199" customWidth="1"/>
    <col min="4867" max="4867" width="3.42578125" style="199" customWidth="1"/>
    <col min="4868" max="4868" width="11.140625" style="199" customWidth="1"/>
    <col min="4869" max="4869" width="3.5703125" style="199" customWidth="1"/>
    <col min="4870" max="4870" width="14.28515625" style="199" customWidth="1"/>
    <col min="4871" max="4871" width="9.140625" style="199"/>
    <col min="4872" max="4872" width="50.140625" style="199" bestFit="1" customWidth="1"/>
    <col min="4873" max="5116" width="9.140625" style="199"/>
    <col min="5117" max="5117" width="5.7109375" style="199" customWidth="1"/>
    <col min="5118" max="5118" width="42.7109375" style="199" customWidth="1"/>
    <col min="5119" max="5119" width="3.42578125" style="199" customWidth="1"/>
    <col min="5120" max="5120" width="4.85546875" style="199" customWidth="1"/>
    <col min="5121" max="5121" width="3.42578125" style="199" customWidth="1"/>
    <col min="5122" max="5122" width="8.28515625" style="199" customWidth="1"/>
    <col min="5123" max="5123" width="3.42578125" style="199" customWidth="1"/>
    <col min="5124" max="5124" width="11.140625" style="199" customWidth="1"/>
    <col min="5125" max="5125" width="3.5703125" style="199" customWidth="1"/>
    <col min="5126" max="5126" width="14.28515625" style="199" customWidth="1"/>
    <col min="5127" max="5127" width="9.140625" style="199"/>
    <col min="5128" max="5128" width="50.140625" style="199" bestFit="1" customWidth="1"/>
    <col min="5129" max="5372" width="9.140625" style="199"/>
    <col min="5373" max="5373" width="5.7109375" style="199" customWidth="1"/>
    <col min="5374" max="5374" width="42.7109375" style="199" customWidth="1"/>
    <col min="5375" max="5375" width="3.42578125" style="199" customWidth="1"/>
    <col min="5376" max="5376" width="4.85546875" style="199" customWidth="1"/>
    <col min="5377" max="5377" width="3.42578125" style="199" customWidth="1"/>
    <col min="5378" max="5378" width="8.28515625" style="199" customWidth="1"/>
    <col min="5379" max="5379" width="3.42578125" style="199" customWidth="1"/>
    <col min="5380" max="5380" width="11.140625" style="199" customWidth="1"/>
    <col min="5381" max="5381" width="3.5703125" style="199" customWidth="1"/>
    <col min="5382" max="5382" width="14.28515625" style="199" customWidth="1"/>
    <col min="5383" max="5383" width="9.140625" style="199"/>
    <col min="5384" max="5384" width="50.140625" style="199" bestFit="1" customWidth="1"/>
    <col min="5385" max="5628" width="9.140625" style="199"/>
    <col min="5629" max="5629" width="5.7109375" style="199" customWidth="1"/>
    <col min="5630" max="5630" width="42.7109375" style="199" customWidth="1"/>
    <col min="5631" max="5631" width="3.42578125" style="199" customWidth="1"/>
    <col min="5632" max="5632" width="4.85546875" style="199" customWidth="1"/>
    <col min="5633" max="5633" width="3.42578125" style="199" customWidth="1"/>
    <col min="5634" max="5634" width="8.28515625" style="199" customWidth="1"/>
    <col min="5635" max="5635" width="3.42578125" style="199" customWidth="1"/>
    <col min="5636" max="5636" width="11.140625" style="199" customWidth="1"/>
    <col min="5637" max="5637" width="3.5703125" style="199" customWidth="1"/>
    <col min="5638" max="5638" width="14.28515625" style="199" customWidth="1"/>
    <col min="5639" max="5639" width="9.140625" style="199"/>
    <col min="5640" max="5640" width="50.140625" style="199" bestFit="1" customWidth="1"/>
    <col min="5641" max="5884" width="9.140625" style="199"/>
    <col min="5885" max="5885" width="5.7109375" style="199" customWidth="1"/>
    <col min="5886" max="5886" width="42.7109375" style="199" customWidth="1"/>
    <col min="5887" max="5887" width="3.42578125" style="199" customWidth="1"/>
    <col min="5888" max="5888" width="4.85546875" style="199" customWidth="1"/>
    <col min="5889" max="5889" width="3.42578125" style="199" customWidth="1"/>
    <col min="5890" max="5890" width="8.28515625" style="199" customWidth="1"/>
    <col min="5891" max="5891" width="3.42578125" style="199" customWidth="1"/>
    <col min="5892" max="5892" width="11.140625" style="199" customWidth="1"/>
    <col min="5893" max="5893" width="3.5703125" style="199" customWidth="1"/>
    <col min="5894" max="5894" width="14.28515625" style="199" customWidth="1"/>
    <col min="5895" max="5895" width="9.140625" style="199"/>
    <col min="5896" max="5896" width="50.140625" style="199" bestFit="1" customWidth="1"/>
    <col min="5897" max="6140" width="9.140625" style="199"/>
    <col min="6141" max="6141" width="5.7109375" style="199" customWidth="1"/>
    <col min="6142" max="6142" width="42.7109375" style="199" customWidth="1"/>
    <col min="6143" max="6143" width="3.42578125" style="199" customWidth="1"/>
    <col min="6144" max="6144" width="4.85546875" style="199" customWidth="1"/>
    <col min="6145" max="6145" width="3.42578125" style="199" customWidth="1"/>
    <col min="6146" max="6146" width="8.28515625" style="199" customWidth="1"/>
    <col min="6147" max="6147" width="3.42578125" style="199" customWidth="1"/>
    <col min="6148" max="6148" width="11.140625" style="199" customWidth="1"/>
    <col min="6149" max="6149" width="3.5703125" style="199" customWidth="1"/>
    <col min="6150" max="6150" width="14.28515625" style="199" customWidth="1"/>
    <col min="6151" max="6151" width="9.140625" style="199"/>
    <col min="6152" max="6152" width="50.140625" style="199" bestFit="1" customWidth="1"/>
    <col min="6153" max="6396" width="9.140625" style="199"/>
    <col min="6397" max="6397" width="5.7109375" style="199" customWidth="1"/>
    <col min="6398" max="6398" width="42.7109375" style="199" customWidth="1"/>
    <col min="6399" max="6399" width="3.42578125" style="199" customWidth="1"/>
    <col min="6400" max="6400" width="4.85546875" style="199" customWidth="1"/>
    <col min="6401" max="6401" width="3.42578125" style="199" customWidth="1"/>
    <col min="6402" max="6402" width="8.28515625" style="199" customWidth="1"/>
    <col min="6403" max="6403" width="3.42578125" style="199" customWidth="1"/>
    <col min="6404" max="6404" width="11.140625" style="199" customWidth="1"/>
    <col min="6405" max="6405" width="3.5703125" style="199" customWidth="1"/>
    <col min="6406" max="6406" width="14.28515625" style="199" customWidth="1"/>
    <col min="6407" max="6407" width="9.140625" style="199"/>
    <col min="6408" max="6408" width="50.140625" style="199" bestFit="1" customWidth="1"/>
    <col min="6409" max="6652" width="9.140625" style="199"/>
    <col min="6653" max="6653" width="5.7109375" style="199" customWidth="1"/>
    <col min="6654" max="6654" width="42.7109375" style="199" customWidth="1"/>
    <col min="6655" max="6655" width="3.42578125" style="199" customWidth="1"/>
    <col min="6656" max="6656" width="4.85546875" style="199" customWidth="1"/>
    <col min="6657" max="6657" width="3.42578125" style="199" customWidth="1"/>
    <col min="6658" max="6658" width="8.28515625" style="199" customWidth="1"/>
    <col min="6659" max="6659" width="3.42578125" style="199" customWidth="1"/>
    <col min="6660" max="6660" width="11.140625" style="199" customWidth="1"/>
    <col min="6661" max="6661" width="3.5703125" style="199" customWidth="1"/>
    <col min="6662" max="6662" width="14.28515625" style="199" customWidth="1"/>
    <col min="6663" max="6663" width="9.140625" style="199"/>
    <col min="6664" max="6664" width="50.140625" style="199" bestFit="1" customWidth="1"/>
    <col min="6665" max="6908" width="9.140625" style="199"/>
    <col min="6909" max="6909" width="5.7109375" style="199" customWidth="1"/>
    <col min="6910" max="6910" width="42.7109375" style="199" customWidth="1"/>
    <col min="6911" max="6911" width="3.42578125" style="199" customWidth="1"/>
    <col min="6912" max="6912" width="4.85546875" style="199" customWidth="1"/>
    <col min="6913" max="6913" width="3.42578125" style="199" customWidth="1"/>
    <col min="6914" max="6914" width="8.28515625" style="199" customWidth="1"/>
    <col min="6915" max="6915" width="3.42578125" style="199" customWidth="1"/>
    <col min="6916" max="6916" width="11.140625" style="199" customWidth="1"/>
    <col min="6917" max="6917" width="3.5703125" style="199" customWidth="1"/>
    <col min="6918" max="6918" width="14.28515625" style="199" customWidth="1"/>
    <col min="6919" max="6919" width="9.140625" style="199"/>
    <col min="6920" max="6920" width="50.140625" style="199" bestFit="1" customWidth="1"/>
    <col min="6921" max="7164" width="9.140625" style="199"/>
    <col min="7165" max="7165" width="5.7109375" style="199" customWidth="1"/>
    <col min="7166" max="7166" width="42.7109375" style="199" customWidth="1"/>
    <col min="7167" max="7167" width="3.42578125" style="199" customWidth="1"/>
    <col min="7168" max="7168" width="4.85546875" style="199" customWidth="1"/>
    <col min="7169" max="7169" width="3.42578125" style="199" customWidth="1"/>
    <col min="7170" max="7170" width="8.28515625" style="199" customWidth="1"/>
    <col min="7171" max="7171" width="3.42578125" style="199" customWidth="1"/>
    <col min="7172" max="7172" width="11.140625" style="199" customWidth="1"/>
    <col min="7173" max="7173" width="3.5703125" style="199" customWidth="1"/>
    <col min="7174" max="7174" width="14.28515625" style="199" customWidth="1"/>
    <col min="7175" max="7175" width="9.140625" style="199"/>
    <col min="7176" max="7176" width="50.140625" style="199" bestFit="1" customWidth="1"/>
    <col min="7177" max="7420" width="9.140625" style="199"/>
    <col min="7421" max="7421" width="5.7109375" style="199" customWidth="1"/>
    <col min="7422" max="7422" width="42.7109375" style="199" customWidth="1"/>
    <col min="7423" max="7423" width="3.42578125" style="199" customWidth="1"/>
    <col min="7424" max="7424" width="4.85546875" style="199" customWidth="1"/>
    <col min="7425" max="7425" width="3.42578125" style="199" customWidth="1"/>
    <col min="7426" max="7426" width="8.28515625" style="199" customWidth="1"/>
    <col min="7427" max="7427" width="3.42578125" style="199" customWidth="1"/>
    <col min="7428" max="7428" width="11.140625" style="199" customWidth="1"/>
    <col min="7429" max="7429" width="3.5703125" style="199" customWidth="1"/>
    <col min="7430" max="7430" width="14.28515625" style="199" customWidth="1"/>
    <col min="7431" max="7431" width="9.140625" style="199"/>
    <col min="7432" max="7432" width="50.140625" style="199" bestFit="1" customWidth="1"/>
    <col min="7433" max="7676" width="9.140625" style="199"/>
    <col min="7677" max="7677" width="5.7109375" style="199" customWidth="1"/>
    <col min="7678" max="7678" width="42.7109375" style="199" customWidth="1"/>
    <col min="7679" max="7679" width="3.42578125" style="199" customWidth="1"/>
    <col min="7680" max="7680" width="4.85546875" style="199" customWidth="1"/>
    <col min="7681" max="7681" width="3.42578125" style="199" customWidth="1"/>
    <col min="7682" max="7682" width="8.28515625" style="199" customWidth="1"/>
    <col min="7683" max="7683" width="3.42578125" style="199" customWidth="1"/>
    <col min="7684" max="7684" width="11.140625" style="199" customWidth="1"/>
    <col min="7685" max="7685" width="3.5703125" style="199" customWidth="1"/>
    <col min="7686" max="7686" width="14.28515625" style="199" customWidth="1"/>
    <col min="7687" max="7687" width="9.140625" style="199"/>
    <col min="7688" max="7688" width="50.140625" style="199" bestFit="1" customWidth="1"/>
    <col min="7689" max="7932" width="9.140625" style="199"/>
    <col min="7933" max="7933" width="5.7109375" style="199" customWidth="1"/>
    <col min="7934" max="7934" width="42.7109375" style="199" customWidth="1"/>
    <col min="7935" max="7935" width="3.42578125" style="199" customWidth="1"/>
    <col min="7936" max="7936" width="4.85546875" style="199" customWidth="1"/>
    <col min="7937" max="7937" width="3.42578125" style="199" customWidth="1"/>
    <col min="7938" max="7938" width="8.28515625" style="199" customWidth="1"/>
    <col min="7939" max="7939" width="3.42578125" style="199" customWidth="1"/>
    <col min="7940" max="7940" width="11.140625" style="199" customWidth="1"/>
    <col min="7941" max="7941" width="3.5703125" style="199" customWidth="1"/>
    <col min="7942" max="7942" width="14.28515625" style="199" customWidth="1"/>
    <col min="7943" max="7943" width="9.140625" style="199"/>
    <col min="7944" max="7944" width="50.140625" style="199" bestFit="1" customWidth="1"/>
    <col min="7945" max="8188" width="9.140625" style="199"/>
    <col min="8189" max="8189" width="5.7109375" style="199" customWidth="1"/>
    <col min="8190" max="8190" width="42.7109375" style="199" customWidth="1"/>
    <col min="8191" max="8191" width="3.42578125" style="199" customWidth="1"/>
    <col min="8192" max="8192" width="4.85546875" style="199" customWidth="1"/>
    <col min="8193" max="8193" width="3.42578125" style="199" customWidth="1"/>
    <col min="8194" max="8194" width="8.28515625" style="199" customWidth="1"/>
    <col min="8195" max="8195" width="3.42578125" style="199" customWidth="1"/>
    <col min="8196" max="8196" width="11.140625" style="199" customWidth="1"/>
    <col min="8197" max="8197" width="3.5703125" style="199" customWidth="1"/>
    <col min="8198" max="8198" width="14.28515625" style="199" customWidth="1"/>
    <col min="8199" max="8199" width="9.140625" style="199"/>
    <col min="8200" max="8200" width="50.140625" style="199" bestFit="1" customWidth="1"/>
    <col min="8201" max="8444" width="9.140625" style="199"/>
    <col min="8445" max="8445" width="5.7109375" style="199" customWidth="1"/>
    <col min="8446" max="8446" width="42.7109375" style="199" customWidth="1"/>
    <col min="8447" max="8447" width="3.42578125" style="199" customWidth="1"/>
    <col min="8448" max="8448" width="4.85546875" style="199" customWidth="1"/>
    <col min="8449" max="8449" width="3.42578125" style="199" customWidth="1"/>
    <col min="8450" max="8450" width="8.28515625" style="199" customWidth="1"/>
    <col min="8451" max="8451" width="3.42578125" style="199" customWidth="1"/>
    <col min="8452" max="8452" width="11.140625" style="199" customWidth="1"/>
    <col min="8453" max="8453" width="3.5703125" style="199" customWidth="1"/>
    <col min="8454" max="8454" width="14.28515625" style="199" customWidth="1"/>
    <col min="8455" max="8455" width="9.140625" style="199"/>
    <col min="8456" max="8456" width="50.140625" style="199" bestFit="1" customWidth="1"/>
    <col min="8457" max="8700" width="9.140625" style="199"/>
    <col min="8701" max="8701" width="5.7109375" style="199" customWidth="1"/>
    <col min="8702" max="8702" width="42.7109375" style="199" customWidth="1"/>
    <col min="8703" max="8703" width="3.42578125" style="199" customWidth="1"/>
    <col min="8704" max="8704" width="4.85546875" style="199" customWidth="1"/>
    <col min="8705" max="8705" width="3.42578125" style="199" customWidth="1"/>
    <col min="8706" max="8706" width="8.28515625" style="199" customWidth="1"/>
    <col min="8707" max="8707" width="3.42578125" style="199" customWidth="1"/>
    <col min="8708" max="8708" width="11.140625" style="199" customWidth="1"/>
    <col min="8709" max="8709" width="3.5703125" style="199" customWidth="1"/>
    <col min="8710" max="8710" width="14.28515625" style="199" customWidth="1"/>
    <col min="8711" max="8711" width="9.140625" style="199"/>
    <col min="8712" max="8712" width="50.140625" style="199" bestFit="1" customWidth="1"/>
    <col min="8713" max="8956" width="9.140625" style="199"/>
    <col min="8957" max="8957" width="5.7109375" style="199" customWidth="1"/>
    <col min="8958" max="8958" width="42.7109375" style="199" customWidth="1"/>
    <col min="8959" max="8959" width="3.42578125" style="199" customWidth="1"/>
    <col min="8960" max="8960" width="4.85546875" style="199" customWidth="1"/>
    <col min="8961" max="8961" width="3.42578125" style="199" customWidth="1"/>
    <col min="8962" max="8962" width="8.28515625" style="199" customWidth="1"/>
    <col min="8963" max="8963" width="3.42578125" style="199" customWidth="1"/>
    <col min="8964" max="8964" width="11.140625" style="199" customWidth="1"/>
    <col min="8965" max="8965" width="3.5703125" style="199" customWidth="1"/>
    <col min="8966" max="8966" width="14.28515625" style="199" customWidth="1"/>
    <col min="8967" max="8967" width="9.140625" style="199"/>
    <col min="8968" max="8968" width="50.140625" style="199" bestFit="1" customWidth="1"/>
    <col min="8969" max="9212" width="9.140625" style="199"/>
    <col min="9213" max="9213" width="5.7109375" style="199" customWidth="1"/>
    <col min="9214" max="9214" width="42.7109375" style="199" customWidth="1"/>
    <col min="9215" max="9215" width="3.42578125" style="199" customWidth="1"/>
    <col min="9216" max="9216" width="4.85546875" style="199" customWidth="1"/>
    <col min="9217" max="9217" width="3.42578125" style="199" customWidth="1"/>
    <col min="9218" max="9218" width="8.28515625" style="199" customWidth="1"/>
    <col min="9219" max="9219" width="3.42578125" style="199" customWidth="1"/>
    <col min="9220" max="9220" width="11.140625" style="199" customWidth="1"/>
    <col min="9221" max="9221" width="3.5703125" style="199" customWidth="1"/>
    <col min="9222" max="9222" width="14.28515625" style="199" customWidth="1"/>
    <col min="9223" max="9223" width="9.140625" style="199"/>
    <col min="9224" max="9224" width="50.140625" style="199" bestFit="1" customWidth="1"/>
    <col min="9225" max="9468" width="9.140625" style="199"/>
    <col min="9469" max="9469" width="5.7109375" style="199" customWidth="1"/>
    <col min="9470" max="9470" width="42.7109375" style="199" customWidth="1"/>
    <col min="9471" max="9471" width="3.42578125" style="199" customWidth="1"/>
    <col min="9472" max="9472" width="4.85546875" style="199" customWidth="1"/>
    <col min="9473" max="9473" width="3.42578125" style="199" customWidth="1"/>
    <col min="9474" max="9474" width="8.28515625" style="199" customWidth="1"/>
    <col min="9475" max="9475" width="3.42578125" style="199" customWidth="1"/>
    <col min="9476" max="9476" width="11.140625" style="199" customWidth="1"/>
    <col min="9477" max="9477" width="3.5703125" style="199" customWidth="1"/>
    <col min="9478" max="9478" width="14.28515625" style="199" customWidth="1"/>
    <col min="9479" max="9479" width="9.140625" style="199"/>
    <col min="9480" max="9480" width="50.140625" style="199" bestFit="1" customWidth="1"/>
    <col min="9481" max="9724" width="9.140625" style="199"/>
    <col min="9725" max="9725" width="5.7109375" style="199" customWidth="1"/>
    <col min="9726" max="9726" width="42.7109375" style="199" customWidth="1"/>
    <col min="9727" max="9727" width="3.42578125" style="199" customWidth="1"/>
    <col min="9728" max="9728" width="4.85546875" style="199" customWidth="1"/>
    <col min="9729" max="9729" width="3.42578125" style="199" customWidth="1"/>
    <col min="9730" max="9730" width="8.28515625" style="199" customWidth="1"/>
    <col min="9731" max="9731" width="3.42578125" style="199" customWidth="1"/>
    <col min="9732" max="9732" width="11.140625" style="199" customWidth="1"/>
    <col min="9733" max="9733" width="3.5703125" style="199" customWidth="1"/>
    <col min="9734" max="9734" width="14.28515625" style="199" customWidth="1"/>
    <col min="9735" max="9735" width="9.140625" style="199"/>
    <col min="9736" max="9736" width="50.140625" style="199" bestFit="1" customWidth="1"/>
    <col min="9737" max="9980" width="9.140625" style="199"/>
    <col min="9981" max="9981" width="5.7109375" style="199" customWidth="1"/>
    <col min="9982" max="9982" width="42.7109375" style="199" customWidth="1"/>
    <col min="9983" max="9983" width="3.42578125" style="199" customWidth="1"/>
    <col min="9984" max="9984" width="4.85546875" style="199" customWidth="1"/>
    <col min="9985" max="9985" width="3.42578125" style="199" customWidth="1"/>
    <col min="9986" max="9986" width="8.28515625" style="199" customWidth="1"/>
    <col min="9987" max="9987" width="3.42578125" style="199" customWidth="1"/>
    <col min="9988" max="9988" width="11.140625" style="199" customWidth="1"/>
    <col min="9989" max="9989" width="3.5703125" style="199" customWidth="1"/>
    <col min="9990" max="9990" width="14.28515625" style="199" customWidth="1"/>
    <col min="9991" max="9991" width="9.140625" style="199"/>
    <col min="9992" max="9992" width="50.140625" style="199" bestFit="1" customWidth="1"/>
    <col min="9993" max="10236" width="9.140625" style="199"/>
    <col min="10237" max="10237" width="5.7109375" style="199" customWidth="1"/>
    <col min="10238" max="10238" width="42.7109375" style="199" customWidth="1"/>
    <col min="10239" max="10239" width="3.42578125" style="199" customWidth="1"/>
    <col min="10240" max="10240" width="4.85546875" style="199" customWidth="1"/>
    <col min="10241" max="10241" width="3.42578125" style="199" customWidth="1"/>
    <col min="10242" max="10242" width="8.28515625" style="199" customWidth="1"/>
    <col min="10243" max="10243" width="3.42578125" style="199" customWidth="1"/>
    <col min="10244" max="10244" width="11.140625" style="199" customWidth="1"/>
    <col min="10245" max="10245" width="3.5703125" style="199" customWidth="1"/>
    <col min="10246" max="10246" width="14.28515625" style="199" customWidth="1"/>
    <col min="10247" max="10247" width="9.140625" style="199"/>
    <col min="10248" max="10248" width="50.140625" style="199" bestFit="1" customWidth="1"/>
    <col min="10249" max="10492" width="9.140625" style="199"/>
    <col min="10493" max="10493" width="5.7109375" style="199" customWidth="1"/>
    <col min="10494" max="10494" width="42.7109375" style="199" customWidth="1"/>
    <col min="10495" max="10495" width="3.42578125" style="199" customWidth="1"/>
    <col min="10496" max="10496" width="4.85546875" style="199" customWidth="1"/>
    <col min="10497" max="10497" width="3.42578125" style="199" customWidth="1"/>
    <col min="10498" max="10498" width="8.28515625" style="199" customWidth="1"/>
    <col min="10499" max="10499" width="3.42578125" style="199" customWidth="1"/>
    <col min="10500" max="10500" width="11.140625" style="199" customWidth="1"/>
    <col min="10501" max="10501" width="3.5703125" style="199" customWidth="1"/>
    <col min="10502" max="10502" width="14.28515625" style="199" customWidth="1"/>
    <col min="10503" max="10503" width="9.140625" style="199"/>
    <col min="10504" max="10504" width="50.140625" style="199" bestFit="1" customWidth="1"/>
    <col min="10505" max="10748" width="9.140625" style="199"/>
    <col min="10749" max="10749" width="5.7109375" style="199" customWidth="1"/>
    <col min="10750" max="10750" width="42.7109375" style="199" customWidth="1"/>
    <col min="10751" max="10751" width="3.42578125" style="199" customWidth="1"/>
    <col min="10752" max="10752" width="4.85546875" style="199" customWidth="1"/>
    <col min="10753" max="10753" width="3.42578125" style="199" customWidth="1"/>
    <col min="10754" max="10754" width="8.28515625" style="199" customWidth="1"/>
    <col min="10755" max="10755" width="3.42578125" style="199" customWidth="1"/>
    <col min="10756" max="10756" width="11.140625" style="199" customWidth="1"/>
    <col min="10757" max="10757" width="3.5703125" style="199" customWidth="1"/>
    <col min="10758" max="10758" width="14.28515625" style="199" customWidth="1"/>
    <col min="10759" max="10759" width="9.140625" style="199"/>
    <col min="10760" max="10760" width="50.140625" style="199" bestFit="1" customWidth="1"/>
    <col min="10761" max="11004" width="9.140625" style="199"/>
    <col min="11005" max="11005" width="5.7109375" style="199" customWidth="1"/>
    <col min="11006" max="11006" width="42.7109375" style="199" customWidth="1"/>
    <col min="11007" max="11007" width="3.42578125" style="199" customWidth="1"/>
    <col min="11008" max="11008" width="4.85546875" style="199" customWidth="1"/>
    <col min="11009" max="11009" width="3.42578125" style="199" customWidth="1"/>
    <col min="11010" max="11010" width="8.28515625" style="199" customWidth="1"/>
    <col min="11011" max="11011" width="3.42578125" style="199" customWidth="1"/>
    <col min="11012" max="11012" width="11.140625" style="199" customWidth="1"/>
    <col min="11013" max="11013" width="3.5703125" style="199" customWidth="1"/>
    <col min="11014" max="11014" width="14.28515625" style="199" customWidth="1"/>
    <col min="11015" max="11015" width="9.140625" style="199"/>
    <col min="11016" max="11016" width="50.140625" style="199" bestFit="1" customWidth="1"/>
    <col min="11017" max="11260" width="9.140625" style="199"/>
    <col min="11261" max="11261" width="5.7109375" style="199" customWidth="1"/>
    <col min="11262" max="11262" width="42.7109375" style="199" customWidth="1"/>
    <col min="11263" max="11263" width="3.42578125" style="199" customWidth="1"/>
    <col min="11264" max="11264" width="4.85546875" style="199" customWidth="1"/>
    <col min="11265" max="11265" width="3.42578125" style="199" customWidth="1"/>
    <col min="11266" max="11266" width="8.28515625" style="199" customWidth="1"/>
    <col min="11267" max="11267" width="3.42578125" style="199" customWidth="1"/>
    <col min="11268" max="11268" width="11.140625" style="199" customWidth="1"/>
    <col min="11269" max="11269" width="3.5703125" style="199" customWidth="1"/>
    <col min="11270" max="11270" width="14.28515625" style="199" customWidth="1"/>
    <col min="11271" max="11271" width="9.140625" style="199"/>
    <col min="11272" max="11272" width="50.140625" style="199" bestFit="1" customWidth="1"/>
    <col min="11273" max="11516" width="9.140625" style="199"/>
    <col min="11517" max="11517" width="5.7109375" style="199" customWidth="1"/>
    <col min="11518" max="11518" width="42.7109375" style="199" customWidth="1"/>
    <col min="11519" max="11519" width="3.42578125" style="199" customWidth="1"/>
    <col min="11520" max="11520" width="4.85546875" style="199" customWidth="1"/>
    <col min="11521" max="11521" width="3.42578125" style="199" customWidth="1"/>
    <col min="11522" max="11522" width="8.28515625" style="199" customWidth="1"/>
    <col min="11523" max="11523" width="3.42578125" style="199" customWidth="1"/>
    <col min="11524" max="11524" width="11.140625" style="199" customWidth="1"/>
    <col min="11525" max="11525" width="3.5703125" style="199" customWidth="1"/>
    <col min="11526" max="11526" width="14.28515625" style="199" customWidth="1"/>
    <col min="11527" max="11527" width="9.140625" style="199"/>
    <col min="11528" max="11528" width="50.140625" style="199" bestFit="1" customWidth="1"/>
    <col min="11529" max="11772" width="9.140625" style="199"/>
    <col min="11773" max="11773" width="5.7109375" style="199" customWidth="1"/>
    <col min="11774" max="11774" width="42.7109375" style="199" customWidth="1"/>
    <col min="11775" max="11775" width="3.42578125" style="199" customWidth="1"/>
    <col min="11776" max="11776" width="4.85546875" style="199" customWidth="1"/>
    <col min="11777" max="11777" width="3.42578125" style="199" customWidth="1"/>
    <col min="11778" max="11778" width="8.28515625" style="199" customWidth="1"/>
    <col min="11779" max="11779" width="3.42578125" style="199" customWidth="1"/>
    <col min="11780" max="11780" width="11.140625" style="199" customWidth="1"/>
    <col min="11781" max="11781" width="3.5703125" style="199" customWidth="1"/>
    <col min="11782" max="11782" width="14.28515625" style="199" customWidth="1"/>
    <col min="11783" max="11783" width="9.140625" style="199"/>
    <col min="11784" max="11784" width="50.140625" style="199" bestFit="1" customWidth="1"/>
    <col min="11785" max="12028" width="9.140625" style="199"/>
    <col min="12029" max="12029" width="5.7109375" style="199" customWidth="1"/>
    <col min="12030" max="12030" width="42.7109375" style="199" customWidth="1"/>
    <col min="12031" max="12031" width="3.42578125" style="199" customWidth="1"/>
    <col min="12032" max="12032" width="4.85546875" style="199" customWidth="1"/>
    <col min="12033" max="12033" width="3.42578125" style="199" customWidth="1"/>
    <col min="12034" max="12034" width="8.28515625" style="199" customWidth="1"/>
    <col min="12035" max="12035" width="3.42578125" style="199" customWidth="1"/>
    <col min="12036" max="12036" width="11.140625" style="199" customWidth="1"/>
    <col min="12037" max="12037" width="3.5703125" style="199" customWidth="1"/>
    <col min="12038" max="12038" width="14.28515625" style="199" customWidth="1"/>
    <col min="12039" max="12039" width="9.140625" style="199"/>
    <col min="12040" max="12040" width="50.140625" style="199" bestFit="1" customWidth="1"/>
    <col min="12041" max="12284" width="9.140625" style="199"/>
    <col min="12285" max="12285" width="5.7109375" style="199" customWidth="1"/>
    <col min="12286" max="12286" width="42.7109375" style="199" customWidth="1"/>
    <col min="12287" max="12287" width="3.42578125" style="199" customWidth="1"/>
    <col min="12288" max="12288" width="4.85546875" style="199" customWidth="1"/>
    <col min="12289" max="12289" width="3.42578125" style="199" customWidth="1"/>
    <col min="12290" max="12290" width="8.28515625" style="199" customWidth="1"/>
    <col min="12291" max="12291" width="3.42578125" style="199" customWidth="1"/>
    <col min="12292" max="12292" width="11.140625" style="199" customWidth="1"/>
    <col min="12293" max="12293" width="3.5703125" style="199" customWidth="1"/>
    <col min="12294" max="12294" width="14.28515625" style="199" customWidth="1"/>
    <col min="12295" max="12295" width="9.140625" style="199"/>
    <col min="12296" max="12296" width="50.140625" style="199" bestFit="1" customWidth="1"/>
    <col min="12297" max="12540" width="9.140625" style="199"/>
    <col min="12541" max="12541" width="5.7109375" style="199" customWidth="1"/>
    <col min="12542" max="12542" width="42.7109375" style="199" customWidth="1"/>
    <col min="12543" max="12543" width="3.42578125" style="199" customWidth="1"/>
    <col min="12544" max="12544" width="4.85546875" style="199" customWidth="1"/>
    <col min="12545" max="12545" width="3.42578125" style="199" customWidth="1"/>
    <col min="12546" max="12546" width="8.28515625" style="199" customWidth="1"/>
    <col min="12547" max="12547" width="3.42578125" style="199" customWidth="1"/>
    <col min="12548" max="12548" width="11.140625" style="199" customWidth="1"/>
    <col min="12549" max="12549" width="3.5703125" style="199" customWidth="1"/>
    <col min="12550" max="12550" width="14.28515625" style="199" customWidth="1"/>
    <col min="12551" max="12551" width="9.140625" style="199"/>
    <col min="12552" max="12552" width="50.140625" style="199" bestFit="1" customWidth="1"/>
    <col min="12553" max="12796" width="9.140625" style="199"/>
    <col min="12797" max="12797" width="5.7109375" style="199" customWidth="1"/>
    <col min="12798" max="12798" width="42.7109375" style="199" customWidth="1"/>
    <col min="12799" max="12799" width="3.42578125" style="199" customWidth="1"/>
    <col min="12800" max="12800" width="4.85546875" style="199" customWidth="1"/>
    <col min="12801" max="12801" width="3.42578125" style="199" customWidth="1"/>
    <col min="12802" max="12802" width="8.28515625" style="199" customWidth="1"/>
    <col min="12803" max="12803" width="3.42578125" style="199" customWidth="1"/>
    <col min="12804" max="12804" width="11.140625" style="199" customWidth="1"/>
    <col min="12805" max="12805" width="3.5703125" style="199" customWidth="1"/>
    <col min="12806" max="12806" width="14.28515625" style="199" customWidth="1"/>
    <col min="12807" max="12807" width="9.140625" style="199"/>
    <col min="12808" max="12808" width="50.140625" style="199" bestFit="1" customWidth="1"/>
    <col min="12809" max="13052" width="9.140625" style="199"/>
    <col min="13053" max="13053" width="5.7109375" style="199" customWidth="1"/>
    <col min="13054" max="13054" width="42.7109375" style="199" customWidth="1"/>
    <col min="13055" max="13055" width="3.42578125" style="199" customWidth="1"/>
    <col min="13056" max="13056" width="4.85546875" style="199" customWidth="1"/>
    <col min="13057" max="13057" width="3.42578125" style="199" customWidth="1"/>
    <col min="13058" max="13058" width="8.28515625" style="199" customWidth="1"/>
    <col min="13059" max="13059" width="3.42578125" style="199" customWidth="1"/>
    <col min="13060" max="13060" width="11.140625" style="199" customWidth="1"/>
    <col min="13061" max="13061" width="3.5703125" style="199" customWidth="1"/>
    <col min="13062" max="13062" width="14.28515625" style="199" customWidth="1"/>
    <col min="13063" max="13063" width="9.140625" style="199"/>
    <col min="13064" max="13064" width="50.140625" style="199" bestFit="1" customWidth="1"/>
    <col min="13065" max="13308" width="9.140625" style="199"/>
    <col min="13309" max="13309" width="5.7109375" style="199" customWidth="1"/>
    <col min="13310" max="13310" width="42.7109375" style="199" customWidth="1"/>
    <col min="13311" max="13311" width="3.42578125" style="199" customWidth="1"/>
    <col min="13312" max="13312" width="4.85546875" style="199" customWidth="1"/>
    <col min="13313" max="13313" width="3.42578125" style="199" customWidth="1"/>
    <col min="13314" max="13314" width="8.28515625" style="199" customWidth="1"/>
    <col min="13315" max="13315" width="3.42578125" style="199" customWidth="1"/>
    <col min="13316" max="13316" width="11.140625" style="199" customWidth="1"/>
    <col min="13317" max="13317" width="3.5703125" style="199" customWidth="1"/>
    <col min="13318" max="13318" width="14.28515625" style="199" customWidth="1"/>
    <col min="13319" max="13319" width="9.140625" style="199"/>
    <col min="13320" max="13320" width="50.140625" style="199" bestFit="1" customWidth="1"/>
    <col min="13321" max="13564" width="9.140625" style="199"/>
    <col min="13565" max="13565" width="5.7109375" style="199" customWidth="1"/>
    <col min="13566" max="13566" width="42.7109375" style="199" customWidth="1"/>
    <col min="13567" max="13567" width="3.42578125" style="199" customWidth="1"/>
    <col min="13568" max="13568" width="4.85546875" style="199" customWidth="1"/>
    <col min="13569" max="13569" width="3.42578125" style="199" customWidth="1"/>
    <col min="13570" max="13570" width="8.28515625" style="199" customWidth="1"/>
    <col min="13571" max="13571" width="3.42578125" style="199" customWidth="1"/>
    <col min="13572" max="13572" width="11.140625" style="199" customWidth="1"/>
    <col min="13573" max="13573" width="3.5703125" style="199" customWidth="1"/>
    <col min="13574" max="13574" width="14.28515625" style="199" customWidth="1"/>
    <col min="13575" max="13575" width="9.140625" style="199"/>
    <col min="13576" max="13576" width="50.140625" style="199" bestFit="1" customWidth="1"/>
    <col min="13577" max="13820" width="9.140625" style="199"/>
    <col min="13821" max="13821" width="5.7109375" style="199" customWidth="1"/>
    <col min="13822" max="13822" width="42.7109375" style="199" customWidth="1"/>
    <col min="13823" max="13823" width="3.42578125" style="199" customWidth="1"/>
    <col min="13824" max="13824" width="4.85546875" style="199" customWidth="1"/>
    <col min="13825" max="13825" width="3.42578125" style="199" customWidth="1"/>
    <col min="13826" max="13826" width="8.28515625" style="199" customWidth="1"/>
    <col min="13827" max="13827" width="3.42578125" style="199" customWidth="1"/>
    <col min="13828" max="13828" width="11.140625" style="199" customWidth="1"/>
    <col min="13829" max="13829" width="3.5703125" style="199" customWidth="1"/>
    <col min="13830" max="13830" width="14.28515625" style="199" customWidth="1"/>
    <col min="13831" max="13831" width="9.140625" style="199"/>
    <col min="13832" max="13832" width="50.140625" style="199" bestFit="1" customWidth="1"/>
    <col min="13833" max="14076" width="9.140625" style="199"/>
    <col min="14077" max="14077" width="5.7109375" style="199" customWidth="1"/>
    <col min="14078" max="14078" width="42.7109375" style="199" customWidth="1"/>
    <col min="14079" max="14079" width="3.42578125" style="199" customWidth="1"/>
    <col min="14080" max="14080" width="4.85546875" style="199" customWidth="1"/>
    <col min="14081" max="14081" width="3.42578125" style="199" customWidth="1"/>
    <col min="14082" max="14082" width="8.28515625" style="199" customWidth="1"/>
    <col min="14083" max="14083" width="3.42578125" style="199" customWidth="1"/>
    <col min="14084" max="14084" width="11.140625" style="199" customWidth="1"/>
    <col min="14085" max="14085" width="3.5703125" style="199" customWidth="1"/>
    <col min="14086" max="14086" width="14.28515625" style="199" customWidth="1"/>
    <col min="14087" max="14087" width="9.140625" style="199"/>
    <col min="14088" max="14088" width="50.140625" style="199" bestFit="1" customWidth="1"/>
    <col min="14089" max="14332" width="9.140625" style="199"/>
    <col min="14333" max="14333" width="5.7109375" style="199" customWidth="1"/>
    <col min="14334" max="14334" width="42.7109375" style="199" customWidth="1"/>
    <col min="14335" max="14335" width="3.42578125" style="199" customWidth="1"/>
    <col min="14336" max="14336" width="4.85546875" style="199" customWidth="1"/>
    <col min="14337" max="14337" width="3.42578125" style="199" customWidth="1"/>
    <col min="14338" max="14338" width="8.28515625" style="199" customWidth="1"/>
    <col min="14339" max="14339" width="3.42578125" style="199" customWidth="1"/>
    <col min="14340" max="14340" width="11.140625" style="199" customWidth="1"/>
    <col min="14341" max="14341" width="3.5703125" style="199" customWidth="1"/>
    <col min="14342" max="14342" width="14.28515625" style="199" customWidth="1"/>
    <col min="14343" max="14343" width="9.140625" style="199"/>
    <col min="14344" max="14344" width="50.140625" style="199" bestFit="1" customWidth="1"/>
    <col min="14345" max="14588" width="9.140625" style="199"/>
    <col min="14589" max="14589" width="5.7109375" style="199" customWidth="1"/>
    <col min="14590" max="14590" width="42.7109375" style="199" customWidth="1"/>
    <col min="14591" max="14591" width="3.42578125" style="199" customWidth="1"/>
    <col min="14592" max="14592" width="4.85546875" style="199" customWidth="1"/>
    <col min="14593" max="14593" width="3.42578125" style="199" customWidth="1"/>
    <col min="14594" max="14594" width="8.28515625" style="199" customWidth="1"/>
    <col min="14595" max="14595" width="3.42578125" style="199" customWidth="1"/>
    <col min="14596" max="14596" width="11.140625" style="199" customWidth="1"/>
    <col min="14597" max="14597" width="3.5703125" style="199" customWidth="1"/>
    <col min="14598" max="14598" width="14.28515625" style="199" customWidth="1"/>
    <col min="14599" max="14599" width="9.140625" style="199"/>
    <col min="14600" max="14600" width="50.140625" style="199" bestFit="1" customWidth="1"/>
    <col min="14601" max="14844" width="9.140625" style="199"/>
    <col min="14845" max="14845" width="5.7109375" style="199" customWidth="1"/>
    <col min="14846" max="14846" width="42.7109375" style="199" customWidth="1"/>
    <col min="14847" max="14847" width="3.42578125" style="199" customWidth="1"/>
    <col min="14848" max="14848" width="4.85546875" style="199" customWidth="1"/>
    <col min="14849" max="14849" width="3.42578125" style="199" customWidth="1"/>
    <col min="14850" max="14850" width="8.28515625" style="199" customWidth="1"/>
    <col min="14851" max="14851" width="3.42578125" style="199" customWidth="1"/>
    <col min="14852" max="14852" width="11.140625" style="199" customWidth="1"/>
    <col min="14853" max="14853" width="3.5703125" style="199" customWidth="1"/>
    <col min="14854" max="14854" width="14.28515625" style="199" customWidth="1"/>
    <col min="14855" max="14855" width="9.140625" style="199"/>
    <col min="14856" max="14856" width="50.140625" style="199" bestFit="1" customWidth="1"/>
    <col min="14857" max="15100" width="9.140625" style="199"/>
    <col min="15101" max="15101" width="5.7109375" style="199" customWidth="1"/>
    <col min="15102" max="15102" width="42.7109375" style="199" customWidth="1"/>
    <col min="15103" max="15103" width="3.42578125" style="199" customWidth="1"/>
    <col min="15104" max="15104" width="4.85546875" style="199" customWidth="1"/>
    <col min="15105" max="15105" width="3.42578125" style="199" customWidth="1"/>
    <col min="15106" max="15106" width="8.28515625" style="199" customWidth="1"/>
    <col min="15107" max="15107" width="3.42578125" style="199" customWidth="1"/>
    <col min="15108" max="15108" width="11.140625" style="199" customWidth="1"/>
    <col min="15109" max="15109" width="3.5703125" style="199" customWidth="1"/>
    <col min="15110" max="15110" width="14.28515625" style="199" customWidth="1"/>
    <col min="15111" max="15111" width="9.140625" style="199"/>
    <col min="15112" max="15112" width="50.140625" style="199" bestFit="1" customWidth="1"/>
    <col min="15113" max="15356" width="9.140625" style="199"/>
    <col min="15357" max="15357" width="5.7109375" style="199" customWidth="1"/>
    <col min="15358" max="15358" width="42.7109375" style="199" customWidth="1"/>
    <col min="15359" max="15359" width="3.42578125" style="199" customWidth="1"/>
    <col min="15360" max="15360" width="4.85546875" style="199" customWidth="1"/>
    <col min="15361" max="15361" width="3.42578125" style="199" customWidth="1"/>
    <col min="15362" max="15362" width="8.28515625" style="199" customWidth="1"/>
    <col min="15363" max="15363" width="3.42578125" style="199" customWidth="1"/>
    <col min="15364" max="15364" width="11.140625" style="199" customWidth="1"/>
    <col min="15365" max="15365" width="3.5703125" style="199" customWidth="1"/>
    <col min="15366" max="15366" width="14.28515625" style="199" customWidth="1"/>
    <col min="15367" max="15367" width="9.140625" style="199"/>
    <col min="15368" max="15368" width="50.140625" style="199" bestFit="1" customWidth="1"/>
    <col min="15369" max="15612" width="9.140625" style="199"/>
    <col min="15613" max="15613" width="5.7109375" style="199" customWidth="1"/>
    <col min="15614" max="15614" width="42.7109375" style="199" customWidth="1"/>
    <col min="15615" max="15615" width="3.42578125" style="199" customWidth="1"/>
    <col min="15616" max="15616" width="4.85546875" style="199" customWidth="1"/>
    <col min="15617" max="15617" width="3.42578125" style="199" customWidth="1"/>
    <col min="15618" max="15618" width="8.28515625" style="199" customWidth="1"/>
    <col min="15619" max="15619" width="3.42578125" style="199" customWidth="1"/>
    <col min="15620" max="15620" width="11.140625" style="199" customWidth="1"/>
    <col min="15621" max="15621" width="3.5703125" style="199" customWidth="1"/>
    <col min="15622" max="15622" width="14.28515625" style="199" customWidth="1"/>
    <col min="15623" max="15623" width="9.140625" style="199"/>
    <col min="15624" max="15624" width="50.140625" style="199" bestFit="1" customWidth="1"/>
    <col min="15625" max="15868" width="9.140625" style="199"/>
    <col min="15869" max="15869" width="5.7109375" style="199" customWidth="1"/>
    <col min="15870" max="15870" width="42.7109375" style="199" customWidth="1"/>
    <col min="15871" max="15871" width="3.42578125" style="199" customWidth="1"/>
    <col min="15872" max="15872" width="4.85546875" style="199" customWidth="1"/>
    <col min="15873" max="15873" width="3.42578125" style="199" customWidth="1"/>
    <col min="15874" max="15874" width="8.28515625" style="199" customWidth="1"/>
    <col min="15875" max="15875" width="3.42578125" style="199" customWidth="1"/>
    <col min="15876" max="15876" width="11.140625" style="199" customWidth="1"/>
    <col min="15877" max="15877" width="3.5703125" style="199" customWidth="1"/>
    <col min="15878" max="15878" width="14.28515625" style="199" customWidth="1"/>
    <col min="15879" max="15879" width="9.140625" style="199"/>
    <col min="15880" max="15880" width="50.140625" style="199" bestFit="1" customWidth="1"/>
    <col min="15881" max="16124" width="9.140625" style="199"/>
    <col min="16125" max="16125" width="5.7109375" style="199" customWidth="1"/>
    <col min="16126" max="16126" width="42.7109375" style="199" customWidth="1"/>
    <col min="16127" max="16127" width="3.42578125" style="199" customWidth="1"/>
    <col min="16128" max="16128" width="4.85546875" style="199" customWidth="1"/>
    <col min="16129" max="16129" width="3.42578125" style="199" customWidth="1"/>
    <col min="16130" max="16130" width="8.28515625" style="199" customWidth="1"/>
    <col min="16131" max="16131" width="3.42578125" style="199" customWidth="1"/>
    <col min="16132" max="16132" width="11.140625" style="199" customWidth="1"/>
    <col min="16133" max="16133" width="3.5703125" style="199" customWidth="1"/>
    <col min="16134" max="16134" width="14.28515625" style="199" customWidth="1"/>
    <col min="16135" max="16135" width="9.140625" style="199"/>
    <col min="16136" max="16136" width="50.140625" style="199" bestFit="1" customWidth="1"/>
    <col min="16137" max="16384" width="9.140625" style="199"/>
  </cols>
  <sheetData>
    <row r="1" spans="1:6" x14ac:dyDescent="0.2">
      <c r="A1" s="284"/>
      <c r="D1" s="196"/>
    </row>
    <row r="2" spans="1:6" x14ac:dyDescent="0.2">
      <c r="A2" s="200"/>
      <c r="B2" s="200"/>
      <c r="D2" s="196"/>
    </row>
    <row r="3" spans="1:6" x14ac:dyDescent="0.2">
      <c r="B3" s="201" t="s">
        <v>113</v>
      </c>
      <c r="D3" s="196"/>
    </row>
    <row r="4" spans="1:6" x14ac:dyDescent="0.2">
      <c r="A4" s="201" t="s">
        <v>114</v>
      </c>
      <c r="B4" s="201" t="s">
        <v>0</v>
      </c>
      <c r="D4" s="196"/>
    </row>
    <row r="5" spans="1:6" x14ac:dyDescent="0.2">
      <c r="C5" s="282" t="s">
        <v>214</v>
      </c>
      <c r="D5" s="283" t="s">
        <v>215</v>
      </c>
      <c r="E5" s="431" t="s">
        <v>213</v>
      </c>
      <c r="F5" s="281" t="s">
        <v>290</v>
      </c>
    </row>
    <row r="6" spans="1:6" ht="27.75" customHeight="1" x14ac:dyDescent="0.2">
      <c r="A6" s="195" t="s">
        <v>41</v>
      </c>
      <c r="B6" s="203" t="s">
        <v>115</v>
      </c>
      <c r="C6" s="196" t="s">
        <v>2</v>
      </c>
      <c r="D6" s="196">
        <v>122</v>
      </c>
      <c r="E6" s="567"/>
      <c r="F6" s="198">
        <f>D6*E6</f>
        <v>0</v>
      </c>
    </row>
    <row r="7" spans="1:6" x14ac:dyDescent="0.2">
      <c r="D7" s="196"/>
      <c r="E7" s="568"/>
    </row>
    <row r="8" spans="1:6" ht="33" customHeight="1" x14ac:dyDescent="0.2">
      <c r="A8" s="195" t="s">
        <v>42</v>
      </c>
      <c r="B8" s="203" t="s">
        <v>116</v>
      </c>
      <c r="C8" s="196" t="s">
        <v>1</v>
      </c>
      <c r="D8" s="196">
        <v>8</v>
      </c>
      <c r="E8" s="568"/>
      <c r="F8" s="198">
        <f>D8*E8</f>
        <v>0</v>
      </c>
    </row>
    <row r="9" spans="1:6" x14ac:dyDescent="0.2">
      <c r="D9" s="196"/>
      <c r="E9" s="568"/>
    </row>
    <row r="10" spans="1:6" ht="51" x14ac:dyDescent="0.2">
      <c r="A10" s="195" t="s">
        <v>43</v>
      </c>
      <c r="B10" s="195" t="s">
        <v>117</v>
      </c>
      <c r="C10" s="196" t="s">
        <v>118</v>
      </c>
      <c r="D10" s="196">
        <v>1</v>
      </c>
      <c r="E10" s="568"/>
      <c r="F10" s="198">
        <f>D10*E10</f>
        <v>0</v>
      </c>
    </row>
    <row r="11" spans="1:6" x14ac:dyDescent="0.2">
      <c r="D11" s="196"/>
      <c r="E11" s="568"/>
    </row>
    <row r="12" spans="1:6" ht="40.5" customHeight="1" x14ac:dyDescent="0.2">
      <c r="A12" s="195" t="s">
        <v>44</v>
      </c>
      <c r="B12" s="30" t="s">
        <v>59</v>
      </c>
      <c r="C12" s="196" t="s">
        <v>1</v>
      </c>
      <c r="D12" s="205">
        <v>6</v>
      </c>
      <c r="E12" s="568"/>
      <c r="F12" s="198">
        <f>D12*E12</f>
        <v>0</v>
      </c>
    </row>
    <row r="13" spans="1:6" x14ac:dyDescent="0.2">
      <c r="D13" s="196"/>
      <c r="E13" s="568"/>
    </row>
    <row r="14" spans="1:6" ht="29.25" customHeight="1" x14ac:dyDescent="0.2">
      <c r="A14" s="195" t="s">
        <v>45</v>
      </c>
      <c r="B14" s="195" t="s">
        <v>119</v>
      </c>
      <c r="C14" s="196" t="s">
        <v>118</v>
      </c>
      <c r="D14" s="196">
        <v>1</v>
      </c>
      <c r="E14" s="568"/>
      <c r="F14" s="198">
        <f>D14*E14</f>
        <v>0</v>
      </c>
    </row>
    <row r="15" spans="1:6" x14ac:dyDescent="0.2">
      <c r="D15" s="196"/>
      <c r="E15" s="568"/>
    </row>
    <row r="16" spans="1:6" ht="124.5" customHeight="1" x14ac:dyDescent="0.2">
      <c r="A16" s="195" t="s">
        <v>46</v>
      </c>
      <c r="B16" s="203" t="s">
        <v>120</v>
      </c>
      <c r="C16" s="196" t="s">
        <v>3</v>
      </c>
      <c r="D16" s="196">
        <f>(12*2)</f>
        <v>24</v>
      </c>
      <c r="E16" s="568"/>
      <c r="F16" s="198">
        <f>D16*E16</f>
        <v>0</v>
      </c>
    </row>
    <row r="17" spans="1:8" x14ac:dyDescent="0.2">
      <c r="D17" s="196"/>
      <c r="E17" s="568"/>
    </row>
    <row r="18" spans="1:8" ht="74.25" customHeight="1" x14ac:dyDescent="0.2">
      <c r="A18" s="195" t="s">
        <v>47</v>
      </c>
      <c r="B18" s="206" t="s">
        <v>121</v>
      </c>
      <c r="C18" s="196" t="s">
        <v>2</v>
      </c>
      <c r="D18" s="196">
        <v>3</v>
      </c>
      <c r="E18" s="568"/>
      <c r="F18" s="198">
        <f>D18*E18</f>
        <v>0</v>
      </c>
    </row>
    <row r="20" spans="1:8" ht="73.5" customHeight="1" x14ac:dyDescent="0.2">
      <c r="A20" s="195" t="s">
        <v>60</v>
      </c>
      <c r="B20" s="208" t="s">
        <v>28</v>
      </c>
      <c r="C20" s="196" t="s">
        <v>1</v>
      </c>
      <c r="D20" s="196">
        <v>1</v>
      </c>
      <c r="E20" s="568"/>
      <c r="F20" s="198">
        <f>D20*E20</f>
        <v>0</v>
      </c>
    </row>
    <row r="22" spans="1:8" x14ac:dyDescent="0.2">
      <c r="A22" s="209" t="s">
        <v>15</v>
      </c>
      <c r="B22" s="210" t="s">
        <v>27</v>
      </c>
      <c r="C22" s="211"/>
      <c r="D22" s="212"/>
      <c r="E22" s="569"/>
      <c r="F22" s="213">
        <f>SUM(F6:F20)</f>
        <v>0</v>
      </c>
    </row>
    <row r="23" spans="1:8" x14ac:dyDescent="0.2">
      <c r="A23" s="214"/>
      <c r="B23" s="210" t="s">
        <v>50</v>
      </c>
      <c r="C23" s="211"/>
      <c r="D23" s="212"/>
      <c r="E23" s="569"/>
      <c r="F23" s="213">
        <f>10/100*F22</f>
        <v>0</v>
      </c>
    </row>
    <row r="24" spans="1:8" ht="13.5" thickBot="1" x14ac:dyDescent="0.25">
      <c r="A24" s="36" t="s">
        <v>15</v>
      </c>
      <c r="B24" s="37" t="s">
        <v>21</v>
      </c>
      <c r="C24" s="39"/>
      <c r="D24" s="40"/>
      <c r="E24" s="435"/>
      <c r="F24" s="79">
        <f>F22+F23</f>
        <v>0</v>
      </c>
    </row>
    <row r="25" spans="1:8" ht="13.5" thickTop="1" x14ac:dyDescent="0.2"/>
    <row r="26" spans="1:8" x14ac:dyDescent="0.2">
      <c r="A26" s="29" t="s">
        <v>16</v>
      </c>
      <c r="B26" s="43" t="s">
        <v>4</v>
      </c>
      <c r="D26" s="196"/>
    </row>
    <row r="27" spans="1:8" x14ac:dyDescent="0.2">
      <c r="A27" s="201"/>
      <c r="D27" s="196"/>
    </row>
    <row r="28" spans="1:8" ht="67.5" customHeight="1" x14ac:dyDescent="0.2">
      <c r="B28" s="215" t="s">
        <v>64</v>
      </c>
      <c r="D28" s="196"/>
    </row>
    <row r="29" spans="1:8" ht="49.5" customHeight="1" x14ac:dyDescent="0.2">
      <c r="B29" s="215" t="s">
        <v>65</v>
      </c>
      <c r="D29" s="196"/>
    </row>
    <row r="30" spans="1:8" ht="56.25" customHeight="1" x14ac:dyDescent="0.2">
      <c r="B30" s="215" t="s">
        <v>122</v>
      </c>
      <c r="D30" s="196"/>
    </row>
    <row r="31" spans="1:8" x14ac:dyDescent="0.2">
      <c r="D31" s="196"/>
    </row>
    <row r="32" spans="1:8" ht="92.25" customHeight="1" x14ac:dyDescent="0.2">
      <c r="A32" s="195" t="s">
        <v>41</v>
      </c>
      <c r="B32" s="286" t="s">
        <v>217</v>
      </c>
      <c r="D32" s="205"/>
      <c r="H32" s="216"/>
    </row>
    <row r="33" spans="1:6" x14ac:dyDescent="0.2">
      <c r="B33" s="30" t="s">
        <v>51</v>
      </c>
      <c r="C33" s="196" t="s">
        <v>5</v>
      </c>
      <c r="D33" s="205">
        <v>232</v>
      </c>
      <c r="E33" s="568"/>
      <c r="F33" s="198">
        <f>D33*E33</f>
        <v>0</v>
      </c>
    </row>
    <row r="34" spans="1:6" x14ac:dyDescent="0.2">
      <c r="D34" s="196"/>
    </row>
    <row r="35" spans="1:6" ht="53.25" customHeight="1" x14ac:dyDescent="0.2">
      <c r="A35" s="195" t="s">
        <v>42</v>
      </c>
      <c r="B35" s="286" t="s">
        <v>89</v>
      </c>
      <c r="C35" s="196" t="s">
        <v>3</v>
      </c>
      <c r="D35" s="218">
        <v>368</v>
      </c>
      <c r="E35" s="568"/>
      <c r="F35" s="219">
        <f>D35*E35</f>
        <v>0</v>
      </c>
    </row>
    <row r="36" spans="1:6" x14ac:dyDescent="0.2">
      <c r="D36" s="196"/>
    </row>
    <row r="37" spans="1:6" ht="27" customHeight="1" x14ac:dyDescent="0.2">
      <c r="A37" s="220" t="s">
        <v>43</v>
      </c>
      <c r="B37" s="195" t="s">
        <v>123</v>
      </c>
      <c r="C37" s="196" t="s">
        <v>5</v>
      </c>
      <c r="D37" s="205">
        <f>2*1.3</f>
        <v>2.6</v>
      </c>
      <c r="E37" s="568"/>
      <c r="F37" s="198">
        <f>D37*E37</f>
        <v>0</v>
      </c>
    </row>
    <row r="38" spans="1:6" x14ac:dyDescent="0.2">
      <c r="A38" s="220"/>
      <c r="D38" s="196"/>
      <c r="E38" s="568"/>
    </row>
    <row r="39" spans="1:6" ht="38.25" x14ac:dyDescent="0.2">
      <c r="A39" s="220" t="s">
        <v>44</v>
      </c>
      <c r="B39" s="203" t="s">
        <v>6</v>
      </c>
      <c r="C39" s="196" t="s">
        <v>3</v>
      </c>
      <c r="D39" s="196">
        <f>D6*1.2</f>
        <v>146.4</v>
      </c>
      <c r="E39" s="568"/>
      <c r="F39" s="198">
        <f>D39*E39</f>
        <v>0</v>
      </c>
    </row>
    <row r="40" spans="1:6" x14ac:dyDescent="0.2">
      <c r="A40" s="220"/>
      <c r="E40" s="568"/>
    </row>
    <row r="41" spans="1:6" ht="25.5" x14ac:dyDescent="0.2">
      <c r="A41" s="220" t="s">
        <v>45</v>
      </c>
      <c r="B41" s="195" t="s">
        <v>124</v>
      </c>
      <c r="C41" s="196" t="s">
        <v>5</v>
      </c>
      <c r="D41" s="196">
        <v>21</v>
      </c>
      <c r="E41" s="568"/>
      <c r="F41" s="198">
        <f>D41*E41</f>
        <v>0</v>
      </c>
    </row>
    <row r="42" spans="1:6" x14ac:dyDescent="0.2">
      <c r="E42" s="568"/>
    </row>
    <row r="43" spans="1:6" ht="52.5" x14ac:dyDescent="0.2">
      <c r="A43" s="220" t="s">
        <v>46</v>
      </c>
      <c r="B43" s="195" t="s">
        <v>125</v>
      </c>
      <c r="D43" s="196"/>
      <c r="E43" s="568"/>
    </row>
    <row r="44" spans="1:6" x14ac:dyDescent="0.2">
      <c r="A44" s="220"/>
      <c r="B44" s="195" t="s">
        <v>126</v>
      </c>
      <c r="C44" s="196" t="s">
        <v>5</v>
      </c>
      <c r="D44" s="196">
        <v>1</v>
      </c>
      <c r="E44" s="568"/>
      <c r="F44" s="198">
        <f>D44*E44</f>
        <v>0</v>
      </c>
    </row>
    <row r="45" spans="1:6" x14ac:dyDescent="0.2">
      <c r="E45" s="568"/>
    </row>
    <row r="46" spans="1:6" ht="51" x14ac:dyDescent="0.2">
      <c r="A46" s="195" t="s">
        <v>47</v>
      </c>
      <c r="B46" s="195" t="s">
        <v>127</v>
      </c>
      <c r="C46" s="196" t="s">
        <v>1</v>
      </c>
      <c r="D46" s="205">
        <v>4</v>
      </c>
      <c r="E46" s="568"/>
      <c r="F46" s="198">
        <f>D46*E46</f>
        <v>0</v>
      </c>
    </row>
    <row r="47" spans="1:6" x14ac:dyDescent="0.2">
      <c r="E47" s="568"/>
    </row>
    <row r="48" spans="1:6" ht="39.75" x14ac:dyDescent="0.2">
      <c r="A48" s="195" t="s">
        <v>60</v>
      </c>
      <c r="B48" s="195" t="s">
        <v>128</v>
      </c>
      <c r="C48" s="196" t="s">
        <v>5</v>
      </c>
      <c r="D48" s="196">
        <v>1</v>
      </c>
      <c r="E48" s="568"/>
      <c r="F48" s="198">
        <f>D48*E48</f>
        <v>0</v>
      </c>
    </row>
    <row r="49" spans="1:8" x14ac:dyDescent="0.2">
      <c r="D49" s="205"/>
    </row>
    <row r="50" spans="1:8" ht="38.25" x14ac:dyDescent="0.2">
      <c r="A50" s="195" t="s">
        <v>61</v>
      </c>
      <c r="B50" s="195" t="s">
        <v>129</v>
      </c>
      <c r="C50" s="196" t="s">
        <v>5</v>
      </c>
      <c r="D50" s="196">
        <f>2*1.3</f>
        <v>2.6</v>
      </c>
      <c r="E50" s="568"/>
      <c r="F50" s="198">
        <f>D50*E50</f>
        <v>0</v>
      </c>
    </row>
    <row r="52" spans="1:8" ht="76.5" x14ac:dyDescent="0.2">
      <c r="A52" s="195" t="s">
        <v>62</v>
      </c>
      <c r="B52" s="195" t="s">
        <v>130</v>
      </c>
      <c r="C52" s="196" t="s">
        <v>2</v>
      </c>
      <c r="D52" s="196">
        <f>D12*2</f>
        <v>12</v>
      </c>
      <c r="E52" s="568"/>
      <c r="F52" s="198">
        <f>D52*E52</f>
        <v>0</v>
      </c>
    </row>
    <row r="53" spans="1:8" x14ac:dyDescent="0.2">
      <c r="A53" s="220"/>
    </row>
    <row r="54" spans="1:8" ht="99.75" customHeight="1" x14ac:dyDescent="0.2">
      <c r="A54" s="220" t="s">
        <v>63</v>
      </c>
      <c r="B54" s="195" t="s">
        <v>131</v>
      </c>
      <c r="C54" s="196" t="s">
        <v>5</v>
      </c>
      <c r="D54" s="205">
        <v>61</v>
      </c>
      <c r="E54" s="568"/>
      <c r="F54" s="198">
        <f>D54*E54</f>
        <v>0</v>
      </c>
    </row>
    <row r="56" spans="1:8" ht="198" customHeight="1" x14ac:dyDescent="0.2">
      <c r="A56" s="195" t="s">
        <v>132</v>
      </c>
      <c r="B56" s="286" t="s">
        <v>111</v>
      </c>
      <c r="C56" s="196" t="s">
        <v>5</v>
      </c>
      <c r="D56" s="205">
        <v>150</v>
      </c>
      <c r="E56" s="568"/>
      <c r="F56" s="198">
        <f>D56*E56</f>
        <v>0</v>
      </c>
      <c r="G56" s="252"/>
      <c r="H56" s="219"/>
    </row>
    <row r="57" spans="1:8" x14ac:dyDescent="0.2">
      <c r="D57" s="221"/>
    </row>
    <row r="58" spans="1:8" ht="48" customHeight="1" x14ac:dyDescent="0.2">
      <c r="A58" s="195">
        <v>13</v>
      </c>
      <c r="B58" s="30" t="s">
        <v>133</v>
      </c>
      <c r="C58" s="196" t="s">
        <v>5</v>
      </c>
      <c r="D58" s="205">
        <f>+D33</f>
        <v>232</v>
      </c>
      <c r="E58" s="568"/>
      <c r="F58" s="198">
        <f>D58*E58</f>
        <v>0</v>
      </c>
    </row>
    <row r="59" spans="1:8" x14ac:dyDescent="0.2">
      <c r="D59" s="205"/>
    </row>
    <row r="60" spans="1:8" ht="38.25" x14ac:dyDescent="0.2">
      <c r="A60" s="195" t="s">
        <v>134</v>
      </c>
      <c r="B60" s="195" t="s">
        <v>135</v>
      </c>
      <c r="C60" s="196" t="s">
        <v>5</v>
      </c>
      <c r="D60" s="205">
        <f>(D16*0.25)</f>
        <v>6</v>
      </c>
      <c r="E60" s="568"/>
      <c r="F60" s="198">
        <f>D60*E60</f>
        <v>0</v>
      </c>
    </row>
    <row r="61" spans="1:8" x14ac:dyDescent="0.2">
      <c r="B61" s="30"/>
      <c r="D61" s="205"/>
      <c r="E61" s="568"/>
    </row>
    <row r="62" spans="1:8" x14ac:dyDescent="0.2">
      <c r="A62" s="195" t="s">
        <v>136</v>
      </c>
      <c r="B62" s="30" t="s">
        <v>137</v>
      </c>
      <c r="C62" s="196" t="s">
        <v>3</v>
      </c>
      <c r="D62" s="205">
        <f>D16</f>
        <v>24</v>
      </c>
      <c r="E62" s="568"/>
      <c r="F62" s="198">
        <f>D62*E62</f>
        <v>0</v>
      </c>
    </row>
    <row r="63" spans="1:8" x14ac:dyDescent="0.2">
      <c r="B63" s="30"/>
      <c r="D63" s="205"/>
      <c r="E63" s="568"/>
    </row>
    <row r="64" spans="1:8" ht="32.25" customHeight="1" x14ac:dyDescent="0.2">
      <c r="A64" s="195" t="s">
        <v>138</v>
      </c>
      <c r="B64" s="30" t="s">
        <v>139</v>
      </c>
      <c r="C64" s="196" t="s">
        <v>3</v>
      </c>
      <c r="D64" s="205">
        <f>D16</f>
        <v>24</v>
      </c>
      <c r="E64" s="568"/>
      <c r="F64" s="198">
        <f>D64*E64</f>
        <v>0</v>
      </c>
    </row>
    <row r="65" spans="1:6" x14ac:dyDescent="0.2">
      <c r="B65" s="30"/>
      <c r="D65" s="205"/>
      <c r="E65" s="568"/>
    </row>
    <row r="66" spans="1:6" ht="31.5" customHeight="1" x14ac:dyDescent="0.2">
      <c r="A66" s="195" t="s">
        <v>140</v>
      </c>
      <c r="B66" s="30" t="s">
        <v>141</v>
      </c>
      <c r="C66" s="196" t="s">
        <v>3</v>
      </c>
      <c r="D66" s="205">
        <f>D16</f>
        <v>24</v>
      </c>
      <c r="E66" s="568"/>
      <c r="F66" s="198">
        <f>D66*E66</f>
        <v>0</v>
      </c>
    </row>
    <row r="67" spans="1:6" x14ac:dyDescent="0.2">
      <c r="B67" s="30"/>
      <c r="D67" s="205"/>
      <c r="E67" s="568"/>
    </row>
    <row r="68" spans="1:6" ht="39.75" customHeight="1" x14ac:dyDescent="0.2">
      <c r="A68" s="195" t="s">
        <v>142</v>
      </c>
      <c r="B68" s="30" t="s">
        <v>143</v>
      </c>
      <c r="C68" s="196" t="s">
        <v>3</v>
      </c>
      <c r="D68" s="205">
        <f>D16</f>
        <v>24</v>
      </c>
      <c r="E68" s="568"/>
      <c r="F68" s="198">
        <f>D68*E68</f>
        <v>0</v>
      </c>
    </row>
    <row r="69" spans="1:6" x14ac:dyDescent="0.2">
      <c r="B69" s="222"/>
      <c r="D69" s="205"/>
      <c r="E69" s="568"/>
    </row>
    <row r="70" spans="1:6" ht="84" customHeight="1" x14ac:dyDescent="0.2">
      <c r="A70" s="195" t="s">
        <v>144</v>
      </c>
      <c r="B70" s="223" t="s">
        <v>145</v>
      </c>
      <c r="C70" s="196" t="s">
        <v>2</v>
      </c>
      <c r="D70" s="196">
        <v>3</v>
      </c>
      <c r="E70" s="568"/>
      <c r="F70" s="198">
        <f>D70*E70</f>
        <v>0</v>
      </c>
    </row>
    <row r="71" spans="1:6" x14ac:dyDescent="0.2">
      <c r="B71" s="224"/>
      <c r="D71" s="196"/>
      <c r="E71" s="568"/>
    </row>
    <row r="72" spans="1:6" ht="55.5" customHeight="1" x14ac:dyDescent="0.2">
      <c r="A72" s="195" t="s">
        <v>146</v>
      </c>
      <c r="B72" s="30" t="s">
        <v>147</v>
      </c>
      <c r="C72" s="196" t="s">
        <v>1</v>
      </c>
      <c r="D72" s="219">
        <v>6</v>
      </c>
      <c r="E72" s="570"/>
      <c r="F72" s="219">
        <f>D72*E72</f>
        <v>0</v>
      </c>
    </row>
    <row r="73" spans="1:6" x14ac:dyDescent="0.2">
      <c r="B73" s="224"/>
      <c r="D73" s="196"/>
      <c r="E73" s="568"/>
    </row>
    <row r="74" spans="1:6" ht="45" customHeight="1" x14ac:dyDescent="0.2">
      <c r="A74" s="195" t="s">
        <v>148</v>
      </c>
      <c r="B74" s="224" t="s">
        <v>149</v>
      </c>
      <c r="C74" s="196" t="s">
        <v>1</v>
      </c>
      <c r="D74" s="205">
        <v>1</v>
      </c>
      <c r="E74" s="568"/>
      <c r="F74" s="198">
        <f>D74*E74</f>
        <v>0</v>
      </c>
    </row>
    <row r="75" spans="1:6" x14ac:dyDescent="0.2">
      <c r="B75" s="224"/>
      <c r="D75" s="196"/>
      <c r="E75" s="568"/>
    </row>
    <row r="76" spans="1:6" ht="25.5" x14ac:dyDescent="0.2">
      <c r="A76" s="195" t="s">
        <v>150</v>
      </c>
      <c r="B76" s="206" t="s">
        <v>39</v>
      </c>
      <c r="C76" s="196" t="s">
        <v>13</v>
      </c>
      <c r="D76" s="196">
        <v>10</v>
      </c>
      <c r="E76" s="568"/>
      <c r="F76" s="198">
        <f>D76*E76</f>
        <v>0</v>
      </c>
    </row>
    <row r="77" spans="1:6" x14ac:dyDescent="0.2">
      <c r="D77" s="196"/>
    </row>
    <row r="79" spans="1:6" x14ac:dyDescent="0.2">
      <c r="A79" s="22" t="s">
        <v>16</v>
      </c>
      <c r="B79" s="23" t="s">
        <v>26</v>
      </c>
      <c r="C79" s="225"/>
      <c r="D79" s="226"/>
      <c r="E79" s="442"/>
      <c r="F79" s="73">
        <f>SUM(F32:F77)</f>
        <v>0</v>
      </c>
    </row>
    <row r="80" spans="1:6" x14ac:dyDescent="0.2">
      <c r="A80" s="227"/>
      <c r="B80" s="23" t="s">
        <v>50</v>
      </c>
      <c r="C80" s="225"/>
      <c r="D80" s="226"/>
      <c r="E80" s="442"/>
      <c r="F80" s="73">
        <f>10/100*F79</f>
        <v>0</v>
      </c>
    </row>
    <row r="81" spans="1:6" ht="13.5" thickBot="1" x14ac:dyDescent="0.25">
      <c r="A81" s="36" t="s">
        <v>16</v>
      </c>
      <c r="B81" s="37" t="s">
        <v>22</v>
      </c>
      <c r="C81" s="228"/>
      <c r="D81" s="229"/>
      <c r="E81" s="571"/>
      <c r="F81" s="79">
        <f>F79+F80</f>
        <v>0</v>
      </c>
    </row>
    <row r="82" spans="1:6" ht="13.5" thickTop="1" x14ac:dyDescent="0.2"/>
    <row r="84" spans="1:6" x14ac:dyDescent="0.2">
      <c r="A84" s="201" t="s">
        <v>17</v>
      </c>
      <c r="B84" s="201" t="s">
        <v>151</v>
      </c>
    </row>
    <row r="86" spans="1:6" ht="169.5" customHeight="1" x14ac:dyDescent="0.2">
      <c r="A86" s="195" t="s">
        <v>41</v>
      </c>
      <c r="B86" s="30" t="s">
        <v>152</v>
      </c>
      <c r="D86" s="196"/>
    </row>
    <row r="87" spans="1:6" x14ac:dyDescent="0.2">
      <c r="B87" s="195" t="s">
        <v>153</v>
      </c>
      <c r="C87" s="196" t="s">
        <v>2</v>
      </c>
      <c r="D87" s="196">
        <f>D6</f>
        <v>122</v>
      </c>
      <c r="E87" s="568"/>
      <c r="F87" s="198">
        <f>D87*E87</f>
        <v>0</v>
      </c>
    </row>
    <row r="88" spans="1:6" x14ac:dyDescent="0.2">
      <c r="B88" s="195" t="s">
        <v>153</v>
      </c>
      <c r="C88" s="196" t="s">
        <v>2</v>
      </c>
      <c r="D88" s="196">
        <v>17</v>
      </c>
      <c r="E88" s="568"/>
      <c r="F88" s="198">
        <f>D88*E88</f>
        <v>0</v>
      </c>
    </row>
    <row r="90" spans="1:6" ht="184.5" customHeight="1" x14ac:dyDescent="0.2">
      <c r="A90" s="195" t="s">
        <v>42</v>
      </c>
      <c r="B90" s="30" t="s">
        <v>154</v>
      </c>
      <c r="E90" s="572"/>
    </row>
    <row r="91" spans="1:6" x14ac:dyDescent="0.2">
      <c r="D91" s="196"/>
      <c r="E91" s="572"/>
    </row>
    <row r="92" spans="1:6" x14ac:dyDescent="0.2">
      <c r="B92" s="230" t="s">
        <v>155</v>
      </c>
      <c r="C92" s="196" t="s">
        <v>1</v>
      </c>
      <c r="D92" s="196">
        <v>3</v>
      </c>
      <c r="E92" s="573"/>
      <c r="F92" s="198">
        <f t="shared" ref="F92:F106" si="0">D92*E92</f>
        <v>0</v>
      </c>
    </row>
    <row r="93" spans="1:6" x14ac:dyDescent="0.2">
      <c r="B93" s="200" t="s">
        <v>156</v>
      </c>
      <c r="C93" s="196" t="s">
        <v>1</v>
      </c>
      <c r="D93" s="196">
        <v>1</v>
      </c>
      <c r="E93" s="573"/>
      <c r="F93" s="198">
        <f t="shared" si="0"/>
        <v>0</v>
      </c>
    </row>
    <row r="94" spans="1:6" x14ac:dyDescent="0.2">
      <c r="B94" s="200" t="s">
        <v>157</v>
      </c>
      <c r="C94" s="196" t="s">
        <v>1</v>
      </c>
      <c r="D94" s="196">
        <v>1</v>
      </c>
      <c r="E94" s="573"/>
      <c r="F94" s="198">
        <f t="shared" si="0"/>
        <v>0</v>
      </c>
    </row>
    <row r="95" spans="1:6" x14ac:dyDescent="0.2">
      <c r="B95" s="200" t="s">
        <v>158</v>
      </c>
      <c r="C95" s="196" t="s">
        <v>1</v>
      </c>
      <c r="D95" s="196">
        <v>2</v>
      </c>
      <c r="E95" s="573"/>
      <c r="F95" s="198">
        <f t="shared" si="0"/>
        <v>0</v>
      </c>
    </row>
    <row r="96" spans="1:6" x14ac:dyDescent="0.2">
      <c r="B96" s="200" t="s">
        <v>159</v>
      </c>
      <c r="C96" s="196" t="s">
        <v>1</v>
      </c>
      <c r="D96" s="196">
        <v>2</v>
      </c>
      <c r="E96" s="573"/>
      <c r="F96" s="198">
        <f t="shared" si="0"/>
        <v>0</v>
      </c>
    </row>
    <row r="97" spans="1:6" x14ac:dyDescent="0.2">
      <c r="B97" s="200" t="s">
        <v>160</v>
      </c>
      <c r="C97" s="196" t="s">
        <v>1</v>
      </c>
      <c r="D97" s="196">
        <v>1</v>
      </c>
      <c r="E97" s="573"/>
      <c r="F97" s="198">
        <f t="shared" si="0"/>
        <v>0</v>
      </c>
    </row>
    <row r="98" spans="1:6" x14ac:dyDescent="0.2">
      <c r="B98" s="30" t="s">
        <v>161</v>
      </c>
      <c r="C98" s="196" t="s">
        <v>1</v>
      </c>
      <c r="D98" s="196">
        <v>2</v>
      </c>
      <c r="E98" s="573"/>
      <c r="F98" s="198">
        <f t="shared" si="0"/>
        <v>0</v>
      </c>
    </row>
    <row r="99" spans="1:6" x14ac:dyDescent="0.2">
      <c r="B99" s="200" t="s">
        <v>162</v>
      </c>
      <c r="C99" s="196" t="s">
        <v>1</v>
      </c>
      <c r="D99" s="205">
        <v>1</v>
      </c>
      <c r="E99" s="573"/>
      <c r="F99" s="198">
        <f t="shared" si="0"/>
        <v>0</v>
      </c>
    </row>
    <row r="100" spans="1:6" x14ac:dyDescent="0.2">
      <c r="B100" s="200" t="s">
        <v>163</v>
      </c>
      <c r="C100" s="196" t="s">
        <v>1</v>
      </c>
      <c r="D100" s="205">
        <v>2</v>
      </c>
      <c r="E100" s="573"/>
      <c r="F100" s="198">
        <f t="shared" si="0"/>
        <v>0</v>
      </c>
    </row>
    <row r="101" spans="1:6" x14ac:dyDescent="0.2">
      <c r="B101" s="30" t="s">
        <v>164</v>
      </c>
      <c r="C101" s="196" t="s">
        <v>1</v>
      </c>
      <c r="D101" s="205">
        <v>3</v>
      </c>
      <c r="E101" s="573"/>
      <c r="F101" s="198">
        <f t="shared" si="0"/>
        <v>0</v>
      </c>
    </row>
    <row r="102" spans="1:6" x14ac:dyDescent="0.2">
      <c r="B102" s="200" t="s">
        <v>165</v>
      </c>
      <c r="C102" s="196" t="s">
        <v>1</v>
      </c>
      <c r="D102" s="205">
        <v>2</v>
      </c>
      <c r="E102" s="573"/>
      <c r="F102" s="198">
        <f t="shared" si="0"/>
        <v>0</v>
      </c>
    </row>
    <row r="103" spans="1:6" x14ac:dyDescent="0.2">
      <c r="B103" s="200" t="s">
        <v>166</v>
      </c>
      <c r="C103" s="196" t="s">
        <v>1</v>
      </c>
      <c r="D103" s="205">
        <v>3</v>
      </c>
      <c r="E103" s="573"/>
      <c r="F103" s="198">
        <f t="shared" si="0"/>
        <v>0</v>
      </c>
    </row>
    <row r="104" spans="1:6" x14ac:dyDescent="0.2">
      <c r="B104" s="200" t="s">
        <v>167</v>
      </c>
      <c r="C104" s="196" t="s">
        <v>1</v>
      </c>
      <c r="D104" s="205">
        <v>4</v>
      </c>
      <c r="E104" s="573"/>
      <c r="F104" s="198">
        <f t="shared" si="0"/>
        <v>0</v>
      </c>
    </row>
    <row r="105" spans="1:6" x14ac:dyDescent="0.2">
      <c r="B105" s="200" t="s">
        <v>168</v>
      </c>
      <c r="C105" s="196" t="s">
        <v>1</v>
      </c>
      <c r="D105" s="205">
        <v>2</v>
      </c>
      <c r="E105" s="573"/>
      <c r="F105" s="198">
        <f t="shared" si="0"/>
        <v>0</v>
      </c>
    </row>
    <row r="106" spans="1:6" x14ac:dyDescent="0.2">
      <c r="B106" s="200" t="s">
        <v>169</v>
      </c>
      <c r="C106" s="196" t="s">
        <v>1</v>
      </c>
      <c r="D106" s="205">
        <v>2</v>
      </c>
      <c r="E106" s="573"/>
      <c r="F106" s="198">
        <f t="shared" si="0"/>
        <v>0</v>
      </c>
    </row>
    <row r="107" spans="1:6" x14ac:dyDescent="0.2">
      <c r="B107" s="200"/>
      <c r="D107" s="205"/>
      <c r="E107" s="573"/>
    </row>
    <row r="108" spans="1:6" ht="71.25" customHeight="1" x14ac:dyDescent="0.2">
      <c r="A108" s="195" t="s">
        <v>43</v>
      </c>
      <c r="B108" s="30" t="s">
        <v>170</v>
      </c>
      <c r="E108" s="572"/>
    </row>
    <row r="109" spans="1:6" x14ac:dyDescent="0.2">
      <c r="B109" s="30"/>
      <c r="E109" s="572"/>
    </row>
    <row r="110" spans="1:6" ht="99" customHeight="1" x14ac:dyDescent="0.2">
      <c r="B110" s="30" t="s">
        <v>210</v>
      </c>
      <c r="C110" s="196" t="s">
        <v>1</v>
      </c>
      <c r="D110" s="205">
        <v>1</v>
      </c>
      <c r="E110" s="573"/>
      <c r="F110" s="198">
        <f>D110*E110</f>
        <v>0</v>
      </c>
    </row>
    <row r="111" spans="1:6" x14ac:dyDescent="0.2">
      <c r="B111" s="30"/>
      <c r="E111" s="572"/>
    </row>
    <row r="112" spans="1:6" ht="96.75" customHeight="1" x14ac:dyDescent="0.2">
      <c r="B112" s="30" t="s">
        <v>171</v>
      </c>
      <c r="C112" s="196" t="s">
        <v>1</v>
      </c>
      <c r="D112" s="205">
        <v>4</v>
      </c>
      <c r="E112" s="573"/>
      <c r="F112" s="198">
        <f>D112*E112</f>
        <v>0</v>
      </c>
    </row>
    <row r="113" spans="1:6" x14ac:dyDescent="0.2">
      <c r="B113" s="30"/>
      <c r="D113" s="196"/>
      <c r="E113" s="572"/>
    </row>
    <row r="114" spans="1:6" ht="96.75" customHeight="1" x14ac:dyDescent="0.2">
      <c r="B114" s="30" t="s">
        <v>172</v>
      </c>
      <c r="C114" s="196" t="s">
        <v>1</v>
      </c>
      <c r="D114" s="205">
        <v>2</v>
      </c>
      <c r="E114" s="573"/>
      <c r="F114" s="198">
        <f>D114*E114</f>
        <v>0</v>
      </c>
    </row>
    <row r="115" spans="1:6" x14ac:dyDescent="0.2">
      <c r="B115" s="30"/>
      <c r="E115" s="572"/>
    </row>
    <row r="116" spans="1:6" ht="106.5" customHeight="1" x14ac:dyDescent="0.2">
      <c r="B116" s="30" t="s">
        <v>173</v>
      </c>
      <c r="C116" s="196" t="s">
        <v>1</v>
      </c>
      <c r="D116" s="205">
        <v>1</v>
      </c>
      <c r="E116" s="573"/>
      <c r="F116" s="198">
        <f>D116*E116</f>
        <v>0</v>
      </c>
    </row>
    <row r="117" spans="1:6" x14ac:dyDescent="0.2">
      <c r="B117" s="30"/>
      <c r="D117" s="196"/>
      <c r="E117" s="573"/>
    </row>
    <row r="118" spans="1:6" ht="87" customHeight="1" x14ac:dyDescent="0.2">
      <c r="B118" s="30" t="s">
        <v>174</v>
      </c>
      <c r="C118" s="196" t="s">
        <v>1</v>
      </c>
      <c r="D118" s="205">
        <v>1</v>
      </c>
      <c r="E118" s="573"/>
      <c r="F118" s="198">
        <f>D118*E118</f>
        <v>0</v>
      </c>
    </row>
    <row r="119" spans="1:6" x14ac:dyDescent="0.2">
      <c r="B119" s="30"/>
      <c r="E119" s="572"/>
    </row>
    <row r="120" spans="1:6" ht="72" customHeight="1" x14ac:dyDescent="0.2">
      <c r="A120" s="195" t="s">
        <v>44</v>
      </c>
      <c r="B120" s="30" t="s">
        <v>175</v>
      </c>
      <c r="C120" s="196" t="s">
        <v>1</v>
      </c>
      <c r="D120" s="205">
        <v>8</v>
      </c>
      <c r="E120" s="573"/>
      <c r="F120" s="198">
        <f>D120*E120</f>
        <v>0</v>
      </c>
    </row>
    <row r="121" spans="1:6" x14ac:dyDescent="0.2">
      <c r="B121" s="30"/>
      <c r="D121" s="196"/>
      <c r="E121" s="573"/>
    </row>
    <row r="122" spans="1:6" ht="84.75" customHeight="1" x14ac:dyDescent="0.2">
      <c r="A122" s="195" t="s">
        <v>45</v>
      </c>
      <c r="B122" s="30" t="s">
        <v>176</v>
      </c>
      <c r="C122" s="196" t="s">
        <v>1</v>
      </c>
      <c r="D122" s="205">
        <v>1</v>
      </c>
      <c r="E122" s="573"/>
      <c r="F122" s="198">
        <f>D122*E122</f>
        <v>0</v>
      </c>
    </row>
    <row r="123" spans="1:6" x14ac:dyDescent="0.2">
      <c r="B123" s="30"/>
      <c r="D123" s="205"/>
      <c r="E123" s="573"/>
    </row>
    <row r="124" spans="1:6" ht="65.25" customHeight="1" x14ac:dyDescent="0.2">
      <c r="A124" s="195" t="s">
        <v>46</v>
      </c>
      <c r="B124" s="30" t="s">
        <v>211</v>
      </c>
      <c r="D124" s="205"/>
      <c r="E124" s="573"/>
    </row>
    <row r="125" spans="1:6" x14ac:dyDescent="0.2">
      <c r="B125" s="204" t="s">
        <v>177</v>
      </c>
      <c r="C125" s="202" t="s">
        <v>1</v>
      </c>
      <c r="D125" s="217">
        <v>2</v>
      </c>
      <c r="E125" s="574"/>
      <c r="F125" s="231">
        <f>D125*E125</f>
        <v>0</v>
      </c>
    </row>
    <row r="126" spans="1:6" x14ac:dyDescent="0.2">
      <c r="B126" s="204"/>
      <c r="C126" s="199"/>
      <c r="D126" s="217"/>
      <c r="E126" s="574"/>
      <c r="F126" s="231"/>
    </row>
    <row r="127" spans="1:6" ht="20.25" customHeight="1" x14ac:dyDescent="0.2">
      <c r="A127" s="195" t="s">
        <v>47</v>
      </c>
      <c r="B127" s="30" t="s">
        <v>178</v>
      </c>
      <c r="C127" s="196" t="s">
        <v>2</v>
      </c>
      <c r="D127" s="205">
        <f>D6</f>
        <v>122</v>
      </c>
      <c r="E127" s="573"/>
      <c r="F127" s="198">
        <f>D127*E127</f>
        <v>0</v>
      </c>
    </row>
    <row r="128" spans="1:6" x14ac:dyDescent="0.2">
      <c r="B128" s="30"/>
      <c r="D128" s="196"/>
      <c r="E128" s="572"/>
    </row>
    <row r="129" spans="1:6" ht="21" customHeight="1" x14ac:dyDescent="0.2">
      <c r="A129" s="195" t="s">
        <v>60</v>
      </c>
      <c r="B129" s="30" t="s">
        <v>179</v>
      </c>
      <c r="C129" s="196" t="s">
        <v>2</v>
      </c>
      <c r="D129" s="205">
        <f>D127</f>
        <v>122</v>
      </c>
      <c r="E129" s="573"/>
      <c r="F129" s="198">
        <f>D129*E129</f>
        <v>0</v>
      </c>
    </row>
    <row r="130" spans="1:6" x14ac:dyDescent="0.2">
      <c r="B130" s="30"/>
      <c r="D130" s="196"/>
      <c r="E130" s="572"/>
    </row>
    <row r="131" spans="1:6" ht="27.75" customHeight="1" x14ac:dyDescent="0.2">
      <c r="A131" s="195" t="s">
        <v>61</v>
      </c>
      <c r="B131" s="30" t="s">
        <v>180</v>
      </c>
      <c r="C131" s="196" t="s">
        <v>1</v>
      </c>
      <c r="D131" s="205">
        <v>6</v>
      </c>
      <c r="E131" s="573"/>
      <c r="F131" s="198">
        <f>D131*E131</f>
        <v>0</v>
      </c>
    </row>
    <row r="132" spans="1:6" x14ac:dyDescent="0.2">
      <c r="B132" s="30"/>
      <c r="E132" s="572"/>
    </row>
    <row r="133" spans="1:6" ht="54" customHeight="1" x14ac:dyDescent="0.2">
      <c r="A133" s="195" t="s">
        <v>62</v>
      </c>
      <c r="B133" s="30" t="s">
        <v>181</v>
      </c>
      <c r="C133" s="196" t="s">
        <v>1</v>
      </c>
      <c r="D133" s="205">
        <v>1</v>
      </c>
      <c r="E133" s="573"/>
      <c r="F133" s="198">
        <f>D133*E133</f>
        <v>0</v>
      </c>
    </row>
    <row r="134" spans="1:6" x14ac:dyDescent="0.2">
      <c r="B134" s="30"/>
      <c r="E134" s="572"/>
    </row>
    <row r="135" spans="1:6" ht="30" customHeight="1" x14ac:dyDescent="0.2">
      <c r="A135" s="195" t="s">
        <v>63</v>
      </c>
      <c r="B135" s="195" t="s">
        <v>182</v>
      </c>
      <c r="C135" s="196" t="s">
        <v>2</v>
      </c>
      <c r="D135" s="196">
        <f>D6</f>
        <v>122</v>
      </c>
      <c r="E135" s="568"/>
      <c r="F135" s="198">
        <f>D135*E135</f>
        <v>0</v>
      </c>
    </row>
    <row r="136" spans="1:6" x14ac:dyDescent="0.2">
      <c r="A136" s="199"/>
      <c r="D136" s="196"/>
      <c r="E136" s="568"/>
    </row>
    <row r="137" spans="1:6" ht="31.5" customHeight="1" x14ac:dyDescent="0.2">
      <c r="A137" s="195" t="s">
        <v>132</v>
      </c>
      <c r="B137" s="195" t="s">
        <v>183</v>
      </c>
      <c r="C137" s="196" t="s">
        <v>1</v>
      </c>
      <c r="D137" s="205">
        <v>1</v>
      </c>
      <c r="E137" s="573"/>
      <c r="F137" s="198">
        <f>D137*E137</f>
        <v>0</v>
      </c>
    </row>
    <row r="138" spans="1:6" x14ac:dyDescent="0.2">
      <c r="D138" s="205"/>
      <c r="E138" s="573"/>
    </row>
    <row r="139" spans="1:6" ht="28.5" customHeight="1" x14ac:dyDescent="0.2">
      <c r="A139" s="195" t="s">
        <v>184</v>
      </c>
      <c r="B139" s="195" t="s">
        <v>185</v>
      </c>
      <c r="C139" s="196" t="s">
        <v>1</v>
      </c>
      <c r="D139" s="205">
        <v>2</v>
      </c>
      <c r="E139" s="573"/>
      <c r="F139" s="198">
        <f>D139*E139</f>
        <v>0</v>
      </c>
    </row>
    <row r="141" spans="1:6" x14ac:dyDescent="0.2">
      <c r="A141" s="214" t="s">
        <v>186</v>
      </c>
      <c r="B141" s="214" t="s">
        <v>187</v>
      </c>
      <c r="C141" s="211"/>
      <c r="D141" s="212"/>
      <c r="E141" s="569"/>
      <c r="F141" s="213">
        <f>SUM(F86:F139)</f>
        <v>0</v>
      </c>
    </row>
    <row r="142" spans="1:6" x14ac:dyDescent="0.2">
      <c r="A142" s="232"/>
      <c r="B142" s="214" t="s">
        <v>188</v>
      </c>
      <c r="C142" s="211"/>
      <c r="D142" s="212"/>
      <c r="E142" s="569"/>
      <c r="F142" s="213">
        <f>10/100*F141</f>
        <v>0</v>
      </c>
    </row>
    <row r="143" spans="1:6" ht="13.5" thickBot="1" x14ac:dyDescent="0.25">
      <c r="A143" s="233" t="s">
        <v>186</v>
      </c>
      <c r="B143" s="75" t="s">
        <v>189</v>
      </c>
      <c r="C143" s="228"/>
      <c r="D143" s="229"/>
      <c r="E143" s="571"/>
      <c r="F143" s="79">
        <f>F141+F142</f>
        <v>0</v>
      </c>
    </row>
    <row r="144" spans="1:6" ht="13.5" thickTop="1" x14ac:dyDescent="0.2">
      <c r="A144" s="201"/>
      <c r="F144" s="234"/>
    </row>
    <row r="146" spans="1:8" x14ac:dyDescent="0.2">
      <c r="A146" s="201" t="s">
        <v>190</v>
      </c>
      <c r="B146" s="201" t="s">
        <v>9</v>
      </c>
    </row>
    <row r="148" spans="1:8" ht="87" customHeight="1" x14ac:dyDescent="0.2">
      <c r="A148" s="195" t="s">
        <v>41</v>
      </c>
      <c r="B148" s="30" t="s">
        <v>34</v>
      </c>
      <c r="C148" s="196" t="s">
        <v>2</v>
      </c>
      <c r="D148" s="196">
        <f>D6</f>
        <v>122</v>
      </c>
      <c r="E148" s="568"/>
      <c r="F148" s="198">
        <f>D148*E148</f>
        <v>0</v>
      </c>
    </row>
    <row r="149" spans="1:8" x14ac:dyDescent="0.2">
      <c r="B149" s="30"/>
    </row>
    <row r="150" spans="1:8" ht="17.25" customHeight="1" x14ac:dyDescent="0.2">
      <c r="A150" s="195" t="s">
        <v>42</v>
      </c>
      <c r="B150" s="30" t="s">
        <v>12</v>
      </c>
      <c r="C150" s="196" t="s">
        <v>1</v>
      </c>
      <c r="D150" s="196">
        <v>1</v>
      </c>
      <c r="E150" s="568"/>
      <c r="F150" s="198">
        <f>D150*E150</f>
        <v>0</v>
      </c>
    </row>
    <row r="151" spans="1:8" x14ac:dyDescent="0.2">
      <c r="B151" s="30"/>
    </row>
    <row r="152" spans="1:8" ht="48" customHeight="1" x14ac:dyDescent="0.2">
      <c r="A152" s="195" t="s">
        <v>43</v>
      </c>
      <c r="B152" s="30" t="s">
        <v>49</v>
      </c>
      <c r="C152" s="196" t="s">
        <v>1</v>
      </c>
      <c r="D152" s="196">
        <v>1</v>
      </c>
      <c r="E152" s="568"/>
      <c r="F152" s="198">
        <f>D152*E152</f>
        <v>0</v>
      </c>
    </row>
    <row r="153" spans="1:8" x14ac:dyDescent="0.2">
      <c r="B153" s="30"/>
    </row>
    <row r="154" spans="1:8" ht="45" customHeight="1" x14ac:dyDescent="0.2">
      <c r="A154" s="195" t="s">
        <v>44</v>
      </c>
      <c r="B154" s="30" t="s">
        <v>191</v>
      </c>
      <c r="C154" s="196" t="s">
        <v>13</v>
      </c>
      <c r="D154" s="196">
        <v>10</v>
      </c>
      <c r="E154" s="568"/>
      <c r="F154" s="198">
        <f>D154*E154</f>
        <v>0</v>
      </c>
      <c r="H154" s="235"/>
    </row>
    <row r="155" spans="1:8" x14ac:dyDescent="0.2">
      <c r="B155" s="30"/>
    </row>
    <row r="156" spans="1:8" ht="46.5" customHeight="1" x14ac:dyDescent="0.2">
      <c r="A156" s="236" t="s">
        <v>45</v>
      </c>
      <c r="B156" s="30" t="s">
        <v>37</v>
      </c>
      <c r="C156" s="199" t="s">
        <v>13</v>
      </c>
      <c r="D156" s="237">
        <v>10</v>
      </c>
      <c r="E156" s="570"/>
      <c r="F156" s="219">
        <f>D156*E156</f>
        <v>0</v>
      </c>
      <c r="H156" s="238"/>
    </row>
    <row r="157" spans="1:8" x14ac:dyDescent="0.2">
      <c r="B157" s="30"/>
    </row>
    <row r="158" spans="1:8" ht="25.5" x14ac:dyDescent="0.2">
      <c r="A158" s="195" t="s">
        <v>46</v>
      </c>
      <c r="B158" s="30" t="s">
        <v>192</v>
      </c>
      <c r="C158" s="196" t="s">
        <v>13</v>
      </c>
      <c r="D158" s="196">
        <v>10</v>
      </c>
      <c r="E158" s="568"/>
      <c r="F158" s="198">
        <f>D158*E158</f>
        <v>0</v>
      </c>
    </row>
    <row r="159" spans="1:8" x14ac:dyDescent="0.2">
      <c r="B159" s="30"/>
    </row>
    <row r="160" spans="1:8" ht="21" customHeight="1" x14ac:dyDescent="0.2">
      <c r="A160" s="195" t="s">
        <v>47</v>
      </c>
      <c r="B160" s="30" t="s">
        <v>48</v>
      </c>
      <c r="C160" s="199" t="s">
        <v>13</v>
      </c>
      <c r="D160" s="219">
        <v>8</v>
      </c>
      <c r="E160" s="570"/>
      <c r="F160" s="219">
        <f>D160*E160</f>
        <v>0</v>
      </c>
    </row>
    <row r="162" spans="1:6" x14ac:dyDescent="0.2">
      <c r="A162" s="22" t="s">
        <v>18</v>
      </c>
      <c r="B162" s="23" t="s">
        <v>25</v>
      </c>
      <c r="C162" s="225"/>
      <c r="D162" s="226"/>
      <c r="E162" s="442"/>
      <c r="F162" s="73">
        <f>SUM(F148:F161)</f>
        <v>0</v>
      </c>
    </row>
    <row r="163" spans="1:6" x14ac:dyDescent="0.2">
      <c r="A163" s="239"/>
      <c r="B163" s="23" t="s">
        <v>50</v>
      </c>
      <c r="C163" s="225"/>
      <c r="D163" s="226"/>
      <c r="E163" s="442"/>
      <c r="F163" s="73">
        <f>10/100*F162</f>
        <v>0</v>
      </c>
    </row>
    <row r="164" spans="1:6" ht="13.5" thickBot="1" x14ac:dyDescent="0.25">
      <c r="A164" s="36" t="s">
        <v>18</v>
      </c>
      <c r="B164" s="37" t="s">
        <v>24</v>
      </c>
      <c r="C164" s="228"/>
      <c r="D164" s="229"/>
      <c r="E164" s="571"/>
      <c r="F164" s="79">
        <f>F162+F163</f>
        <v>0</v>
      </c>
    </row>
    <row r="165" spans="1:6" ht="13.5" thickTop="1" x14ac:dyDescent="0.2">
      <c r="A165" s="201"/>
    </row>
    <row r="167" spans="1:6" x14ac:dyDescent="0.2">
      <c r="A167" s="201" t="s">
        <v>193</v>
      </c>
    </row>
    <row r="169" spans="1:6" x14ac:dyDescent="0.2">
      <c r="A169" s="195" t="s">
        <v>15</v>
      </c>
      <c r="B169" s="195" t="s">
        <v>0</v>
      </c>
      <c r="C169" s="202"/>
      <c r="D169" s="197"/>
      <c r="F169" s="198">
        <f>F24</f>
        <v>0</v>
      </c>
    </row>
    <row r="170" spans="1:6" x14ac:dyDescent="0.2">
      <c r="A170" s="195" t="s">
        <v>16</v>
      </c>
      <c r="B170" s="195" t="s">
        <v>4</v>
      </c>
      <c r="C170" s="202"/>
      <c r="D170" s="197"/>
      <c r="F170" s="198">
        <f>F81</f>
        <v>0</v>
      </c>
    </row>
    <row r="171" spans="1:6" x14ac:dyDescent="0.2">
      <c r="A171" s="195" t="s">
        <v>17</v>
      </c>
      <c r="B171" s="195" t="s">
        <v>151</v>
      </c>
      <c r="C171" s="202"/>
      <c r="D171" s="197"/>
      <c r="F171" s="198">
        <f>F143</f>
        <v>0</v>
      </c>
    </row>
    <row r="172" spans="1:6" x14ac:dyDescent="0.2">
      <c r="A172" s="195" t="s">
        <v>18</v>
      </c>
      <c r="B172" s="195" t="s">
        <v>9</v>
      </c>
      <c r="C172" s="202"/>
      <c r="D172" s="197"/>
      <c r="F172" s="198">
        <f>F164</f>
        <v>0</v>
      </c>
    </row>
    <row r="174" spans="1:6" x14ac:dyDescent="0.2">
      <c r="A174" s="240"/>
      <c r="B174" s="240" t="s">
        <v>194</v>
      </c>
      <c r="C174" s="211"/>
      <c r="D174" s="212"/>
      <c r="E174" s="569"/>
      <c r="F174" s="213">
        <f>SUM(F169:F172)</f>
        <v>0</v>
      </c>
    </row>
    <row r="175" spans="1:6" x14ac:dyDescent="0.2">
      <c r="A175" s="214"/>
      <c r="B175" s="214" t="s">
        <v>40</v>
      </c>
      <c r="C175" s="211"/>
      <c r="D175" s="212"/>
      <c r="E175" s="569"/>
      <c r="F175" s="213">
        <f>0.22*F174</f>
        <v>0</v>
      </c>
    </row>
    <row r="176" spans="1:6" ht="13.5" thickBot="1" x14ac:dyDescent="0.25">
      <c r="A176" s="75"/>
      <c r="B176" s="75" t="s">
        <v>195</v>
      </c>
      <c r="C176" s="241"/>
      <c r="D176" s="242"/>
      <c r="E176" s="443"/>
      <c r="F176" s="79">
        <f>F174+F175</f>
        <v>0</v>
      </c>
    </row>
    <row r="177" ht="13.5" thickTop="1" x14ac:dyDescent="0.2"/>
  </sheetData>
  <sheetProtection password="DF4B" sheet="1" objects="1" scenarios="1" selectLockedCells="1"/>
  <pageMargins left="1.1023622047244095" right="0.51181102362204722" top="0.74803149606299213" bottom="0.74803149606299213" header="0.31496062992125984" footer="0.31496062992125984"/>
  <pageSetup paperSize="9" orientation="portrait" r:id="rId1"/>
  <headerFooter>
    <oddHeader>&amp;C&amp;8VODNOGOSPODARSKI BIRO MARIBOR d.o.o.
Glavni trg 19c, 2000 Maribor</oddHeader>
    <oddFooter>&amp;L&amp;8 4236/22-2.1 cevovod V1-II faza&amp;C&amp;8POPIS DEL IN PROJEKTANTSKI PREDRAČUN&amp;R&amp;8&amp;P/&amp;N</oddFooter>
  </headerFooter>
  <rowBreaks count="3" manualBreakCount="3">
    <brk id="25" max="16383" man="1"/>
    <brk id="83" max="16383" man="1"/>
    <brk id="1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workbookViewId="0">
      <selection activeCell="G1" sqref="G1:G1048576"/>
    </sheetView>
  </sheetViews>
  <sheetFormatPr defaultRowHeight="12.75" x14ac:dyDescent="0.2"/>
  <cols>
    <col min="1" max="1" width="6.140625" style="288" customWidth="1"/>
    <col min="2" max="2" width="5.5703125" style="288" customWidth="1"/>
    <col min="3" max="3" width="27.42578125" style="288" customWidth="1"/>
    <col min="4" max="4" width="10" style="288" customWidth="1"/>
    <col min="5" max="5" width="11.140625" style="288" bestFit="1" customWidth="1"/>
    <col min="6" max="6" width="10" style="288" bestFit="1" customWidth="1"/>
    <col min="7" max="7" width="16.42578125" style="288" bestFit="1" customWidth="1"/>
    <col min="8" max="8" width="16.7109375" style="290" customWidth="1"/>
    <col min="9" max="16384" width="9.140625" style="288"/>
  </cols>
  <sheetData>
    <row r="1" spans="1:8" ht="18" x14ac:dyDescent="0.2">
      <c r="A1" s="311" t="s">
        <v>218</v>
      </c>
      <c r="B1" s="311"/>
      <c r="C1" s="311"/>
      <c r="D1" s="311"/>
      <c r="E1" s="311"/>
      <c r="F1" s="311"/>
      <c r="G1" s="311"/>
      <c r="H1" s="288"/>
    </row>
    <row r="2" spans="1:8" x14ac:dyDescent="0.2">
      <c r="A2" s="420" t="s">
        <v>219</v>
      </c>
      <c r="B2" s="420"/>
      <c r="C2" s="420"/>
      <c r="D2" s="420"/>
      <c r="E2" s="420"/>
      <c r="F2" s="420"/>
      <c r="G2" s="420"/>
      <c r="H2" s="288"/>
    </row>
    <row r="3" spans="1:8" ht="12.75" customHeight="1" x14ac:dyDescent="0.2">
      <c r="A3" s="421" t="s">
        <v>220</v>
      </c>
      <c r="B3" s="420"/>
      <c r="C3" s="420"/>
      <c r="D3" s="420"/>
      <c r="E3" s="420"/>
      <c r="F3" s="420"/>
      <c r="G3" s="420"/>
      <c r="H3" s="288"/>
    </row>
    <row r="4" spans="1:8" ht="12.75" customHeight="1" x14ac:dyDescent="0.2">
      <c r="A4" s="420"/>
      <c r="B4" s="420"/>
      <c r="C4" s="420"/>
      <c r="D4" s="420"/>
      <c r="E4" s="420"/>
      <c r="F4" s="420"/>
      <c r="G4" s="420"/>
      <c r="H4" s="288"/>
    </row>
    <row r="5" spans="1:8" ht="25.5" customHeight="1" x14ac:dyDescent="0.2">
      <c r="A5" s="312" t="s">
        <v>221</v>
      </c>
      <c r="B5" s="422" t="s">
        <v>222</v>
      </c>
      <c r="C5" s="422"/>
      <c r="D5" s="422"/>
      <c r="E5" s="422"/>
      <c r="F5" s="422"/>
      <c r="G5" s="313" t="s">
        <v>223</v>
      </c>
      <c r="H5" s="288"/>
    </row>
    <row r="6" spans="1:8" ht="13.5" customHeight="1" x14ac:dyDescent="0.2">
      <c r="A6" s="314"/>
      <c r="B6" s="315"/>
      <c r="C6" s="316"/>
      <c r="D6" s="316"/>
      <c r="E6" s="316"/>
      <c r="F6" s="317"/>
      <c r="G6" s="294"/>
      <c r="H6" s="288"/>
    </row>
    <row r="7" spans="1:8" ht="13.5" customHeight="1" x14ac:dyDescent="0.2">
      <c r="A7" s="314" t="s">
        <v>224</v>
      </c>
      <c r="B7" s="423" t="s">
        <v>108</v>
      </c>
      <c r="C7" s="423"/>
      <c r="D7" s="423"/>
      <c r="E7" s="423"/>
      <c r="F7" s="423"/>
      <c r="G7" s="318">
        <f>+G21</f>
        <v>0</v>
      </c>
      <c r="H7" s="288"/>
    </row>
    <row r="8" spans="1:8" ht="12.75" customHeight="1" x14ac:dyDescent="0.2">
      <c r="A8" s="293" t="s">
        <v>225</v>
      </c>
      <c r="B8" s="424" t="s">
        <v>226</v>
      </c>
      <c r="C8" s="425"/>
      <c r="D8" s="425"/>
      <c r="E8" s="425"/>
      <c r="F8" s="425"/>
      <c r="G8" s="318">
        <f>+G29</f>
        <v>0</v>
      </c>
      <c r="H8" s="288"/>
    </row>
    <row r="9" spans="1:8" x14ac:dyDescent="0.2">
      <c r="A9" s="293"/>
      <c r="B9" s="424"/>
      <c r="C9" s="425"/>
      <c r="D9" s="425"/>
      <c r="E9" s="425"/>
      <c r="F9" s="425"/>
      <c r="G9" s="318"/>
      <c r="H9" s="288"/>
    </row>
    <row r="10" spans="1:8" ht="12.75" customHeight="1" x14ac:dyDescent="0.2">
      <c r="A10" s="293"/>
      <c r="B10" s="424" t="s">
        <v>227</v>
      </c>
      <c r="C10" s="425"/>
      <c r="D10" s="425"/>
      <c r="E10" s="425"/>
      <c r="F10" s="426"/>
      <c r="G10" s="294">
        <f>+SUM(G7:G8)</f>
        <v>0</v>
      </c>
      <c r="H10" s="288"/>
    </row>
    <row r="11" spans="1:8" x14ac:dyDescent="0.2">
      <c r="A11" s="293"/>
      <c r="B11" s="315"/>
      <c r="C11" s="316"/>
      <c r="D11" s="316"/>
      <c r="E11" s="316"/>
      <c r="F11" s="316"/>
      <c r="G11" s="318"/>
      <c r="H11" s="288"/>
    </row>
    <row r="12" spans="1:8" ht="12.75" customHeight="1" thickBot="1" x14ac:dyDescent="0.25">
      <c r="A12" s="319"/>
      <c r="B12" s="320"/>
      <c r="C12" s="321"/>
      <c r="D12" s="321"/>
      <c r="E12" s="321"/>
      <c r="F12" s="321"/>
      <c r="G12" s="322"/>
      <c r="H12" s="288"/>
    </row>
    <row r="13" spans="1:8" x14ac:dyDescent="0.2">
      <c r="A13" s="295"/>
      <c r="B13" s="295"/>
      <c r="C13" s="295"/>
      <c r="D13" s="295"/>
      <c r="E13" s="295"/>
      <c r="F13" s="295"/>
      <c r="G13" s="295"/>
      <c r="H13" s="288"/>
    </row>
    <row r="14" spans="1:8" ht="13.5" customHeight="1" x14ac:dyDescent="0.25">
      <c r="A14" s="296" t="s">
        <v>90</v>
      </c>
      <c r="B14" s="292"/>
      <c r="C14" s="297"/>
      <c r="D14" s="297"/>
      <c r="E14" s="292"/>
      <c r="F14" s="292"/>
      <c r="G14" s="298"/>
      <c r="H14" s="288"/>
    </row>
    <row r="15" spans="1:8" ht="13.5" customHeight="1" x14ac:dyDescent="0.25">
      <c r="A15" s="296"/>
      <c r="B15" s="292"/>
      <c r="C15" s="297"/>
      <c r="D15" s="297"/>
      <c r="E15" s="292"/>
      <c r="F15" s="292"/>
      <c r="G15" s="298"/>
      <c r="H15" s="288"/>
    </row>
    <row r="16" spans="1:8" x14ac:dyDescent="0.2">
      <c r="A16" s="409" t="s">
        <v>91</v>
      </c>
      <c r="B16" s="410"/>
      <c r="C16" s="410"/>
      <c r="D16" s="410"/>
      <c r="E16" s="410"/>
      <c r="F16" s="410"/>
      <c r="G16" s="411"/>
      <c r="H16" s="288"/>
    </row>
    <row r="17" spans="1:9" ht="25.5" customHeight="1" x14ac:dyDescent="0.2">
      <c r="A17" s="412" t="s">
        <v>92</v>
      </c>
      <c r="B17" s="414" t="s">
        <v>93</v>
      </c>
      <c r="C17" s="415"/>
      <c r="D17" s="412" t="s">
        <v>94</v>
      </c>
      <c r="E17" s="412" t="s">
        <v>228</v>
      </c>
      <c r="F17" s="299" t="s">
        <v>229</v>
      </c>
      <c r="G17" s="299" t="s">
        <v>95</v>
      </c>
      <c r="H17" s="288"/>
    </row>
    <row r="18" spans="1:9" x14ac:dyDescent="0.2">
      <c r="A18" s="413"/>
      <c r="B18" s="416"/>
      <c r="C18" s="417"/>
      <c r="D18" s="413"/>
      <c r="E18" s="413"/>
      <c r="F18" s="300" t="s">
        <v>96</v>
      </c>
      <c r="G18" s="300" t="s">
        <v>97</v>
      </c>
      <c r="H18" s="288"/>
    </row>
    <row r="19" spans="1:9" x14ac:dyDescent="0.2">
      <c r="A19" s="301" t="s">
        <v>201</v>
      </c>
      <c r="B19" s="406" t="s">
        <v>98</v>
      </c>
      <c r="C19" s="407"/>
      <c r="D19" s="302" t="s">
        <v>99</v>
      </c>
      <c r="E19" s="302" t="s">
        <v>100</v>
      </c>
      <c r="F19" s="303">
        <v>87</v>
      </c>
      <c r="G19" s="285">
        <f>+'N-25318_GD'!F123</f>
        <v>0</v>
      </c>
      <c r="H19" s="288"/>
      <c r="I19" s="287"/>
    </row>
    <row r="20" spans="1:9" x14ac:dyDescent="0.2">
      <c r="A20" s="301"/>
      <c r="B20" s="406"/>
      <c r="C20" s="407"/>
      <c r="D20" s="302"/>
      <c r="E20" s="302"/>
      <c r="F20" s="303"/>
      <c r="G20" s="285"/>
      <c r="H20" s="288"/>
      <c r="I20" s="287"/>
    </row>
    <row r="21" spans="1:9" x14ac:dyDescent="0.2">
      <c r="A21" s="408" t="s">
        <v>101</v>
      </c>
      <c r="B21" s="408"/>
      <c r="C21" s="408"/>
      <c r="D21" s="408"/>
      <c r="E21" s="408"/>
      <c r="F21" s="408"/>
      <c r="G21" s="304">
        <f>SUM(G19:G19)</f>
        <v>0</v>
      </c>
      <c r="H21" s="288"/>
    </row>
    <row r="22" spans="1:9" ht="12.75" customHeight="1" x14ac:dyDescent="0.2">
      <c r="A22" s="305"/>
      <c r="B22" s="305"/>
      <c r="C22" s="305"/>
      <c r="D22" s="305"/>
      <c r="E22" s="305"/>
      <c r="F22" s="305"/>
      <c r="G22" s="306"/>
      <c r="H22" s="288"/>
    </row>
    <row r="23" spans="1:9" x14ac:dyDescent="0.2">
      <c r="A23" s="305"/>
      <c r="B23" s="305"/>
      <c r="C23" s="305"/>
      <c r="D23" s="305"/>
      <c r="E23" s="305"/>
      <c r="F23" s="305"/>
      <c r="G23" s="306"/>
      <c r="H23" s="288"/>
    </row>
    <row r="24" spans="1:9" ht="13.5" customHeight="1" x14ac:dyDescent="0.2">
      <c r="A24" s="409" t="s">
        <v>102</v>
      </c>
      <c r="B24" s="410"/>
      <c r="C24" s="410"/>
      <c r="D24" s="410"/>
      <c r="E24" s="410"/>
      <c r="F24" s="410"/>
      <c r="G24" s="411"/>
      <c r="H24" s="288"/>
    </row>
    <row r="25" spans="1:9" ht="25.5" x14ac:dyDescent="0.2">
      <c r="A25" s="412" t="s">
        <v>92</v>
      </c>
      <c r="B25" s="414" t="s">
        <v>103</v>
      </c>
      <c r="C25" s="415"/>
      <c r="D25" s="418" t="s">
        <v>94</v>
      </c>
      <c r="E25" s="418" t="s">
        <v>228</v>
      </c>
      <c r="F25" s="299" t="s">
        <v>230</v>
      </c>
      <c r="G25" s="307" t="s">
        <v>95</v>
      </c>
      <c r="H25" s="288"/>
    </row>
    <row r="26" spans="1:9" x14ac:dyDescent="0.2">
      <c r="A26" s="413"/>
      <c r="B26" s="416"/>
      <c r="C26" s="417"/>
      <c r="D26" s="419"/>
      <c r="E26" s="419"/>
      <c r="F26" s="300" t="s">
        <v>96</v>
      </c>
      <c r="G26" s="300" t="s">
        <v>97</v>
      </c>
      <c r="H26" s="288"/>
    </row>
    <row r="27" spans="1:9" ht="12.75" customHeight="1" x14ac:dyDescent="0.2">
      <c r="A27" s="301" t="s">
        <v>202</v>
      </c>
      <c r="B27" s="427" t="s">
        <v>104</v>
      </c>
      <c r="C27" s="407"/>
      <c r="D27" s="302" t="s">
        <v>105</v>
      </c>
      <c r="E27" s="308" t="s">
        <v>106</v>
      </c>
      <c r="F27" s="303">
        <v>6</v>
      </c>
      <c r="G27" s="285">
        <f>+'PRIKLJUČKI PE 110_GD'!F75</f>
        <v>0</v>
      </c>
      <c r="H27" s="288"/>
    </row>
    <row r="28" spans="1:9" x14ac:dyDescent="0.2">
      <c r="A28" s="309"/>
      <c r="B28" s="309"/>
      <c r="C28" s="309"/>
      <c r="D28" s="309"/>
      <c r="E28" s="309"/>
      <c r="F28" s="309"/>
      <c r="G28" s="304"/>
      <c r="H28" s="288"/>
    </row>
    <row r="29" spans="1:9" x14ac:dyDescent="0.2">
      <c r="A29" s="408" t="s">
        <v>107</v>
      </c>
      <c r="B29" s="408"/>
      <c r="C29" s="408"/>
      <c r="D29" s="408"/>
      <c r="E29" s="408"/>
      <c r="F29" s="408"/>
      <c r="G29" s="304">
        <f>+G27</f>
        <v>0</v>
      </c>
      <c r="H29" s="288"/>
    </row>
    <row r="30" spans="1:9" ht="12.75" customHeight="1" x14ac:dyDescent="0.2">
      <c r="H30" s="288"/>
    </row>
    <row r="31" spans="1:9" x14ac:dyDescent="0.2">
      <c r="H31" s="288"/>
    </row>
    <row r="32" spans="1:9" ht="13.5" customHeight="1" x14ac:dyDescent="0.2">
      <c r="H32" s="288"/>
    </row>
    <row r="33" spans="1:10" ht="13.5" customHeight="1" x14ac:dyDescent="0.2">
      <c r="H33" s="288"/>
    </row>
    <row r="34" spans="1:10" x14ac:dyDescent="0.2">
      <c r="H34" s="288"/>
      <c r="J34" s="289"/>
    </row>
    <row r="35" spans="1:10" x14ac:dyDescent="0.2">
      <c r="H35" s="288"/>
    </row>
    <row r="36" spans="1:10" x14ac:dyDescent="0.2">
      <c r="H36" s="288"/>
    </row>
    <row r="37" spans="1:10" x14ac:dyDescent="0.2">
      <c r="H37" s="288"/>
    </row>
    <row r="38" spans="1:10" x14ac:dyDescent="0.2">
      <c r="A38" s="291"/>
    </row>
  </sheetData>
  <sheetProtection password="DF4B" sheet="1" objects="1" scenarios="1" selectLockedCells="1"/>
  <mergeCells count="22">
    <mergeCell ref="B9:F9"/>
    <mergeCell ref="B10:F10"/>
    <mergeCell ref="A16:G16"/>
    <mergeCell ref="B27:C27"/>
    <mergeCell ref="A29:F29"/>
    <mergeCell ref="A2:G2"/>
    <mergeCell ref="A3:G4"/>
    <mergeCell ref="B5:F5"/>
    <mergeCell ref="B7:F7"/>
    <mergeCell ref="B8:F8"/>
    <mergeCell ref="A17:A18"/>
    <mergeCell ref="B17:C18"/>
    <mergeCell ref="D17:D18"/>
    <mergeCell ref="E17:E18"/>
    <mergeCell ref="B19:C19"/>
    <mergeCell ref="B20:C20"/>
    <mergeCell ref="A21:F21"/>
    <mergeCell ref="A24:G24"/>
    <mergeCell ref="A25:A26"/>
    <mergeCell ref="B25:C26"/>
    <mergeCell ref="D25:D26"/>
    <mergeCell ref="E25:E2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tabSelected="1" zoomScaleNormal="100" workbookViewId="0">
      <selection activeCell="E14" sqref="E14"/>
    </sheetView>
  </sheetViews>
  <sheetFormatPr defaultRowHeight="12.75" x14ac:dyDescent="0.2"/>
  <cols>
    <col min="1" max="1" width="5.7109375" customWidth="1"/>
    <col min="2" max="2" width="41.28515625" customWidth="1"/>
    <col min="3" max="3" width="7.7109375" customWidth="1"/>
    <col min="4" max="4" width="4.7109375" customWidth="1"/>
    <col min="5" max="5" width="11.7109375" style="579" customWidth="1"/>
    <col min="6" max="6" width="12.7109375" customWidth="1"/>
  </cols>
  <sheetData>
    <row r="1" spans="1:7" x14ac:dyDescent="0.2">
      <c r="A1" s="324" t="s">
        <v>231</v>
      </c>
      <c r="B1" s="336" t="s">
        <v>234</v>
      </c>
      <c r="C1" s="352"/>
      <c r="D1" s="365"/>
      <c r="E1" s="575"/>
      <c r="F1" s="390"/>
    </row>
    <row r="2" spans="1:7" x14ac:dyDescent="0.2">
      <c r="A2" s="324" t="s">
        <v>232</v>
      </c>
      <c r="B2" s="336" t="s">
        <v>222</v>
      </c>
      <c r="C2" s="352"/>
      <c r="D2" s="365"/>
      <c r="E2" s="575"/>
      <c r="F2" s="390"/>
    </row>
    <row r="3" spans="1:7" x14ac:dyDescent="0.2">
      <c r="A3" s="324" t="s">
        <v>201</v>
      </c>
      <c r="B3" s="336" t="s">
        <v>235</v>
      </c>
      <c r="C3" s="352"/>
      <c r="D3" s="365"/>
      <c r="E3" s="575"/>
      <c r="F3" s="390"/>
    </row>
    <row r="4" spans="1:7" x14ac:dyDescent="0.2">
      <c r="A4" s="324"/>
      <c r="B4" s="336" t="s">
        <v>205</v>
      </c>
      <c r="C4" s="352"/>
      <c r="D4" s="365"/>
      <c r="E4" s="575"/>
      <c r="F4" s="390"/>
    </row>
    <row r="5" spans="1:7" ht="76.5" x14ac:dyDescent="0.2">
      <c r="A5" s="325" t="s">
        <v>233</v>
      </c>
      <c r="B5" s="337" t="s">
        <v>236</v>
      </c>
      <c r="C5" s="401" t="s">
        <v>215</v>
      </c>
      <c r="D5" s="401" t="s">
        <v>214</v>
      </c>
      <c r="E5" s="576" t="s">
        <v>213</v>
      </c>
      <c r="F5" s="402" t="s">
        <v>290</v>
      </c>
      <c r="G5" s="401"/>
    </row>
    <row r="6" spans="1:7" x14ac:dyDescent="0.2">
      <c r="A6" s="326">
        <v>1</v>
      </c>
      <c r="B6" s="338"/>
      <c r="C6" s="353"/>
      <c r="D6" s="366"/>
      <c r="E6" s="384"/>
      <c r="F6" s="353"/>
    </row>
    <row r="7" spans="1:7" x14ac:dyDescent="0.2">
      <c r="A7" s="327">
        <f>COUNT(A6+1)</f>
        <v>1</v>
      </c>
      <c r="B7" s="323" t="s">
        <v>237</v>
      </c>
      <c r="C7" s="354"/>
      <c r="D7" s="367"/>
      <c r="E7" s="398"/>
      <c r="F7" s="376"/>
    </row>
    <row r="8" spans="1:7" ht="38.25" x14ac:dyDescent="0.2">
      <c r="A8" s="327"/>
      <c r="B8" s="339" t="s">
        <v>238</v>
      </c>
      <c r="C8" s="354"/>
      <c r="D8" s="367"/>
      <c r="E8" s="398"/>
      <c r="F8" s="376"/>
    </row>
    <row r="9" spans="1:7" ht="14.25" x14ac:dyDescent="0.2">
      <c r="A9" s="327"/>
      <c r="B9" s="339"/>
      <c r="C9" s="355">
        <v>87</v>
      </c>
      <c r="D9" s="367" t="s">
        <v>283</v>
      </c>
      <c r="E9" s="377"/>
      <c r="F9" s="376">
        <f>C9*E9</f>
        <v>0</v>
      </c>
    </row>
    <row r="10" spans="1:7" x14ac:dyDescent="0.2">
      <c r="A10" s="327"/>
      <c r="B10" s="339"/>
      <c r="C10" s="355"/>
      <c r="D10" s="367"/>
      <c r="E10" s="378"/>
      <c r="F10" s="376"/>
    </row>
    <row r="11" spans="1:7" x14ac:dyDescent="0.2">
      <c r="A11" s="328"/>
      <c r="B11" s="340"/>
      <c r="C11" s="356"/>
      <c r="D11" s="368"/>
      <c r="E11" s="379"/>
      <c r="F11" s="391"/>
    </row>
    <row r="12" spans="1:7" x14ac:dyDescent="0.2">
      <c r="A12" s="327">
        <f>COUNT($A$7:A11)+1</f>
        <v>2</v>
      </c>
      <c r="B12" s="310" t="s">
        <v>239</v>
      </c>
      <c r="C12" s="357"/>
      <c r="D12" s="298"/>
      <c r="E12" s="378"/>
      <c r="F12" s="359"/>
    </row>
    <row r="13" spans="1:7" ht="51" x14ac:dyDescent="0.2">
      <c r="A13" s="327"/>
      <c r="B13" s="341" t="s">
        <v>240</v>
      </c>
      <c r="C13" s="357"/>
      <c r="D13" s="298"/>
      <c r="E13" s="378"/>
      <c r="F13" s="359"/>
    </row>
    <row r="14" spans="1:7" ht="14.25" x14ac:dyDescent="0.2">
      <c r="A14" s="327"/>
      <c r="B14" s="341"/>
      <c r="C14" s="357">
        <v>170</v>
      </c>
      <c r="D14" s="298" t="s">
        <v>284</v>
      </c>
      <c r="E14" s="377"/>
      <c r="F14" s="392">
        <f>C14*E14</f>
        <v>0</v>
      </c>
    </row>
    <row r="15" spans="1:7" x14ac:dyDescent="0.2">
      <c r="A15" s="329"/>
      <c r="B15" s="342"/>
      <c r="C15" s="358"/>
      <c r="D15" s="369"/>
      <c r="E15" s="380"/>
      <c r="F15" s="393"/>
    </row>
    <row r="16" spans="1:7" x14ac:dyDescent="0.2">
      <c r="A16" s="330"/>
      <c r="B16" s="343"/>
      <c r="C16" s="356"/>
      <c r="D16" s="368"/>
      <c r="E16" s="379"/>
      <c r="F16" s="362"/>
    </row>
    <row r="17" spans="1:6" x14ac:dyDescent="0.2">
      <c r="A17" s="327">
        <f>COUNT($A$7:A16)+1</f>
        <v>3</v>
      </c>
      <c r="B17" s="310" t="s">
        <v>241</v>
      </c>
      <c r="C17" s="357"/>
      <c r="D17" s="298"/>
      <c r="E17" s="378"/>
      <c r="F17" s="359"/>
    </row>
    <row r="18" spans="1:6" ht="38.25" x14ac:dyDescent="0.2">
      <c r="A18" s="331"/>
      <c r="B18" s="341" t="s">
        <v>242</v>
      </c>
      <c r="C18" s="357"/>
      <c r="D18" s="298"/>
      <c r="E18" s="378"/>
      <c r="F18" s="359"/>
    </row>
    <row r="19" spans="1:6" ht="14.25" x14ac:dyDescent="0.2">
      <c r="A19" s="331"/>
      <c r="B19" s="341"/>
      <c r="C19" s="357">
        <v>10</v>
      </c>
      <c r="D19" s="298" t="s">
        <v>284</v>
      </c>
      <c r="E19" s="377"/>
      <c r="F19" s="392">
        <f>C19*E19</f>
        <v>0</v>
      </c>
    </row>
    <row r="20" spans="1:6" x14ac:dyDescent="0.2">
      <c r="A20" s="332"/>
      <c r="B20" s="342"/>
      <c r="C20" s="358"/>
      <c r="D20" s="369"/>
      <c r="E20" s="380"/>
      <c r="F20" s="393"/>
    </row>
    <row r="21" spans="1:6" x14ac:dyDescent="0.2">
      <c r="A21" s="330"/>
      <c r="B21" s="343"/>
      <c r="C21" s="356"/>
      <c r="D21" s="368"/>
      <c r="E21" s="379"/>
      <c r="F21" s="362"/>
    </row>
    <row r="22" spans="1:6" x14ac:dyDescent="0.2">
      <c r="A22" s="327">
        <f>COUNT($A$7:A21)+1</f>
        <v>4</v>
      </c>
      <c r="B22" s="310" t="s">
        <v>243</v>
      </c>
      <c r="C22" s="357"/>
      <c r="D22" s="298"/>
      <c r="E22" s="378"/>
      <c r="F22" s="392"/>
    </row>
    <row r="23" spans="1:6" ht="51" x14ac:dyDescent="0.2">
      <c r="A23" s="331"/>
      <c r="B23" s="341" t="s">
        <v>244</v>
      </c>
      <c r="C23" s="357"/>
      <c r="D23" s="298"/>
      <c r="E23" s="378"/>
      <c r="F23" s="392"/>
    </row>
    <row r="24" spans="1:6" x14ac:dyDescent="0.2">
      <c r="A24" s="331"/>
      <c r="B24" s="341"/>
      <c r="C24" s="357">
        <v>2</v>
      </c>
      <c r="D24" s="298" t="s">
        <v>285</v>
      </c>
      <c r="E24" s="377"/>
      <c r="F24" s="392">
        <f>C24*E24</f>
        <v>0</v>
      </c>
    </row>
    <row r="25" spans="1:6" x14ac:dyDescent="0.2">
      <c r="A25" s="332"/>
      <c r="B25" s="342"/>
      <c r="C25" s="358"/>
      <c r="D25" s="369"/>
      <c r="E25" s="380"/>
      <c r="F25" s="393"/>
    </row>
    <row r="26" spans="1:6" x14ac:dyDescent="0.2">
      <c r="A26" s="330"/>
      <c r="B26" s="343"/>
      <c r="C26" s="356"/>
      <c r="D26" s="368"/>
      <c r="E26" s="379"/>
      <c r="F26" s="391"/>
    </row>
    <row r="27" spans="1:6" x14ac:dyDescent="0.2">
      <c r="A27" s="327">
        <f>COUNT($A$7:A26)+1</f>
        <v>5</v>
      </c>
      <c r="B27" s="310" t="s">
        <v>245</v>
      </c>
      <c r="C27" s="357"/>
      <c r="D27" s="298"/>
      <c r="E27" s="378"/>
      <c r="F27" s="392"/>
    </row>
    <row r="28" spans="1:6" ht="25.5" x14ac:dyDescent="0.2">
      <c r="A28" s="331"/>
      <c r="B28" s="341" t="s">
        <v>246</v>
      </c>
      <c r="C28" s="357"/>
      <c r="D28" s="298"/>
      <c r="E28" s="378"/>
      <c r="F28" s="392"/>
    </row>
    <row r="29" spans="1:6" ht="14.25" x14ac:dyDescent="0.2">
      <c r="A29" s="331"/>
      <c r="B29" s="341"/>
      <c r="C29" s="357">
        <v>5</v>
      </c>
      <c r="D29" s="298" t="s">
        <v>283</v>
      </c>
      <c r="E29" s="377"/>
      <c r="F29" s="392">
        <f>C29*E29</f>
        <v>0</v>
      </c>
    </row>
    <row r="30" spans="1:6" x14ac:dyDescent="0.2">
      <c r="A30" s="332"/>
      <c r="B30" s="342"/>
      <c r="C30" s="358"/>
      <c r="D30" s="369"/>
      <c r="E30" s="380"/>
      <c r="F30" s="393"/>
    </row>
    <row r="31" spans="1:6" x14ac:dyDescent="0.2">
      <c r="A31" s="330"/>
      <c r="B31" s="343"/>
      <c r="C31" s="356"/>
      <c r="D31" s="368"/>
      <c r="E31" s="379"/>
      <c r="F31" s="362"/>
    </row>
    <row r="32" spans="1:6" x14ac:dyDescent="0.2">
      <c r="A32" s="327">
        <f>COUNT($A$7:A31)+1</f>
        <v>6</v>
      </c>
      <c r="B32" s="310" t="s">
        <v>247</v>
      </c>
      <c r="C32" s="357"/>
      <c r="D32" s="298"/>
      <c r="E32" s="378"/>
      <c r="F32" s="359"/>
    </row>
    <row r="33" spans="1:6" ht="76.5" x14ac:dyDescent="0.2">
      <c r="A33" s="331"/>
      <c r="B33" s="341" t="s">
        <v>248</v>
      </c>
      <c r="C33" s="357"/>
      <c r="D33" s="298"/>
      <c r="E33" s="378"/>
      <c r="F33" s="359"/>
    </row>
    <row r="34" spans="1:6" x14ac:dyDescent="0.2">
      <c r="A34" s="331"/>
      <c r="B34" s="310" t="s">
        <v>249</v>
      </c>
      <c r="C34" s="357"/>
      <c r="D34" s="298"/>
      <c r="E34" s="378"/>
      <c r="F34" s="359"/>
    </row>
    <row r="35" spans="1:6" ht="25.5" x14ac:dyDescent="0.2">
      <c r="A35" s="331"/>
      <c r="B35" s="341" t="s">
        <v>250</v>
      </c>
      <c r="C35" s="357">
        <v>10</v>
      </c>
      <c r="D35" s="370" t="s">
        <v>284</v>
      </c>
      <c r="E35" s="381"/>
      <c r="F35" s="394">
        <f>C35*E35</f>
        <v>0</v>
      </c>
    </row>
    <row r="36" spans="1:6" ht="25.5" x14ac:dyDescent="0.2">
      <c r="A36" s="331"/>
      <c r="B36" s="341" t="s">
        <v>251</v>
      </c>
      <c r="C36" s="357">
        <v>10</v>
      </c>
      <c r="D36" s="370" t="s">
        <v>284</v>
      </c>
      <c r="E36" s="381"/>
      <c r="F36" s="394">
        <f>C36*E36</f>
        <v>0</v>
      </c>
    </row>
    <row r="37" spans="1:6" x14ac:dyDescent="0.2">
      <c r="A37" s="332"/>
      <c r="B37" s="342"/>
      <c r="C37" s="358"/>
      <c r="D37" s="371"/>
      <c r="E37" s="382"/>
      <c r="F37" s="395"/>
    </row>
    <row r="38" spans="1:6" x14ac:dyDescent="0.2">
      <c r="A38" s="330"/>
      <c r="B38" s="343"/>
      <c r="C38" s="356"/>
      <c r="D38" s="368"/>
      <c r="E38" s="379"/>
      <c r="F38" s="362"/>
    </row>
    <row r="39" spans="1:6" x14ac:dyDescent="0.2">
      <c r="A39" s="327">
        <f>COUNT($A$7:A38)+1</f>
        <v>7</v>
      </c>
      <c r="B39" s="310" t="s">
        <v>252</v>
      </c>
      <c r="C39" s="357"/>
      <c r="D39" s="298"/>
      <c r="E39" s="378"/>
      <c r="F39" s="392"/>
    </row>
    <row r="40" spans="1:6" ht="63.75" x14ac:dyDescent="0.2">
      <c r="A40" s="331"/>
      <c r="B40" s="341" t="s">
        <v>253</v>
      </c>
      <c r="C40" s="357"/>
      <c r="D40" s="298"/>
      <c r="E40" s="378"/>
      <c r="F40" s="359"/>
    </row>
    <row r="41" spans="1:6" ht="14.25" x14ac:dyDescent="0.2">
      <c r="A41" s="331"/>
      <c r="B41" s="341"/>
      <c r="C41" s="357">
        <v>3</v>
      </c>
      <c r="D41" s="298" t="s">
        <v>283</v>
      </c>
      <c r="E41" s="377"/>
      <c r="F41" s="392">
        <f>C41*E41</f>
        <v>0</v>
      </c>
    </row>
    <row r="42" spans="1:6" x14ac:dyDescent="0.2">
      <c r="A42" s="332"/>
      <c r="B42" s="342"/>
      <c r="C42" s="358"/>
      <c r="D42" s="369"/>
      <c r="E42" s="380"/>
      <c r="F42" s="393"/>
    </row>
    <row r="43" spans="1:6" x14ac:dyDescent="0.2">
      <c r="A43" s="330"/>
      <c r="B43" s="343"/>
      <c r="C43" s="356"/>
      <c r="D43" s="368"/>
      <c r="E43" s="379"/>
      <c r="F43" s="391"/>
    </row>
    <row r="44" spans="1:6" x14ac:dyDescent="0.2">
      <c r="A44" s="327">
        <f>COUNT($A$7:A43)+1</f>
        <v>8</v>
      </c>
      <c r="B44" s="310" t="s">
        <v>254</v>
      </c>
      <c r="C44" s="357"/>
      <c r="D44" s="298"/>
      <c r="E44" s="378"/>
      <c r="F44" s="392"/>
    </row>
    <row r="45" spans="1:6" ht="76.5" x14ac:dyDescent="0.2">
      <c r="A45" s="331"/>
      <c r="B45" s="341" t="s">
        <v>255</v>
      </c>
      <c r="C45" s="357"/>
      <c r="D45" s="298"/>
      <c r="E45" s="378"/>
      <c r="F45" s="359"/>
    </row>
    <row r="46" spans="1:6" ht="14.25" x14ac:dyDescent="0.2">
      <c r="A46" s="331"/>
      <c r="B46" s="341"/>
      <c r="C46" s="357">
        <v>3</v>
      </c>
      <c r="D46" s="298" t="s">
        <v>283</v>
      </c>
      <c r="E46" s="377"/>
      <c r="F46" s="392">
        <f>C46*E46</f>
        <v>0</v>
      </c>
    </row>
    <row r="47" spans="1:6" x14ac:dyDescent="0.2">
      <c r="A47" s="332"/>
      <c r="B47" s="342"/>
      <c r="C47" s="358"/>
      <c r="D47" s="369"/>
      <c r="E47" s="380"/>
      <c r="F47" s="393"/>
    </row>
    <row r="48" spans="1:6" x14ac:dyDescent="0.2">
      <c r="A48" s="330"/>
      <c r="B48" s="344"/>
      <c r="C48" s="356"/>
      <c r="D48" s="368"/>
      <c r="E48" s="379"/>
      <c r="F48" s="391"/>
    </row>
    <row r="49" spans="1:6" x14ac:dyDescent="0.2">
      <c r="A49" s="327">
        <f>COUNT($A$7:A48)+1</f>
        <v>9</v>
      </c>
      <c r="B49" s="345" t="s">
        <v>256</v>
      </c>
      <c r="C49" s="357"/>
      <c r="D49" s="298"/>
      <c r="E49" s="378"/>
      <c r="F49" s="392"/>
    </row>
    <row r="50" spans="1:6" ht="38.25" x14ac:dyDescent="0.2">
      <c r="A50" s="331"/>
      <c r="B50" s="346" t="s">
        <v>257</v>
      </c>
      <c r="C50" s="357"/>
      <c r="D50" s="298"/>
      <c r="E50" s="378"/>
      <c r="F50" s="392"/>
    </row>
    <row r="51" spans="1:6" x14ac:dyDescent="0.2">
      <c r="A51" s="331"/>
      <c r="B51" s="347"/>
      <c r="C51" s="357">
        <v>2</v>
      </c>
      <c r="D51" s="298" t="s">
        <v>57</v>
      </c>
      <c r="E51" s="377"/>
      <c r="F51" s="392">
        <f>C51*E51</f>
        <v>0</v>
      </c>
    </row>
    <row r="52" spans="1:6" x14ac:dyDescent="0.2">
      <c r="A52" s="332"/>
      <c r="B52" s="348"/>
      <c r="C52" s="358"/>
      <c r="D52" s="369"/>
      <c r="E52" s="380"/>
      <c r="F52" s="393"/>
    </row>
    <row r="53" spans="1:6" x14ac:dyDescent="0.2">
      <c r="A53" s="330"/>
      <c r="B53" s="344"/>
      <c r="C53" s="356"/>
      <c r="D53" s="368"/>
      <c r="E53" s="379"/>
      <c r="F53" s="391"/>
    </row>
    <row r="54" spans="1:6" x14ac:dyDescent="0.2">
      <c r="A54" s="327">
        <f>COUNT($A$7:A53)+1</f>
        <v>10</v>
      </c>
      <c r="B54" s="310" t="s">
        <v>258</v>
      </c>
      <c r="C54" s="357"/>
      <c r="D54" s="298"/>
      <c r="E54" s="378"/>
      <c r="F54" s="392"/>
    </row>
    <row r="55" spans="1:6" x14ac:dyDescent="0.2">
      <c r="A55" s="331"/>
      <c r="B55" s="341" t="s">
        <v>259</v>
      </c>
      <c r="C55" s="357"/>
      <c r="D55" s="298"/>
      <c r="E55" s="378"/>
      <c r="F55" s="359"/>
    </row>
    <row r="56" spans="1:6" ht="14.25" x14ac:dyDescent="0.2">
      <c r="A56" s="331"/>
      <c r="B56" s="341"/>
      <c r="C56" s="357">
        <v>70</v>
      </c>
      <c r="D56" s="298" t="s">
        <v>284</v>
      </c>
      <c r="E56" s="377"/>
      <c r="F56" s="392">
        <f>C56*E56</f>
        <v>0</v>
      </c>
    </row>
    <row r="57" spans="1:6" x14ac:dyDescent="0.2">
      <c r="A57" s="332"/>
      <c r="B57" s="342"/>
      <c r="C57" s="358"/>
      <c r="D57" s="369"/>
      <c r="E57" s="380"/>
      <c r="F57" s="393"/>
    </row>
    <row r="58" spans="1:6" x14ac:dyDescent="0.2">
      <c r="A58" s="330"/>
      <c r="B58" s="343"/>
      <c r="C58" s="356"/>
      <c r="D58" s="368"/>
      <c r="E58" s="379"/>
      <c r="F58" s="391"/>
    </row>
    <row r="59" spans="1:6" x14ac:dyDescent="0.2">
      <c r="A59" s="327">
        <f>COUNT($A$7:A58)+1</f>
        <v>11</v>
      </c>
      <c r="B59" s="310" t="s">
        <v>260</v>
      </c>
      <c r="C59" s="357"/>
      <c r="D59" s="298"/>
      <c r="E59" s="378"/>
      <c r="F59" s="359"/>
    </row>
    <row r="60" spans="1:6" ht="91.5" customHeight="1" x14ac:dyDescent="0.2">
      <c r="A60" s="331"/>
      <c r="B60" s="286" t="s">
        <v>217</v>
      </c>
      <c r="C60" s="357"/>
      <c r="D60" s="298"/>
      <c r="E60" s="378"/>
      <c r="F60" s="359"/>
    </row>
    <row r="61" spans="1:6" ht="14.25" x14ac:dyDescent="0.2">
      <c r="A61" s="331"/>
      <c r="B61" s="341"/>
      <c r="C61" s="357">
        <v>105</v>
      </c>
      <c r="D61" s="298" t="s">
        <v>286</v>
      </c>
      <c r="E61" s="377"/>
      <c r="F61" s="392">
        <f>C61*E61</f>
        <v>0</v>
      </c>
    </row>
    <row r="62" spans="1:6" x14ac:dyDescent="0.2">
      <c r="A62" s="332"/>
      <c r="B62" s="342"/>
      <c r="C62" s="358"/>
      <c r="D62" s="369"/>
      <c r="E62" s="380"/>
      <c r="F62" s="393"/>
    </row>
    <row r="63" spans="1:6" x14ac:dyDescent="0.2">
      <c r="A63" s="330"/>
      <c r="B63" s="343"/>
      <c r="C63" s="356"/>
      <c r="D63" s="368"/>
      <c r="E63" s="379"/>
      <c r="F63" s="391"/>
    </row>
    <row r="64" spans="1:6" x14ac:dyDescent="0.2">
      <c r="A64" s="327">
        <f>COUNT($A$7:A63)+1</f>
        <v>12</v>
      </c>
      <c r="B64" s="310" t="s">
        <v>261</v>
      </c>
      <c r="C64" s="357"/>
      <c r="D64" s="298"/>
      <c r="E64" s="378"/>
      <c r="F64" s="392"/>
    </row>
    <row r="65" spans="1:6" ht="76.5" x14ac:dyDescent="0.2">
      <c r="A65" s="331"/>
      <c r="B65" s="341" t="s">
        <v>262</v>
      </c>
      <c r="C65" s="357"/>
      <c r="D65" s="298"/>
      <c r="E65" s="378"/>
      <c r="F65" s="392"/>
    </row>
    <row r="66" spans="1:6" ht="14.25" x14ac:dyDescent="0.2">
      <c r="A66" s="331"/>
      <c r="B66" s="341"/>
      <c r="C66" s="357">
        <v>25</v>
      </c>
      <c r="D66" s="298" t="s">
        <v>286</v>
      </c>
      <c r="E66" s="377"/>
      <c r="F66" s="392">
        <f>C66*E66</f>
        <v>0</v>
      </c>
    </row>
    <row r="67" spans="1:6" x14ac:dyDescent="0.2">
      <c r="A67" s="332"/>
      <c r="B67" s="342"/>
      <c r="C67" s="358"/>
      <c r="D67" s="369"/>
      <c r="E67" s="380"/>
      <c r="F67" s="393"/>
    </row>
    <row r="68" spans="1:6" x14ac:dyDescent="0.2">
      <c r="A68" s="330"/>
      <c r="B68" s="343"/>
      <c r="C68" s="356"/>
      <c r="D68" s="368"/>
      <c r="E68" s="379"/>
      <c r="F68" s="391"/>
    </row>
    <row r="69" spans="1:6" x14ac:dyDescent="0.2">
      <c r="A69" s="327">
        <f>COUNT($A$7:A68)+1</f>
        <v>13</v>
      </c>
      <c r="B69" s="310" t="s">
        <v>292</v>
      </c>
      <c r="C69" s="357"/>
      <c r="D69" s="298"/>
      <c r="E69" s="378"/>
      <c r="F69" s="392"/>
    </row>
    <row r="70" spans="1:6" ht="191.25" x14ac:dyDescent="0.2">
      <c r="A70" s="331"/>
      <c r="B70" s="286" t="s">
        <v>111</v>
      </c>
      <c r="C70" s="357"/>
      <c r="D70" s="298"/>
      <c r="E70" s="378"/>
      <c r="F70" s="392"/>
    </row>
    <row r="71" spans="1:6" ht="14.25" x14ac:dyDescent="0.2">
      <c r="A71" s="331"/>
      <c r="B71" s="341"/>
      <c r="C71" s="357">
        <v>20</v>
      </c>
      <c r="D71" s="298" t="s">
        <v>286</v>
      </c>
      <c r="E71" s="377"/>
      <c r="F71" s="392">
        <f>C71*E71</f>
        <v>0</v>
      </c>
    </row>
    <row r="72" spans="1:6" x14ac:dyDescent="0.2">
      <c r="A72" s="332"/>
      <c r="B72" s="342"/>
      <c r="C72" s="358"/>
      <c r="D72" s="369"/>
      <c r="E72" s="380"/>
      <c r="F72" s="393"/>
    </row>
    <row r="73" spans="1:6" x14ac:dyDescent="0.2">
      <c r="A73" s="330"/>
      <c r="B73" s="343"/>
      <c r="C73" s="356"/>
      <c r="D73" s="368"/>
      <c r="E73" s="379"/>
      <c r="F73" s="391"/>
    </row>
    <row r="74" spans="1:6" x14ac:dyDescent="0.2">
      <c r="A74" s="327">
        <f>COUNT($A$7:A73)+1</f>
        <v>14</v>
      </c>
      <c r="B74" s="310" t="s">
        <v>263</v>
      </c>
      <c r="C74" s="357"/>
      <c r="D74" s="298"/>
      <c r="E74" s="378"/>
      <c r="F74" s="392"/>
    </row>
    <row r="75" spans="1:6" ht="76.5" x14ac:dyDescent="0.2">
      <c r="A75" s="331"/>
      <c r="B75" s="341" t="s">
        <v>264</v>
      </c>
      <c r="C75" s="357"/>
      <c r="D75" s="298"/>
      <c r="E75" s="378"/>
      <c r="F75" s="392"/>
    </row>
    <row r="76" spans="1:6" ht="14.25" x14ac:dyDescent="0.2">
      <c r="A76" s="331"/>
      <c r="B76" s="341"/>
      <c r="C76" s="357">
        <v>40</v>
      </c>
      <c r="D76" s="298" t="s">
        <v>286</v>
      </c>
      <c r="E76" s="377"/>
      <c r="F76" s="392">
        <f>C76*E76</f>
        <v>0</v>
      </c>
    </row>
    <row r="77" spans="1:6" x14ac:dyDescent="0.2">
      <c r="A77" s="332"/>
      <c r="B77" s="342"/>
      <c r="C77" s="358"/>
      <c r="D77" s="369"/>
      <c r="E77" s="380"/>
      <c r="F77" s="393"/>
    </row>
    <row r="78" spans="1:6" x14ac:dyDescent="0.2">
      <c r="A78" s="330"/>
      <c r="B78" s="343"/>
      <c r="C78" s="356"/>
      <c r="D78" s="368"/>
      <c r="E78" s="379"/>
      <c r="F78" s="391"/>
    </row>
    <row r="79" spans="1:6" x14ac:dyDescent="0.2">
      <c r="A79" s="327">
        <f>COUNT($A$7:A78)+1</f>
        <v>15</v>
      </c>
      <c r="B79" s="310" t="s">
        <v>265</v>
      </c>
      <c r="C79" s="357"/>
      <c r="D79" s="298"/>
      <c r="E79" s="378"/>
      <c r="F79" s="359"/>
    </row>
    <row r="80" spans="1:6" ht="63.75" x14ac:dyDescent="0.2">
      <c r="A80" s="331"/>
      <c r="B80" s="341" t="s">
        <v>266</v>
      </c>
      <c r="C80" s="357"/>
      <c r="D80" s="298"/>
      <c r="E80" s="378"/>
      <c r="F80" s="359"/>
    </row>
    <row r="81" spans="1:6" ht="14.25" x14ac:dyDescent="0.2">
      <c r="A81" s="331"/>
      <c r="B81" s="341"/>
      <c r="C81" s="357">
        <v>25</v>
      </c>
      <c r="D81" s="298" t="s">
        <v>286</v>
      </c>
      <c r="E81" s="377"/>
      <c r="F81" s="392">
        <f>C81*E81</f>
        <v>0</v>
      </c>
    </row>
    <row r="82" spans="1:6" x14ac:dyDescent="0.2">
      <c r="A82" s="332"/>
      <c r="B82" s="342"/>
      <c r="C82" s="358"/>
      <c r="D82" s="369"/>
      <c r="E82" s="380"/>
      <c r="F82" s="393"/>
    </row>
    <row r="83" spans="1:6" x14ac:dyDescent="0.2">
      <c r="A83" s="330"/>
      <c r="B83" s="344"/>
      <c r="C83" s="356"/>
      <c r="D83" s="372"/>
      <c r="E83" s="383"/>
      <c r="F83" s="396"/>
    </row>
    <row r="84" spans="1:6" x14ac:dyDescent="0.2">
      <c r="A84" s="327">
        <f>COUNT($A$7:A83)+1</f>
        <v>16</v>
      </c>
      <c r="B84" s="310" t="s">
        <v>267</v>
      </c>
      <c r="C84" s="357"/>
      <c r="D84" s="298"/>
      <c r="E84" s="378"/>
      <c r="F84" s="392"/>
    </row>
    <row r="85" spans="1:6" ht="38.25" x14ac:dyDescent="0.2">
      <c r="A85" s="331"/>
      <c r="B85" s="341" t="s">
        <v>268</v>
      </c>
      <c r="C85" s="357"/>
      <c r="D85" s="298"/>
      <c r="E85" s="378"/>
      <c r="F85" s="359"/>
    </row>
    <row r="86" spans="1:6" ht="14.25" x14ac:dyDescent="0.2">
      <c r="A86" s="331"/>
      <c r="B86" s="341"/>
      <c r="C86" s="357">
        <v>110</v>
      </c>
      <c r="D86" s="298" t="s">
        <v>286</v>
      </c>
      <c r="E86" s="377"/>
      <c r="F86" s="392">
        <f>C86*E86</f>
        <v>0</v>
      </c>
    </row>
    <row r="87" spans="1:6" x14ac:dyDescent="0.2">
      <c r="A87" s="332"/>
      <c r="B87" s="342"/>
      <c r="C87" s="358"/>
      <c r="D87" s="369"/>
      <c r="E87" s="380"/>
      <c r="F87" s="393"/>
    </row>
    <row r="88" spans="1:6" x14ac:dyDescent="0.2">
      <c r="A88" s="330"/>
      <c r="B88" s="343"/>
      <c r="C88" s="356"/>
      <c r="D88" s="368"/>
      <c r="E88" s="379"/>
      <c r="F88" s="391"/>
    </row>
    <row r="89" spans="1:6" x14ac:dyDescent="0.2">
      <c r="A89" s="327">
        <f>COUNT($A$7:A88)+1</f>
        <v>17</v>
      </c>
      <c r="B89" s="310" t="s">
        <v>269</v>
      </c>
      <c r="C89" s="357"/>
      <c r="D89" s="298"/>
      <c r="E89" s="378"/>
      <c r="F89" s="392"/>
    </row>
    <row r="90" spans="1:6" ht="25.5" x14ac:dyDescent="0.2">
      <c r="A90" s="331"/>
      <c r="B90" s="341" t="s">
        <v>270</v>
      </c>
      <c r="C90" s="357"/>
      <c r="D90" s="298"/>
      <c r="E90" s="378"/>
      <c r="F90" s="359"/>
    </row>
    <row r="91" spans="1:6" ht="14.25" x14ac:dyDescent="0.2">
      <c r="A91" s="331"/>
      <c r="B91" s="341"/>
      <c r="C91" s="357">
        <v>87</v>
      </c>
      <c r="D91" s="298" t="s">
        <v>283</v>
      </c>
      <c r="E91" s="377"/>
      <c r="F91" s="392">
        <f>C91*E91</f>
        <v>0</v>
      </c>
    </row>
    <row r="92" spans="1:6" x14ac:dyDescent="0.2">
      <c r="A92" s="332"/>
      <c r="B92" s="342"/>
      <c r="C92" s="358"/>
      <c r="D92" s="369"/>
      <c r="E92" s="380"/>
      <c r="F92" s="393"/>
    </row>
    <row r="93" spans="1:6" x14ac:dyDescent="0.2">
      <c r="A93" s="330"/>
      <c r="B93" s="343"/>
      <c r="C93" s="356"/>
      <c r="D93" s="368"/>
      <c r="E93" s="379"/>
      <c r="F93" s="391"/>
    </row>
    <row r="94" spans="1:6" x14ac:dyDescent="0.2">
      <c r="A94" s="327">
        <f>COUNT($A$7:A93)+1</f>
        <v>18</v>
      </c>
      <c r="B94" s="310" t="s">
        <v>271</v>
      </c>
      <c r="C94" s="357"/>
      <c r="D94" s="298"/>
      <c r="E94" s="378"/>
      <c r="F94" s="359"/>
    </row>
    <row r="95" spans="1:6" ht="38.25" x14ac:dyDescent="0.2">
      <c r="A95" s="331"/>
      <c r="B95" s="341" t="s">
        <v>272</v>
      </c>
      <c r="C95" s="357"/>
      <c r="D95" s="298"/>
      <c r="E95" s="378"/>
      <c r="F95" s="359"/>
    </row>
    <row r="96" spans="1:6" x14ac:dyDescent="0.2">
      <c r="A96" s="331"/>
      <c r="B96" s="341"/>
      <c r="C96" s="357">
        <v>2</v>
      </c>
      <c r="D96" s="298" t="s">
        <v>57</v>
      </c>
      <c r="E96" s="377"/>
      <c r="F96" s="392">
        <f>C96*E96</f>
        <v>0</v>
      </c>
    </row>
    <row r="97" spans="1:6" x14ac:dyDescent="0.2">
      <c r="A97" s="332"/>
      <c r="B97" s="342"/>
      <c r="C97" s="358"/>
      <c r="D97" s="369"/>
      <c r="E97" s="380"/>
      <c r="F97" s="393"/>
    </row>
    <row r="98" spans="1:6" x14ac:dyDescent="0.2">
      <c r="A98" s="330"/>
      <c r="B98" s="343"/>
      <c r="C98" s="356"/>
      <c r="D98" s="368"/>
      <c r="E98" s="379"/>
      <c r="F98" s="391"/>
    </row>
    <row r="99" spans="1:6" x14ac:dyDescent="0.2">
      <c r="A99" s="327">
        <f>COUNT($A$7:A98)+1</f>
        <v>19</v>
      </c>
      <c r="B99" s="310" t="s">
        <v>273</v>
      </c>
      <c r="C99" s="357"/>
      <c r="D99" s="298"/>
      <c r="E99" s="378"/>
      <c r="F99" s="392"/>
    </row>
    <row r="100" spans="1:6" x14ac:dyDescent="0.2">
      <c r="A100" s="331"/>
      <c r="B100" s="341" t="s">
        <v>274</v>
      </c>
      <c r="C100" s="357"/>
      <c r="D100" s="298"/>
      <c r="E100" s="378"/>
      <c r="F100" s="359"/>
    </row>
    <row r="101" spans="1:6" x14ac:dyDescent="0.2">
      <c r="A101" s="331"/>
      <c r="B101" s="341"/>
      <c r="C101" s="357">
        <v>2</v>
      </c>
      <c r="D101" s="298" t="s">
        <v>57</v>
      </c>
      <c r="E101" s="377"/>
      <c r="F101" s="392">
        <f>C101*E101</f>
        <v>0</v>
      </c>
    </row>
    <row r="102" spans="1:6" x14ac:dyDescent="0.2">
      <c r="A102" s="332"/>
      <c r="B102" s="342"/>
      <c r="C102" s="358"/>
      <c r="D102" s="369"/>
      <c r="E102" s="380"/>
      <c r="F102" s="393"/>
    </row>
    <row r="103" spans="1:6" x14ac:dyDescent="0.2">
      <c r="A103" s="330"/>
      <c r="B103" s="343"/>
      <c r="C103" s="356"/>
      <c r="D103" s="368"/>
      <c r="E103" s="379"/>
      <c r="F103" s="391"/>
    </row>
    <row r="104" spans="1:6" x14ac:dyDescent="0.2">
      <c r="A104" s="327">
        <f>COUNT($A$7:A103)+1</f>
        <v>20</v>
      </c>
      <c r="B104" s="310" t="s">
        <v>275</v>
      </c>
      <c r="C104" s="357"/>
      <c r="D104" s="298"/>
      <c r="E104" s="378"/>
      <c r="F104" s="359"/>
    </row>
    <row r="105" spans="1:6" x14ac:dyDescent="0.2">
      <c r="A105" s="331"/>
      <c r="B105" s="341" t="s">
        <v>276</v>
      </c>
      <c r="C105" s="357"/>
      <c r="D105" s="298"/>
      <c r="E105" s="378"/>
      <c r="F105" s="359"/>
    </row>
    <row r="106" spans="1:6" ht="14.25" x14ac:dyDescent="0.2">
      <c r="A106" s="331"/>
      <c r="B106" s="341"/>
      <c r="C106" s="357">
        <v>87</v>
      </c>
      <c r="D106" s="298" t="s">
        <v>283</v>
      </c>
      <c r="E106" s="377"/>
      <c r="F106" s="392">
        <f>C106*E106</f>
        <v>0</v>
      </c>
    </row>
    <row r="107" spans="1:6" x14ac:dyDescent="0.2">
      <c r="A107" s="332"/>
      <c r="B107" s="342"/>
      <c r="C107" s="358"/>
      <c r="D107" s="369"/>
      <c r="E107" s="380"/>
      <c r="F107" s="393"/>
    </row>
    <row r="108" spans="1:6" x14ac:dyDescent="0.2">
      <c r="A108" s="330"/>
      <c r="B108" s="344"/>
      <c r="C108" s="353"/>
      <c r="D108" s="366"/>
      <c r="E108" s="384"/>
      <c r="F108" s="353"/>
    </row>
    <row r="109" spans="1:6" ht="25.5" x14ac:dyDescent="0.2">
      <c r="A109" s="327">
        <f>COUNT($A$7:A108)+1</f>
        <v>21</v>
      </c>
      <c r="B109" s="310" t="s">
        <v>277</v>
      </c>
      <c r="C109" s="359"/>
      <c r="D109" s="298"/>
      <c r="E109" s="385"/>
      <c r="F109" s="359"/>
    </row>
    <row r="110" spans="1:6" ht="89.25" x14ac:dyDescent="0.2">
      <c r="A110" s="333"/>
      <c r="B110" s="341" t="s">
        <v>278</v>
      </c>
      <c r="C110" s="359"/>
      <c r="D110" s="298"/>
      <c r="E110" s="378"/>
      <c r="F110" s="359"/>
    </row>
    <row r="111" spans="1:6" x14ac:dyDescent="0.2">
      <c r="A111" s="327"/>
      <c r="B111" s="349"/>
      <c r="C111" s="360"/>
      <c r="D111" s="373">
        <v>0.01</v>
      </c>
      <c r="E111" s="386"/>
      <c r="F111" s="392">
        <f>SUM(F7:F110)*D111</f>
        <v>0</v>
      </c>
    </row>
    <row r="112" spans="1:6" x14ac:dyDescent="0.2">
      <c r="A112" s="329"/>
      <c r="B112" s="350"/>
      <c r="C112" s="361"/>
      <c r="D112" s="374"/>
      <c r="E112" s="387"/>
      <c r="F112" s="393"/>
    </row>
    <row r="113" spans="1:6" x14ac:dyDescent="0.2">
      <c r="A113" s="334"/>
      <c r="B113" s="343"/>
      <c r="C113" s="362"/>
      <c r="D113" s="368"/>
      <c r="E113" s="388"/>
      <c r="F113" s="391"/>
    </row>
    <row r="114" spans="1:6" x14ac:dyDescent="0.2">
      <c r="A114" s="327">
        <f>COUNT($A$7:A113)+1</f>
        <v>22</v>
      </c>
      <c r="B114" s="310" t="s">
        <v>279</v>
      </c>
      <c r="C114" s="359"/>
      <c r="D114" s="298"/>
      <c r="E114" s="385"/>
      <c r="F114" s="392"/>
    </row>
    <row r="115" spans="1:6" ht="38.25" x14ac:dyDescent="0.2">
      <c r="A115" s="333"/>
      <c r="B115" s="341" t="s">
        <v>280</v>
      </c>
      <c r="C115" s="359"/>
      <c r="D115" s="298"/>
      <c r="E115" s="386"/>
      <c r="F115" s="392"/>
    </row>
    <row r="116" spans="1:6" x14ac:dyDescent="0.2">
      <c r="A116" s="333"/>
      <c r="B116" s="341"/>
      <c r="C116" s="360"/>
      <c r="D116" s="373">
        <v>0.05</v>
      </c>
      <c r="E116" s="386"/>
      <c r="F116" s="392">
        <f>SUM(F7:F109)*D116</f>
        <v>0</v>
      </c>
    </row>
    <row r="117" spans="1:6" x14ac:dyDescent="0.2">
      <c r="A117" s="335"/>
      <c r="B117" s="342"/>
      <c r="C117" s="363"/>
      <c r="D117" s="369"/>
      <c r="E117" s="387"/>
      <c r="F117" s="363"/>
    </row>
    <row r="118" spans="1:6" x14ac:dyDescent="0.2">
      <c r="A118" s="333"/>
      <c r="B118" s="341"/>
      <c r="C118" s="359"/>
      <c r="D118" s="298"/>
      <c r="E118" s="386"/>
      <c r="F118" s="359"/>
    </row>
    <row r="119" spans="1:6" x14ac:dyDescent="0.2">
      <c r="A119" s="327">
        <f>COUNT($A$7:A117)+1</f>
        <v>23</v>
      </c>
      <c r="B119" s="310" t="s">
        <v>281</v>
      </c>
      <c r="C119" s="359"/>
      <c r="D119" s="298"/>
      <c r="E119" s="386"/>
      <c r="F119" s="359"/>
    </row>
    <row r="120" spans="1:6" ht="38.25" x14ac:dyDescent="0.2">
      <c r="A120" s="333"/>
      <c r="B120" s="341" t="s">
        <v>282</v>
      </c>
      <c r="C120" s="360"/>
      <c r="D120" s="373">
        <v>0.1</v>
      </c>
      <c r="E120" s="386"/>
      <c r="F120" s="392">
        <f>SUM(F7:F109)*D120</f>
        <v>0</v>
      </c>
    </row>
    <row r="121" spans="1:6" x14ac:dyDescent="0.2">
      <c r="A121" s="335"/>
      <c r="B121" s="335"/>
      <c r="C121" s="335"/>
      <c r="D121" s="335"/>
      <c r="E121" s="577"/>
      <c r="F121" s="335"/>
    </row>
    <row r="122" spans="1:6" x14ac:dyDescent="0.2">
      <c r="A122" s="284"/>
      <c r="B122" s="347"/>
      <c r="C122" s="359"/>
      <c r="D122" s="298"/>
      <c r="E122" s="385"/>
      <c r="F122" s="359"/>
    </row>
    <row r="123" spans="1:6" x14ac:dyDescent="0.2">
      <c r="A123" s="335"/>
      <c r="B123" s="351" t="s">
        <v>19</v>
      </c>
      <c r="C123" s="364"/>
      <c r="D123" s="375"/>
      <c r="E123" s="578" t="s">
        <v>287</v>
      </c>
      <c r="F123" s="389">
        <f>SUM(F9:F122)</f>
        <v>0</v>
      </c>
    </row>
  </sheetData>
  <sheetProtection password="DF4B" sheet="1" objects="1" scenarios="1" selectLockedCells="1"/>
  <pageMargins left="1.1023622047244095" right="0.5118110236220472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workbookViewId="0">
      <selection activeCell="E1" sqref="E1:E1048576"/>
    </sheetView>
  </sheetViews>
  <sheetFormatPr defaultRowHeight="12.75" x14ac:dyDescent="0.2"/>
  <cols>
    <col min="1" max="1" width="5.7109375" customWidth="1"/>
    <col min="2" max="2" width="50.7109375" customWidth="1"/>
    <col min="3" max="3" width="7.7109375" customWidth="1"/>
    <col min="4" max="4" width="4.7109375" customWidth="1"/>
    <col min="5" max="5" width="11.7109375" style="579" customWidth="1"/>
    <col min="6" max="6" width="12.7109375" customWidth="1"/>
  </cols>
  <sheetData>
    <row r="1" spans="1:6" x14ac:dyDescent="0.2">
      <c r="A1" s="324" t="s">
        <v>231</v>
      </c>
      <c r="B1" s="336" t="s">
        <v>234</v>
      </c>
      <c r="C1" s="352"/>
      <c r="D1" s="365"/>
      <c r="E1" s="575"/>
      <c r="F1" s="390"/>
    </row>
    <row r="2" spans="1:6" x14ac:dyDescent="0.2">
      <c r="A2" s="324" t="s">
        <v>232</v>
      </c>
      <c r="B2" s="336" t="s">
        <v>222</v>
      </c>
      <c r="C2" s="352"/>
      <c r="D2" s="365"/>
      <c r="E2" s="575"/>
      <c r="F2" s="390"/>
    </row>
    <row r="3" spans="1:6" x14ac:dyDescent="0.2">
      <c r="A3" s="324" t="s">
        <v>202</v>
      </c>
      <c r="B3" s="397" t="s">
        <v>288</v>
      </c>
      <c r="C3" s="352"/>
      <c r="D3" s="365"/>
      <c r="E3" s="575"/>
      <c r="F3" s="390"/>
    </row>
    <row r="4" spans="1:6" x14ac:dyDescent="0.2">
      <c r="A4" s="324"/>
      <c r="B4" s="336"/>
      <c r="C4" s="352"/>
      <c r="D4" s="365"/>
      <c r="E4" s="575"/>
      <c r="F4" s="390"/>
    </row>
    <row r="5" spans="1:6" ht="76.5" x14ac:dyDescent="0.2">
      <c r="A5" s="325" t="s">
        <v>233</v>
      </c>
      <c r="B5" s="337" t="s">
        <v>236</v>
      </c>
      <c r="C5" s="401" t="s">
        <v>215</v>
      </c>
      <c r="D5" s="401" t="s">
        <v>214</v>
      </c>
      <c r="E5" s="576" t="s">
        <v>213</v>
      </c>
      <c r="F5" s="402" t="s">
        <v>290</v>
      </c>
    </row>
    <row r="6" spans="1:6" x14ac:dyDescent="0.2">
      <c r="A6" s="326">
        <v>1</v>
      </c>
      <c r="B6" s="338"/>
      <c r="C6" s="353"/>
      <c r="D6" s="366"/>
      <c r="E6" s="384"/>
      <c r="F6" s="353"/>
    </row>
    <row r="7" spans="1:6" x14ac:dyDescent="0.2">
      <c r="A7" s="327">
        <f>COUNT(A6+1)</f>
        <v>1</v>
      </c>
      <c r="B7" s="323" t="s">
        <v>237</v>
      </c>
      <c r="C7" s="354"/>
      <c r="D7" s="367"/>
      <c r="E7" s="398"/>
      <c r="F7" s="376"/>
    </row>
    <row r="8" spans="1:6" ht="38.25" x14ac:dyDescent="0.2">
      <c r="A8" s="327"/>
      <c r="B8" s="339" t="s">
        <v>238</v>
      </c>
      <c r="C8" s="354"/>
      <c r="D8" s="367"/>
      <c r="E8" s="398"/>
      <c r="F8" s="376"/>
    </row>
    <row r="9" spans="1:6" ht="14.25" x14ac:dyDescent="0.2">
      <c r="A9" s="327"/>
      <c r="B9" s="339"/>
      <c r="C9" s="355">
        <v>6</v>
      </c>
      <c r="D9" s="367" t="s">
        <v>283</v>
      </c>
      <c r="E9" s="377"/>
      <c r="F9" s="376">
        <f>C9*E9</f>
        <v>0</v>
      </c>
    </row>
    <row r="10" spans="1:6" x14ac:dyDescent="0.2">
      <c r="A10" s="327"/>
      <c r="B10" s="339"/>
      <c r="C10" s="355"/>
      <c r="D10" s="367"/>
      <c r="E10" s="378"/>
      <c r="F10" s="376"/>
    </row>
    <row r="11" spans="1:6" x14ac:dyDescent="0.2">
      <c r="A11" s="328"/>
      <c r="B11" s="343"/>
      <c r="C11" s="356"/>
      <c r="D11" s="368"/>
      <c r="E11" s="399"/>
      <c r="F11" s="391"/>
    </row>
    <row r="12" spans="1:6" x14ac:dyDescent="0.2">
      <c r="A12" s="327">
        <f>COUNT($A$7:A11)+1</f>
        <v>2</v>
      </c>
      <c r="B12" s="345" t="s">
        <v>256</v>
      </c>
      <c r="C12" s="357"/>
      <c r="D12" s="298"/>
      <c r="E12" s="378"/>
      <c r="F12" s="392"/>
    </row>
    <row r="13" spans="1:6" ht="38.25" x14ac:dyDescent="0.2">
      <c r="A13" s="327"/>
      <c r="B13" s="346" t="s">
        <v>257</v>
      </c>
      <c r="C13" s="357"/>
      <c r="D13" s="298"/>
      <c r="E13" s="378"/>
      <c r="F13" s="392"/>
    </row>
    <row r="14" spans="1:6" x14ac:dyDescent="0.2">
      <c r="A14" s="327"/>
      <c r="B14" s="347"/>
      <c r="C14" s="357">
        <v>1</v>
      </c>
      <c r="D14" s="298" t="s">
        <v>57</v>
      </c>
      <c r="E14" s="377"/>
      <c r="F14" s="392">
        <f>C14*E14</f>
        <v>0</v>
      </c>
    </row>
    <row r="15" spans="1:6" x14ac:dyDescent="0.2">
      <c r="A15" s="329"/>
      <c r="B15" s="348"/>
      <c r="C15" s="358"/>
      <c r="D15" s="369"/>
      <c r="E15" s="380"/>
      <c r="F15" s="393"/>
    </row>
    <row r="16" spans="1:6" x14ac:dyDescent="0.2">
      <c r="A16" s="328"/>
      <c r="B16" s="344"/>
      <c r="C16" s="356"/>
      <c r="D16" s="368"/>
      <c r="E16" s="379"/>
      <c r="F16" s="391"/>
    </row>
    <row r="17" spans="1:6" x14ac:dyDescent="0.2">
      <c r="A17" s="327">
        <f>COUNT($A$7:A13)+1</f>
        <v>3</v>
      </c>
      <c r="B17" s="310" t="s">
        <v>258</v>
      </c>
      <c r="C17" s="357"/>
      <c r="D17" s="298"/>
      <c r="E17" s="378"/>
      <c r="F17" s="392"/>
    </row>
    <row r="18" spans="1:6" x14ac:dyDescent="0.2">
      <c r="A18" s="327"/>
      <c r="B18" s="341" t="s">
        <v>259</v>
      </c>
      <c r="C18" s="357"/>
      <c r="D18" s="298"/>
      <c r="E18" s="378"/>
      <c r="F18" s="359"/>
    </row>
    <row r="19" spans="1:6" ht="14.25" x14ac:dyDescent="0.2">
      <c r="A19" s="327"/>
      <c r="B19" s="341"/>
      <c r="C19" s="357">
        <v>5</v>
      </c>
      <c r="D19" s="298" t="s">
        <v>284</v>
      </c>
      <c r="E19" s="377"/>
      <c r="F19" s="392">
        <f>C19*E19</f>
        <v>0</v>
      </c>
    </row>
    <row r="20" spans="1:6" x14ac:dyDescent="0.2">
      <c r="A20" s="329"/>
      <c r="B20" s="342"/>
      <c r="C20" s="358"/>
      <c r="D20" s="369"/>
      <c r="E20" s="380"/>
      <c r="F20" s="393"/>
    </row>
    <row r="21" spans="1:6" x14ac:dyDescent="0.2">
      <c r="A21" s="328"/>
      <c r="B21" s="343"/>
      <c r="C21" s="356"/>
      <c r="D21" s="368"/>
      <c r="E21" s="379"/>
      <c r="F21" s="391"/>
    </row>
    <row r="22" spans="1:6" x14ac:dyDescent="0.2">
      <c r="A22" s="327">
        <f>COUNT($A$7:A18)+1</f>
        <v>4</v>
      </c>
      <c r="B22" s="310" t="s">
        <v>260</v>
      </c>
      <c r="C22" s="357"/>
      <c r="D22" s="298"/>
      <c r="E22" s="378"/>
      <c r="F22" s="359"/>
    </row>
    <row r="23" spans="1:6" ht="83.25" customHeight="1" x14ac:dyDescent="0.2">
      <c r="A23" s="333"/>
      <c r="B23" s="286" t="s">
        <v>217</v>
      </c>
      <c r="C23" s="357"/>
      <c r="D23" s="298"/>
      <c r="E23" s="378"/>
      <c r="F23" s="359"/>
    </row>
    <row r="24" spans="1:6" ht="14.25" x14ac:dyDescent="0.2">
      <c r="A24" s="327"/>
      <c r="B24" s="341" t="s">
        <v>289</v>
      </c>
      <c r="C24" s="357">
        <v>6</v>
      </c>
      <c r="D24" s="298" t="s">
        <v>286</v>
      </c>
      <c r="E24" s="377"/>
      <c r="F24" s="392">
        <f>C24*E24</f>
        <v>0</v>
      </c>
    </row>
    <row r="25" spans="1:6" x14ac:dyDescent="0.2">
      <c r="A25" s="352"/>
      <c r="B25" s="342"/>
      <c r="C25" s="358"/>
      <c r="D25" s="369"/>
      <c r="E25" s="380"/>
      <c r="F25" s="393"/>
    </row>
    <row r="26" spans="1:6" x14ac:dyDescent="0.2">
      <c r="A26" s="328"/>
      <c r="B26" s="343"/>
      <c r="C26" s="356"/>
      <c r="D26" s="368"/>
      <c r="E26" s="379"/>
      <c r="F26" s="391"/>
    </row>
    <row r="27" spans="1:6" x14ac:dyDescent="0.2">
      <c r="A27" s="327">
        <f>COUNT($A$7:A23)+1</f>
        <v>5</v>
      </c>
      <c r="B27" s="310" t="s">
        <v>261</v>
      </c>
      <c r="C27" s="357"/>
      <c r="D27" s="298"/>
      <c r="E27" s="378"/>
      <c r="F27" s="392"/>
    </row>
    <row r="28" spans="1:6" ht="51" x14ac:dyDescent="0.2">
      <c r="A28" s="327"/>
      <c r="B28" s="341" t="s">
        <v>262</v>
      </c>
      <c r="C28" s="357"/>
      <c r="D28" s="298"/>
      <c r="E28" s="378"/>
      <c r="F28" s="392"/>
    </row>
    <row r="29" spans="1:6" ht="14.25" x14ac:dyDescent="0.2">
      <c r="A29" s="327"/>
      <c r="B29" s="341"/>
      <c r="C29" s="357">
        <v>2</v>
      </c>
      <c r="D29" s="298" t="s">
        <v>286</v>
      </c>
      <c r="E29" s="377"/>
      <c r="F29" s="392">
        <f>C29*E29</f>
        <v>0</v>
      </c>
    </row>
    <row r="30" spans="1:6" x14ac:dyDescent="0.2">
      <c r="A30" s="329"/>
      <c r="B30" s="342"/>
      <c r="C30" s="358"/>
      <c r="D30" s="369"/>
      <c r="E30" s="380"/>
      <c r="F30" s="393"/>
    </row>
    <row r="31" spans="1:6" x14ac:dyDescent="0.2">
      <c r="A31" s="328"/>
      <c r="B31" s="343"/>
      <c r="C31" s="356"/>
      <c r="D31" s="368"/>
      <c r="E31" s="379"/>
      <c r="F31" s="391"/>
    </row>
    <row r="32" spans="1:6" x14ac:dyDescent="0.2">
      <c r="A32" s="327">
        <f>COUNT($A$7:A28)+1</f>
        <v>6</v>
      </c>
      <c r="B32" s="310" t="s">
        <v>292</v>
      </c>
      <c r="C32" s="357"/>
      <c r="D32" s="298"/>
      <c r="E32" s="378"/>
      <c r="F32" s="392"/>
    </row>
    <row r="33" spans="1:6" ht="153" x14ac:dyDescent="0.2">
      <c r="A33" s="327"/>
      <c r="B33" s="286" t="s">
        <v>111</v>
      </c>
      <c r="C33" s="357"/>
      <c r="D33" s="298"/>
      <c r="E33" s="378"/>
      <c r="F33" s="392"/>
    </row>
    <row r="34" spans="1:6" ht="14.25" x14ac:dyDescent="0.2">
      <c r="A34" s="327"/>
      <c r="B34" s="341"/>
      <c r="C34" s="357">
        <v>1</v>
      </c>
      <c r="D34" s="298" t="s">
        <v>286</v>
      </c>
      <c r="E34" s="377"/>
      <c r="F34" s="392">
        <f>C34*E34</f>
        <v>0</v>
      </c>
    </row>
    <row r="35" spans="1:6" x14ac:dyDescent="0.2">
      <c r="A35" s="329"/>
      <c r="B35" s="342"/>
      <c r="C35" s="358"/>
      <c r="D35" s="369"/>
      <c r="E35" s="380"/>
      <c r="F35" s="393"/>
    </row>
    <row r="36" spans="1:6" x14ac:dyDescent="0.2">
      <c r="A36" s="334"/>
      <c r="B36" s="343"/>
      <c r="C36" s="356"/>
      <c r="D36" s="368"/>
      <c r="E36" s="379"/>
      <c r="F36" s="391"/>
    </row>
    <row r="37" spans="1:6" x14ac:dyDescent="0.2">
      <c r="A37" s="327">
        <f>COUNT($A$7:A36)+1</f>
        <v>7</v>
      </c>
      <c r="B37" s="310" t="s">
        <v>263</v>
      </c>
      <c r="C37" s="357"/>
      <c r="D37" s="298"/>
      <c r="E37" s="378"/>
      <c r="F37" s="392"/>
    </row>
    <row r="38" spans="1:6" ht="63.75" x14ac:dyDescent="0.2">
      <c r="A38" s="327"/>
      <c r="B38" s="341" t="s">
        <v>264</v>
      </c>
      <c r="C38" s="357"/>
      <c r="D38" s="298"/>
      <c r="E38" s="378"/>
      <c r="F38" s="392"/>
    </row>
    <row r="39" spans="1:6" ht="14.25" x14ac:dyDescent="0.2">
      <c r="A39" s="327"/>
      <c r="B39" s="341"/>
      <c r="C39" s="357">
        <v>3</v>
      </c>
      <c r="D39" s="298" t="s">
        <v>286</v>
      </c>
      <c r="E39" s="377"/>
      <c r="F39" s="392">
        <f>C39*E39</f>
        <v>0</v>
      </c>
    </row>
    <row r="40" spans="1:6" x14ac:dyDescent="0.2">
      <c r="A40" s="327"/>
      <c r="B40" s="342"/>
      <c r="C40" s="358"/>
      <c r="D40" s="369"/>
      <c r="E40" s="380"/>
      <c r="F40" s="393"/>
    </row>
    <row r="41" spans="1:6" x14ac:dyDescent="0.2">
      <c r="A41" s="328"/>
      <c r="B41" s="343"/>
      <c r="C41" s="356"/>
      <c r="D41" s="368"/>
      <c r="E41" s="379"/>
      <c r="F41" s="391"/>
    </row>
    <row r="42" spans="1:6" x14ac:dyDescent="0.2">
      <c r="A42" s="327">
        <f>COUNT($A$7:A41)+1</f>
        <v>8</v>
      </c>
      <c r="B42" s="310" t="s">
        <v>265</v>
      </c>
      <c r="C42" s="357"/>
      <c r="D42" s="298"/>
      <c r="E42" s="378"/>
      <c r="F42" s="359"/>
    </row>
    <row r="43" spans="1:6" ht="51" x14ac:dyDescent="0.2">
      <c r="A43" s="327"/>
      <c r="B43" s="341" t="s">
        <v>266</v>
      </c>
      <c r="C43" s="357"/>
      <c r="D43" s="298"/>
      <c r="E43" s="378"/>
      <c r="F43" s="359"/>
    </row>
    <row r="44" spans="1:6" ht="14.25" x14ac:dyDescent="0.2">
      <c r="A44" s="327"/>
      <c r="B44" s="341"/>
      <c r="C44" s="357">
        <v>1</v>
      </c>
      <c r="D44" s="298" t="s">
        <v>286</v>
      </c>
      <c r="E44" s="377"/>
      <c r="F44" s="392">
        <f>C44*E44</f>
        <v>0</v>
      </c>
    </row>
    <row r="45" spans="1:6" x14ac:dyDescent="0.2">
      <c r="A45" s="329"/>
      <c r="B45" s="342"/>
      <c r="C45" s="358"/>
      <c r="D45" s="369"/>
      <c r="E45" s="380"/>
      <c r="F45" s="393"/>
    </row>
    <row r="46" spans="1:6" x14ac:dyDescent="0.2">
      <c r="A46" s="328"/>
      <c r="B46" s="344"/>
      <c r="C46" s="356"/>
      <c r="D46" s="372"/>
      <c r="E46" s="383"/>
      <c r="F46" s="396"/>
    </row>
    <row r="47" spans="1:6" x14ac:dyDescent="0.2">
      <c r="A47" s="327">
        <f>COUNT($A$7:A46)+1</f>
        <v>9</v>
      </c>
      <c r="B47" s="310" t="s">
        <v>267</v>
      </c>
      <c r="C47" s="357"/>
      <c r="D47" s="298"/>
      <c r="E47" s="378"/>
      <c r="F47" s="392"/>
    </row>
    <row r="48" spans="1:6" ht="25.5" x14ac:dyDescent="0.2">
      <c r="A48" s="327"/>
      <c r="B48" s="341" t="s">
        <v>268</v>
      </c>
      <c r="C48" s="357"/>
      <c r="D48" s="298"/>
      <c r="E48" s="378"/>
      <c r="F48" s="359"/>
    </row>
    <row r="49" spans="1:6" ht="14.25" x14ac:dyDescent="0.2">
      <c r="A49" s="327"/>
      <c r="B49" s="341"/>
      <c r="C49" s="357">
        <v>6</v>
      </c>
      <c r="D49" s="298" t="s">
        <v>286</v>
      </c>
      <c r="E49" s="377"/>
      <c r="F49" s="392">
        <f>C49*E49</f>
        <v>0</v>
      </c>
    </row>
    <row r="50" spans="1:6" x14ac:dyDescent="0.2">
      <c r="A50" s="329"/>
      <c r="B50" s="342"/>
      <c r="C50" s="358"/>
      <c r="D50" s="369"/>
      <c r="E50" s="380"/>
      <c r="F50" s="393"/>
    </row>
    <row r="51" spans="1:6" x14ac:dyDescent="0.2">
      <c r="A51" s="328"/>
      <c r="B51" s="343"/>
      <c r="C51" s="356"/>
      <c r="D51" s="368"/>
      <c r="E51" s="379"/>
      <c r="F51" s="391"/>
    </row>
    <row r="52" spans="1:6" x14ac:dyDescent="0.2">
      <c r="A52" s="327">
        <f>COUNT($A$7:A51)+1</f>
        <v>10</v>
      </c>
      <c r="B52" s="310" t="s">
        <v>269</v>
      </c>
      <c r="C52" s="357"/>
      <c r="D52" s="298"/>
      <c r="E52" s="378"/>
      <c r="F52" s="392"/>
    </row>
    <row r="53" spans="1:6" ht="25.5" x14ac:dyDescent="0.2">
      <c r="A53" s="327"/>
      <c r="B53" s="341" t="s">
        <v>270</v>
      </c>
      <c r="C53" s="357"/>
      <c r="D53" s="298"/>
      <c r="E53" s="378"/>
      <c r="F53" s="359"/>
    </row>
    <row r="54" spans="1:6" ht="14.25" x14ac:dyDescent="0.2">
      <c r="A54" s="327"/>
      <c r="B54" s="341"/>
      <c r="C54" s="357">
        <v>6</v>
      </c>
      <c r="D54" s="298" t="s">
        <v>283</v>
      </c>
      <c r="E54" s="377"/>
      <c r="F54" s="392">
        <f>C54*E54</f>
        <v>0</v>
      </c>
    </row>
    <row r="55" spans="1:6" x14ac:dyDescent="0.2">
      <c r="A55" s="329"/>
      <c r="B55" s="342"/>
      <c r="C55" s="358"/>
      <c r="D55" s="369"/>
      <c r="E55" s="380"/>
      <c r="F55" s="393"/>
    </row>
    <row r="56" spans="1:6" x14ac:dyDescent="0.2">
      <c r="A56" s="328"/>
      <c r="B56" s="343"/>
      <c r="C56" s="356"/>
      <c r="D56" s="368"/>
      <c r="E56" s="379"/>
      <c r="F56" s="391"/>
    </row>
    <row r="57" spans="1:6" x14ac:dyDescent="0.2">
      <c r="A57" s="327">
        <f>COUNT($A$7:A56)+1</f>
        <v>11</v>
      </c>
      <c r="B57" s="310" t="s">
        <v>271</v>
      </c>
      <c r="C57" s="357"/>
      <c r="D57" s="298"/>
      <c r="E57" s="378"/>
      <c r="F57" s="359"/>
    </row>
    <row r="58" spans="1:6" ht="25.5" x14ac:dyDescent="0.2">
      <c r="A58" s="327"/>
      <c r="B58" s="341" t="s">
        <v>272</v>
      </c>
      <c r="C58" s="357"/>
      <c r="D58" s="298"/>
      <c r="E58" s="378"/>
      <c r="F58" s="359"/>
    </row>
    <row r="59" spans="1:6" x14ac:dyDescent="0.2">
      <c r="A59" s="327"/>
      <c r="B59" s="341"/>
      <c r="C59" s="357">
        <v>1</v>
      </c>
      <c r="D59" s="298" t="s">
        <v>57</v>
      </c>
      <c r="E59" s="377"/>
      <c r="F59" s="392">
        <f>C59*E59</f>
        <v>0</v>
      </c>
    </row>
    <row r="60" spans="1:6" x14ac:dyDescent="0.2">
      <c r="A60" s="329"/>
      <c r="B60" s="342"/>
      <c r="C60" s="358"/>
      <c r="D60" s="369"/>
      <c r="E60" s="380"/>
      <c r="F60" s="393"/>
    </row>
    <row r="61" spans="1:6" x14ac:dyDescent="0.2">
      <c r="A61" s="328"/>
      <c r="B61" s="343"/>
      <c r="C61" s="356"/>
      <c r="D61" s="368"/>
      <c r="E61" s="379"/>
      <c r="F61" s="391"/>
    </row>
    <row r="62" spans="1:6" x14ac:dyDescent="0.2">
      <c r="A62" s="327">
        <f>COUNT($A$7:A61)+1</f>
        <v>12</v>
      </c>
      <c r="B62" s="310" t="s">
        <v>273</v>
      </c>
      <c r="C62" s="357"/>
      <c r="D62" s="298"/>
      <c r="E62" s="378"/>
      <c r="F62" s="392"/>
    </row>
    <row r="63" spans="1:6" x14ac:dyDescent="0.2">
      <c r="A63" s="327"/>
      <c r="B63" s="341" t="s">
        <v>274</v>
      </c>
      <c r="C63" s="357"/>
      <c r="D63" s="298"/>
      <c r="E63" s="378"/>
      <c r="F63" s="359"/>
    </row>
    <row r="64" spans="1:6" x14ac:dyDescent="0.2">
      <c r="A64" s="327"/>
      <c r="B64" s="341"/>
      <c r="C64" s="357">
        <v>1</v>
      </c>
      <c r="D64" s="298" t="s">
        <v>57</v>
      </c>
      <c r="E64" s="377"/>
      <c r="F64" s="392">
        <f>C64*E64</f>
        <v>0</v>
      </c>
    </row>
    <row r="65" spans="1:6" x14ac:dyDescent="0.2">
      <c r="A65" s="327"/>
      <c r="B65" s="342"/>
      <c r="C65" s="358"/>
      <c r="D65" s="369"/>
      <c r="E65" s="380"/>
      <c r="F65" s="393"/>
    </row>
    <row r="66" spans="1:6" x14ac:dyDescent="0.2">
      <c r="A66" s="328"/>
      <c r="B66" s="343"/>
      <c r="C66" s="356"/>
      <c r="D66" s="368"/>
      <c r="E66" s="379"/>
      <c r="F66" s="391"/>
    </row>
    <row r="67" spans="1:6" x14ac:dyDescent="0.2">
      <c r="A67" s="327">
        <f>COUNT($A$7:A66)+1</f>
        <v>13</v>
      </c>
      <c r="B67" s="310" t="s">
        <v>275</v>
      </c>
      <c r="C67" s="357"/>
      <c r="D67" s="298"/>
      <c r="E67" s="378"/>
      <c r="F67" s="359"/>
    </row>
    <row r="68" spans="1:6" x14ac:dyDescent="0.2">
      <c r="A68" s="327"/>
      <c r="B68" s="341" t="s">
        <v>276</v>
      </c>
      <c r="C68" s="357"/>
      <c r="D68" s="298"/>
      <c r="E68" s="378"/>
      <c r="F68" s="359"/>
    </row>
    <row r="69" spans="1:6" ht="14.25" x14ac:dyDescent="0.2">
      <c r="A69" s="327"/>
      <c r="B69" s="341"/>
      <c r="C69" s="357">
        <v>6</v>
      </c>
      <c r="D69" s="298" t="s">
        <v>283</v>
      </c>
      <c r="E69" s="377"/>
      <c r="F69" s="392">
        <f>C69*E69</f>
        <v>0</v>
      </c>
    </row>
    <row r="70" spans="1:6" x14ac:dyDescent="0.2">
      <c r="A70" s="329"/>
      <c r="B70" s="342"/>
      <c r="C70" s="358"/>
      <c r="D70" s="369"/>
      <c r="E70" s="380"/>
      <c r="F70" s="393"/>
    </row>
    <row r="71" spans="1:6" x14ac:dyDescent="0.2">
      <c r="A71" s="333"/>
      <c r="B71" s="341"/>
      <c r="C71" s="359"/>
      <c r="D71" s="298"/>
      <c r="E71" s="386"/>
      <c r="F71" s="359"/>
    </row>
    <row r="72" spans="1:6" x14ac:dyDescent="0.2">
      <c r="A72" s="327">
        <f>COUNT($A$7:A70)+1</f>
        <v>14</v>
      </c>
      <c r="B72" s="310" t="s">
        <v>281</v>
      </c>
      <c r="C72" s="359"/>
      <c r="D72" s="298"/>
      <c r="E72" s="386"/>
      <c r="F72" s="359"/>
    </row>
    <row r="73" spans="1:6" ht="38.25" x14ac:dyDescent="0.2">
      <c r="A73" s="333"/>
      <c r="B73" s="341" t="s">
        <v>282</v>
      </c>
      <c r="C73" s="360"/>
      <c r="D73" s="373">
        <v>0.1</v>
      </c>
      <c r="E73" s="386"/>
      <c r="F73" s="392">
        <f>SUM(F7:F70)*D73</f>
        <v>0</v>
      </c>
    </row>
    <row r="74" spans="1:6" x14ac:dyDescent="0.2">
      <c r="A74" s="335"/>
      <c r="B74" s="347"/>
      <c r="C74" s="359"/>
      <c r="D74" s="298"/>
      <c r="E74" s="385"/>
      <c r="F74" s="359"/>
    </row>
    <row r="75" spans="1:6" x14ac:dyDescent="0.2">
      <c r="A75" s="400"/>
      <c r="B75" s="351" t="s">
        <v>19</v>
      </c>
      <c r="C75" s="364"/>
      <c r="D75" s="375"/>
      <c r="E75" s="578" t="s">
        <v>287</v>
      </c>
      <c r="F75" s="389">
        <f>SUM(F9:F74)</f>
        <v>0</v>
      </c>
    </row>
  </sheetData>
  <sheetProtection password="DF4B"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3</vt:i4>
      </vt:variant>
    </vt:vector>
  </HeadingPairs>
  <TitlesOfParts>
    <vt:vector size="12" baseType="lpstr">
      <vt:lpstr>SKUPNA REKAPITULACIJA</vt:lpstr>
      <vt:lpstr>kanalizacija-skupaj</vt:lpstr>
      <vt:lpstr>O-I </vt:lpstr>
      <vt:lpstr>P-I </vt:lpstr>
      <vt:lpstr>P-I-1</vt:lpstr>
      <vt:lpstr>vodovod V1</vt:lpstr>
      <vt:lpstr>rekapitulacija plin</vt:lpstr>
      <vt:lpstr>N-25318_GD</vt:lpstr>
      <vt:lpstr>PRIKLJUČKI PE 110_GD</vt:lpstr>
      <vt:lpstr>'kanalizacija-skupaj'!Področje_tiskanja</vt:lpstr>
      <vt:lpstr>'O-I '!Področje_tiskanja</vt:lpstr>
      <vt:lpstr>'SKUPNA REKAPITULACIJA'!Področje_tiskanja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dc:creator>
  <cp:lastModifiedBy>Iztok Čuješ</cp:lastModifiedBy>
  <cp:lastPrinted>2023-03-15T14:02:44Z</cp:lastPrinted>
  <dcterms:created xsi:type="dcterms:W3CDTF">2009-03-19T07:55:02Z</dcterms:created>
  <dcterms:modified xsi:type="dcterms:W3CDTF">2023-03-16T09:11:08Z</dcterms:modified>
</cp:coreProperties>
</file>