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jubljana.si\mu\home\homeogdp\rous\Moji dokumenti\Uprava\2021\SN 384 - Velika Hrušica\"/>
    </mc:Choice>
  </mc:AlternateContent>
  <workbookProtection workbookAlgorithmName="SHA-512" workbookHashValue="yqvSoipJyGeos/VsziD1wgorbJFoe7Gmiov3qlXodSt2krChSiwTQY+d1DPYLgGvxp58hmghV7BwTsdTL6WEJw==" workbookSaltValue="oBRTUBOy/ey7dASc9sehdw==" workbookSpinCount="100000" lockStructure="1"/>
  <bookViews>
    <workbookView xWindow="0" yWindow="0" windowWidth="28800" windowHeight="12300" tabRatio="916" activeTab="15"/>
  </bookViews>
  <sheets>
    <sheet name="NAVODILA" sheetId="10" r:id="rId1"/>
    <sheet name="SKUPNA REKAPITULACIJA" sheetId="1" r:id="rId2"/>
    <sheet name="0-CESTA-REKAPITULACIJA" sheetId="2" r:id="rId3"/>
    <sheet name="0-CESTA-1-P" sheetId="3" r:id="rId4"/>
    <sheet name="0-CESTA-2-M" sheetId="4" r:id="rId5"/>
    <sheet name="0-CESTA-3-EKK" sheetId="5" r:id="rId6"/>
    <sheet name="0-CESTA-4-PREP" sheetId="6" r:id="rId7"/>
    <sheet name="0-CESTA-5-EL" sheetId="7" r:id="rId8"/>
    <sheet name="0-CESTA-6-TK" sheetId="8" r:id="rId9"/>
    <sheet name="0-CESTA-7-TUJE" sheetId="9" r:id="rId10"/>
    <sheet name="1-VODOVOD-REKAPITULACIJA" sheetId="11" r:id="rId11"/>
    <sheet name="1-VODOVOD-A" sheetId="12" r:id="rId12"/>
    <sheet name="2-PLINOVOD-REKAPITULACIJA" sheetId="13" r:id="rId13"/>
    <sheet name="2-PLINOVOD-GD-GLAVNI" sheetId="14" r:id="rId14"/>
    <sheet name="2-PLINOVOD-GD-PRIKLJUČKI" sheetId="15" r:id="rId15"/>
    <sheet name="2-PLINOVOD-SD-GLAVNI" sheetId="16" r:id="rId16"/>
    <sheet name="2-PLINOVOD-SD-PRIKLJUČKI" sheetId="17" r:id="rId17"/>
    <sheet name="3A-ELEKTRIKA-NN" sheetId="20" r:id="rId18"/>
    <sheet name="3A-ELEKTRIKA-ČRP" sheetId="21" r:id="rId19"/>
    <sheet name="4A-KANALIZACIJA-REKAPITULACIJA" sheetId="22" r:id="rId20"/>
    <sheet name="4A-KANALIZACIJA-PREDDELA" sheetId="25" r:id="rId21"/>
    <sheet name="4A-KANALIZACIJA-KANAL-S1" sheetId="26" r:id="rId22"/>
    <sheet name="4A-KANALIZACIJA-KANAL-S2" sheetId="27" r:id="rId23"/>
    <sheet name="4A-KANALIZACIJA-TLAČNI VOD" sheetId="28" r:id="rId24"/>
    <sheet name="4B-ČRPALIŠČE-GD" sheetId="23" r:id="rId25"/>
    <sheet name="4C-ČRPALIŠČE-SD" sheetId="24" r:id="rId26"/>
    <sheet name="5A-JR-Litijska-Kamnoseška" sheetId="29" r:id="rId27"/>
    <sheet name="5B-JR-CestavKostanj-PST" sheetId="30" r:id="rId28"/>
  </sheets>
  <externalReferences>
    <externalReference r:id="rId29"/>
    <externalReference r:id="rId30"/>
    <externalReference r:id="rId31"/>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2" l="1"/>
  <c r="D18" i="2"/>
  <c r="F161" i="12"/>
  <c r="C43" i="11"/>
  <c r="C46" i="11"/>
  <c r="F85" i="12"/>
  <c r="D115" i="12"/>
  <c r="D128" i="12"/>
  <c r="D135" i="12"/>
  <c r="D140" i="12"/>
  <c r="G49" i="12"/>
  <c r="G89" i="20"/>
  <c r="D29" i="2"/>
  <c r="G35" i="20"/>
  <c r="G33" i="20"/>
  <c r="F62" i="8"/>
  <c r="F63" i="8"/>
  <c r="F64" i="8"/>
  <c r="F65" i="8"/>
  <c r="F66" i="8"/>
  <c r="F67" i="8"/>
  <c r="F68" i="8"/>
  <c r="F69" i="8"/>
  <c r="F61" i="8"/>
  <c r="F46" i="8"/>
  <c r="F47" i="8"/>
  <c r="F48" i="8"/>
  <c r="F49" i="8"/>
  <c r="F50" i="8"/>
  <c r="F51" i="8"/>
  <c r="F52" i="8"/>
  <c r="F53" i="8"/>
  <c r="F54" i="8"/>
  <c r="F55" i="8"/>
  <c r="F45" i="8"/>
  <c r="G136" i="24"/>
  <c r="G112" i="24"/>
  <c r="G98" i="24"/>
  <c r="G80" i="24"/>
  <c r="G59" i="24"/>
  <c r="G26" i="24"/>
  <c r="G7" i="24"/>
  <c r="G144" i="24" l="1"/>
  <c r="C12" i="1" s="1"/>
  <c r="G102" i="23"/>
  <c r="G104" i="23" s="1"/>
  <c r="G93" i="23"/>
  <c r="G92" i="23"/>
  <c r="G91" i="23"/>
  <c r="G95" i="23" s="1"/>
  <c r="G82" i="23"/>
  <c r="G81" i="23"/>
  <c r="G80" i="23"/>
  <c r="G79" i="23"/>
  <c r="G84" i="23" s="1"/>
  <c r="G70" i="23"/>
  <c r="G69" i="23"/>
  <c r="G68" i="23"/>
  <c r="G67" i="23"/>
  <c r="G66" i="23"/>
  <c r="G65" i="23"/>
  <c r="G64" i="23"/>
  <c r="G72" i="23" s="1"/>
  <c r="G55" i="23"/>
  <c r="G54" i="23"/>
  <c r="G57" i="23" s="1"/>
  <c r="G53" i="23"/>
  <c r="G52" i="23"/>
  <c r="G42" i="23"/>
  <c r="G41" i="23"/>
  <c r="G40" i="23"/>
  <c r="G39" i="23"/>
  <c r="G38" i="23"/>
  <c r="G37" i="23"/>
  <c r="G36" i="23"/>
  <c r="G35" i="23"/>
  <c r="G34" i="23"/>
  <c r="G33" i="23"/>
  <c r="G32" i="23"/>
  <c r="G31" i="23"/>
  <c r="G30" i="23"/>
  <c r="G29" i="23"/>
  <c r="G28" i="23"/>
  <c r="G27" i="23"/>
  <c r="G26" i="23"/>
  <c r="G25" i="23"/>
  <c r="G24" i="23"/>
  <c r="G15" i="23"/>
  <c r="G14" i="23"/>
  <c r="G13" i="23"/>
  <c r="G12" i="23"/>
  <c r="G11" i="23"/>
  <c r="G10" i="23"/>
  <c r="G9" i="23"/>
  <c r="G17" i="23" l="1"/>
  <c r="G44" i="23"/>
  <c r="G108" i="23" s="1"/>
  <c r="C11" i="1" s="1"/>
  <c r="F34" i="29" l="1"/>
  <c r="F33" i="29"/>
  <c r="F32" i="29"/>
  <c r="F31" i="29"/>
  <c r="F30" i="29"/>
  <c r="F29" i="29"/>
  <c r="F28" i="29"/>
  <c r="F27" i="29"/>
  <c r="F26" i="29"/>
  <c r="F25" i="29"/>
  <c r="F21" i="29"/>
  <c r="F20" i="29"/>
  <c r="F19" i="29"/>
  <c r="F18" i="29"/>
  <c r="F17" i="29"/>
  <c r="F16" i="29"/>
  <c r="F15" i="29"/>
  <c r="F14" i="29"/>
  <c r="F13" i="29"/>
  <c r="F11" i="29"/>
  <c r="F10" i="29"/>
  <c r="F9" i="29"/>
  <c r="F33" i="30"/>
  <c r="F32" i="30"/>
  <c r="F31" i="30"/>
  <c r="F30" i="30"/>
  <c r="F29" i="30"/>
  <c r="F28" i="30"/>
  <c r="F27" i="30"/>
  <c r="F26" i="30"/>
  <c r="F25" i="30"/>
  <c r="F24" i="30"/>
  <c r="F20" i="30"/>
  <c r="F19" i="30"/>
  <c r="F18" i="30"/>
  <c r="F17" i="30"/>
  <c r="F16" i="30"/>
  <c r="F15" i="30"/>
  <c r="F14" i="30"/>
  <c r="F13" i="30"/>
  <c r="F12" i="30"/>
  <c r="F10" i="30"/>
  <c r="F9" i="30"/>
  <c r="F21" i="30" l="1"/>
  <c r="F39" i="30" s="1"/>
  <c r="F34" i="30"/>
  <c r="F40" i="30" s="1"/>
  <c r="F35" i="29"/>
  <c r="F41" i="29" s="1"/>
  <c r="F22" i="29"/>
  <c r="F40" i="29" s="1"/>
  <c r="F41" i="30" l="1"/>
  <c r="C14" i="1" s="1"/>
  <c r="F42" i="29"/>
  <c r="C13" i="1" s="1"/>
  <c r="F43" i="30" l="1"/>
  <c r="F44" i="30" s="1"/>
  <c r="F44" i="29"/>
  <c r="F45" i="29" s="1"/>
  <c r="F104" i="28" l="1"/>
  <c r="F103" i="28"/>
  <c r="F102" i="28"/>
  <c r="F101" i="28"/>
  <c r="F100" i="28"/>
  <c r="F99" i="28"/>
  <c r="F98" i="28"/>
  <c r="F97" i="28"/>
  <c r="F96" i="28"/>
  <c r="F95" i="28"/>
  <c r="F94" i="28"/>
  <c r="F93" i="28"/>
  <c r="F92" i="28"/>
  <c r="F84" i="28"/>
  <c r="F83" i="28"/>
  <c r="F82" i="28"/>
  <c r="F81" i="28"/>
  <c r="F73" i="28"/>
  <c r="F72" i="28"/>
  <c r="F71" i="28"/>
  <c r="F70" i="28"/>
  <c r="F69" i="28"/>
  <c r="F68" i="28"/>
  <c r="F67" i="28"/>
  <c r="F66" i="28"/>
  <c r="F65" i="28"/>
  <c r="F64" i="28"/>
  <c r="F74" i="28" s="1"/>
  <c r="F75" i="28" s="1"/>
  <c r="E9" i="28" s="1"/>
  <c r="F52" i="28"/>
  <c r="F51" i="28"/>
  <c r="F50" i="28"/>
  <c r="F49" i="28"/>
  <c r="F48" i="28"/>
  <c r="F47" i="28"/>
  <c r="F46" i="28"/>
  <c r="F45" i="28"/>
  <c r="F44" i="28"/>
  <c r="F43" i="28"/>
  <c r="F42" i="28"/>
  <c r="F41" i="28"/>
  <c r="F33" i="28"/>
  <c r="F32" i="28"/>
  <c r="F31" i="28"/>
  <c r="F30" i="28"/>
  <c r="F29" i="28"/>
  <c r="F28" i="28"/>
  <c r="F27" i="28"/>
  <c r="F26" i="28"/>
  <c r="F25" i="28"/>
  <c r="F24" i="28"/>
  <c r="F23" i="28"/>
  <c r="F22" i="28"/>
  <c r="F21" i="28"/>
  <c r="F20" i="28"/>
  <c r="F19" i="28"/>
  <c r="F107" i="27"/>
  <c r="F106" i="27"/>
  <c r="F105" i="27"/>
  <c r="F104" i="27"/>
  <c r="F103" i="27"/>
  <c r="F102" i="27"/>
  <c r="F101" i="27"/>
  <c r="F100" i="27"/>
  <c r="F99" i="27"/>
  <c r="F98" i="27"/>
  <c r="F97" i="27"/>
  <c r="F96" i="27"/>
  <c r="F95" i="27"/>
  <c r="F94" i="27"/>
  <c r="F93" i="27"/>
  <c r="F92" i="27"/>
  <c r="F84" i="27"/>
  <c r="F83" i="27"/>
  <c r="F82" i="27"/>
  <c r="F81" i="27"/>
  <c r="F85" i="27" s="1"/>
  <c r="F73" i="27"/>
  <c r="F72" i="27"/>
  <c r="F71" i="27"/>
  <c r="F70" i="27"/>
  <c r="F69" i="27"/>
  <c r="F68" i="27"/>
  <c r="F67" i="27"/>
  <c r="F66" i="27"/>
  <c r="F65" i="27"/>
  <c r="F64" i="27"/>
  <c r="F52" i="27"/>
  <c r="F51" i="27"/>
  <c r="F50" i="27"/>
  <c r="F49" i="27"/>
  <c r="F48" i="27"/>
  <c r="F47" i="27"/>
  <c r="F46" i="27"/>
  <c r="F45" i="27"/>
  <c r="F44" i="27"/>
  <c r="F43" i="27"/>
  <c r="F42" i="27"/>
  <c r="F41" i="27"/>
  <c r="F33" i="27"/>
  <c r="F32" i="27"/>
  <c r="F31" i="27"/>
  <c r="F30" i="27"/>
  <c r="F29" i="27"/>
  <c r="F28" i="27"/>
  <c r="F27" i="27"/>
  <c r="F26" i="27"/>
  <c r="F25" i="27"/>
  <c r="F24" i="27"/>
  <c r="F23" i="27"/>
  <c r="F22" i="27"/>
  <c r="F21" i="27"/>
  <c r="F20" i="27"/>
  <c r="F19" i="27"/>
  <c r="F107" i="26"/>
  <c r="F106" i="26"/>
  <c r="F105" i="26"/>
  <c r="F104" i="26"/>
  <c r="F103" i="26"/>
  <c r="F102" i="26"/>
  <c r="F101" i="26"/>
  <c r="F100" i="26"/>
  <c r="F99" i="26"/>
  <c r="F98" i="26"/>
  <c r="F97" i="26"/>
  <c r="F96" i="26"/>
  <c r="F95" i="26"/>
  <c r="F94" i="26"/>
  <c r="F93" i="26"/>
  <c r="F92" i="26"/>
  <c r="F84" i="26"/>
  <c r="F83" i="26"/>
  <c r="F82" i="26"/>
  <c r="F81" i="26"/>
  <c r="F73" i="26"/>
  <c r="F72" i="26"/>
  <c r="F71" i="26"/>
  <c r="F70" i="26"/>
  <c r="F69" i="26"/>
  <c r="F68" i="26"/>
  <c r="F67" i="26"/>
  <c r="F66" i="26"/>
  <c r="F65" i="26"/>
  <c r="F64" i="26"/>
  <c r="F52" i="26"/>
  <c r="F51" i="26"/>
  <c r="F50" i="26"/>
  <c r="F49" i="26"/>
  <c r="F48" i="26"/>
  <c r="F47" i="26"/>
  <c r="F46" i="26"/>
  <c r="F45" i="26"/>
  <c r="F44" i="26"/>
  <c r="F43" i="26"/>
  <c r="F42" i="26"/>
  <c r="F41" i="26"/>
  <c r="F53" i="26" s="1"/>
  <c r="F54" i="26" s="1"/>
  <c r="E7" i="26" s="1"/>
  <c r="F33" i="26"/>
  <c r="F32" i="26"/>
  <c r="F31" i="26"/>
  <c r="F30" i="26"/>
  <c r="F29" i="26"/>
  <c r="F28" i="26"/>
  <c r="F27" i="26"/>
  <c r="F26" i="26"/>
  <c r="F25" i="26"/>
  <c r="F24" i="26"/>
  <c r="F23" i="26"/>
  <c r="F22" i="26"/>
  <c r="F21" i="26"/>
  <c r="F20" i="26"/>
  <c r="F19" i="26"/>
  <c r="F20" i="25"/>
  <c r="F19" i="25"/>
  <c r="F18" i="25"/>
  <c r="F17" i="25"/>
  <c r="F16" i="25"/>
  <c r="F15" i="25"/>
  <c r="F21" i="25" s="1"/>
  <c r="F85" i="28" l="1"/>
  <c r="F86" i="28" s="1"/>
  <c r="E10" i="28" s="1"/>
  <c r="F53" i="28"/>
  <c r="F34" i="28"/>
  <c r="F35" i="28" s="1"/>
  <c r="E6" i="28" s="1"/>
  <c r="F34" i="27"/>
  <c r="F35" i="27" s="1"/>
  <c r="E6" i="27" s="1"/>
  <c r="F34" i="26"/>
  <c r="F22" i="25"/>
  <c r="E6" i="25" s="1"/>
  <c r="E7" i="25" s="1"/>
  <c r="C5" i="22" s="1"/>
  <c r="F54" i="28"/>
  <c r="E7" i="28" s="1"/>
  <c r="F105" i="28"/>
  <c r="F106" i="28" s="1"/>
  <c r="E11" i="28" s="1"/>
  <c r="F74" i="27"/>
  <c r="F75" i="27" s="1"/>
  <c r="E9" i="27" s="1"/>
  <c r="F86" i="27"/>
  <c r="E10" i="27" s="1"/>
  <c r="F53" i="27"/>
  <c r="F54" i="27" s="1"/>
  <c r="E7" i="27" s="1"/>
  <c r="F108" i="27"/>
  <c r="F109" i="27" s="1"/>
  <c r="E11" i="27" s="1"/>
  <c r="F35" i="26"/>
  <c r="E6" i="26" s="1"/>
  <c r="F85" i="26"/>
  <c r="F86" i="26" s="1"/>
  <c r="E10" i="26" s="1"/>
  <c r="F108" i="26"/>
  <c r="F109" i="26" s="1"/>
  <c r="E11" i="26" s="1"/>
  <c r="F74" i="26"/>
  <c r="F75" i="26" s="1"/>
  <c r="E9" i="26" s="1"/>
  <c r="E12" i="28" l="1"/>
  <c r="C11" i="22" s="1"/>
  <c r="E12" i="27"/>
  <c r="C9" i="22" s="1"/>
  <c r="E12" i="26"/>
  <c r="C7" i="22" s="1"/>
  <c r="C14" i="22" l="1"/>
  <c r="C10" i="1" s="1"/>
  <c r="F215" i="21"/>
  <c r="F213" i="21"/>
  <c r="F211" i="21"/>
  <c r="F209" i="21"/>
  <c r="F207" i="21"/>
  <c r="F217" i="21" s="1"/>
  <c r="F205" i="21"/>
  <c r="F203" i="21"/>
  <c r="F201" i="21"/>
  <c r="F200" i="21"/>
  <c r="F197" i="21"/>
  <c r="F190" i="21"/>
  <c r="F188" i="21"/>
  <c r="F186" i="21"/>
  <c r="F184" i="21"/>
  <c r="F192" i="21" s="1"/>
  <c r="F179" i="21"/>
  <c r="F177" i="21"/>
  <c r="F55" i="21"/>
  <c r="F53" i="21"/>
  <c r="F51" i="21"/>
  <c r="F50" i="21"/>
  <c r="F49" i="21"/>
  <c r="F46" i="21"/>
  <c r="F44" i="21"/>
  <c r="F41" i="21"/>
  <c r="F38" i="21"/>
  <c r="F36" i="21"/>
  <c r="F35" i="21"/>
  <c r="F34" i="21"/>
  <c r="F31" i="21"/>
  <c r="F30" i="21"/>
  <c r="F27" i="21"/>
  <c r="F25" i="21"/>
  <c r="F23" i="21"/>
  <c r="F21" i="21"/>
  <c r="F20" i="21"/>
  <c r="F19" i="21"/>
  <c r="F18" i="21"/>
  <c r="F17" i="21"/>
  <c r="F16" i="21"/>
  <c r="C16" i="22" l="1"/>
  <c r="C18" i="22" s="1"/>
  <c r="F57" i="21"/>
  <c r="F220" i="21" s="1"/>
  <c r="C9" i="1" s="1"/>
  <c r="G76" i="20" l="1"/>
  <c r="G74" i="20"/>
  <c r="G70" i="20"/>
  <c r="G60" i="20"/>
  <c r="G55" i="20"/>
  <c r="G53" i="20"/>
  <c r="G51" i="20"/>
  <c r="G49" i="20"/>
  <c r="G47" i="20"/>
  <c r="A46" i="20"/>
  <c r="G31" i="20"/>
  <c r="G29" i="20"/>
  <c r="G18" i="20"/>
  <c r="A8" i="20"/>
  <c r="G72" i="20" l="1"/>
  <c r="G78" i="20" s="1"/>
  <c r="G85" i="20" s="1"/>
  <c r="G37" i="20"/>
  <c r="G39" i="20" s="1"/>
  <c r="A49" i="20"/>
  <c r="A21" i="20"/>
  <c r="A31" i="20"/>
  <c r="A51" i="20"/>
  <c r="G41" i="20" l="1"/>
  <c r="G83" i="20" s="1"/>
  <c r="A55" i="20"/>
  <c r="G87" i="20"/>
  <c r="G91" i="20" s="1"/>
  <c r="C8" i="1" s="1"/>
  <c r="A53" i="20"/>
  <c r="A33" i="20"/>
  <c r="A35" i="20" l="1"/>
  <c r="A39" i="20" s="1"/>
  <c r="A37" i="20"/>
  <c r="A57" i="20"/>
  <c r="A62" i="20"/>
  <c r="A72" i="20"/>
  <c r="A74" i="20" l="1"/>
  <c r="A76" i="20" s="1"/>
  <c r="C42" i="17" l="1"/>
  <c r="F42" i="17" s="1"/>
  <c r="F37" i="17"/>
  <c r="F32" i="17"/>
  <c r="F27" i="17"/>
  <c r="F22" i="17"/>
  <c r="F17" i="17"/>
  <c r="F12" i="17"/>
  <c r="A10" i="17"/>
  <c r="B5" i="17"/>
  <c r="B4" i="17"/>
  <c r="C62" i="16"/>
  <c r="F62" i="16" s="1"/>
  <c r="F57" i="16"/>
  <c r="F52" i="16"/>
  <c r="F47" i="16"/>
  <c r="F42" i="16"/>
  <c r="F37" i="16"/>
  <c r="F32" i="16"/>
  <c r="F72" i="16" s="1"/>
  <c r="F27" i="16"/>
  <c r="F22" i="16"/>
  <c r="F17" i="16"/>
  <c r="A15" i="16"/>
  <c r="F12" i="16"/>
  <c r="F67" i="16" s="1"/>
  <c r="A10" i="16"/>
  <c r="B5" i="16"/>
  <c r="B4" i="16"/>
  <c r="F76" i="15"/>
  <c r="C71" i="15"/>
  <c r="F71" i="15" s="1"/>
  <c r="F66" i="15"/>
  <c r="C66" i="15"/>
  <c r="F61" i="15"/>
  <c r="F56" i="15"/>
  <c r="F51" i="15"/>
  <c r="F46" i="15"/>
  <c r="F41" i="15"/>
  <c r="F40" i="15"/>
  <c r="F35" i="15"/>
  <c r="F30" i="15"/>
  <c r="F25" i="15"/>
  <c r="F24" i="15"/>
  <c r="F18" i="15"/>
  <c r="A16" i="15"/>
  <c r="B5" i="15"/>
  <c r="B4" i="15"/>
  <c r="F97" i="14"/>
  <c r="F92" i="14"/>
  <c r="C92" i="14"/>
  <c r="C87" i="14"/>
  <c r="F87" i="14" s="1"/>
  <c r="F82" i="14"/>
  <c r="F77" i="14"/>
  <c r="F72" i="14"/>
  <c r="F67" i="14"/>
  <c r="F62" i="14"/>
  <c r="F57" i="14"/>
  <c r="F52" i="14"/>
  <c r="F51" i="14"/>
  <c r="F46" i="14"/>
  <c r="F41" i="14"/>
  <c r="F36" i="14"/>
  <c r="F35" i="14"/>
  <c r="F29" i="14"/>
  <c r="F28" i="14"/>
  <c r="F23" i="14"/>
  <c r="F18" i="14"/>
  <c r="A16" i="14"/>
  <c r="B5" i="14"/>
  <c r="B4" i="14"/>
  <c r="F32" i="13"/>
  <c r="E32" i="13"/>
  <c r="C32" i="13"/>
  <c r="B32" i="13"/>
  <c r="F27" i="13"/>
  <c r="E27" i="13"/>
  <c r="D27" i="13"/>
  <c r="C27" i="13"/>
  <c r="B27" i="13"/>
  <c r="F102" i="14" l="1"/>
  <c r="F111" i="14" s="1"/>
  <c r="F113" i="14" s="1"/>
  <c r="G15" i="13" s="1"/>
  <c r="G16" i="13" s="1"/>
  <c r="F36" i="13" s="1"/>
  <c r="F107" i="14"/>
  <c r="F67" i="17"/>
  <c r="F62" i="17"/>
  <c r="F52" i="17"/>
  <c r="F57" i="17"/>
  <c r="A15" i="17"/>
  <c r="F47" i="17"/>
  <c r="A25" i="17"/>
  <c r="A20" i="17"/>
  <c r="F82" i="16"/>
  <c r="A20" i="16"/>
  <c r="F77" i="16"/>
  <c r="F84" i="16" s="1"/>
  <c r="G27" i="13" s="1"/>
  <c r="G28" i="13" s="1"/>
  <c r="F37" i="13" s="1"/>
  <c r="F81" i="15"/>
  <c r="F85" i="15" s="1"/>
  <c r="A21" i="15"/>
  <c r="A28" i="15"/>
  <c r="A33" i="15"/>
  <c r="A38" i="15"/>
  <c r="A21" i="14"/>
  <c r="A26" i="14" s="1"/>
  <c r="F69" i="17" l="1"/>
  <c r="G32" i="13" s="1"/>
  <c r="G33" i="13" s="1"/>
  <c r="F39" i="13" s="1"/>
  <c r="G36" i="13"/>
  <c r="A30" i="17"/>
  <c r="A40" i="17"/>
  <c r="A45" i="17" s="1"/>
  <c r="A35" i="17"/>
  <c r="A30" i="16"/>
  <c r="A25" i="16"/>
  <c r="A54" i="15"/>
  <c r="F87" i="15"/>
  <c r="G20" i="13" s="1"/>
  <c r="G21" i="13" s="1"/>
  <c r="F38" i="13" s="1"/>
  <c r="A49" i="15"/>
  <c r="A59" i="15" s="1"/>
  <c r="A44" i="15"/>
  <c r="A32" i="14"/>
  <c r="A44" i="14"/>
  <c r="A39" i="14"/>
  <c r="G38" i="13" l="1"/>
  <c r="G40" i="13" s="1"/>
  <c r="C7" i="1" s="1"/>
  <c r="A50" i="17"/>
  <c r="A55" i="17"/>
  <c r="A35" i="16"/>
  <c r="A40" i="16"/>
  <c r="A45" i="16" s="1"/>
  <c r="A64" i="15"/>
  <c r="A55" i="14"/>
  <c r="A49" i="14"/>
  <c r="A60" i="14"/>
  <c r="A60" i="17" l="1"/>
  <c r="A65" i="17" s="1"/>
  <c r="A50" i="16"/>
  <c r="A55" i="16"/>
  <c r="A79" i="15"/>
  <c r="A69" i="15"/>
  <c r="A74" i="15" s="1"/>
  <c r="A65" i="14"/>
  <c r="A70" i="16" l="1"/>
  <c r="A75" i="16" s="1"/>
  <c r="A80" i="16" s="1"/>
  <c r="A60" i="16"/>
  <c r="A65" i="16"/>
  <c r="A84" i="15"/>
  <c r="A70" i="14"/>
  <c r="A75" i="14" l="1"/>
  <c r="A80" i="14" s="1"/>
  <c r="A85" i="14" s="1"/>
  <c r="A90" i="14" s="1"/>
  <c r="A95" i="14" s="1"/>
  <c r="A110" i="14" l="1"/>
  <c r="A100" i="14"/>
  <c r="A105" i="14" s="1"/>
  <c r="G174" i="12" l="1"/>
  <c r="G173" i="12"/>
  <c r="G172" i="12"/>
  <c r="G171" i="12"/>
  <c r="G170" i="12"/>
  <c r="G169" i="12"/>
  <c r="G168" i="12"/>
  <c r="G150" i="12"/>
  <c r="E43" i="11"/>
  <c r="E46" i="11" s="1"/>
  <c r="A43" i="11"/>
  <c r="E23" i="11"/>
  <c r="B12" i="11"/>
  <c r="F38" i="9"/>
  <c r="F36" i="9"/>
  <c r="F34" i="9"/>
  <c r="F32" i="9"/>
  <c r="F30" i="9"/>
  <c r="F28" i="9"/>
  <c r="F26" i="9"/>
  <c r="F24" i="9"/>
  <c r="F22" i="9"/>
  <c r="F20" i="9"/>
  <c r="F18" i="9"/>
  <c r="F16" i="9"/>
  <c r="F14" i="9"/>
  <c r="F12" i="9"/>
  <c r="F10" i="9"/>
  <c r="A1" i="9"/>
  <c r="F70" i="8"/>
  <c r="F56" i="8"/>
  <c r="F40" i="8"/>
  <c r="F39" i="8"/>
  <c r="F38" i="8"/>
  <c r="F37" i="8"/>
  <c r="F36" i="8"/>
  <c r="F35" i="8"/>
  <c r="F34" i="8"/>
  <c r="F33" i="8"/>
  <c r="F32" i="8"/>
  <c r="F31" i="8"/>
  <c r="F30" i="8"/>
  <c r="F29" i="8"/>
  <c r="F28" i="8"/>
  <c r="F27" i="8"/>
  <c r="F26" i="8"/>
  <c r="F25" i="8"/>
  <c r="F24" i="8"/>
  <c r="F23" i="8"/>
  <c r="F22" i="8"/>
  <c r="F21" i="8"/>
  <c r="F20" i="8"/>
  <c r="F19" i="8"/>
  <c r="F18" i="8"/>
  <c r="F17" i="8"/>
  <c r="F16" i="8"/>
  <c r="F15" i="8"/>
  <c r="F14" i="8"/>
  <c r="F13" i="8"/>
  <c r="A1" i="8"/>
  <c r="F44" i="7"/>
  <c r="F43" i="7"/>
  <c r="F42" i="7"/>
  <c r="F32" i="7"/>
  <c r="F31" i="7"/>
  <c r="F30" i="7"/>
  <c r="F29" i="7"/>
  <c r="F28" i="7"/>
  <c r="F27" i="7"/>
  <c r="F26" i="7"/>
  <c r="F25" i="7"/>
  <c r="F24" i="7"/>
  <c r="F23" i="7"/>
  <c r="F22" i="7"/>
  <c r="F21" i="7"/>
  <c r="F20" i="7"/>
  <c r="F19" i="7"/>
  <c r="F18" i="7"/>
  <c r="F17" i="7"/>
  <c r="F16" i="7"/>
  <c r="F15" i="7"/>
  <c r="F14" i="7"/>
  <c r="F33" i="7" s="1"/>
  <c r="F34" i="7" s="1"/>
  <c r="A1" i="7"/>
  <c r="F62" i="6"/>
  <c r="F60" i="6"/>
  <c r="D58" i="6"/>
  <c r="F58" i="6" s="1"/>
  <c r="F56" i="6"/>
  <c r="F54" i="6"/>
  <c r="F52" i="6"/>
  <c r="F50" i="6"/>
  <c r="F48" i="6"/>
  <c r="F46" i="6"/>
  <c r="F44" i="6"/>
  <c r="F42" i="6"/>
  <c r="F40" i="6"/>
  <c r="F38" i="6"/>
  <c r="F36" i="6"/>
  <c r="F34" i="6"/>
  <c r="F32" i="6"/>
  <c r="F30" i="6"/>
  <c r="D28" i="6"/>
  <c r="F28" i="6" s="1"/>
  <c r="F26" i="6"/>
  <c r="F24" i="6"/>
  <c r="F22" i="6"/>
  <c r="F20" i="6"/>
  <c r="F18" i="6"/>
  <c r="F16" i="6"/>
  <c r="F14" i="6"/>
  <c r="F12" i="6"/>
  <c r="F10" i="6"/>
  <c r="A1" i="6"/>
  <c r="F54" i="5"/>
  <c r="D54" i="5"/>
  <c r="D53" i="5"/>
  <c r="F53" i="5" s="1"/>
  <c r="F52" i="5"/>
  <c r="F51" i="5"/>
  <c r="F50" i="5"/>
  <c r="F49" i="5"/>
  <c r="F48" i="5"/>
  <c r="D47" i="5"/>
  <c r="F47" i="5" s="1"/>
  <c r="F46" i="5"/>
  <c r="F38" i="5"/>
  <c r="F37" i="5"/>
  <c r="C37" i="5"/>
  <c r="F36" i="5"/>
  <c r="F35" i="5"/>
  <c r="F34" i="5"/>
  <c r="F31" i="5"/>
  <c r="F30" i="5"/>
  <c r="F29" i="5"/>
  <c r="F28" i="5"/>
  <c r="F27" i="5"/>
  <c r="F26" i="5"/>
  <c r="F25" i="5"/>
  <c r="F24" i="5"/>
  <c r="C23" i="5"/>
  <c r="F23" i="5" s="1"/>
  <c r="C22" i="5"/>
  <c r="F22" i="5" s="1"/>
  <c r="F21" i="5"/>
  <c r="F13" i="5"/>
  <c r="F12" i="5"/>
  <c r="A1" i="5"/>
  <c r="F147" i="4"/>
  <c r="F145" i="4"/>
  <c r="F143" i="4"/>
  <c r="F141" i="4"/>
  <c r="F139" i="4"/>
  <c r="F137" i="4"/>
  <c r="F135" i="4"/>
  <c r="F133" i="4"/>
  <c r="F131" i="4"/>
  <c r="F129" i="4"/>
  <c r="F127" i="4"/>
  <c r="F125" i="4"/>
  <c r="F123" i="4"/>
  <c r="F121" i="4"/>
  <c r="F119" i="4"/>
  <c r="F117" i="4"/>
  <c r="F115" i="4"/>
  <c r="F113" i="4"/>
  <c r="F111" i="4"/>
  <c r="F103" i="4"/>
  <c r="F101" i="4"/>
  <c r="F99" i="4"/>
  <c r="F97" i="4"/>
  <c r="F95" i="4"/>
  <c r="F93" i="4"/>
  <c r="F91" i="4"/>
  <c r="F89" i="4"/>
  <c r="F87" i="4"/>
  <c r="F85" i="4"/>
  <c r="F83" i="4"/>
  <c r="F81" i="4"/>
  <c r="F79" i="4"/>
  <c r="F77" i="4"/>
  <c r="F75" i="4"/>
  <c r="F73" i="4"/>
  <c r="F65" i="4"/>
  <c r="F63" i="4"/>
  <c r="F61" i="4"/>
  <c r="F59" i="4"/>
  <c r="F57" i="4"/>
  <c r="F55" i="4"/>
  <c r="F53" i="4"/>
  <c r="F51" i="4"/>
  <c r="F49" i="4"/>
  <c r="F47" i="4"/>
  <c r="F45" i="4"/>
  <c r="F43" i="4"/>
  <c r="F41" i="4"/>
  <c r="F39" i="4"/>
  <c r="F37" i="4"/>
  <c r="F35" i="4"/>
  <c r="F33" i="4"/>
  <c r="F31" i="4"/>
  <c r="F29" i="4"/>
  <c r="F27" i="4"/>
  <c r="F25" i="4"/>
  <c r="F23" i="4"/>
  <c r="F21" i="4"/>
  <c r="F19" i="4"/>
  <c r="F17" i="4"/>
  <c r="F15" i="4"/>
  <c r="F13" i="4"/>
  <c r="F11" i="4"/>
  <c r="A1" i="4"/>
  <c r="F266" i="3"/>
  <c r="F264" i="3"/>
  <c r="F262" i="3"/>
  <c r="F260" i="3"/>
  <c r="F258" i="3"/>
  <c r="F256" i="3"/>
  <c r="F254" i="3"/>
  <c r="F246" i="3"/>
  <c r="F244" i="3"/>
  <c r="F242" i="3"/>
  <c r="F240" i="3"/>
  <c r="F248" i="3" s="1"/>
  <c r="F238" i="3"/>
  <c r="F236" i="3"/>
  <c r="F234" i="3"/>
  <c r="F222" i="3"/>
  <c r="F220" i="3"/>
  <c r="F218" i="3"/>
  <c r="F216" i="3"/>
  <c r="F224" i="3" s="1"/>
  <c r="F226" i="3" s="1"/>
  <c r="D208" i="3"/>
  <c r="F208" i="3" s="1"/>
  <c r="D206" i="3"/>
  <c r="F206" i="3" s="1"/>
  <c r="D204" i="3"/>
  <c r="F204" i="3" s="1"/>
  <c r="F196" i="3"/>
  <c r="F194" i="3"/>
  <c r="F198" i="3" s="1"/>
  <c r="F182" i="3"/>
  <c r="F180" i="3"/>
  <c r="F178" i="3"/>
  <c r="F176" i="3"/>
  <c r="F164" i="3"/>
  <c r="F162" i="3"/>
  <c r="F160" i="3"/>
  <c r="F158" i="3"/>
  <c r="F156" i="3"/>
  <c r="F154" i="3"/>
  <c r="F152" i="3"/>
  <c r="F150" i="3"/>
  <c r="F148" i="3"/>
  <c r="F166" i="3" s="1"/>
  <c r="F168" i="3" s="1"/>
  <c r="F140" i="3"/>
  <c r="F138" i="3"/>
  <c r="F136" i="3"/>
  <c r="F128" i="3"/>
  <c r="F126" i="3"/>
  <c r="F124" i="3"/>
  <c r="F122" i="3"/>
  <c r="F130" i="3" s="1"/>
  <c r="F132" i="3" s="1"/>
  <c r="F110" i="3"/>
  <c r="F108" i="3"/>
  <c r="F106" i="3"/>
  <c r="F104" i="3"/>
  <c r="F102" i="3"/>
  <c r="F112" i="3" s="1"/>
  <c r="F114" i="3" s="1"/>
  <c r="F94" i="3"/>
  <c r="F92" i="3"/>
  <c r="F90" i="3"/>
  <c r="F88" i="3"/>
  <c r="D80" i="3"/>
  <c r="F80" i="3" s="1"/>
  <c r="F78" i="3"/>
  <c r="F76" i="3"/>
  <c r="F74" i="3"/>
  <c r="F72" i="3"/>
  <c r="F60" i="3"/>
  <c r="F58" i="3"/>
  <c r="F50" i="3"/>
  <c r="F48" i="3"/>
  <c r="F46" i="3"/>
  <c r="F44" i="3"/>
  <c r="F42" i="3"/>
  <c r="F40" i="3"/>
  <c r="F38" i="3"/>
  <c r="F36" i="3"/>
  <c r="F34" i="3"/>
  <c r="F32" i="3"/>
  <c r="F30" i="3"/>
  <c r="F28" i="3"/>
  <c r="F26" i="3"/>
  <c r="F18" i="3"/>
  <c r="F16" i="3"/>
  <c r="F14" i="3"/>
  <c r="F12" i="3"/>
  <c r="A4" i="3"/>
  <c r="A1" i="3"/>
  <c r="B30" i="2"/>
  <c r="B24" i="2"/>
  <c r="G152" i="12" l="1"/>
  <c r="F40" i="9"/>
  <c r="F42" i="9" s="1"/>
  <c r="C36" i="2" s="1"/>
  <c r="D35" i="2" s="1"/>
  <c r="F41" i="8"/>
  <c r="F8" i="8" s="1"/>
  <c r="C33" i="2" s="1"/>
  <c r="D32" i="2" s="1"/>
  <c r="E44" i="5"/>
  <c r="F44" i="5" s="1"/>
  <c r="F56" i="5" s="1"/>
  <c r="F15" i="5"/>
  <c r="F105" i="4"/>
  <c r="F107" i="4" s="1"/>
  <c r="C20" i="2" s="1"/>
  <c r="F52" i="3"/>
  <c r="F54" i="3" s="1"/>
  <c r="F20" i="3"/>
  <c r="F22" i="3" s="1"/>
  <c r="F45" i="7"/>
  <c r="F46" i="7" s="1"/>
  <c r="F8" i="7" s="1"/>
  <c r="C30" i="2" s="1"/>
  <c r="F64" i="6"/>
  <c r="F66" i="6" s="1"/>
  <c r="C27" i="2" s="1"/>
  <c r="D26" i="2" s="1"/>
  <c r="E19" i="5"/>
  <c r="F19" i="5" s="1"/>
  <c r="F40" i="5" s="1"/>
  <c r="F8" i="5" s="1"/>
  <c r="C24" i="2" s="1"/>
  <c r="D23" i="2" s="1"/>
  <c r="F67" i="4"/>
  <c r="F69" i="4" s="1"/>
  <c r="C19" i="2" s="1"/>
  <c r="F149" i="4"/>
  <c r="F151" i="4" s="1"/>
  <c r="C21" i="2" s="1"/>
  <c r="F270" i="3"/>
  <c r="F210" i="3"/>
  <c r="F212" i="3" s="1"/>
  <c r="F228" i="3" s="1"/>
  <c r="C15" i="2" s="1"/>
  <c r="F142" i="3"/>
  <c r="F144" i="3" s="1"/>
  <c r="F170" i="3" s="1"/>
  <c r="F250" i="3"/>
  <c r="F96" i="3"/>
  <c r="F98" i="3" s="1"/>
  <c r="F62" i="3"/>
  <c r="F64" i="3" s="1"/>
  <c r="F184" i="3"/>
  <c r="F186" i="3" s="1"/>
  <c r="F188" i="3" s="1"/>
  <c r="C14" i="2" s="1"/>
  <c r="F82" i="3"/>
  <c r="F84" i="3" s="1"/>
  <c r="F200" i="3"/>
  <c r="F268" i="3"/>
  <c r="G154" i="12" l="1"/>
  <c r="G155" i="12" s="1"/>
  <c r="F116" i="3"/>
  <c r="C12" i="2" s="1"/>
  <c r="F66" i="3"/>
  <c r="C11" i="2" s="1"/>
  <c r="F272" i="3"/>
  <c r="C16" i="2" s="1"/>
  <c r="G156" i="12" l="1"/>
  <c r="G157" i="12" s="1"/>
  <c r="D10" i="2"/>
  <c r="D38" i="2" s="1"/>
  <c r="C5" i="1" s="1"/>
  <c r="G158" i="12" l="1"/>
  <c r="G159" i="12" s="1"/>
  <c r="D39" i="2"/>
  <c r="D40" i="2" s="1"/>
  <c r="G160" i="12" l="1"/>
  <c r="G8" i="12"/>
  <c r="G161" i="12" l="1"/>
  <c r="G162" i="12" s="1"/>
  <c r="G50" i="12"/>
  <c r="G51" i="12" l="1"/>
  <c r="G52" i="12" l="1"/>
  <c r="G53" i="12" s="1"/>
  <c r="G54" i="12" l="1"/>
  <c r="G55" i="12" s="1"/>
  <c r="G56" i="12" l="1"/>
  <c r="G57" i="12" s="1"/>
  <c r="G58" i="12" s="1"/>
  <c r="G59" i="12" l="1"/>
  <c r="G60" i="12" s="1"/>
  <c r="G61" i="12" l="1"/>
  <c r="G62" i="12" s="1"/>
  <c r="G63" i="12" s="1"/>
  <c r="G65" i="12" l="1"/>
  <c r="G68" i="12" l="1"/>
  <c r="G69" i="12" s="1"/>
  <c r="G70" i="12" s="1"/>
  <c r="G71" i="12" s="1"/>
  <c r="G73" i="12" l="1"/>
  <c r="F74" i="12" s="1"/>
  <c r="G74" i="12" s="1"/>
  <c r="F75" i="12" s="1"/>
  <c r="G75" i="12" s="1"/>
  <c r="F76" i="12" s="1"/>
  <c r="G76" i="12" s="1"/>
  <c r="F78" i="12" l="1"/>
  <c r="F77" i="12"/>
  <c r="F79" i="12"/>
  <c r="G79" i="12" s="1"/>
  <c r="F80" i="12" s="1"/>
  <c r="G80" i="12" s="1"/>
  <c r="F81" i="12" s="1"/>
  <c r="G81" i="12" s="1"/>
  <c r="F82" i="12" s="1"/>
  <c r="G82" i="12" s="1"/>
  <c r="F83" i="12" s="1"/>
  <c r="G83" i="12" s="1"/>
  <c r="F84" i="12" s="1"/>
  <c r="G84" i="12" s="1"/>
  <c r="G85" i="12" s="1"/>
  <c r="G125" i="12"/>
  <c r="G122" i="12"/>
  <c r="G134" i="12"/>
  <c r="G137" i="12"/>
  <c r="G138" i="12"/>
  <c r="G119" i="12"/>
  <c r="G133" i="12"/>
  <c r="G123" i="12"/>
  <c r="G120" i="12"/>
  <c r="G131" i="12"/>
  <c r="G132" i="12"/>
  <c r="G121" i="12"/>
  <c r="G118" i="12"/>
  <c r="G130" i="12"/>
  <c r="G139" i="12"/>
  <c r="G124" i="12"/>
  <c r="G126" i="12"/>
  <c r="G116" i="12"/>
  <c r="G127" i="12"/>
  <c r="F142" i="12" l="1"/>
  <c r="G142" i="12" s="1"/>
  <c r="F141" i="12"/>
  <c r="G141" i="12" s="1"/>
  <c r="G143" i="12" s="1"/>
  <c r="G99" i="12" l="1"/>
  <c r="G102" i="12"/>
  <c r="G108" i="12"/>
  <c r="G104" i="12"/>
  <c r="G107" i="12"/>
  <c r="G94" i="12"/>
  <c r="G101" i="12"/>
  <c r="G12" i="12"/>
  <c r="G98" i="12"/>
  <c r="G92" i="12"/>
  <c r="G95" i="12"/>
  <c r="F91" i="12"/>
  <c r="G91" i="12" s="1"/>
  <c r="G96" i="12"/>
  <c r="G93" i="12"/>
  <c r="G106" i="12"/>
  <c r="G97" i="12"/>
  <c r="G103" i="12"/>
  <c r="G105" i="12"/>
  <c r="F109" i="12" l="1"/>
  <c r="G109" i="12" s="1"/>
  <c r="G110" i="12"/>
  <c r="G10" i="12" s="1"/>
  <c r="G15" i="12" s="1"/>
  <c r="F12" i="11" l="1"/>
  <c r="F14" i="11" s="1"/>
  <c r="G17" i="12"/>
  <c r="G186" i="12"/>
  <c r="G184" i="12"/>
  <c r="G182" i="12"/>
  <c r="G181" i="12"/>
  <c r="F188" i="12" l="1"/>
  <c r="G188" i="12" s="1"/>
  <c r="F187" i="12"/>
  <c r="G187" i="12" s="1"/>
  <c r="G190" i="12" s="1"/>
  <c r="F167" i="12" s="1"/>
  <c r="G167" i="12" s="1"/>
  <c r="F175" i="12" l="1"/>
  <c r="G175" i="12" s="1"/>
  <c r="G176" i="12"/>
  <c r="G19" i="12" s="1"/>
  <c r="F21" i="12" l="1"/>
  <c r="F43" i="11"/>
  <c r="F46" i="11" s="1"/>
  <c r="F50" i="11" l="1"/>
  <c r="F48" i="11"/>
  <c r="F17" i="11"/>
  <c r="F20" i="11" s="1"/>
  <c r="C6" i="1" l="1"/>
  <c r="C16" i="1" s="1"/>
  <c r="E21" i="11"/>
  <c r="C18" i="1" l="1"/>
  <c r="C20" i="1"/>
</calcChain>
</file>

<file path=xl/sharedStrings.xml><?xml version="1.0" encoding="utf-8"?>
<sst xmlns="http://schemas.openxmlformats.org/spreadsheetml/2006/main" count="3518" uniqueCount="1568">
  <si>
    <t>REKAPITULACIJA</t>
  </si>
  <si>
    <t>4A</t>
  </si>
  <si>
    <t>4B</t>
  </si>
  <si>
    <t>4C</t>
  </si>
  <si>
    <t>VODOVOD</t>
  </si>
  <si>
    <t>PLINOVOD</t>
  </si>
  <si>
    <t>ELEKTRIKA NN</t>
  </si>
  <si>
    <t>3A</t>
  </si>
  <si>
    <t>2B</t>
  </si>
  <si>
    <t>ELEKTRIKA ČRP</t>
  </si>
  <si>
    <t>KANALIZACIJA</t>
  </si>
  <si>
    <t>ČRPALIŠČE - GRADBENI DEL</t>
  </si>
  <si>
    <t>ČRPALIŠČE - STROJNI DEL</t>
  </si>
  <si>
    <t>SKUPAJ BREZ DDV:</t>
  </si>
  <si>
    <t>Infrastruktura MOL</t>
  </si>
  <si>
    <t>CESTA</t>
  </si>
  <si>
    <t>Rekapitulacija</t>
  </si>
  <si>
    <t>Št. postavke</t>
  </si>
  <si>
    <t>Opis</t>
  </si>
  <si>
    <t>Znesek v EUR brez DDV</t>
  </si>
  <si>
    <t>1</t>
  </si>
  <si>
    <t>PROMETNE POVRŠINE</t>
  </si>
  <si>
    <t>1.1</t>
  </si>
  <si>
    <t>Preddela</t>
  </si>
  <si>
    <t>1.2</t>
  </si>
  <si>
    <t>Zemeljska dela</t>
  </si>
  <si>
    <t>1.3</t>
  </si>
  <si>
    <t>Voziščne konstrukcije</t>
  </si>
  <si>
    <t>1.4</t>
  </si>
  <si>
    <t>Odvodnjavanje</t>
  </si>
  <si>
    <t>1.5</t>
  </si>
  <si>
    <t>Gradbeno obrtniška dela</t>
  </si>
  <si>
    <t>1.6</t>
  </si>
  <si>
    <t>Prometna oprema in signalizacija</t>
  </si>
  <si>
    <t>2</t>
  </si>
  <si>
    <t>METEORNA KANALIZACIJA</t>
  </si>
  <si>
    <t>2.1</t>
  </si>
  <si>
    <t>kanal MK1</t>
  </si>
  <si>
    <t>2.2</t>
  </si>
  <si>
    <t>kanal MK1.1</t>
  </si>
  <si>
    <t>2.3</t>
  </si>
  <si>
    <t>Kanal MK2</t>
  </si>
  <si>
    <t>3</t>
  </si>
  <si>
    <t>ELEKTRO-KABELSKA KANALIZACIJA</t>
  </si>
  <si>
    <t>3.1</t>
  </si>
  <si>
    <t>4</t>
  </si>
  <si>
    <t>PREPUSTI</t>
  </si>
  <si>
    <t>4.1</t>
  </si>
  <si>
    <t>PREPUST v km 0+028</t>
  </si>
  <si>
    <t>5</t>
  </si>
  <si>
    <t>ELEKTRIČNE INŠTALACIJE</t>
  </si>
  <si>
    <t>5.1</t>
  </si>
  <si>
    <t>6</t>
  </si>
  <si>
    <t>TELEKOMUNIKACIJSKO OMREŽJE</t>
  </si>
  <si>
    <t>6.1</t>
  </si>
  <si>
    <t>Prestavitev telekomunikacij</t>
  </si>
  <si>
    <t>7</t>
  </si>
  <si>
    <t>TUJE STORITVE</t>
  </si>
  <si>
    <t>7.1</t>
  </si>
  <si>
    <t>SKUPAJ  (BREZ DDV)</t>
  </si>
  <si>
    <t>DDV (22%)</t>
  </si>
  <si>
    <t>SKUPAJ  (Z DDV)</t>
  </si>
  <si>
    <t>V priloženem popisu je v nekaterih postavkah zaradi ustreznejšega opisa materialov ali opreme v informativne namene naveden tudi proizvajalec in tip materiala ali opreme. Navedba je zgolj informativne narave in se lahko ponudi material oz. oprema, ki je enakovredna (68 člen ZJN-3).</t>
  </si>
  <si>
    <t>Enota</t>
  </si>
  <si>
    <t>Količina</t>
  </si>
  <si>
    <t>Cena v EUR</t>
  </si>
  <si>
    <t>Vrednost brez DDV</t>
  </si>
  <si>
    <t>1.1.1</t>
  </si>
  <si>
    <t>GEODETSKA DELA</t>
  </si>
  <si>
    <t>1.1.1.1</t>
  </si>
  <si>
    <t>Obnova in zavarovanje zakoličbe osi trase ostale javne ceste v ravninskem terenu</t>
  </si>
  <si>
    <t>m1</t>
  </si>
  <si>
    <t>1.1.1.2</t>
  </si>
  <si>
    <t>Postavitev in zavarovanje prečnega profila ostale javne ceste v ravninskem terenu</t>
  </si>
  <si>
    <t>kos</t>
  </si>
  <si>
    <t>1.1.1.3</t>
  </si>
  <si>
    <t>Zakoličba in zavarovanje detajlnih točk (ocena!)</t>
  </si>
  <si>
    <t>1.1.1.4</t>
  </si>
  <si>
    <t>Obnova in zavarovanje zakoličbe trase komunalnih vodov v ravninskem terenu, ob prisotnosti upravljalca posameznega komunalnega voda.</t>
  </si>
  <si>
    <t>1.1.1.5</t>
  </si>
  <si>
    <t>Nepredvidena dela vpisana v gradbeni dnevnik in potrejan s strani odgovornega nadzornika.</t>
  </si>
  <si>
    <t>1.1.1.</t>
  </si>
  <si>
    <t>1.1.2</t>
  </si>
  <si>
    <t>ČIŠČENJE TERENA</t>
  </si>
  <si>
    <t>1.1.2.1</t>
  </si>
  <si>
    <t>Odstranitev grmovja, živih mej in posek dreves z debli, vejami ter odstranitev panjev. Odvoz na ustrezno deponijo in plačilom deponijske takse. Opomba: posek in odstranitev živih mej ob cesti. Vključno z odvozom na deponijo in plačilom dpeonijske takse.</t>
  </si>
  <si>
    <t>m2</t>
  </si>
  <si>
    <t>1.1.2.2</t>
  </si>
  <si>
    <t>Rušenje in odvoz obstoječe prometne signalizacije in javne razsvetljave na ustrezno deponijo po izboru izvajalca in s plačilom deponijske takse.</t>
  </si>
  <si>
    <t>1.1.2.3</t>
  </si>
  <si>
    <t>Rezanje asfaltne plasti s talno diamantno žago, globine do največ 15 cm. Normalna debelina asfalta je 8 cm.</t>
  </si>
  <si>
    <t>1.1.2.4</t>
  </si>
  <si>
    <t>Rušenje asfaltnih plasti debeline do 15 cm, nakladanje in odvoz porušenega asfalta na ustrezno deponijo po izboru izvajalca in s plačilom deponijske takse.</t>
  </si>
  <si>
    <t>1.1.2.5</t>
  </si>
  <si>
    <t>Rušenje betonskih robnikov 15/25/100, nakladanje ruševin in odvoz gradbenih odpadkov na ustrezno deponijo po izboru izvajalca ter plačilo deponijske takse</t>
  </si>
  <si>
    <t>1.1.2.6</t>
  </si>
  <si>
    <t>Rušenje jeklene varnostne ograje (JVO), nakladanje ruševin in odvoz gradbenih odpadkov na ustrezno deponijo po izboru izvajalca ter plačilo deponijske takse</t>
  </si>
  <si>
    <t>1.1.2.7</t>
  </si>
  <si>
    <t>Rušenje obstoječega cestnega požiralnika premera med 50 in 100 cm vključno z LTŽ pokrovom. V ceni je poleg rušenja zajet tudi odvoz na dpeonijo po izboru izvajalca in plačilo deponijske takse.</t>
  </si>
  <si>
    <t>1.1.2.8</t>
  </si>
  <si>
    <t>Rušenje obstoječega meteornega kanala iz betonskih cevi premera do fi 500 mm vključno z odvozom na dpeonijo po izboru izvajalca in plačilom deponijske takse.</t>
  </si>
  <si>
    <t>m</t>
  </si>
  <si>
    <t>1.1.2.9</t>
  </si>
  <si>
    <t>Rušenje zidane ograje, podpornega zidu, nakladanje ruševin in odvoz gradbenih odpadkov na ustrezno deponijo po izboru izvajalca ter plačilo deponijske takse</t>
  </si>
  <si>
    <t>m3</t>
  </si>
  <si>
    <t>1.1.2.10</t>
  </si>
  <si>
    <t>Porušitev in odstranitev jeklene varnostne ograje za pešce višine do 1,10 z vertikalnimi polnili. Vključno z odvozom na dpeonijo in plačilom dpeonijske takse.</t>
  </si>
  <si>
    <t>1.1.2.11</t>
  </si>
  <si>
    <t>Porušitev in odstranitev obstoječe LTŽ rešetke širine 30 cm vključno z odvozom na deponijo in plačilom deponijske takse.</t>
  </si>
  <si>
    <t>1.1.2.12</t>
  </si>
  <si>
    <t>Porušitev in odstranitev obstoječega tlaka iz granitnih kock vključno z odvozom na deponijo po izboru izvajalca in plačilom dpeonijske takse.</t>
  </si>
  <si>
    <t>1.1.2.13</t>
  </si>
  <si>
    <t>Porušitev in odstranitev obstoječega armirano - betonskega škatlastega prepusta dimenzij 2.50 x 1.60 m z debelino sten 0.20 m. V ceni je zajeta porušitev oibjekta, sortiranje odpadkov, odvoz na deponijo gradbenih odpadkov po izboru izvajalca ter plačilo deponijske takse.</t>
  </si>
  <si>
    <t>1.1.2.14</t>
  </si>
  <si>
    <t>1.1.3</t>
  </si>
  <si>
    <t>OSTALA PREDDELA</t>
  </si>
  <si>
    <t>1.1.3.1</t>
  </si>
  <si>
    <t>Ureditev gradbišča ter postavitev in dovoz začasne prometne signalizacije. Po končanju del se začasna proemtna signalizacija odstrani.</t>
  </si>
  <si>
    <t>1.1.3.2</t>
  </si>
  <si>
    <t>Gradnja pod lokalnim prometom, postavitev in vzdrževanje semaforja (upoštevati ceno dnevnega najema in vzdrževanja). Vključno z izdelavo elaborata začasne prometne ureditve in pridobitvijo dovoljenja za cestno zaporo.</t>
  </si>
  <si>
    <t>dan</t>
  </si>
  <si>
    <t>1.1.3.3</t>
  </si>
  <si>
    <t>1.2.1</t>
  </si>
  <si>
    <t>IZKOPI</t>
  </si>
  <si>
    <t>1.2.1.1</t>
  </si>
  <si>
    <t xml:space="preserve">Površinski izkop plodne zemljine – 1. kategorije – strojno z nakladanjem oz. odmikom za humiziranje brežin, zelenic. Povprena debelina humusa znaša </t>
  </si>
  <si>
    <t>1.2.1.2</t>
  </si>
  <si>
    <t>Široki izkop slabo nosilne zemljine – 3. kategorije – strojno z nakladanjem z odvozom na ustrezno deponijo po izboru izvajalca, skupaj z razgrinjanjem in plačilom deponijske takse. Izkop za cesto. OBRAČUN PO IZKAZU KUBATUR.</t>
  </si>
  <si>
    <t>1.2.1.3</t>
  </si>
  <si>
    <t>Izkop vezljive zemljine/zrnate kamnine – 3. kategorije za temelje, kanalske rove, prepuste, jaške in drenaže, širine do 1,0 m in globine do 2,0 m – strojno, planiranje dna ročno. Vključno z odvozom na deponijo po izboru izvajalca in plačilom deponijske takse. Temelj podpornga zidu. OBRAČUN PO IZKAZU KUBATUR.</t>
  </si>
  <si>
    <t>1.2.1.4</t>
  </si>
  <si>
    <t>Izkop 3.kategorije za lokalno izboljšanje temeljnih tal v območju ceste in podpornega zidu v globini do 50 cm skladno z geomehanskim nazdorom po vpisu v gradbeni dnevnik. V ceni je zajet odvoz materiala na gradbeno deponijo po izboru izvajalca ter plačilo dpeonijske takse. OBRAČUN PO IZKAZU KUBATUR.</t>
  </si>
  <si>
    <t>1.2.1.5</t>
  </si>
  <si>
    <t>Ročni izkop slabo nosilne zemljine 3.kategorije - z nakladanjem na prevozno sredstvo odvozom na dpeonijo gradbenih odpadkov in plačilom dpeonijske takse. Ocena 2% izkopa.</t>
  </si>
  <si>
    <t>1.2.1.6</t>
  </si>
  <si>
    <t>1.2.2</t>
  </si>
  <si>
    <t>PLANUM TEMELJNIH TAL</t>
  </si>
  <si>
    <t>1.2.2.1</t>
  </si>
  <si>
    <t>Ureditev planuma temeljnih tal slabo nosilne zemljine – 3. kategorije. Obračun po dejanskih izmerah. Območje ceste.</t>
  </si>
  <si>
    <t>1.2.2.2</t>
  </si>
  <si>
    <t>Ročno planiranje dna kanalskih rovov, propustov, z točnostjo +/- 3 cm. Podporni zid.</t>
  </si>
  <si>
    <t>1.2.2.3</t>
  </si>
  <si>
    <t>Nabava, dobava in vgradnja ločilnega geosintetika nosilnosti 16 kN/m na stiku med voziščno konstrukcijo in temeljnimi tlemi.</t>
  </si>
  <si>
    <t>1.2.2.4</t>
  </si>
  <si>
    <t>Nabava, dobava in vgradnja ojačitvenega geosintetika - geomreže, nosilnosti 40 kN/m (kot npr. NAUE SECUREGRID). Območje podpornega zidu</t>
  </si>
  <si>
    <t>1.2.2.5</t>
  </si>
  <si>
    <t>1.2.3</t>
  </si>
  <si>
    <t>NASIPI, BREŽINE IN ZELENICE</t>
  </si>
  <si>
    <t>1.2.3.1</t>
  </si>
  <si>
    <t>Izdelava nasipa iz zrnate kamnine 3. kategorije z dobavo iz kamnoloma po izboru izvajalca, vgrajevanje v plasteh do debeline 0,3 m, s komprimiranjem do predpisane zgoščenosti Ev2=60Mpa. Vključno z vsemi dodatnimi in zaščitnimi deli in preizkusom nosilnosti z merilno ploščo. Obračun po izkazu kubatur.</t>
  </si>
  <si>
    <t>1.2.3.2</t>
  </si>
  <si>
    <t>Izdelava zasipa  iz zrnate kamnine 3. kategorije z dobavo iz kamnoloma po izboru izvajalca, vgrajevanje v plasteh do debeline 0,3 m, s komprimiranjem do predpisane zgoščenosti Ev2=60Mpa. Vključno z vsemi dodatnimi in zaščitnimi deli in preizkusom nosilnosti z merilno ploščo. Obračun po izkazu kubatur. Zasip podpornega zidu</t>
  </si>
  <si>
    <t xml:space="preserve">Vgraditev posteljice iz kamnitega materiala 0 -125mm v debelini do 50 cm. V ceni je zajeta nabava in dobava materiala na gradbišče, vgrajevanje v plasteh do 40cm pri optimalni vlagi in s sprotnim komprimiranjem na nosilnost EV2=80Mpa. Vključno z vsemi dodatnimi in zaščitnimi deli in preizkusom nosilnosti z merilno ploščo. Obračun po izkazu kubatur v raščenem stanju.  </t>
  </si>
  <si>
    <t>1.2.3.3</t>
  </si>
  <si>
    <t>Humiziranje brežin, bankin in zelenic z valjanjem, v debelini 15 cm - strojno, z zatravitvijo in posevkom travnatega semena. Uporaba predhodno odmaknjenega, odkopanega humusa.</t>
  </si>
  <si>
    <t>1.2.3.4</t>
  </si>
  <si>
    <t>Utrditev bankin s tamponom (upoštevan v voziščni konstrukciji), širine od 0,75 - 1,00m, v naklonu do 6,0%.</t>
  </si>
  <si>
    <t>1.2.3.5</t>
  </si>
  <si>
    <t>Nepredvidena dela vpisana v gradbeni dnevnik in potrjen s strani odgovornega nadzornika.</t>
  </si>
  <si>
    <t>1.2.3.</t>
  </si>
  <si>
    <t>1.3.1</t>
  </si>
  <si>
    <t>NOSILNE PLASTI</t>
  </si>
  <si>
    <t>1.3.1.1</t>
  </si>
  <si>
    <t>Izdelava nevezane nosilne plasti drobljenca iz kamnine v debelini 21 do 30 cm (D32). Dobava na mesto vgradnje in izdelava nosilne plasti z enakomerno zrnatim drobljencem zrnavosti 0-32mm, s sprotno komprimacijo do zahtevane zbitosti. Drobljenec služi tudi za izdelavo bankin. Zaključna plast mora dosegati modul nosilnosti Ev2 =120 Mpa. V ceni so zajete tudi meritve zbitosti in nosilnosti s togo krožno ploščo ter izvedba finega planuma iz drobljenca 0/8 v debelini do 2 cm pred pričetkom polaganja nosilne asfaltne plasti. PO IZKAZU KUBATUR</t>
  </si>
  <si>
    <t>1.3.1.2</t>
  </si>
  <si>
    <t>Izdelava s cementom vezane (stabilizirane) nosilne plasti drobljenca – mešanje na mestu vgraditve v debelini 20 cm. Prehod na konstrukcijo prepusta.</t>
  </si>
  <si>
    <t>1.3.1.3</t>
  </si>
  <si>
    <t>Nabava, dobava in izdelava nosilne plasti bituminizirane zmesi AC 22 base B 50/70 A3, v debelini 8 cm. V ceni je zajeta izdelava v projektiranih padcih in naklonih, ter vsa dodatna in zaščitna dela. Območje ceste.</t>
  </si>
  <si>
    <t>1.3.1.4</t>
  </si>
  <si>
    <t>Nabava, dobava in izdelava nosilne plasti bituminizirane zmesi AC 22 base B 50/70 A3, v debelini 6 cm. V ceni je zajeta izdelava v projektiranih padcih in naklonih, ter vsa dodatna in zaščitna dela. Območje uvozov.</t>
  </si>
  <si>
    <t>1.3.1.5</t>
  </si>
  <si>
    <t>Nepredvidena dela vpisana v gradbeni dnevnik in potrjena s strani odgovornega nadzornika.</t>
  </si>
  <si>
    <t>2.3.1</t>
  </si>
  <si>
    <t>2.3.2</t>
  </si>
  <si>
    <t>OBRABNO-ZAPORNE PLASTI</t>
  </si>
  <si>
    <t>2.3.2.1</t>
  </si>
  <si>
    <t>Nabava, dobava in izdelava obrabne in zaporne plasti bituminizirane zmesi AC 11 surf B 50/70 A3, v debelini 4 cm. V ceni je zajeta izdelava v projektiranih padcih in naklonih, ter vsa dodatna in zaščitna dela. Območje ceste.</t>
  </si>
  <si>
    <t>2.3.2.2</t>
  </si>
  <si>
    <t>Nabava, dobava in izdelava obrabne in zaporne plasti bituminizirane zmesi AC 8 surf B 70/100 A5, v debelini 3 cm. Hodnik za pešce, uvozi. Vgradnja tudi ročno.</t>
  </si>
  <si>
    <t>2.3.2.4</t>
  </si>
  <si>
    <t xml:space="preserve">Betonirana bankina: 20 cm debel sloj armiranega betona C35/C45 (upogibna trdnost najmanj 5,5 N/mm2). V sloj betona se vgradi 0,8% rebraste armature glede na površino betonskega preseka, postavljeno v smeri prometa (7 palic premera 18mm na 1 tekoči meter preseka). Armatura naj bo postavljena v zgornji polovici betonskega preseka na globini 10 cm. Zmrzlinska obstojnost v prisotnosti talilnih soli XF 4 (OSMO 25). Podlaga izdelana iz agregatov karbonatnih kamenin. </t>
  </si>
  <si>
    <t>2.3.2.6</t>
  </si>
  <si>
    <t>2.3.3</t>
  </si>
  <si>
    <t>ROBNI ELEMENTI VOZIŠČA</t>
  </si>
  <si>
    <t>2.3.3.1</t>
  </si>
  <si>
    <t xml:space="preserve">Dobava in vgraditev predfabriciranega dvignjenega robnika iz cementnega betona  s prerezom 15/25cm, dolžine 1,00m, na betonsko podlago MB 20 z obbetoniranjem in fugiranjem robnikov s cem. malto 1:3. V ceni so zajeta vsa dodatna in zaščitna dela. </t>
  </si>
  <si>
    <t>2.3.3.2</t>
  </si>
  <si>
    <t xml:space="preserve">Dobava in vgraditev predfabriciranega pogreznjenega robnika iz cementnega betona  s prerezom 15/25cm, dolžine 1,00m, na betonsko podlago MB 20 z obbetoniranjem in fugiranjem robnikov s cem. malto 1:3. V ceni so zajeta vsa dodatna in zaščitna dela. </t>
  </si>
  <si>
    <t>2.3.3.3</t>
  </si>
  <si>
    <t xml:space="preserve">Dobava in vgraditev predfabriciranega zvrnjenega robnika iz cementnega betona  s prerezom 15/25cm, dolžine 1,00m, na betonsko podlago MB 20 z obbetoniranjem in fugiranjem robnikov s cem. malto 1:3. V ceni so zajeta vsa dodatna in zaščitna dela. </t>
  </si>
  <si>
    <t>2.3.3.4</t>
  </si>
  <si>
    <t xml:space="preserve">Dobava in vgraditev predfabriciranega robnika iz cementnega betona  s prerezom 8/20cm, dolžine 1,00m, na betonsko podlago MB 20 z obbetoniranjem in fugiranjem robnikov s cem. malto 1:3. V ceni so zajeta vsa dodatna in zaščitna dela. </t>
  </si>
  <si>
    <t>2.3.3.5</t>
  </si>
  <si>
    <t>Rušenje in prilagoditev višine pokrovov jaškov in pokrovov vodovodnih ventilov na novo niveleto (možnost podvajanja postavke z drugimi načrti).</t>
  </si>
  <si>
    <t>2.3.3.6</t>
  </si>
  <si>
    <t>Prilagoditev pokrovov kanalizacijskih jaškov na novo niveleto. Vključno z vsemi dodatnimi in pomožnimi deli.</t>
  </si>
  <si>
    <t>2.3.3.7</t>
  </si>
  <si>
    <t>Prilagoditev pokrovov elektro in TK jaškov novemu poteku ceste in pločnika. V ceni je zajeta porušitev obstoječega pokrova jaška, prilagoditev novi niveleti ter vsa dodatna in zaščitna dela.</t>
  </si>
  <si>
    <t>2.3.3.8</t>
  </si>
  <si>
    <t xml:space="preserve"> Nabava, dobava in zamenjava obstoječih pokrovov elektro-kabelske kanalizacije z novimi dimenzije 600 x 600 mm, nosilnosti 400 kN. Pokrovi morajo biti opremljeni sprotihrupnim vložkom in EPDM tesnilom. Vključno z vsemi pomožnimi deli na območju venca EKK jaška.</t>
  </si>
  <si>
    <t>Uvaljanje kadunjastega jarka (mulde) širine 50 cm. Vgradnji material že upoštevan v prejšnih postavkah.</t>
  </si>
  <si>
    <t>2.3.3.9</t>
  </si>
  <si>
    <t>2.4</t>
  </si>
  <si>
    <t>2.4.1</t>
  </si>
  <si>
    <t>JAŠKI IN VEZNA KANALIZACIJA</t>
  </si>
  <si>
    <t>2.4.2.1</t>
  </si>
  <si>
    <t>Izdelava vključno z dobavo in nabavo materiala, betonskega cestnega požiralnika iz cevi fi 50 cm, z vtokom pod robnikom,  globine do 2.0 m. Cena vključuje tudi dobavo, nabavo in montažo dvignjenega robnika iz cementnega betona  s prerezom 15/25cm z vtokom, svetle višine 12 cm in priklop PVC cevi na požiralnik. Vključno s LTŽ pokrovom, ki ustreza SIST EN 124-2:2015</t>
  </si>
  <si>
    <t>2.4.2.2</t>
  </si>
  <si>
    <t>Izdelava vključno z dobavo in nabavo materiala betonskega cestnega požiralnika iz cevi fi 50 cm, z vtokom pod robnikom,  globine do 2.0 m.  Cena vključuje tudi dobavo, nabavo in montažo dvignjenega robnika iz cementnega betona  s prerezom 15/25cm z vtokom, svetle višine 12 cm in priklop PVC cevi na požiralnik. Vključno z robniško rešetko, ki ustreza SIST EN 124-2:2015.</t>
  </si>
  <si>
    <t>2.4.2.3</t>
  </si>
  <si>
    <t>Izdelava vključno z dobavo in nabavo vsega materiala za izdelavo betonskega cestnega požiralnika iz cevi fi 50 cm, z vtokom skozi rešetko iz duktilne litine s nosilnostjo 400kN, s prerezom 400/400 mm. Rešetka mora ustrezati SIST EN 124-2:2015</t>
  </si>
  <si>
    <t>2.4.2.4</t>
  </si>
  <si>
    <t>Izgradnja kanalov iz PVC cevi, profila DN 160mm SN8, za priklop cestnih požiralnikov na meteorni kanal, skupaj z vsemi potrebnimi fazonskimi kosi. Vezna kanalizacija se obbetonira s pustim betonom (C16/20). V ceni zajeta vsa pomožna dela (izkop, zasip), sedlast priključek na meteorni kanal, vsi materiali in prenosi.</t>
  </si>
  <si>
    <t>2.4.2.5</t>
  </si>
  <si>
    <t>2.5</t>
  </si>
  <si>
    <t>2.5.1</t>
  </si>
  <si>
    <t>Tesarska dela</t>
  </si>
  <si>
    <t>2.5.1.1</t>
  </si>
  <si>
    <t>Izdelava dvostranskega vezanega opaža za raven temelj (opaž podpornega zidu)</t>
  </si>
  <si>
    <t>2.5.1.2</t>
  </si>
  <si>
    <t>Izdelava dvostranskega vezanega opaža za raven zid, visok do 2 m</t>
  </si>
  <si>
    <t>2.5.1.3</t>
  </si>
  <si>
    <t>Nepredvidena dela vpisana v gradbeni dnevnik in potrjena s strani dogovornega nadzornika.</t>
  </si>
  <si>
    <t>2.5.2</t>
  </si>
  <si>
    <t>Delo z jeklom za ojačitev</t>
  </si>
  <si>
    <t>2.5.2.1</t>
  </si>
  <si>
    <t>Dobava in postavitev rebrastih žic iz visokovrednega naravno trdega jekla S500 s premerom do 12 mm, za srednje zahtevno ojačitev</t>
  </si>
  <si>
    <t>kg</t>
  </si>
  <si>
    <t>2.5.2.2</t>
  </si>
  <si>
    <t>Dobava in postavitev rebrastih palic iz visokovrednega naravno trdega jekla S500 z nastavki za vijačenje palic brez preklopa,  s premerom 12 mm in večjim</t>
  </si>
  <si>
    <t>2.5.2.3</t>
  </si>
  <si>
    <t>Dobava in postavitev armaturnih mrež MAG 500, vključno s preklopi ter vsemi dodatnimi in pomožnimi deli. Po izkazu armaturnih mrež.</t>
  </si>
  <si>
    <t>2.5.2.4</t>
  </si>
  <si>
    <t>2.5.3</t>
  </si>
  <si>
    <t>Dela s cementnim betonom</t>
  </si>
  <si>
    <t>2.5.3.1</t>
  </si>
  <si>
    <t>Dobava in vgraditev cementnega betona C12/15 v prerez do 0,15 m3/m2-m1. Podložni beton. Dodatek XC 1.</t>
  </si>
  <si>
    <t>2.5.3.2</t>
  </si>
  <si>
    <t>Dobava in vgraditev cementnega betona C30/37 v prerez nad 0,50 m3/m2-m1. Podporni zid. Beton XF2. XD1.</t>
  </si>
  <si>
    <t>2.5.3.3</t>
  </si>
  <si>
    <t>Izdelava dilatacije, delavnega stika, s trikotno letvico.</t>
  </si>
  <si>
    <t>2.5.3.4</t>
  </si>
  <si>
    <t>Izdelava barbakane, izcednice iz PVC cevi premera 125 mm in dolžine 25 cm. Barbakano se izvede na medsebojni razdalji 2.50 m. Vključno z nabavo materiala ter vsemi dodatnimi deli.</t>
  </si>
  <si>
    <t>2.5.3.5</t>
  </si>
  <si>
    <t>2.6</t>
  </si>
  <si>
    <t>2.6.1</t>
  </si>
  <si>
    <t>Pokončna oprema cest</t>
  </si>
  <si>
    <t>Izdelava temelja iz cementnega betona C 12/15, globine 80 cm, premera 40 cm</t>
  </si>
  <si>
    <t>Dobava in vgraditev stebrička za prometni znak iz vroče cinkane jeklene cevi s premerom 64 mm, dolge 3500 mm</t>
  </si>
  <si>
    <t>Dobava in pritrditev trikotnega prometnega znaka, podloga iz vroče cinkane jeklene pločevine, znak z odsevno folijo RA3, dolžina stranice a = 600 mm, skladno s standardom SIST EN 12899-1.</t>
  </si>
  <si>
    <t>2.5.1.4</t>
  </si>
  <si>
    <t>Dobava in pritrditev okroglega prometnega znaka, podloga iz vroče cinkane jeklene pločevine, znak z odsevno folijo RA3, premera 600 mm, skladno s standardom SIST EN 12899-1.</t>
  </si>
  <si>
    <t>2.5.1.5</t>
  </si>
  <si>
    <r>
      <t>Dobava in pritrditev prometnega znaka, podloga iz vroče cinkane jeklene pločevine, znak z belo in rdečo barvo-folijo RA3, velikost od 0,11 do 0,20 m</t>
    </r>
    <r>
      <rPr>
        <vertAlign val="superscript"/>
        <sz val="10"/>
        <color theme="1"/>
        <rFont val="Arial Narrow"/>
        <family val="2"/>
        <charset val="238"/>
      </rPr>
      <t>2</t>
    </r>
    <r>
      <rPr>
        <sz val="10"/>
        <color theme="1"/>
        <rFont val="Arial Narrow"/>
        <family val="2"/>
        <charset val="238"/>
      </rPr>
      <t>, skladno s standardom SIST EN 12899-1.</t>
    </r>
  </si>
  <si>
    <t>2.5.1.6</t>
  </si>
  <si>
    <t>Dobava in vgradnja prometnega ogledala.</t>
  </si>
  <si>
    <t>2.5.1.7</t>
  </si>
  <si>
    <t>Dobava in vgradnja jeklene pridržne ograje za pešce visoke do 1.10 m z vertikalnimi polnili. Vključno z vsem potrebnim materialom za pritrditev na beotnsko konstrukcijo.</t>
  </si>
  <si>
    <t>2.5.1.8</t>
  </si>
  <si>
    <t>Označbe na vozišču</t>
  </si>
  <si>
    <t>Izdelava debeloslojne vzdolžne označbe bele barve na vozišču z večkomponentno hladno plastiko z vmešanimi drobci / kroglicami stekla, vključno 250 g/m2 dodatnega posipa z drobci stekla, strojno, debelina plasti 3 mm, širina črte 12 cm, bele barve, skladno s standardom SIST EN 1436+A1.</t>
  </si>
  <si>
    <t>Izdelava debeloslojne vzdolžne označbe bele barve na vozišču z večkomponentno hladno plastiko z vmešanimi drobci / kroglicami stekla, vključno 250 g/m2 dodatnega posipa z drobci stekla, strojno, debelina plasti 3 mm, širina črte 50 cm, bele barve, skladno s standardom SIST EN 1436+A1.</t>
  </si>
  <si>
    <t>Izdelava debeloslojne vzdolžne označbe rdeče barve na vozišču z večkomponentno hladno plastiko z vmešanimi drobci / kroglicami stekla, vključno 250 g/m2 dodatnega posipa z drobci stekla, strojno, debelina plasti 3 mm, širina črte 20 cm, bele barve, skladno s standardom SIST EN 1436+A1.</t>
  </si>
  <si>
    <t>Izdelava debeloslojne prečne in ostalih označb na vozišču z večkomponentno hladno plastiko z vmešanimi drobci / kroglicami stekla, vključno 250 g/m2 dodatnega posipa z drobci stekla, strojno, debelina plasti 3 mm, rumene barve (RAL 1023), posamezna površina označbe nad 1 m2 , skladno s standradom SIST EN 1436+A1.</t>
  </si>
  <si>
    <t xml:space="preserve">Izdelava tankoslojne označbe na vozišču, označbe za grbine, rumene barve; svetlostni faktor, drsnost, nočna vidnost v mokrih pogojih, kromatske koordinate morajo ustrezati vrednostim znotraj območja, ki ga določa normativ SIST EN 1436 </t>
  </si>
  <si>
    <t>2.5.2.5</t>
  </si>
  <si>
    <t xml:space="preserve">Izdelava debeloslojne prekinjene prečne označbe na vozišču (hladna plastika), prehodi za pešce; svetlostni faktor, drsnost, nočna vidnost v mokrih pogojih, kromatske koordinate morajo ustrezati vrednostim znotraj območja, ki ga določa normativ SIST EN 1436 </t>
  </si>
  <si>
    <t>2.5.2.6</t>
  </si>
  <si>
    <t>Doplačilo za izdelavo prekinjenih vzdolžnih označb na vozišču, širina črte 12 cm</t>
  </si>
  <si>
    <t>2.5.2.7</t>
  </si>
  <si>
    <t>Kanal MK1</t>
  </si>
  <si>
    <t>2.1.1</t>
  </si>
  <si>
    <t>Zakoličenje osi kanalizacije, z zavarovanjem osi in oznako revizijskih jaškov in vsa druga geodetska dela v času gradnje, ki so potrebna za nemoteno izvajanje del (smeri, višine, vmesne, začasne in končne zakoličbe…)</t>
  </si>
  <si>
    <t>2.1.2</t>
  </si>
  <si>
    <t>Postavitev gradbenih profilov na vzpostavljeno os trase cevovoda, ter določitev nivoja za merjenje globine izkopa in polaganje cevovoda.</t>
  </si>
  <si>
    <t>kom</t>
  </si>
  <si>
    <t>2.1.3</t>
  </si>
  <si>
    <t>Priprava gradbišča, odstranitev eventuelnih ovir in utrditev delovnega platoja. Po končanih delih se gradbišče pospravi in vzpostavi v prvotno stanje.</t>
  </si>
  <si>
    <t>2.1.4</t>
  </si>
  <si>
    <t>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</si>
  <si>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2.1.5</t>
  </si>
  <si>
    <t>Strojni izkop jarka, skladno z določili geomehanskega poročila, globine 0-4m, v terenu III. kat. z nakladanjem na kamion in odvozom na začasno gradbeno deponijo, vključno s stroški deponije.</t>
  </si>
  <si>
    <t>2.1.6</t>
  </si>
  <si>
    <t>Strojni izkop jarka, skladno z določili geomehanskega poročila, globine 0-4m, v terenu III. kat. z nakladanjem na kamion in odvozom na trajno gradbeno deponijo, vključno s stroški deponije.</t>
  </si>
  <si>
    <t>2.1.7</t>
  </si>
  <si>
    <t>Ročni izkop jarka globine 0 - 2 m, z nakladanjem na kamion in odvozom na začasno gradbeno deponijo do 2 km, s stroškom začasne deponije</t>
  </si>
  <si>
    <t>2.1.8</t>
  </si>
  <si>
    <t>Ureditev črpalnih jaškov in črpanje talne vode iz gradbene jame pri izvedbi del.</t>
  </si>
  <si>
    <t>ur</t>
  </si>
  <si>
    <t>2.1.9</t>
  </si>
  <si>
    <t>Ročno planiranje dna jarka s točnostjo +/- 3 cm po projektiranem padcu.</t>
  </si>
  <si>
    <t>2.1.10</t>
  </si>
  <si>
    <t>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</si>
  <si>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2.1.11</t>
  </si>
  <si>
    <t>Dobava in vgraditev peščenega materiala granulacije 8 do 16 mm s komprimacijo, v coni cevovoda v debelini 30 cm nad temenom, s komprimacijo v plasteh po 20 cm, zbitost 95% po proctorju, vključno z nabavo in transportom materiala.</t>
  </si>
  <si>
    <t>2.1.12</t>
  </si>
  <si>
    <t>Zasip jarka z dovozom novega gramoznega zasipnega materiala  z utrjevanjem v slojih po 30 cm do 95 % trdnosti po standardnem Proctorjevem postopku; vključno z  nabavo in dobavo  zasipnega materiala.</t>
  </si>
  <si>
    <t>2.1.13</t>
  </si>
  <si>
    <t>Nabava, dobava in vgradnja protipovratne lopute na iztoku iz meteornega kanala iz cevi premera 700 mm (žabji pokrov). V ceni je zajeto obbetoniranje in armiranje iztočne glave cevi ter vsa dodatna in zaščitna dela.</t>
  </si>
  <si>
    <t>kpl</t>
  </si>
  <si>
    <t>2.1.14</t>
  </si>
  <si>
    <t>Izdelava iztočne glave cevovoda iz kamnitega lomljenca položenega v betonski temelj za cevi premera med 400 mm in 800 mm. V ceni je zajeta nabava, dobava in vgradnja vsega potrebnega materiala skladno z detajlom iz načrta PZI ter vsa dodatna in zaščitna dela.</t>
  </si>
  <si>
    <t>2.1.15</t>
  </si>
  <si>
    <t>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</si>
  <si>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2.1.16</t>
  </si>
  <si>
    <t>Nabava, dobava in montaža kanalizacijskih cevi DN 400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</si>
  <si>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2.1.17</t>
  </si>
  <si>
    <t>Nabava, dobava in montaža kanalizacijskih cevi DN 700 mm iz armiranega poliestra (GRP) izdelane po SIST EN 14364: 2013, nazivne togosti SN 10.000 N/m2, kompletno z potrebnimi spojkami. Cev ima na eni strani montirano spojko iz poliestra z EPDM tesnm.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</si>
  <si>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2.1.18</t>
  </si>
  <si>
    <t>Nabava, dobava in montaža revizijskih jaškov iz armiranega poliestra  po SIST EN 14 364: 2013, komplet z izdelano muldo. Premer jaška 1000mm, globina 1 - 2 m. Minimalna debelina sten revizijskega jaška je 8mm. V ceni je vključena tudi izdelava AB temeljne plošče jaška debeline 20cm, iz betona C25/30.</t>
  </si>
  <si>
    <t>2.1.19</t>
  </si>
  <si>
    <t>Dobava in vgradnja LTŽ pokrova fi 600mm, skladno s SIST EN 124-1:2015 nosilnosti D 400 kN.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</si>
  <si>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2.1.20</t>
  </si>
  <si>
    <t>Pregled in čiščenje kanala pred izvedbo preizkusa tesnosti.</t>
  </si>
  <si>
    <t>2.1.21</t>
  </si>
  <si>
    <t>Preizkus tesnosti kanala po standardu SIST EN 1610 ali DIN 4033 - gravitacijski kanal. Vključno z vsemi dodatnimi in zaščitnimi deli.</t>
  </si>
  <si>
    <t>2.1.22</t>
  </si>
  <si>
    <t>Pregled in snemanje s TV kamero vseh gravitacijskih kanalizacijskih cevi,  jaškov in vseh cevnih odsekov. Snemanje kanala po standardu SIST EN 13508-2:2003 in skladno z nemškimi smernicami ATV-M 143-2.</t>
  </si>
  <si>
    <t>2.1.23</t>
  </si>
  <si>
    <t>Izvedba križanja z obstoječim vodovodom.</t>
  </si>
  <si>
    <t>2.1.24</t>
  </si>
  <si>
    <t>Izvedba križanja z obstoječim kanalom za odpadno vodo.</t>
  </si>
  <si>
    <t>2.1.25</t>
  </si>
  <si>
    <t xml:space="preserve"> Izvedba križanja z obstoječim plinovodom.</t>
  </si>
  <si>
    <t>2.1.26</t>
  </si>
  <si>
    <t>Izvedba križanja z obstoječim podzemnim vodom javne razsvetljave</t>
  </si>
  <si>
    <t>2.1.27</t>
  </si>
  <si>
    <t>Izvedba križanja z obstoječim podzemnim telekomunikacijskim vodom</t>
  </si>
  <si>
    <t>2.1.28</t>
  </si>
  <si>
    <t>Izvedba križanja z obstoječim podzemnim elektroenergetskim vodom</t>
  </si>
  <si>
    <t>2.1.29</t>
  </si>
  <si>
    <t>Nepredvidena dela potrjena s strani odgovornega nadzornika in vpisana v gradbeni dnevnik</t>
  </si>
  <si>
    <t>Kanal MK1.1</t>
  </si>
  <si>
    <t>2.2.1</t>
  </si>
  <si>
    <t>2.2.2</t>
  </si>
  <si>
    <t>2.2.3</t>
  </si>
  <si>
    <t>2.2.4</t>
  </si>
  <si>
    <t>2.2.5</t>
  </si>
  <si>
    <t>2.2.6</t>
  </si>
  <si>
    <t>2.2.7</t>
  </si>
  <si>
    <t>2.2.8</t>
  </si>
  <si>
    <t>2.2.9</t>
  </si>
  <si>
    <t>2.2.10</t>
  </si>
  <si>
    <t>2.2.11</t>
  </si>
  <si>
    <t>Nabava, dobava in montaža kanalizacijskih cevi DN 500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</si>
  <si>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2.2.12</t>
  </si>
  <si>
    <t>2.2.13</t>
  </si>
  <si>
    <t>2.2.14</t>
  </si>
  <si>
    <t>2.2.15</t>
  </si>
  <si>
    <t>2.2.16</t>
  </si>
  <si>
    <t>2.2.17</t>
  </si>
  <si>
    <t>Kanal MK 2</t>
  </si>
  <si>
    <t>2.3.4</t>
  </si>
  <si>
    <t>2.3.5</t>
  </si>
  <si>
    <t>2.3.6</t>
  </si>
  <si>
    <t>2.3.7</t>
  </si>
  <si>
    <t>2.3.8</t>
  </si>
  <si>
    <t>2.3.9</t>
  </si>
  <si>
    <t>2.3.10</t>
  </si>
  <si>
    <t>2.3.11</t>
  </si>
  <si>
    <t>Zasipavanje jarka z izkopanim materialom, s komprimiranjem v slojih po 30 cm, do 95 % zgoščenosti po standardnem Proctorjevem postopku, vključno z dovozom z začasne deponije.</t>
  </si>
  <si>
    <t>2.3.12</t>
  </si>
  <si>
    <t>2.3.13</t>
  </si>
  <si>
    <t>2.3.14</t>
  </si>
  <si>
    <t>Nabava, dobava in montaža perforirane cevi iz cementnega betona  po SIST EN 1916: 2003 za ponikovalnico. Premer jaška 1500mm, globina 6 - 7 m. V ceni je vključen ves filterski in ločilni material sklando z načrtom za izvedbo ter vsa dodatni in zaključna dela.</t>
  </si>
  <si>
    <t>2.3.15</t>
  </si>
  <si>
    <t>2.3.16</t>
  </si>
  <si>
    <t>2.3.17</t>
  </si>
  <si>
    <t>2.3.18</t>
  </si>
  <si>
    <t>2.3.19</t>
  </si>
  <si>
    <t>ELEKTRO - KABELSKA KANALIZACIJA</t>
  </si>
  <si>
    <t>3.1.1</t>
  </si>
  <si>
    <t>PREDDELA</t>
  </si>
  <si>
    <t>3.1.1.1</t>
  </si>
  <si>
    <t>Trasiranje nove trase kabelske kanalizacije z uporabo obstoječih načrtov</t>
  </si>
  <si>
    <t>3.1.1.2</t>
  </si>
  <si>
    <t>Geodetska zakoličba kabelske trase z zavarovanjem</t>
  </si>
  <si>
    <t>Preddela skupaj</t>
  </si>
  <si>
    <t>3.1.2</t>
  </si>
  <si>
    <t>Kabelski jaški</t>
  </si>
  <si>
    <t>3.1.2.1</t>
  </si>
  <si>
    <t>Dobava materiala in izdelava kabelskega jaška notranjih dim. 2.0x1,6x1,8m, izkop v zem. III. - IV. ktg., v nepovozni površini, v skladu z grafično prilogo in specifikacijo materiala, nakladanje viška materiala in odvoz na deponijo, čiščenje terena</t>
  </si>
  <si>
    <t>količine za kos</t>
  </si>
  <si>
    <t xml:space="preserve">izkop strojni </t>
  </si>
  <si>
    <t xml:space="preserve">izkop ročni </t>
  </si>
  <si>
    <t>podložni beton pod jaškom</t>
  </si>
  <si>
    <t>opaževanje - talna plošča</t>
  </si>
  <si>
    <t>opaževanje, dvostransko - stene</t>
  </si>
  <si>
    <t>opaževanje - zgornja plošča, podpiranje</t>
  </si>
  <si>
    <t>opaževanje - podnožje pokrova</t>
  </si>
  <si>
    <t>armatura - palice S500</t>
  </si>
  <si>
    <t>armatura - mreže MAG500</t>
  </si>
  <si>
    <t>beton C30/37</t>
  </si>
  <si>
    <t>pokrov 60/130, 400kN, art.812</t>
  </si>
  <si>
    <t>izdelava in vgradnja uvodnic na steno KJ</t>
  </si>
  <si>
    <t>dobava in montaža čepov</t>
  </si>
  <si>
    <t>tamponski zasip z utrditvijo</t>
  </si>
  <si>
    <t>FeZn soha, l=1m</t>
  </si>
  <si>
    <t>PVC konzola za kable z zatičem</t>
  </si>
  <si>
    <t>zasip z izbranim izkopnim materialom</t>
  </si>
  <si>
    <t>odvoz materiala na deponijo po izboru izvajalca</t>
  </si>
  <si>
    <t>3.1.3</t>
  </si>
  <si>
    <t>Kabelski jaški skupaj</t>
  </si>
  <si>
    <t>3.1.3.1</t>
  </si>
  <si>
    <t>EKK kabelska kanalizacija</t>
  </si>
  <si>
    <t xml:space="preserve">Dobava materiala in izdelava cevne kabelske kanalizacije preseka  2x2 SFX cevi 125 mm, izkop v zem. III. - IV. Ktg., širina kanala 0,60m, globina kanala 1,25m, obbetoniranje cevi, zasip kanala s tamponom z utrditvijo, nakladanje viška materiala in odvoz </t>
  </si>
  <si>
    <t>količine za m1</t>
  </si>
  <si>
    <t>izkop strojni</t>
  </si>
  <si>
    <t>izkop ročni</t>
  </si>
  <si>
    <t>beton C20/25</t>
  </si>
  <si>
    <t>cev SFX Φ125</t>
  </si>
  <si>
    <t>cev PEHD Φ50</t>
  </si>
  <si>
    <t>ozemljitveni valjanec</t>
  </si>
  <si>
    <t>PVC opozorilni trak</t>
  </si>
  <si>
    <t>zasip z izbrnaim izkopnim materialom</t>
  </si>
  <si>
    <t>odvoz viška materiala na deponijo po izboru izvajalca</t>
  </si>
  <si>
    <t>4.1.1</t>
  </si>
  <si>
    <t>Obnova in zavarovanje zakoličbe osi prepusta v ravninskem terenu</t>
  </si>
  <si>
    <t>4.1.2</t>
  </si>
  <si>
    <t>Postavitev in zavarovanje prečnega profila v ravninskem terenu</t>
  </si>
  <si>
    <t>4.1.3</t>
  </si>
  <si>
    <t>4.1.4</t>
  </si>
  <si>
    <t>Izdelava začasne preusmeritve vodotoka - bypassa iz polipropilenskih PP cevi premera 800 mm, dolžine 12 m, vključno z izdelavo preusmeritve vodotoka iz zemljskega nasipa, vgradnjo cevi in odstranitvijo po končanih delih. V ceni je zajeta nabava in dobava materiala ter vsa dodatna in zaščitna dela.</t>
  </si>
  <si>
    <t>4.1.5</t>
  </si>
  <si>
    <t>Izkop vezljive zemljine/zrnate kamnine – 3. kategorije za temelje, kanalske rove, prepuste, jaške in drenaže, širine 1,1 do 2,0 m in globine 1,1 do 2,0 m – ročno, planiranje dna strojno. Vključno s prevozom na začasno gradbeno deponijo po izboru izvajalca in plačilom deponijske takse</t>
  </si>
  <si>
    <t>4.1.6</t>
  </si>
  <si>
    <t>Ureditev planuma temeljnih tal zrnate kamnine – 3. kategorije</t>
  </si>
  <si>
    <t>4.1.7</t>
  </si>
  <si>
    <t>Nabava, dobava in vgradnja ločilnega geosintetika nosilnosti 16 kN/m, položenega na dno izkopa. Vključno z vsemi dodatnimi, pomožnimi deli in  preklopi.</t>
  </si>
  <si>
    <t>4.1.8</t>
  </si>
  <si>
    <t>Nabava, dobava in vgradnja ojačitvenega geosintetika nosilnosti vsaj 40 kN/m (kot npr. NAUE Secugrid) na dno izkopa. Vključno z vsemi dodatnimi, pomožnimi deli in preklopi.</t>
  </si>
  <si>
    <t>4.1.9</t>
  </si>
  <si>
    <t xml:space="preserve">Vgraditev posteljice iz kamnitega materiala 0 -100mm v debelini do 40 cm. V ceni je zajeta nabava in dobava materiala na gradbišče, vgrajevanje v plasteh do 40cm pri optimalni vlagi in s sprotnim komprimiranjem na nosilnost EV2=80Mpa. Vključno z vsemi dodatnimi in zaščitnimi deli in preizkusom nosilnosti z merilno ploščo. Obračun po izkazu kubatur v raščenem stanju. </t>
  </si>
  <si>
    <t>4.1.10</t>
  </si>
  <si>
    <t>Zasip z zrnato kamnino – 3. kategorije - strojno. Vključno z dobavo materiala iz začasne gradbene deponije.</t>
  </si>
  <si>
    <t>M3</t>
  </si>
  <si>
    <t>4.1.11</t>
  </si>
  <si>
    <t>Dobava in vgraditev podložnega cementnega betona C12/15</t>
  </si>
  <si>
    <t>4.1.12</t>
  </si>
  <si>
    <t>Izdelava podprtega opaža za ravne temelje</t>
  </si>
  <si>
    <t>M2</t>
  </si>
  <si>
    <t>4.1.13</t>
  </si>
  <si>
    <t>4.1.14</t>
  </si>
  <si>
    <t>Izdelava obešenega opaža robnega venca na premostitvenem, opornem in podpornem objektu.</t>
  </si>
  <si>
    <t>4.1.15</t>
  </si>
  <si>
    <t>Izdelava podprtega opaža za ravno ploščo s podporo, visoko nad 2 m</t>
  </si>
  <si>
    <t>4.1.16</t>
  </si>
  <si>
    <t>Dobava in postavitev rebrastih žic iz visokovrednega naravno trdega jekla B St 500 S s premerom nad 12 mm, za srednje zahtevno ojačitev.</t>
  </si>
  <si>
    <t>KG</t>
  </si>
  <si>
    <t>4.1.17</t>
  </si>
  <si>
    <t>Dobava in postavitev rebrastih žic iz visokovrednega naravno trdega jekla B St 500 S s premerom do 12 mm, za enostavno ojačitev</t>
  </si>
  <si>
    <t>4.1.18</t>
  </si>
  <si>
    <t>Dobava in vgraditev ojačenega cementnega betona C30/37 v temeljne plošče, stene, plošče in krila. Beton XF2. XD1.</t>
  </si>
  <si>
    <t>4.1.19</t>
  </si>
  <si>
    <t>Dobava in vgraditev ojačenega cementnega betona C25/30 v hodnike in robne vence na premostitvenih objektih in podpornih ali opornih konstrukcijah</t>
  </si>
  <si>
    <t>4.1.20</t>
  </si>
  <si>
    <t>Dobava in vgraditev robnika na objektu iz naravnega kamna (granita) s prerezom 20/23 cm. Vključno z vezno armaturo in sidranjem v robni venec.</t>
  </si>
  <si>
    <t>M</t>
  </si>
  <si>
    <t>4.1.21</t>
  </si>
  <si>
    <t>Nabava, dobava in vgradnja PE cevi premera 125 mm v robni venec objekta.</t>
  </si>
  <si>
    <t>4.1.22</t>
  </si>
  <si>
    <t>Nabava, dobava in vgradnja ograje za pešce višine do 1,10 m z vertikalnimi polnili, veznim priborom ter vsemi ododatnimi in zaključnimi dlei.</t>
  </si>
  <si>
    <t>4.1.23</t>
  </si>
  <si>
    <t>Dobava in vgraditev neojačanega cementnega betona na dnu prepusta C25/30.</t>
  </si>
  <si>
    <t>4.1.24</t>
  </si>
  <si>
    <t xml:space="preserve">Izdelava hidroizolacije z bitumenskimi trakovi, debelimi 4,5 ali 5 mm, sprijemna plast iz epoksidne malte 1:4 in posip s kremenčevim peskom. </t>
  </si>
  <si>
    <t>4.1.25</t>
  </si>
  <si>
    <t>Izdelava dilatacije s trikotno leseno letvico.</t>
  </si>
  <si>
    <t>4.1.26</t>
  </si>
  <si>
    <t>Nabava, dobava in izdelava zaščite hidroizolacije iz čepaste folije.</t>
  </si>
  <si>
    <t>4.1.27</t>
  </si>
  <si>
    <t>Tlakovanje jarka z lomljencem, debelina 10 cm, stiki zapolnjeni s cementno malto, na podložni plasti cementnega betona C25/30, debeli 15 cm</t>
  </si>
  <si>
    <t>4.1.28</t>
  </si>
  <si>
    <t>ELEKTRO INSTALACIJE</t>
  </si>
  <si>
    <t>Elektro instalacije</t>
  </si>
  <si>
    <t>B. ELEKTOMONTAŽNA DELA</t>
  </si>
  <si>
    <t>Z.ŠT.</t>
  </si>
  <si>
    <t>OPIS</t>
  </si>
  <si>
    <t>KOLIČINA</t>
  </si>
  <si>
    <t>ME</t>
  </si>
  <si>
    <t>CENA</t>
  </si>
  <si>
    <t>ZNESEK</t>
  </si>
  <si>
    <t>Lociranje obstoječeih kablov iz TP0740 Hruševska 90, izvodi 1, 2 in 3 - ZAČASNO</t>
  </si>
  <si>
    <t>Vzpostavitev breznapetostnega stanja na tangiranih izvodih 1, 2 in 3, ter rezanje na ustrezni dolžini (v obstoječem KJ in zemlji kjer bodo spojke) - ZAČASNO</t>
  </si>
  <si>
    <t>Dobava in polaganje kabla NA2XY-J 4×150SM+1,5 mm^2 RE, na predvideno konstrukcij - ZAČASNO</t>
  </si>
  <si>
    <t>Dobava in polaganje kabla NA2XY-J 4×1240 mm^2 RE, na predvideno konstrukcij - ZAČASNO</t>
  </si>
  <si>
    <t>Dobava in montaža kabelske spojke proizvajalca RAYCHEM, tipa POLJ-01/4X (150-240mm2); spojitev obstoječih KB 4×150 s projektiranim NA2XY-J 4×150+1,5 mm^2, izvod 1 in 2 - ZAČASNO</t>
  </si>
  <si>
    <t>Dobava in montaža kabelske spojke proizvajalca RAYCHEM, tipa POLJ-01/4X (150-240mm2); spojitev obstoječega KB 4×240 s projektiranim NA2XY-J 4×240 mm^2, izvod 3 - ZAČASNO</t>
  </si>
  <si>
    <t>Vzpostavitev breznapetostnega stanja na tangiranih izvodih 1, 2 in 3, ter rezanje na ustrezni dolžini (v novem KJ) - KONČNO</t>
  </si>
  <si>
    <t>Rezanje in izvlek obstoječih KB iz obstoječe EKK od TP do končnega mesta - novega KJ - KONČNO</t>
  </si>
  <si>
    <t>Dobava in polaganje kabla NA2XY-J 4×150SM+1,5 mm^2 RE, v obstoječo in novo EKK - KONČNO</t>
  </si>
  <si>
    <t>Dobava in polaganje kabla NA2XY-J 4×1240 mm^2 RE, v obstoječo in novo EKK - KONČNO</t>
  </si>
  <si>
    <t>Dobava in montaža kabelske spojke proizvajalca RAYCHEM, tipa POLJ-01/4X (150-240mm2); spojitev obstoječih KB 4×150 s projektiranim NA2XY-J 4×150+1,5 mm^2, izvod 1 in 2 - KONČNO</t>
  </si>
  <si>
    <t>Dobava in montaža kabelske spojke proizvajalca RAYCHEM, tipa POLJ-01/4X (150-240mm2); spojitev obstoječega KB 4×240 s projektiranim NA2XY-J 4×240 mm^2, izvod 3 - KONČNO</t>
  </si>
  <si>
    <t>Dobava in montaža kabelskih čevljev AlCu 150 mm2, ter priključitev kabla v TP, izvod 1 in 2 - KONČNO</t>
  </si>
  <si>
    <t>Dobava in montaža kabelske glave za kabel 150 mm2  (notranja montaža) - KONČNO</t>
  </si>
  <si>
    <t>Dobava in montaža kabelskih čevljev AlCu 240 mm2, ter priključitev kabla v TP, izvod 3 - KONČNO</t>
  </si>
  <si>
    <t>Dobava in montaža kabelske glave za kabel 240 mm2  (notranja montaža) - KONČNO</t>
  </si>
  <si>
    <t>Priključitev novih kablov v TP na izvode 1, 2 in 3, ter vstavljanje obstoječih talilnih vložkov za predvarovanje</t>
  </si>
  <si>
    <t>Izdelava in montaža plastičnih označitvenih tablic (TP, KJ)</t>
  </si>
  <si>
    <t>Izvedba meritev in izdelava poročila</t>
  </si>
  <si>
    <t>Nepredvidena dela, drobni material</t>
  </si>
  <si>
    <t>%</t>
  </si>
  <si>
    <t>SKUPAJ B</t>
  </si>
  <si>
    <t>€</t>
  </si>
  <si>
    <t>C. OSTALI STROŠKI</t>
  </si>
  <si>
    <t>Nadzor (gradbeni, elektro)</t>
  </si>
  <si>
    <t>Radijska objava o izklopih elektro omrežja</t>
  </si>
  <si>
    <t>Izdelava dokumentacije, vris kablov v kataster upravljavca</t>
  </si>
  <si>
    <t>Nepredvideni stroški</t>
  </si>
  <si>
    <t>SKUPAJ C</t>
  </si>
  <si>
    <t>TELEKOMUNIKACIJE</t>
  </si>
  <si>
    <t>TK instalacije</t>
  </si>
  <si>
    <t>TK OMREŽJE TELEKOM SLOVENIJE</t>
  </si>
  <si>
    <t>A. GRADBENA DELA</t>
  </si>
  <si>
    <t>Z.št.</t>
  </si>
  <si>
    <t>Me</t>
  </si>
  <si>
    <t>Cena</t>
  </si>
  <si>
    <t>Znesek</t>
  </si>
  <si>
    <t>Trasiranje nove ali obstoječe trase zemeljskega kabla oz. kabelske kanalizacije z uporabo instrumenta, obstoječih načrtov in iskalca kablov, trasa dolžine do 200m</t>
  </si>
  <si>
    <t>Stroški zakoličbe obstoječega TK voda s strani upravljavca</t>
  </si>
  <si>
    <t>Stroški zakoličbe drugih komunalnih instalacij  s strani upravljavca v območju gradnje</t>
  </si>
  <si>
    <t>Odstranjevanje cestnih robnikov položenih na betonsko podlago in prenos robnikov v začasno deponijo</t>
  </si>
  <si>
    <t>Odstranjevanje betonskih / kamnitih plošč, kock, tlakovcev ipd položenih na peščeno podlago in prenos v začasno deponijo</t>
  </si>
  <si>
    <t>Obojestransko strojno rezanje asfalta debeline do 20cm (nepovozna površina)</t>
  </si>
  <si>
    <t>Obojestransko strojno rezanje asfalta debeline nad 20cm (povozna površina)</t>
  </si>
  <si>
    <t>Odstranjevanje in nakladanje ruševin pri odstranjevanju asfalta, podložnega betona pod asfaltom ali pod robniki, ploščami ipd</t>
  </si>
  <si>
    <t>Dobava materiala in izdelava cevne kabelske kanalizacije iz 1x2 PVC125mm  v nepovozni površini, izkop v zemljišču III-IV. ktg. na globini 0,72m, širina izkopa 0,48cm, polaganje PVC opozorilnega traku, zaščita cevi s peskom v sloju 10 cm okoli cevi, zasip kanala z utrditvijo, čiščenje trase, nakladanje in odvoz odvečnega materiala ter stroški začasne in končne deponije</t>
  </si>
  <si>
    <t>Dobava materiala in izdelava cevne kabelske kanalizacije iz 1x2 PVC125mm  v povozni površini, izkop v zemljišču III-IV. ktg. na globini 1,02m, širina izkopa 0,48cm, polaganje PVC opozorilnega traku, zaščita cevi s peskom v sloju 10 cm okoli cevi, zasip kanala z utrditvijo, čiščenje trase, nakladanje in odvoz odvečnega materiala ter stroški začasne in končne deponije</t>
  </si>
  <si>
    <t>Dobava materiala in polaganje cevne kabelske kanalizacije iz 1x2 PVC125mm  v pripravljen opaž mostne konstrukcije, brez izkopa in zasipa</t>
  </si>
  <si>
    <t>Dobava in ročno vgrajevanje betona C8/10 MB10 v kanal pri prehodu cevi preko povozne površine</t>
  </si>
  <si>
    <t>Izdelava 2-cevnega uvoda (2x125mm) v obstoječ jašek z obdelavo odprtine, dim. 13x25cm</t>
  </si>
  <si>
    <t>Stroški za dodatni ročni izkop jarka v zemljišču III-IV. pri križanju z obstoječimi / predvidenimi komunalnimi vodi, izvedba križanja po pogojih upravljavcev</t>
  </si>
  <si>
    <t>- križanje z EE NN, 2x</t>
  </si>
  <si>
    <t>- križanje z CR, 2x</t>
  </si>
  <si>
    <t>- križanje z vodovodom, 1x</t>
  </si>
  <si>
    <t>- križanje z meteo-kanalom, 0x</t>
  </si>
  <si>
    <t>- križanje s fek-kanalom, 0x</t>
  </si>
  <si>
    <t>- križanje s TK, 2x</t>
  </si>
  <si>
    <t>- križanje s plinovodom, 0x</t>
  </si>
  <si>
    <t>Dobava materiala in izdelava armirano betonskega kabelskega jaška dim.1,20x1,20x1,20m v nepovozni površini, strojni izkop v zemljišču IV. ktg. jašek opremljen z LŽ pokrovom za obtežbo 125kN, enostranski opaž, detajli izvedbe v skladu z grafično prilogo, nakladanje in odvoz odvečnega materiala ter stroški začasne in končne deponije, ometavanje in finalna obdelava jaška, čiščenje okolice</t>
  </si>
  <si>
    <t>Strojni izkop jarka v zemljišču III-IV. nad obstoječimi kabli, cca v dolžini 15m</t>
  </si>
  <si>
    <t>Dodatek za ročni izkop jarka v zemljišču III-IV. nad obstoječimi kabli, cca v dolžini 15m</t>
  </si>
  <si>
    <t>Polaganje - montaža obstoječega odkopanega kabla z zaščitno cevjo na premostitveno konstrukcijo za čas gradnje, konstrukcija obdelana v gradbenem načrtu</t>
  </si>
  <si>
    <t>Asfaltiranje poškodovanih površin - predvideno</t>
  </si>
  <si>
    <t>Namestitev cestnih robnikov na betonsko podlago, zalitje stikov s fino cementno malto</t>
  </si>
  <si>
    <t>Namestitev betonskih plošč, kock, tlakovcev ipd  na peščeno podlago</t>
  </si>
  <si>
    <t>SKUPAJ A</t>
  </si>
  <si>
    <t>B. KABELSKO-MONTAŽNA DELA</t>
  </si>
  <si>
    <t>KABEL TK59 75x4x0,6 GM</t>
  </si>
  <si>
    <t>Uvlačenje predvleke v PVC kabelsko kanalizacijo</t>
  </si>
  <si>
    <t xml:space="preserve">Uvlačenje TK kabla kapacitete od 5x4 do 100x4 v PVC kabelsko kanalizacijo. </t>
  </si>
  <si>
    <t>Izdelava ravne spojke na kablu TK59 /TK00V premera žil 0,6mm, kapacitete 75x4, v prometu</t>
  </si>
  <si>
    <t>Izdelava razcepne spojke na kablu TK59 /TK00V premera žil 0,6mm, kapacitete 75x4, v prometu</t>
  </si>
  <si>
    <t>Rezanje TK kabla TK10/TK00/TK59 kapacitete do 250x4</t>
  </si>
  <si>
    <t>Izvlačenje kabla TK59/TK00V kapacitete do 250x4 iz PVC kabelske kanalizacije, navitje kabla na boben, odvoz na deponijo</t>
  </si>
  <si>
    <t>Označevanje kabla po kabelskih jaških</t>
  </si>
  <si>
    <t>Električne meritve kabla na bobnu kapacitete kabla od 5x4 do100x4</t>
  </si>
  <si>
    <t>par</t>
  </si>
  <si>
    <t>Električne meritve položenih kabelskih dolžin (po polaganju) kapacitete kabla od 5x4 do 100x4</t>
  </si>
  <si>
    <t>Končne električne meritve merilne službe z izdelavo merilnih rezultatov, omrežje kabla do 250x4</t>
  </si>
  <si>
    <t>C. DRUGA DELA</t>
  </si>
  <si>
    <t>Stroški nadzora upravljavca omrežja - predvideno</t>
  </si>
  <si>
    <t>EVR</t>
  </si>
  <si>
    <t>Stroški projektantskega nadzora - predvideno</t>
  </si>
  <si>
    <t>Izdelava PID dokumentacije v skladu z zakonom ZGO-1a, 4x pečateni izvodi + digitalni izvod</t>
  </si>
  <si>
    <t>Izdelava izvršilnega načrta kabelske kanalizacije, ki obsega situacijski in shematski načrt, trasa dolžine do 200m</t>
  </si>
  <si>
    <t>Izdelava izvršilnega načrta kabelske kanalizacije z vrisom poteka kabla, ki obsega situacijski in shematski načrt, uporabi se svetlobna kopija obstoječega načrta kabelske kanalizacije</t>
  </si>
  <si>
    <t>Izdelava načrta kabelskega jaška s potekom, ki obsega situacijo in plašč jaška - uporabi se obstoječa svetlobna kopija načrta kabelskega jaška</t>
  </si>
  <si>
    <t>Izdelava geodetskega posnetka, trasa dolžine do 200m</t>
  </si>
  <si>
    <t>Priprava in zavarovanje gradbišča</t>
  </si>
  <si>
    <t>Nepredvidena dela po potrditvi nadzora in vpisu v gradbeni dnevnik - cca 10% od vseh del</t>
  </si>
  <si>
    <t>12.1</t>
  </si>
  <si>
    <t>Tuje storitve</t>
  </si>
  <si>
    <t>12.1.1.1</t>
  </si>
  <si>
    <t>Projektantski nadzor v katerem so vključeni vsi odgovorni projektanti na projektu. Obračun po dejanskih stroških in po potrditvi s strani odgovornega nadzornika</t>
  </si>
  <si>
    <t>12.1.1.2</t>
  </si>
  <si>
    <t>Izdelava 1x cevne kabelske kanalizacije za potrebe izvajanja GJS in širokopasovne optične infrastrukture MOL s cevmi premera DN110 (npr. Stigmaflex cevi), po navodilih izdelovalca cevi in upravljalca. Izkop jarka globine 0,8m, planiranje dna kanala, polaganje cevi na 10 cm sloj peska (granul. 3-7 mm), dobava in zasutje z izkopanim materialom ali dobava in obbetoniranje cevi z betonom c12/15 pod cestiščem (v 10% trase), dobava in polaganje opozorilnega traku. V ceno je vključena tudi izdelava jaškov na kabelski kanalizaciji na razdalji 30m.</t>
  </si>
  <si>
    <t>Geotehnični nadzor, prevzem gradbene jame in temeljnih tal. Obračun po dejanskih stroških in po potrditvi s strani odgovornega nadzornika.</t>
  </si>
  <si>
    <t>12.1.1.3</t>
  </si>
  <si>
    <t>Izdelava elaborata zapore ceste za vse faze gradnje in pridobitev dovoljenja za zaporo ceste.</t>
  </si>
  <si>
    <t>12.1.1.4</t>
  </si>
  <si>
    <t>Izdelava nalivalnih preiskusov na območju predvidenih ponikovalnic. V ceni je zajet izkop testne gradbene jame, nalivalni test in poročilo geomehanika.</t>
  </si>
  <si>
    <t>12.1.1.5</t>
  </si>
  <si>
    <t>Izvedba kvalitativnega nadzora predstavnika javnega vodovodnega omrežja. Vključno z izdelavo poročila o ogledu in vpisom v gradbeni dnevnik.</t>
  </si>
  <si>
    <t>12.1.1.6</t>
  </si>
  <si>
    <t>Izvedba kvalitativnega nadzora predstavnika  javnega elektroenergetskega omrežja. Vključno z izdelavo poročila o ogledu in vpisom v gradbeni dnevnik.</t>
  </si>
  <si>
    <t>12.1.1.7</t>
  </si>
  <si>
    <t>Izvedba kvalitativnega nadzora predstavnika  javnega kanalizacijskega omrežja. Vključno z izdelavo poročila o ogledu in vpisom v gradbeni dnevnik.</t>
  </si>
  <si>
    <t>12.1.1.8</t>
  </si>
  <si>
    <t>Izvedba kvalitativnega nadzora predstavnika  javnega plinovodnega omrežja. Vključno z izdelavo poročila o ogledu in vpisom v gradbeni dnevnik.</t>
  </si>
  <si>
    <t>12.1.1.9</t>
  </si>
  <si>
    <t>Izvedba kvalitativnega nadzora predstavnika  javnega telekomunikacijskega omrežja. Vključno z izdelavo poročila o ogledu in vpisom v gradbeni dnevnik.</t>
  </si>
  <si>
    <t>12.1.1.10</t>
  </si>
  <si>
    <t>Izdelava PID projektne dokumentacije (v šestih (6) izvodih in en (1) izvod v elektronski verziji - Acad, DWG). V ceni so zajeti vsi načrti, ki so bili izdelani tudi na nivoju PZI in elaborat za vpis zgrajene infrastrukture v kataster GJI.</t>
  </si>
  <si>
    <t>12.1.1.11</t>
  </si>
  <si>
    <t>Izdeleva geodetskega snemanja terena pred pričetkom del skupaj s potekom obstoječih komunalnih vodov. Geodetski posnetek mora vključevati tudi aero-foto snemnje območja z zrakoplovom (brezpilotno letalo ali alterntivno). Topografski posnetki terena morajo biti geolocirani v državnem koordinatnem sistemu, ločljivost točke aero-foto snemnja mora znašati 5 cm na terenu. Geodetski posnetek je namenjen obračunu gradbenih del in se investitorju preda v 2-eh pisnih izvodih in v digitalni obliki (DWG, TIFF, TFW).</t>
  </si>
  <si>
    <t>12.1.1.12</t>
  </si>
  <si>
    <t>Izdeleva geodetskega snemanja terena po končanju del skupaj s potekom obstoječih komunalnih vodov. V posnetku je potrebno zajeti celoten potek obnovljenih površin, zasaditve in potek obstoječih in novih komunalnih naprav. Geodetski posnetek mora biti opremljen s certifikatom. Del geodetskega posnetka je tudi foto aero snemanje območja gradbišča (brezpilotno letalo ali alterntivno). Topografski posnetki terena morajo biti geolocirani v državnem koordinatnem sistemu, ločljivost točke aero-foto snemanja mora znašati 5 cm na terenu. Geodetski posnetek  se investitorju preda v 4-ih pisnih izvodih in v digitalni obliki (DWG, TIFF, TFW).</t>
  </si>
  <si>
    <t>12.1.1.13</t>
  </si>
  <si>
    <t>Zunanja kontrola vgrajenih materialov, ki jo zagotavlja akreditiran laboratorij s področja testiranja materialov in konstrukcij</t>
  </si>
  <si>
    <t>12.1.1.14</t>
  </si>
  <si>
    <t>Izdelava dokazila zanesljivosti objekta DZO, vključno z navodili za obratovanje in vzdrževanje objekta skladno z gradbenim zakonom.</t>
  </si>
  <si>
    <t>12.1.1.15</t>
  </si>
  <si>
    <t>SPLOŠNO:</t>
  </si>
  <si>
    <t>(-) Dela je potrebno izvajati po projektni dokumentaciji, v skladu z veljavnimi tehničnimi predpisi, normativi in standardi ob upoštevanju zahtev iz varstva pri delu. Uporabljati je potrebno samo materiale, ki ustrezajo predpisom in standardom.</t>
  </si>
  <si>
    <t>(-) Za vse vgrajene materiale mora izvajalec del predložiti dokumentacijo (atesti, certifikati, meritve....).</t>
  </si>
  <si>
    <t>(-) Izvajalec del mora pri izvedbi del upoštevati navodila tehničnega poročila.</t>
  </si>
  <si>
    <t>(-) V enotnih cenah morajo biti zajeti tudi naslednji stroški:</t>
  </si>
  <si>
    <t>... ureditev gradbišča, postavitev gradbiščne table, zaščitna ograja in obvestila ter ostala pripravljalna dela, z vsemi deli in materialom ter dnevno čiščenje gradbišča,</t>
  </si>
  <si>
    <t>... ves potreben material z dobavo, transporti in vgrajevanjem,</t>
  </si>
  <si>
    <t>... izvedba dela po popisu iz postavke in načrta,</t>
  </si>
  <si>
    <t>... zavarovanja gradbišča,</t>
  </si>
  <si>
    <t>... začasne in stalne deponije in pripadajoči transporti,</t>
  </si>
  <si>
    <t>... koordinacija med investitorjem, upravljalci, izvajalci, podizvajalci in soglasodajalci,</t>
  </si>
  <si>
    <t>... sortiranje odpadkov na gradbišču (gradbiščni odpadki), stroški nakladanja, odvoza na registrirano stalno deponijo ter plačilo stroškov deponije in taks (če v postavki ni drugače določeno)</t>
  </si>
  <si>
    <t>(-) Obračun se mora izvajati na osnovi dejansko opravljenih količin, katere z vpisom v gradbeni dnevnik potrdi odgovorni nadzornik.</t>
  </si>
  <si>
    <t>S K U P N A    R E K A P I T U L A C I J A</t>
  </si>
  <si>
    <t>a) GRADNJA JAVNEGA VODOVODA</t>
  </si>
  <si>
    <t>Dolžina odseka</t>
  </si>
  <si>
    <t>1.</t>
  </si>
  <si>
    <t>SKUPAJ GRADNJA JAVNEGA VODOVODA:</t>
  </si>
  <si>
    <t>b) GRADNJA HIŠNIH VODOVODNIH PRIKLJUČKOV</t>
  </si>
  <si>
    <t>SKUPNA CENA INVESTICIJE</t>
  </si>
  <si>
    <t>cena gradnje na tekoči meter z gradnjo hišnih vodovodnih priključkov:</t>
  </si>
  <si>
    <t>Skupna dolžina gradnje javnega vodovoda:</t>
  </si>
  <si>
    <t>VSE CENE SO BREZ DDV-a!</t>
  </si>
  <si>
    <t>OPOMBA:</t>
  </si>
  <si>
    <t>Pri izkopu je upoštevano, da se izkop vrši od spodnjega roba asfalta. (-(0,30cm od končne ureditve terena).</t>
  </si>
  <si>
    <t>Faktor razrahljivosti je upoštevan v ceni po enoti posameznih del!</t>
  </si>
  <si>
    <t>c) GRADNJA HIŠNIH VODOVODNIH PRIKLJUČKOV</t>
  </si>
  <si>
    <t>št. priklj.</t>
  </si>
  <si>
    <t>sk. dolžina</t>
  </si>
  <si>
    <t>cena</t>
  </si>
  <si>
    <t>SKUPAJ HIŠNI VODOVODNI PRIKLJUČKI:</t>
  </si>
  <si>
    <t>cena obnove priključka na m':</t>
  </si>
  <si>
    <t>PODROBNEJŠI OPIS VODOVODNEGA MATERIALA:</t>
  </si>
  <si>
    <t>1.CEVI IZ NODULARNE LITINE:</t>
  </si>
  <si>
    <t>Tlačne cevi iz nodularne litine (NL) z navadnim ali varovanim sidrnim spojem in EPDM tesnilom, preferiranega tlačnega razreda najmanj C40 (do vključno DN300), C30 (do vključno DN600), dolžina posamezne cevi je 6 m. Vsi spoji morajo biti primerni za tlake minimalno 16 bar oz. 25 bar (skladno s ponudbenim predračunom in spodnjimi specifikacijami ter zahtevami naročnika v razpisni dokumentaciji).
Cevi morajo biti izdelane na obojko v skladu s SIST EN 545:2011. Na zunanji strani morajo biti zaščitene z aktivno galvansko zaščito, ki omogoča vgradnjo cevi tudi v agresivno zemljo z zlitino Zn + Al debeline 400 g/m2 (v razmerju 85%  in ostalo Al in druge kovine) in modrim pokrivnim nanosom, na notranji strani pa s cementno oblogo v skladu s SIST EN 545:2011 (cementna obloga mora biti narejena s pitno vodo, cement tipa CEM III-B ex BFC pa mora biti v skladu z EN197-1 z CE oznako (certifikat)). 
Druga zunanja zaščita cevi možna le ob izrecni zahtevi v popisu vodovodnega materiala - te cevi morajo biti izdelane skladno s SIST EN 545:2011 - Annex D, točka D.2.3)
Cevi morajo biti obvezno opremljene z odgovarjajočimi tesnili v skladu z SIST EN 681-1 (certifikat). Obojčno tesnilo oz. spoj mora biti zaradi zagotovitve kvalitete spoja preizkušen skupaj s cevmi (certifikat). Vse cevi morajo biti od istega proizvajalca.</t>
  </si>
  <si>
    <t>2. FAZONSKI KOSI IZ NODULARNE LITINE</t>
  </si>
  <si>
    <r>
      <rPr>
        <b/>
        <u/>
        <sz val="8"/>
        <rFont val="Swis721 Ex BT"/>
        <family val="2"/>
      </rPr>
      <t>Fazonski kosi iz nodularne litine na obojko</t>
    </r>
    <r>
      <rPr>
        <sz val="8"/>
        <rFont val="Swis721 Ex BT"/>
        <family val="2"/>
      </rPr>
      <t xml:space="preserve"> z navadnim ali varovanim sidrnim spojem in EPDM tesnilom. Obojčni fazonski kosi morajo imeti isti spoj kot cevi. 
Fazonski kosi morajo biti izdelani iz duktilne litine GGG400 v skladu s SIST EN 545:2011, z zunanjo in notranjo epoksi zaščito min. debeline 70 mikronov po postopku kataforeze ali min. 250 mikronov po klasičnem postopku. Glede na zahteve iz popisa upoštevati drugo zunanjo zaščito cevi primerno za vgradnjo v zemljine s prisotnostjo talne vode in z večjo verjetnostjo pojava korozije (skladno s SIST EN 545:2011 - Annex D, točka D.2.3)
Opremljeni morajo biti z odgovarjajočimi tesnili v skladu z SIST EN 681-1 . Obojčno tesnilo oz. spoj mora biti zaradi zagotovitve kvalitete spoja preizkušen skupaj s fazoni (certifikat). Obojčni fazonski kosi morajo biti istega proizvajalca kot cevi.</t>
    </r>
  </si>
  <si>
    <r>
      <rPr>
        <b/>
        <u/>
        <sz val="8"/>
        <rFont val="Swis721 Ex BT"/>
        <family val="2"/>
      </rPr>
      <t>Fazonski kosi iz nodularne litine s prirobnico</t>
    </r>
    <r>
      <rPr>
        <sz val="8"/>
        <rFont val="Swis721 Ex BT"/>
        <family val="2"/>
      </rPr>
      <t xml:space="preserve"> morajo biti izdelani iz duktilne litine GGG400 v skladu z SIST EN 545:2011, z zunanjo in notranjo epoksi zaščito min. debeline 70 mikronov po postopku kataforeze ali min. 250 mikronov po klasičnem postopku. 
Prirobnični fazonski kosi standardne izvedbe morajo imeti vrtljivo prirobnico, ostali (samo FF kos) pa imajo lahko fiksno. Prirobnični fazonski kosi z vrtljivo prirobnico morajo biti istega proizvajalca kot cevi.</t>
    </r>
  </si>
  <si>
    <t>3. POLIETILENSKE CEI (PE)</t>
  </si>
  <si>
    <t>Tlačne polietilenske (PE) cevi za pitno vodo so izdelane v skladu s standardom po SIST EN 12201-1:2011, SIST EN 12201-2:2011, SIST ISO 4427. Za delovne tlake 10-16 bar (glej popis). Material za cevi, mora biti dobre in ustrezne kvalitete za delo pod specifičnimi pogoji in pod prometno obtežbo, tlaku v ceveh, koroziji in spreminjanju temperaturnih in klimatskih sprememb brez poškodb ali okvar. Če ni drugače določeno, morajo vse cevi prenesti prometno obtežbo.</t>
  </si>
  <si>
    <t>4. UNIVERZALNE SPOJKE</t>
  </si>
  <si>
    <t>Spojka s telesom iz nodularne litine za spajanje cevi različnih materialov, z EPDM tesnilom in obojestransko epoksi zaščito minimalne debeline 250 mikronov. Obojčno tesnilo oz. spoj mora omogočati lom na spoju min 4°. Spoj mora zagotavljati sidranje pri tlaku ≥ 16 bar.</t>
  </si>
  <si>
    <t>5. NEPOVRATNI VENTIL - Z LOPUTO</t>
  </si>
  <si>
    <t>Telo prirobničnega ventila mora biti iz litine z epoxy zaščito , z gumirano loputo (EPDM).</t>
  </si>
  <si>
    <r>
      <t xml:space="preserve">6. NEPOVRATNI VENTIL </t>
    </r>
    <r>
      <rPr>
        <sz val="8"/>
        <rFont val="Swis721 Ex BT"/>
        <family val="2"/>
      </rPr>
      <t>- varovanje primarne linije pri objektih pred vdorom onesnažene vode.</t>
    </r>
  </si>
  <si>
    <t>100% prepreči povratni tok z dvema nepovratnima ventiloma in vmesnim izpustnim ventilom.  Izdelani po standardu EN 1717. Material ohišja je iz medenine oz. brona. Osi in vzmeti so iz nerjavečega jekla. Za servis ga ni potrebno izgraditi iz linije.</t>
  </si>
  <si>
    <t>7. LOVILEC NESNAGE</t>
  </si>
  <si>
    <t>Telo prirobničnega lovilca nesnage mora biti iz litine z epoxy zaščito s čistilno mrežico iz nerjavečega jekla s perforacijo najmanj 1,2 mm, ter čistilno prirobnico.</t>
  </si>
  <si>
    <t>8. MONTAŽNO DEMONTAŽNI KOS</t>
  </si>
  <si>
    <t>Montažno - demontažni kosi morajo biti izdelani iz jekla z Epoxy zaščito min. 250 mikronov; tesnenje EPDM. Možnost nastavitve dolžine +-25mm.</t>
  </si>
  <si>
    <t>9. EV ZASUNI KRATKE IZVEDBE (po SIST EN 558:2008+A1:2012, serija 14):</t>
  </si>
  <si>
    <t>EV zasuni morajo biti izdelani iz litine GGG-40, z obojestransko epoksi zaščito minimalne debeline 250 mikronov. Klin zasuna je zaščiten z EPDM elastomerno gumo. Vreteno zasuna je izdelano iz nerjavečega jekla. Tesnenje na vretenu je izvedeno z dvema "O" tesniloma. Na obeh straneh klina so vodila iz poliamida. Spoj telesa in pokrova mora biti izveden brez vijakov in zagozd. Ustrezati morajo zahtevam standardov SIST EN1074 (certifikat) in SIST EN12266.</t>
  </si>
  <si>
    <t xml:space="preserve">10. PRIROBNIČNE LOPUTE </t>
  </si>
  <si>
    <t>Ohišje in loputa prirobnične lopute sta izdelana iz duktilne litine GS 500-7, z epoxy zaščito minimalne debeline 250 mikronov. Osovina je izdelana iz nerjavečega jekla. "O" tesnila na vretenu so iz NBR. EPDM tesnilo, ki se nahaja na loputi omogoča 100% tesnenje pri pretoku v obe smeri (avtomatsko tesnenje), je možno zamenjati. Disk lopute je dvakrat excentrično postavljen glede na ohišje  zaradi lažjega upravljanja. Sedež narejen iz nerjavečega jekla je uvaljan na ohišje. Ustrezati mora standardu EN1074 (certifikat).</t>
  </si>
  <si>
    <t>11. HIDRANTI NADZEMNI</t>
  </si>
  <si>
    <t>Nadzemni hidrant s telesom iz NL ali INOX, prirobničnim priključkom in EPDM tesnilom. Hidrant skladen s standardi SIST EN14384:2005 in SIST EN 1074-6:2008. S tremi stabilnimi spojkami: 2 × tip C in 1 × tip B za DN80 ter 2 × tip B in 1 × tip A  za DN100.
- min. pretočne karakteristike (Kv) po SIST EN 14348:2005. 
Omogočeno obračanje glave za 360°.
Material hidranta je NL ali INOX, notranji deli iz nerjavnega materiala, NL deli hidranta zunaj in znotraj zaščiteni z epoksi premazom min. debeline 250 mikronov. Opremljen s sistemom za preprečevanje iztoka v primeru loma in izpustno odprtino za izpust stoječe vode iz hidranta skladno s SIST EN1074-6:2008.</t>
  </si>
  <si>
    <r>
      <t xml:space="preserve">hidranta. Ustrezati morajo standardu </t>
    </r>
    <r>
      <rPr>
        <sz val="11"/>
        <rFont val="Arial"/>
        <family val="2"/>
        <charset val="238"/>
      </rPr>
      <t>SIST EN 14384:2005</t>
    </r>
    <r>
      <rPr>
        <sz val="12"/>
        <rFont val="Times New Roman"/>
        <family val="1"/>
        <charset val="238"/>
      </rPr>
      <t>.</t>
    </r>
  </si>
  <si>
    <t>12. HIDRANT PODZEMNI</t>
  </si>
  <si>
    <t xml:space="preserve">Podtalni hidrant s prirobničnim priključkom in EPDM tesnilom. Skladen s standardi SIST EN 14339:2005 in SIST EN1074-6:2008.
Material hidranta NL ali INOX, pretočna karakteristika Kv &gt; 120 m3/h pri ΔP=1 bar.
NL deli zunaj in znotraj zaščiteni z epoksi barvo min. debeline 250 mikronov. Hidrant opremljen s sistemom za preprečevanje iztoka v primeru loma in drenažnim sistemom - izpustno odprtino za izpust stoječe vode iz hidranta skladno s SIST EN1074-6:2008. </t>
  </si>
  <si>
    <t>13. MEHANSKI REGULATOR NIVOJA - PLOVNI VENTIL</t>
  </si>
  <si>
    <t>Telo regulatorja, zapiralo in regulirna palica so izdelani iz jekla z epoxy zaščito 200 mikronov. Plovek je izdelan iz ekspandiranega polistirena, tesnilo pa iz SBR. Prirobnice so vrtane po ISO 2531.</t>
  </si>
  <si>
    <t>14. CESTNE KAPE</t>
  </si>
  <si>
    <r>
      <rPr>
        <u/>
        <sz val="8"/>
        <rFont val="Swis721 Ex BT"/>
        <family val="2"/>
      </rPr>
      <t>Cestne kape za zasune in hidrante</t>
    </r>
    <r>
      <rPr>
        <sz val="8"/>
        <rFont val="Swis721 Ex BT"/>
        <family val="2"/>
      </rPr>
      <t xml:space="preserve">
Teleskopska cestna kapa iz nodularne litine kvalitetne (težke) izvedbe v razredu nosilnosti D400, po standradu EN 124 s protihrupnim PUR vložkom na pokrovu, tečajem ter možnostjo vgradnje pod naklonom, ki omogoča enostavno prilagoditev pokrova vozni površini brez dodatnih gradbenih del. S sistemom zapiranja, ki otežuje odstranitev pokrova in minimizira hrup. Cestna kapa s površinsko zaščito ohišja in trajno protikorozijsko zaščito pokrova. Pokrov z ustreznim napisom po navodilih upravljalca, npr.: VODA, VODOVOD, Z, HIDRANT,...
Za vgradnjo v povozno površino.</t>
    </r>
  </si>
  <si>
    <r>
      <rPr>
        <u/>
        <sz val="8"/>
        <rFont val="Swis721 Ex BT"/>
        <family val="2"/>
      </rPr>
      <t>Cestne kape za COMBI armature</t>
    </r>
    <r>
      <rPr>
        <sz val="8"/>
        <rFont val="Swis721 Ex BT"/>
        <family val="2"/>
      </rPr>
      <t xml:space="preserve">
Kompaktna cestna kapa iz nodularne litine kvalitetne/ težke izvedbe z integriranimi 4 pokrovi z varovalnim sistemom, ki preprečuje enostavno odstranitev in ropotanje. Skladna z zahtevami proizvajalca armature. Cestna kapa s površinsko zaščito ohišja in trajno protikorozijsko zaščito pokrova. Pokrov z ustreznim napisom po navodilih upravljalca. Varovalni sistem z zatiči iz nerjavečega jekla.
Za vgradnjo v povozno površino.</t>
    </r>
  </si>
  <si>
    <r>
      <rPr>
        <u/>
        <sz val="8"/>
        <rFont val="Swis721 Ex BT"/>
        <family val="2"/>
      </rPr>
      <t>Cestne kape za podtalni zračnik</t>
    </r>
    <r>
      <rPr>
        <sz val="8"/>
        <rFont val="Swis721 Ex BT"/>
        <family val="2"/>
      </rPr>
      <t xml:space="preserve">
Kompaktna cestna kapa iz nodularne litine kvalitetne/ težke izvedbe z  okroglim pokrovom in pritrdilnim sistemom pokrova iz nerjavečega materiala, ki preprečuje ropotanje. Skladna z zahtevami proizvajalca armature. Cestna kapa s površinsko zaščito ohišja in trajno protikorozijsko zaščito pokrova. Pokrov z ustreznim napisom po navodilih upravljalca. Varovalni zatiči iz nerjavečega jekla. 
Za vgradnjo v povozno površino.Cestna kapa za zračnik mora biti okrogle oblike imeti napis ZRAČNIK v slovenskem jeziku, poliuretanski protihrupni vložek, ter dva vijaka s katerimi je pričvrščen pokrov na ohišje kape.</t>
    </r>
  </si>
  <si>
    <t>15. POKROVI IZ NODULARNE LITINE</t>
  </si>
  <si>
    <t>Pokrovi morajo biti izdelani iz nodularne litine v skladu s standardom SIST EN124, zaščiteni z bitumenskim premazom. Razred nosilnosti B125 KN naj bo opremljen s ključavnico, protismradnim labirintnim tesnilom in možnostjo simbolnega označevanja namena jaška (elektrika, voda, meteorna kanalizacija, fekalna kanalizacija). Razred nosilnosti D 400 KN naj bo opremljen z obročem iz kompozitnega materiala in naj ima možnost naknadne vgradnje ključavnice. Pokrov se mora blokirati pri 90° da prepreči nehoteno zapiranje.</t>
  </si>
  <si>
    <t>16. NAVRTNI OKLEPI - OGRLICE</t>
  </si>
  <si>
    <t>Univerzalne ogrlice za vgradnjo na duktilne, AC in jeklene cevi. Izdelane morajo biti iz duktilne litine GS 400-15 z Epoxy zaščito min 250 mikronov. Streme in matici morajo biti iz nerjavečega jekla. Tesnilni material iz EPDM mora biti posebej oblikovan za vsako dimenzijo posebej.</t>
  </si>
  <si>
    <t>17. TELESKOPSKE VGRADBENE GARNITURE</t>
  </si>
  <si>
    <t xml:space="preserve">Nastavljiv teleskopski komplet za rokovanje podzemnih armatur z zunanjo PEh/PVC zaščito. Kovinskim nasadni element, spojka in vodilo zaščiteni pred korozijo. Dobava skupaj z zaporno armaturo! </t>
  </si>
  <si>
    <t>18. ZRAČNIK (AVTOMATSKI)</t>
  </si>
  <si>
    <r>
      <rPr>
        <u/>
        <sz val="8"/>
        <rFont val="Swis721 Ex BT"/>
        <family val="2"/>
      </rPr>
      <t>vgradnja v zemljino:</t>
    </r>
    <r>
      <rPr>
        <sz val="8"/>
        <rFont val="Swis721 Ex BT"/>
        <family val="2"/>
      </rPr>
      <t xml:space="preserve">
kompaktne izvedbe, z zaščitno konstrukcijo iz nerjavnega materiala in vgrajenim zračnim ventilom s funkcijo odvajanja in dovajanja ≥ 180 m3/h zraka v/iz cevovoda in avtomatskim zapornim ventilom, ki omogoča vgradnjo pod tlakom. Zračnik mora biti opremljen z drenažnim izpustom iz telesa zračnika. 
S prirobnico, EPDM tesnilom in deli iz NL z obojestransko epoksi zaščito min. debeline 250 mikronov. Zračnik opremljen z drenažnim sistemom.  Delovno območje od 1 do 16 bar. 
Ustrezati mora zahtevam standarda SIST EN 1074-4. 
</t>
    </r>
    <r>
      <rPr>
        <u/>
        <sz val="8"/>
        <rFont val="Swis721 Ex BT"/>
        <family val="2"/>
      </rPr>
      <t>vgradnja v jašek</t>
    </r>
    <r>
      <rPr>
        <sz val="8"/>
        <rFont val="Swis721 Ex BT"/>
        <family val="2"/>
      </rPr>
      <t xml:space="preserve">:
Telo zračnika je izdelano iz duktilne litine GJS 400-15 z epoxy zaščito minimalne debeline 250 mikronov, plovci so iz ABS, šoba malega plovka je iz poliamida, tesnilo glavnega plovka pa EPDM. Mreža za zaščito pred nesnago in pokrov sta iz INOX jekla. Delovno območje tlaka obsega  0,1 ÷ 25 bar. V ohišje je vgrajen dodatni odzračni ventila za kontrolo delovanja. </t>
    </r>
  </si>
  <si>
    <t>19. VENTILI REDUCIRNI (avtomatski hidravlični)</t>
  </si>
  <si>
    <t>Telo ventila je izdelano iz duktilne litine GJS 400-15 z epoxy zaščito minimalno 250 mikronov. Membrana je ločena od zapirala na katerem je tesnilni element quadring. Prehod skozi ventil je reduciran zaradi boljše regulacije (linearnosti). Ventil deluje na avtomatski hidravlični način in ima ločen pilot iz nerjavečega jekla za nastavitev redukcije (območja 01-2 bar, 1,2-14 bar, 7-21 bar) . Povezave so iz nerjavečega jekla. Opremljen mora biti z indikatorjem položaja, kontrolno enoto za nastavitev hitrost odpiranja, zapiranja in reakcije in dvemi manometri na katerih lahko vidimo dejanski tlak v cevovodu tudi ob zaprtem kontrolnem krogu. Vgradna mera po standardu EN5752 serija 1, prirobnice PN10, PN16 ali PN 25: EN1092.</t>
  </si>
  <si>
    <t>20. TESNILA ZA PRIROBNICE</t>
  </si>
  <si>
    <t>Prirobnična tesnila morajo biti iz EPDM gume, ki ustreza uporabi v stiku s pitno vodo. Tesnila imajo vgrajen nosilni kovinski obroč in so profilirane oblike (na notranjem premeru ojačitev okrogle oblike). Vse v skladu s standardom SIST EN 1514-1.</t>
  </si>
  <si>
    <t>21.  FITINGI - pocinkani</t>
  </si>
  <si>
    <t>Fitingi morajo biti izdelani iz bele temprane litine visoke kvalitete z vroče cinkano prevleko. Ustrezati morajo standardu DIN 1692, din 2999/1 (ISO 7/1).</t>
  </si>
  <si>
    <t>22. Spojni elementi</t>
  </si>
  <si>
    <t>Vsi spojni elementi – vijaki (skladni s SIST EN ISO 4016:2011) in matice (skladne s SIST EN ISO 4034:2002) morajo biti standardne izvedbe in zaščiteni proti rjavenju – galvanizirani ali INOX minimalne natezne trdnosti vsaj 6.8. Podložke morajo ustrezati standardu SIST EN ISO 7091:2002.
Vse vgradne dolžine ventilov s prirobnicami morajo ustrezati SIST EN 558:2008+A1:2008.
Vse prirobnice morajo biti skladne s SIST EN 1092-2:2008, prirobnična tesnila pa s SIST EN 1514-1:1998.
Vsa zunanja in notranja epoxy zaščita mora biti izvedena po SIST EN14901:2006.</t>
  </si>
  <si>
    <t>Ponujeni materiali in oprema mora biti najmanj enake kvalitete kot je zahtevana na tem obrazcu. Za vse elemente, ki so v stiku s pitno vodo je potrebno upoštevati veljaven pravilnik o pitni vodi, ki v poglavju V. predpisuje zagotavljanje kakovosti priprave vode, opreme in materialov (priložiti poročila o preizkušanju).</t>
  </si>
  <si>
    <t xml:space="preserve"> R E K A P I T U L A C I J A</t>
  </si>
  <si>
    <t>JAVNI VODOVOD ''A'' [1-8] - NL DN100</t>
  </si>
  <si>
    <t>Zemeljska in betonska dela</t>
  </si>
  <si>
    <t>Montažna dela</t>
  </si>
  <si>
    <t>Vodovodni material</t>
  </si>
  <si>
    <t>dolžina projektrianega vodovoda:</t>
  </si>
  <si>
    <t>cena gradnje na tekoči meter:</t>
  </si>
  <si>
    <t>b)   HIŠNI VODOVODNI PRIKLJUČKI</t>
  </si>
  <si>
    <t>VSE SKUPAJ:</t>
  </si>
  <si>
    <t>OPOMBE:</t>
  </si>
  <si>
    <t>Obnova vodovoda poteka skupaj v sklopu gradnje kanalizacije in ceste, zato je rušitev in obnova cestišča zajeta v durgih dveh načrtih.
Delilnik bo določen naknadno</t>
  </si>
  <si>
    <t>*pri načrtu vodovoda je upoštevana dobava in montaža opaža za izkop. V popisu vodovoda je zato upoštevana le količina materiala ki odpade na vodovod.</t>
  </si>
  <si>
    <t>upoštevano je da je obstoječ material slab zato se izkopani material v celoti odpelje na deponijo</t>
  </si>
  <si>
    <t>Izkop se izvaja z brežinami v naklonu:</t>
  </si>
  <si>
    <t xml:space="preserve">Širina dna izkopa je: </t>
  </si>
  <si>
    <t>A.</t>
  </si>
  <si>
    <t>ZEMELJSKA DELA</t>
  </si>
  <si>
    <t>količina</t>
  </si>
  <si>
    <t>po</t>
  </si>
  <si>
    <t>cena na enoto</t>
  </si>
  <si>
    <t>Zakoličba osi projektiranega cevovoda z zavarovanjem osi, oznako horizontalnih in vertikalnih lomov, oznako vozlišč, odcepov in zakoličba mesta prevezave na obstoječi cevovod</t>
  </si>
  <si>
    <t>2.</t>
  </si>
  <si>
    <t>Priprava gradbišča, odstranitev eventuelnih ovir in ureditev delovnega platoja. Po končanih delh se gradbišče pospravi in vzpostavi prvotno stanje oz. novo stanje po zunanji ureditvi območja.  Priprava gradbišča, določitev deponije vodovodnega materiala in zavarovanje gradbene jame, izvedba proviziranih dostopov do objektov preko izkopanih jarkov iz plohov debeline 5 cm z ograjo. Po končanih delih se gradbišče pospravi in vzpostavi v prvotno stanje.</t>
  </si>
  <si>
    <t>3.</t>
  </si>
  <si>
    <t>Zakoličba komunalnih vodov (križanja) s strani predstavnikov prizadetih upravljavcev komunalne infrastrukture.
(obstoječi in predvideni)</t>
  </si>
  <si>
    <t>4.</t>
  </si>
  <si>
    <t>Polaganje cevovoda pod/nad projektirano javno komunalno odpadno kanalizacijo. Vmesni zasip se zasuje z nekoherentnim materialom. Izkop na mestu križanja se izvaja ročno pod nadzorom upravljalca komunalnega voda.</t>
  </si>
  <si>
    <t>5.</t>
  </si>
  <si>
    <t>Polaganje cevovoda pod/nad obstoječim plinovodom. Vmesni zasip se zasuje z nekoherentnim materialom. Izkop na mestu križanja se izvaja ročno pod nadzorom upravljalca komunalnega voda.</t>
  </si>
  <si>
    <t>6.</t>
  </si>
  <si>
    <t>Polaganje cevovoda pod/nad projektiran priključek komunalno odpadne kanalizacije. Vmesni zasip se zasuje z nekoherentnim materialom. Izkop na mestu križanja se izvaja ročno pod nadzorom upravljalca komunalnega voda.</t>
  </si>
  <si>
    <t>7.</t>
  </si>
  <si>
    <t>Polaganje cevovoda pod/nad projektirano tlačno javno komunalno odpadno kanalizacijo. Vmesni zasip se zasuje z nekoherentnim materialom. Izkop na mestu križanja se izvaja ročno pod nadzorom upravljalca komunalnega voda.</t>
  </si>
  <si>
    <t>8.</t>
  </si>
  <si>
    <t>Polaganje cevovoda pod/nad elektro kablom. Vmesni zasip se zasuje z nekoherentnim materialom. Izkop na mestu križanja se izvaja ročno pod nadzorom upravljalca komunalnega voda.</t>
  </si>
  <si>
    <t>9.</t>
  </si>
  <si>
    <t>Polaganje cevovoda pod/nad telekomunikacijskim kablom. Vmesni zasip se zasuje z nekoherentnim materialom. Izkop na mestu križanja se izvaja ročno pod nadzorom upravljalca komunalnega voda.</t>
  </si>
  <si>
    <t>10.</t>
  </si>
  <si>
    <t>Polaganje cevovoda pod/nad kablom javne razsvetljave. Vmesni zasip se zasuje z nekoherentnim materialom. Izkop na mestu križanja se izvaja ročno pod nadzorom upravljalca komunalnega voda.</t>
  </si>
  <si>
    <t>11.</t>
  </si>
  <si>
    <t>Polaganje cevovoda pod/nad projektiranim plinovodom. Vmesni zasip se zasuje z nekoherentnim materialom. Izkop na mestu križanja se izvaja ročno pod nadzorom upravljalca komunalnega voda.</t>
  </si>
  <si>
    <t>12.</t>
  </si>
  <si>
    <t>Polaganje cevovoda pod/nad projektiran priključek meteorne kanalizacije. Vmesni zasip se zasuje z nekoherentnim materialom. Izkop na mestu križanja se izvaja ročno pod nadzorom upravljalca komunalnega voda.</t>
  </si>
  <si>
    <t>13.</t>
  </si>
  <si>
    <t>Stroški nadzora pri križanju vodovoda z ostalimi komunalnimi vodi 
(obračun po dejanskih stroških)</t>
  </si>
  <si>
    <t>14.</t>
  </si>
  <si>
    <t>Postavitev gradbenih profilov na vzpostavljeno os trase cevovoda ter določitev nivoja za merjenja globine izkopa in polaganje cevovoda.</t>
  </si>
  <si>
    <t>15.</t>
  </si>
  <si>
    <t>Črpanje vode iz vodovodnega jarka v času gradnje.</t>
  </si>
  <si>
    <t>16.</t>
  </si>
  <si>
    <t>Strojni izkop jarka globine do 2,00 m, v terenu III-IV kategorije,odvozom in/ali odlaganjem izkopanega materiala. Brežine so po potrebi zavarovane z opažem.</t>
  </si>
  <si>
    <t>Izkop in odvoz slabega materiala na trajno deponijo</t>
  </si>
  <si>
    <t xml:space="preserve">*Opomba: Pri odvozu slabega materiala s kamionom kiperjem na trajno deponijo je upoštevano plačilo deponije na razdalji do 10 km, z nakladanjem, razkladanjem, planiranjem in utrjevanjem v slojih po 50 cm. Upoštevan je raztres materiala in sicer povečanje volumna za 5%. </t>
  </si>
  <si>
    <t>17.</t>
  </si>
  <si>
    <t>Delno ročni izkop jarka globine do 2,00 m, v terenu III-IV kategorije,</t>
  </si>
  <si>
    <t>18.</t>
  </si>
  <si>
    <t>Ročno planiranje dna jarka s točnostjo do 3 cm v projektiranem padcu (odstranitev večjih izboklin).</t>
  </si>
  <si>
    <t>19.</t>
  </si>
  <si>
    <t>Nabava, dobava in izdelava peščenega nasipa (posteljice) za izravnavo dna jarka debeline min 10 cm iz 2x sejanega peska brez frakcij večjih od 5 mm</t>
  </si>
  <si>
    <t>20.</t>
  </si>
  <si>
    <t>Dobava, nabava in transport materiala za izdelavo obsipa položene cevi. Obsip cevi se izvaja v slojih po 15-20 cm istočasno na obeh straneh cevi. Obsip je treba skrbno utrditi, da bo preprečeno poznejše posedanje terena nad izkopom. Obsip se utrjuje po standardnem "Proktorjevem" postopku do 95% trdosti. Obsipni material je 2x sejani pesek brez frakcij večjih od 5 mm.</t>
  </si>
  <si>
    <t>21.</t>
  </si>
  <si>
    <t>Nabava, nakladanje, transport ter zasipavanje vodovodnega jarka z gramoznim materialom s komprimiranjem zemljine v slojih po 20 cm do 95% trdnosti po standardnem Proktorjevem postopku.</t>
  </si>
  <si>
    <t>z novim materialom (upoštevana nabava in dobava)</t>
  </si>
  <si>
    <t>22.</t>
  </si>
  <si>
    <t>Izkop terena III.-IV.ktg. (ročno:strojno, 20:80) za potrebe postavitve hidrantov in zračnikov. Obsip hidrantov, zračnikov s primernim gramoznim materialom in izkopanim materialom (cca 1 m3/ kos) in ureditev terena.</t>
  </si>
  <si>
    <t>23.</t>
  </si>
  <si>
    <t>Zavarovanje gradbene jame z razpiranjem z jeklenimi opaži - sistem z vodili (SBH, KRINGS, ali podobno). Globina jarka do 4,0 metre. Vključno z vsemi pomožnimi materiali. Z dobavo in čiščenjem opažev po izvedbi. Opaz se prestavlja sočasno z gradnjo. Širina gradbene jame 90cm.</t>
  </si>
  <si>
    <t>24.</t>
  </si>
  <si>
    <t>Nabava, dobava in polaganje geosintetičnega filca (300gr/m2) med zemljinskimi sloji.</t>
  </si>
  <si>
    <t>25.</t>
  </si>
  <si>
    <t>Varovanje dreves in njihova dosaditev. Ureditev travnatih površin</t>
  </si>
  <si>
    <t>ocena</t>
  </si>
  <si>
    <t>26.</t>
  </si>
  <si>
    <t>Podbetoniranje, obbetoniranje vodovodne armature, zasuni, hidranti, odcepi horizontalni in vertikalni lomi, vgradnja cestnih kap, montaža betonskih podlošk. Možna je montažna betonskih podstavkov. Obračun 0,25 m3/kos izvedenega podbetoniranja.</t>
  </si>
  <si>
    <t>podbetoniranje vodov. arm.</t>
  </si>
  <si>
    <t>obbetoniranje vodov. arm.</t>
  </si>
  <si>
    <t>cestne kape</t>
  </si>
  <si>
    <t>montažne podloške</t>
  </si>
  <si>
    <t>obsip armatur</t>
  </si>
  <si>
    <t>27.</t>
  </si>
  <si>
    <t>Čiščenje terena po končani gradnji ter ureditev okolice.</t>
  </si>
  <si>
    <t>28.</t>
  </si>
  <si>
    <t>Nepredvidena zemeljska dela
(% od zemeljskih del).</t>
  </si>
  <si>
    <t>od</t>
  </si>
  <si>
    <t>Skupaj zemeljska dela</t>
  </si>
  <si>
    <t>B.</t>
  </si>
  <si>
    <t>MONTAŽNA DELA</t>
  </si>
  <si>
    <t>Priprava gradbišča, deponija vodovodnih cevi in zavarovanje vodovodnega materiala. V % od vrednosti vodovodnega materiala</t>
  </si>
  <si>
    <t>Demontaža obstoječih cevi do DN250 pri priključitvah novih in ukinitvah,  vključno z rezanjem cevi, začasnim zapiranjem ventilov na obst. cevi, zapora vodooskrbe.  Odvoz demontiranih delov, tudi cele dolžine ukinjene cevi , na trajno deponijo, vključno s stroški deponije.</t>
  </si>
  <si>
    <t>Demontaža obstoječih fazonskih kosov, armatur, vgradnih garnitur, cestnih kap, z označevalnimi tablicami ukinjenih zasunov, hidrantov. vključno z odvozom in stroški deponije</t>
  </si>
  <si>
    <t>Izpraznitev obstoječega cevovoda z odrezom cevi</t>
  </si>
  <si>
    <t>Prenos spuščanje in polaganje cevi  v pripravljen jarek, ter poravnanje v vertikalni in horizontalni smeri</t>
  </si>
  <si>
    <t>Prenos spuščanje in polaganje fazonskih kosov in armatur do DN250, v pripravljen jarek, ter poravnanje v vertikalni in horizontalni smeri</t>
  </si>
  <si>
    <t>Montaža vodovodnih cevi na položeno in utrjeno peščeno posteljico debeline 10 cm.</t>
  </si>
  <si>
    <t>Montaža prirobničnih kosov po priloženih montažnih shemah ter dokončna obdelava in zaščita spojev.</t>
  </si>
  <si>
    <t>Montaža obojčnih kosov po priloženih montažnih shemah ter dokončna obdelava in zaščita spojev.</t>
  </si>
  <si>
    <t>Montaža zasuna (Euro 20; tip 23) s tesnili in vijaki ter vgradno garnituro in cestno kapo.</t>
  </si>
  <si>
    <t>DN80</t>
  </si>
  <si>
    <t>Montaža podtalnega hidranta s podbetoniranjem telesa hidranta in izdelavo drenažnega zasipa.</t>
  </si>
  <si>
    <t>Dobava in montaža tablic za označevanje hidrantov in zasunov na ustrezne drogove.</t>
  </si>
  <si>
    <t>Dobava in montaža drogov za montažo tablic  iz prejšnje točke (vključno s sidri d50 dolžine 600mm). Stebrički so iz aluminijastih cevi d50 mm, višine 2400 mm.</t>
  </si>
  <si>
    <t>Nabava in polaganje signalnega in opozorilnega traku nad vodovodnimi cevmi.</t>
  </si>
  <si>
    <t>Stroški meritve pretokov vode na hidrantih vključno s pridobitvijo potrdila</t>
  </si>
  <si>
    <t>Tlačni preizkus položenega cevovoda po standardu SIST EN 805, vključno z pridobitvijo ustreznega zapisnika.</t>
  </si>
  <si>
    <t xml:space="preserve">Dezifekcija položenega cevovoda </t>
  </si>
  <si>
    <t>Nepredvidena montažna dela (% montažnih del)</t>
  </si>
  <si>
    <t>Skupaj montažna dela</t>
  </si>
  <si>
    <t>C.</t>
  </si>
  <si>
    <t>VODOVODNI MATERIAL</t>
  </si>
  <si>
    <t>Cevi DUCTIL NATURAL DN100 (EN 545:2010, C40), PN10 (standard spoj) komplet s tesnili (DIN 28610 T1), dolžina cevi l=6,0 m/kos;
Dolžina cevi je povečana za 2% zaradi obdelave.</t>
  </si>
  <si>
    <t>NL DN100</t>
  </si>
  <si>
    <t>PRIROBNIČNI DUCTIL fazonski kosi za tlačno stopnjo PN10 komplet s tesnili (armatura po DIN 28610 T1),
vijačni in tesnilni material upoštevan v ceni fazonskih kosov, za vsak spojni kos (FFK, T) se vgradi vrtljivo prirobnico,
za vsako prirobnico DN80 se naroči 8 vijakov M16; L/X 85/57
za vsako prirobnico DN100 oz. DN125 se naroči 8 vijakov M16; L/X 90/62 za vsako prirobnico DN150 se naroči 8 vijakov M20;L/X 100/72</t>
  </si>
  <si>
    <t>UNI100</t>
  </si>
  <si>
    <t>T100/80</t>
  </si>
  <si>
    <t>FF80(500)</t>
  </si>
  <si>
    <t>N80</t>
  </si>
  <si>
    <t>FF80(100)</t>
  </si>
  <si>
    <r>
      <t>FFK100(22,5</t>
    </r>
    <r>
      <rPr>
        <sz val="8"/>
        <rFont val="Calibri"/>
        <family val="2"/>
        <charset val="238"/>
      </rPr>
      <t>°</t>
    </r>
    <r>
      <rPr>
        <sz val="8"/>
        <rFont val="Swis721 Ex BT"/>
        <family val="2"/>
      </rPr>
      <t>)</t>
    </r>
  </si>
  <si>
    <r>
      <t>FFK100(11,25</t>
    </r>
    <r>
      <rPr>
        <sz val="8"/>
        <rFont val="Calibri"/>
        <family val="2"/>
        <charset val="238"/>
      </rPr>
      <t>°</t>
    </r>
    <r>
      <rPr>
        <sz val="8"/>
        <rFont val="Swis721 Ex BT"/>
        <family val="2"/>
      </rPr>
      <t>)</t>
    </r>
  </si>
  <si>
    <r>
      <t>FFK100(45</t>
    </r>
    <r>
      <rPr>
        <sz val="8"/>
        <rFont val="Calibri"/>
        <family val="2"/>
        <charset val="238"/>
      </rPr>
      <t>°</t>
    </r>
    <r>
      <rPr>
        <sz val="8"/>
        <rFont val="Swis721 Ex BT"/>
        <family val="2"/>
      </rPr>
      <t>)</t>
    </r>
  </si>
  <si>
    <t>FFR100/80</t>
  </si>
  <si>
    <t>FF80(250)</t>
  </si>
  <si>
    <t>FAZONSKI KOSI NA PRIROBNICO:</t>
  </si>
  <si>
    <r>
      <t xml:space="preserve">OBOJČNI DUCTIL fazonski kosi za tlačno stopnjo PN10 komplet s tesnili (armatura po DIN 28610 T1). Vsa kolena na obojčne spoje (MMK) so predvidena s sidrnmi VI spoji, ter dva spoja pred in po kolenu enako. </t>
    </r>
    <r>
      <rPr>
        <b/>
        <sz val="8"/>
        <rFont val="Swis721 Ex BT"/>
        <family val="2"/>
        <charset val="238"/>
      </rPr>
      <t>Tesnilni (tudi za sidrne spoje) material je upoštevan v ceni fazonskih kosov</t>
    </r>
  </si>
  <si>
    <t>NL DN100(500)</t>
  </si>
  <si>
    <t>E100</t>
  </si>
  <si>
    <t>MMA100/80</t>
  </si>
  <si>
    <t>MMK100(11,25°)</t>
  </si>
  <si>
    <t>MMK100(45°)</t>
  </si>
  <si>
    <t>FAZONSKI KOSI NA OBOJKO:</t>
  </si>
  <si>
    <t>DUCTIL zasun (Euro 20; tip 23) z teleskopsko vgradbeno garnituro (Hvgr=1,0-1,50m), cestno kapo in prirobničnim PAM tesnilom in vijaki (tlačna stopnja PN10).</t>
  </si>
  <si>
    <t>Z80</t>
  </si>
  <si>
    <t>Podtalni hidrant-Blatnik DN80</t>
  </si>
  <si>
    <t>Podtalni hidrant DN80</t>
  </si>
  <si>
    <t>SKUPAJ ARMATURE:</t>
  </si>
  <si>
    <t>Prevoz in prenos vodovodnega materiala iz deponije do mesta vgradnje.
V % od vrednosti vodovodnega materiala.</t>
  </si>
  <si>
    <t>Nepredviden vodovodni material
(% od vrednosti vodovodnega materiala)</t>
  </si>
  <si>
    <t>Skupaj vodovodni material</t>
  </si>
  <si>
    <t>b) OBNOVA HIŠNIH VODOVODNIH PRIKLJUČKOV</t>
  </si>
  <si>
    <t>a.</t>
  </si>
  <si>
    <t>Zemeljska dela (priključki)</t>
  </si>
  <si>
    <t>Postavitev gradbenih profilov na vzpostavljeno os trase cevovoda ter določitev nivoja za merjenje globine izkopa in polaganje cevovoda</t>
  </si>
  <si>
    <r>
      <t>Strojni izkop (92%) in delno ročni izkop (8%) jarka globine do 2,00 m, v terenu III-IV kategorije,  z odlaganjem kakovostnega materiala na rob gradbene jame(40%) ter odvozom slabšega  izkopanega materiala(60%) z nakladanjem na kamion na trajno deponijo . Brežine so po potrebi zavarovane z opažem.
Brežine se izvajajo v naklonu 60</t>
    </r>
    <r>
      <rPr>
        <sz val="8"/>
        <rFont val="Calibri"/>
        <family val="2"/>
        <charset val="238"/>
      </rPr>
      <t xml:space="preserve">°
</t>
    </r>
    <r>
      <rPr>
        <sz val="8"/>
        <rFont val="Swis721 Ex BT"/>
        <family val="2"/>
        <charset val="238"/>
      </rPr>
      <t>Širina dna izkopa je 50cm, globina je 1,30m</t>
    </r>
  </si>
  <si>
    <t>Neutrjen teren</t>
  </si>
  <si>
    <t xml:space="preserve">Opomba: Pri odvozu slabega materiala s kamionom kiperjem na trajno deponijo je upoštevano plačilo deponije na razdalji do 10 km, z nakladanjem, razkladanjem, planiranjem in utrjevanjem v slojih po 50 cm. Upoštevan je raztres materiala in sicer povečanje volumna za 5%. </t>
  </si>
  <si>
    <t>Ročno planiranje dna jarka, izdelava peščenega nasipa, nabava in transport materiala za izdelavo obsipa nad cevjo, nabava, nakladanje in prevoz ter zasipavanje vodovodnega jarka z novim materialom s komprimiranjem zemljine v slojih po 20 cm ter odvoz odkopanega materiala na gradbeno deponijo z vsemi taksami in končnim čiščenjem terena</t>
  </si>
  <si>
    <t>Rušenje obstoječih ograj in vzpostavitev v prvotno stanje po končani gradnji (ocena)</t>
  </si>
  <si>
    <t>Nabava in polaganje asfalta (širine 2,0m) v privatnih zemljiščih.</t>
  </si>
  <si>
    <t>Nabava in dobava ter gradnja armirano betonskega jaška z LTŽ 600/600 pokrovom z vsemi deli.</t>
  </si>
  <si>
    <t>Izvedba križanja z obstoječimi/predvidenimi komunalnimi vodi (izkop na mestu križanja se izvaja ročno)</t>
  </si>
  <si>
    <t>Postavitev cestnih kap na končno niveleto terena</t>
  </si>
  <si>
    <t>Polaganje vodovodne in zaščitne cevi skozi steno vodomernega mesta  s čiščenjem in tesnenjem preboja.</t>
  </si>
  <si>
    <t>Nepredvidena zemeljska dela (% gradbenih del)</t>
  </si>
  <si>
    <t>b.</t>
  </si>
  <si>
    <t>Montažna dela (priključki)</t>
  </si>
  <si>
    <t>Prevoz in prenos vodovodnega materiala iz deponije do mesta vgradnje. V % od vrednosti vodovodnega materiala.</t>
  </si>
  <si>
    <t>Prenos spuščanje in polaganje  vodovodne cevi in zaščitne cevi v pripravljen jarek, ter poravnanje v vertikalni in horizontalni smeri</t>
  </si>
  <si>
    <t>Montaža vodovodnih in zaščitnih cevi na položeno in utrjeno peščeno posteljico debeline 10 cm.</t>
  </si>
  <si>
    <t>Montaža navrtnih zasunov z vgradbeno garnituro in cestno kapo, pehodno ločno spojko ter montažo betonskih podložnih plošč.</t>
  </si>
  <si>
    <t>Montaža vodovodne armature in fitingov v vodomernem mestu  po specifikaciji materiala</t>
  </si>
  <si>
    <t>Nabava in polaganje signalnega in opozorilnega traku nad vodovodnimi cevmi</t>
  </si>
  <si>
    <t xml:space="preserve">Tlačni preizkus položenega cevovoda po standardu SIST EN 805 </t>
  </si>
  <si>
    <t>Nepredvidena montažna dela (% motažnih del del)</t>
  </si>
  <si>
    <t>c.</t>
  </si>
  <si>
    <t>Vodovodni material (priključki)</t>
  </si>
  <si>
    <t xml:space="preserve">Cevi PE100d32, PN 16  priključna cev </t>
  </si>
  <si>
    <t xml:space="preserve">Cevi PE80d63, PN 10, zaščitna cev </t>
  </si>
  <si>
    <t>Vodovodna armatura za priključitev na javni vodovod:navrtni zasun, streme za NZ, koleno priključno, vgradna granitura (Hvgr 1,0 - 1,5m), betonski podstavek mali in cestna kapa DN90.</t>
  </si>
  <si>
    <t>Nabava in dobava fitingov na vodomernih mestih (kroglične pipe, kolena, tesnila, reducirke, podloške,…): pipa krogelna, pipa krogelna  z izpustom, zmanjševalni kos, spojka ravna za PE cevi, nosilec za vodmer s holandcem, betonski podstavek 40x40 cm, nepovratni ventil (vložek) in Nabava in dobava gumi tesnil Vključno z vodomerom DN20.</t>
  </si>
  <si>
    <t>Nepredviden vodovodni material</t>
  </si>
  <si>
    <t>Stroški transporta vodovodnih armatur in fazonskih kosov (% od vrednosti vodovodnega materiala)</t>
  </si>
  <si>
    <t xml:space="preserve">R E K A P I T U L A C I J A </t>
  </si>
  <si>
    <t>Predmet:</t>
  </si>
  <si>
    <t>INFRASTRUKTURNA UREDITEV                                   NASELJA VELIKA HRUŠICA                                                                                          GRADNJA PLINOVODA N-20369, PE100 d63x5,8 mm</t>
  </si>
  <si>
    <t>Investitor</t>
  </si>
  <si>
    <t>MESTNA OBČINA LJUBLJANA</t>
  </si>
  <si>
    <t>Mestni trg 1, 1000 Ljubljana</t>
  </si>
  <si>
    <t>4.1 GRADBENA DELA</t>
  </si>
  <si>
    <t>A - GLAVNI PLINOVODI</t>
  </si>
  <si>
    <t>št.</t>
  </si>
  <si>
    <t>ulica</t>
  </si>
  <si>
    <t>šifra
plinovoda</t>
  </si>
  <si>
    <t>material plinovoda</t>
  </si>
  <si>
    <t>dimenzija
plinovoda</t>
  </si>
  <si>
    <t>dolžina trase
plinovoda</t>
  </si>
  <si>
    <t>investicija</t>
  </si>
  <si>
    <t>( m )</t>
  </si>
  <si>
    <t>( EUR )</t>
  </si>
  <si>
    <t>Velika Hrušica</t>
  </si>
  <si>
    <t>N-20369</t>
  </si>
  <si>
    <t xml:space="preserve"> PE100</t>
  </si>
  <si>
    <t>PE63x5,8</t>
  </si>
  <si>
    <t xml:space="preserve">SKUPAJ - A: </t>
  </si>
  <si>
    <t>B - PLINSKI PRIKLJUČKI</t>
  </si>
  <si>
    <t>Hišni priklopi x 14</t>
  </si>
  <si>
    <t>P-xxxx</t>
  </si>
  <si>
    <t>PE32x3,0</t>
  </si>
  <si>
    <t xml:space="preserve">SKUPAJ - B: </t>
  </si>
  <si>
    <t>4.2 STROJNA DELA</t>
  </si>
  <si>
    <t>C - GLAVNI PLINOVODI</t>
  </si>
  <si>
    <t>4.2.1</t>
  </si>
  <si>
    <t xml:space="preserve">SKUPAJ - C: </t>
  </si>
  <si>
    <t>D - PLINSKI PRIKLJUČKI</t>
  </si>
  <si>
    <t>4.2.2</t>
  </si>
  <si>
    <t xml:space="preserve">SKUPAJ - D: </t>
  </si>
  <si>
    <t>REKAPITULACIJA - SKUPNO</t>
  </si>
  <si>
    <t>investicija ( EUR )</t>
  </si>
  <si>
    <t>GLAVNI PLINOVODI</t>
  </si>
  <si>
    <t>gradbena dela:</t>
  </si>
  <si>
    <t>strojna dela:</t>
  </si>
  <si>
    <t>PLINSKI PRIKLJUČKI</t>
  </si>
  <si>
    <t>SKUPNA VSOTA :</t>
  </si>
  <si>
    <t>OPOMBA :</t>
  </si>
  <si>
    <t>VSI STROŠKI, POVEZANI Z ZAVAROVANJEM GRADBIŠČA, MORAJO BITI ZAJETI V ENOTNIH CENAH.</t>
  </si>
  <si>
    <t>Cene so projektne in informativne brez DDV. 
Za dokončno oceno stroškov je potrebno zbrati ponudbe dobaviteljev opreme in izvajalcev del.</t>
  </si>
  <si>
    <t>4.0</t>
  </si>
  <si>
    <t xml:space="preserve">POPIS MATERIALA IN DEL S PREDRAČUNOM </t>
  </si>
  <si>
    <t>GRADBENA DELA</t>
  </si>
  <si>
    <t xml:space="preserve">INFRASTRUKTURNA UREDITEV NASELJA VELIKA HRUŠICA    </t>
  </si>
  <si>
    <t>Glavni plinovod  N- 20369, PE 63x5,8</t>
  </si>
  <si>
    <t>Z. ŠT.</t>
  </si>
  <si>
    <t xml:space="preserve">
OPIS POSTAVKE
</t>
  </si>
  <si>
    <t>ENOTA</t>
  </si>
  <si>
    <t>CENA/ENOTO [EUR]</t>
  </si>
  <si>
    <t>CENA
[EUR]</t>
  </si>
  <si>
    <t>Zakoličba</t>
  </si>
  <si>
    <t>Priprava gradbišča, zarisovanje trase, določitev globin izkopa in zakoličba trase, zavarovanje zakoličbe in izdelava zakoličbenega načrta.</t>
  </si>
  <si>
    <r>
      <t>m</t>
    </r>
    <r>
      <rPr>
        <vertAlign val="superscript"/>
        <sz val="10"/>
        <rFont val="Arial"/>
        <family val="2"/>
        <charset val="238"/>
      </rPr>
      <t>1</t>
    </r>
  </si>
  <si>
    <t>Asfalt na vozišču - rezanje in rušenje</t>
  </si>
  <si>
    <t>Rezanje, rušenje in odstranitev asfalta na vozišču, z vsemi manipulacijami, z odvozom na stalno deponijo in vključno s pristojbino.</t>
  </si>
  <si>
    <r>
      <t>m</t>
    </r>
    <r>
      <rPr>
        <vertAlign val="superscript"/>
        <sz val="10"/>
        <rFont val="Arial"/>
        <family val="2"/>
        <charset val="238"/>
      </rPr>
      <t>2</t>
    </r>
  </si>
  <si>
    <t>Asfalt - vgradnja vozišče 12 cm</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</si>
  <si>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</si>
  <si>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r>
      <rPr>
        <b/>
        <sz val="10"/>
        <rFont val="Arial"/>
        <family val="2"/>
        <charset val="238"/>
      </rPr>
      <t>bitudrobir:</t>
    </r>
    <r>
      <rPr>
        <sz val="10"/>
        <rFont val="Arial"/>
        <family val="2"/>
        <charset val="238"/>
      </rPr>
      <t xml:space="preserve"> vezana nosilna zmes AC 32 base B 50/70 A2, d = 8 cm</t>
    </r>
  </si>
  <si>
    <r>
      <rPr>
        <b/>
        <sz val="10"/>
        <rFont val="Arial"/>
        <family val="2"/>
        <charset val="238"/>
      </rPr>
      <t>asfaltbeton:</t>
    </r>
    <r>
      <rPr>
        <sz val="10"/>
        <rFont val="Arial"/>
        <family val="2"/>
        <charset val="238"/>
      </rPr>
      <t xml:space="preserve"> vezana obrabno zaporna plast AC 11 surf B 50/70 A2, d = 4 cm</t>
    </r>
  </si>
  <si>
    <t>Asfalt - vgradnja vozišče 9 cm</t>
  </si>
  <si>
    <t>vozišče:</t>
  </si>
  <si>
    <r>
      <rPr>
        <b/>
        <sz val="10"/>
        <rFont val="Arial"/>
        <family val="2"/>
        <charset val="238"/>
      </rPr>
      <t>bitudrobir:</t>
    </r>
    <r>
      <rPr>
        <sz val="10"/>
        <rFont val="Arial"/>
        <family val="2"/>
        <charset val="238"/>
      </rPr>
      <t xml:space="preserve"> vezana nosilna zmes AC 22 base B 50/70 A3, d = 6 cm</t>
    </r>
  </si>
  <si>
    <t>asfaltbeton: vezana obrabno zaporna plast AC 8 surf B 70/100 A4, d = 3 cm</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</si>
  <si>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</si>
  <si>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</si>
  <si>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</si>
  <si>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</si>
  <si>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Kombinirani izkop - odvoz na deponijo</t>
  </si>
  <si>
    <t xml:space="preserve">Kombinirani izkop jarka za cevovod v terenu III-V kategorije, globine do 2,0 m z direktnim nakladanjem na kamion. </t>
  </si>
  <si>
    <t>a) strojni izkop</t>
  </si>
  <si>
    <r>
      <t>m</t>
    </r>
    <r>
      <rPr>
        <vertAlign val="superscript"/>
        <sz val="10"/>
        <rFont val="Arial"/>
        <family val="2"/>
        <charset val="238"/>
      </rPr>
      <t>3</t>
    </r>
  </si>
  <si>
    <t>b) ročni izkop</t>
  </si>
  <si>
    <t>Zasip - posteljica / plinovodi</t>
  </si>
  <si>
    <t>Dobava in vgradnja posteljice z dopeljanim peskom 0/4 mm za posteljico in obsip plinovoda, do višine 10 cm nad temenom cevi (po detajlu iz projekta), s planiranjem in utrjevanjem. Natančnost izdelave posteljice je +/- 1 cm.</t>
  </si>
  <si>
    <t>Zasip - tamponski material - 0/32 mm</t>
  </si>
  <si>
    <t xml:space="preserve">Dobava in vgradnja tamponskega drobljenca, zrnatosti od 0 do 32 mm za nosilni sloj, s komprimiranjem po slojih v deb. 20 - 30 cm do predpisane zbitosti in planiranje površine s točnostjo +- 1.0 cm. Vgradnja 0,40 cm pod zgornjim ustrojem ceste. </t>
  </si>
  <si>
    <t>Zasip - tamponski material - 0/63 mm</t>
  </si>
  <si>
    <t xml:space="preserve">Dobava in vgradnja gramoza za tamponsko plast, zrnatosti od 0 do 63 mm, s komprimiranjem po slojih v deb. 20 - 30 cm do predpisane zbitosti in planiranje površine s točnostjo +- 1.0 cm. </t>
  </si>
  <si>
    <t>AB plošča</t>
  </si>
  <si>
    <t>Dobava montažne armiranobetonske plošče iz C 12/15 za cestno kapo in postavitev na niveleto.</t>
  </si>
  <si>
    <t>Obbetoniranje LŽ kape</t>
  </si>
  <si>
    <t>Postavitev in obbetoniranje litoželezne kape.</t>
  </si>
  <si>
    <t>Prehod za pešce</t>
  </si>
  <si>
    <t xml:space="preserve">Izdelava, vzdrževanje med gradnjo in odstranitev začasnih lesenih prehodov za pešce v širini 1.25 m, z zaščitno ograjo na obeh straneh prehoda. </t>
  </si>
  <si>
    <t>Opozorilni trak</t>
  </si>
  <si>
    <r>
      <t xml:space="preserve">Dobava in polaganje opozorilnega PVC traku, rumene barve z oznako </t>
    </r>
    <r>
      <rPr>
        <b/>
        <sz val="10"/>
        <rFont val="Arial"/>
        <family val="2"/>
        <charset val="238"/>
      </rPr>
      <t>POZOR PLINOVOD</t>
    </r>
    <r>
      <rPr>
        <sz val="10"/>
        <rFont val="Arial"/>
        <family val="2"/>
        <charset val="238"/>
      </rPr>
      <t>.</t>
    </r>
  </si>
  <si>
    <t>Geodetski posnetek</t>
  </si>
  <si>
    <t>Geodetski posnetki s kartiranjem.</t>
  </si>
  <si>
    <t>Zaščita podzemnih instalacij-plinovodi</t>
  </si>
  <si>
    <t>Fizična zaščita podzemnih instalacij (zaščitna cev l = 2,0m na obeh straneh zaprta s polstjo in objemko ter njeno obsutje).</t>
  </si>
  <si>
    <t>plinovod PE63 - Z.C. PE110</t>
  </si>
  <si>
    <t>Zavarovanje in nadzor podzemnih instalacij</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</si>
  <si>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</si>
  <si>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izberi 2% - 5%</t>
  </si>
  <si>
    <t>Zapora ceste - signalizacija / plinovodi</t>
  </si>
  <si>
    <t>Stroški zapore ceste, prometna signalizacija in osvetlitev zapore - ocena.
(obračun po dejanskih stroških oz. po m)</t>
  </si>
  <si>
    <t>Nepredvidena  dela</t>
  </si>
  <si>
    <t>Nepredvidena dela odobrena s strani nadzora in obračunana po analizi cen v skladu s kalkulativnimi elementi.</t>
  </si>
  <si>
    <t>SKUPAJ:</t>
  </si>
  <si>
    <t>EUR</t>
  </si>
  <si>
    <t>14 x Plinski priključki PE32x3,0</t>
  </si>
  <si>
    <t>Zazidava omarice - tip E</t>
  </si>
  <si>
    <t>Izdelava in zazidava utora v zunanjem zidu za jekleni priključek in izdelava odprtine za omarico za glavno plinsko zaprono pipo po priloženi skici.</t>
  </si>
  <si>
    <t>priključek DN 25 
omarica dimenzije: 250x300x200 mm.</t>
  </si>
  <si>
    <t>4.2</t>
  </si>
  <si>
    <t>STROJNA DELA</t>
  </si>
  <si>
    <t>Cev iz materiala PE100 - SDR 11</t>
  </si>
  <si>
    <t>Cev iz materiala PE100, po SIST EN 12007-2, SDR 11 skupaj z dodatkom za razrez.</t>
  </si>
  <si>
    <t xml:space="preserve">PE63x5,8 </t>
  </si>
  <si>
    <t>Sedlo z obojko iz materiala PE100</t>
  </si>
  <si>
    <t>Elektrovarilno sedlo z obojko iz materiala PE100 z vgrajeno elektro-uporovno žico, skupaj z varjenjem.</t>
  </si>
  <si>
    <t>PE225/63</t>
  </si>
  <si>
    <t>T-kos iz materiala PE100</t>
  </si>
  <si>
    <t>Odcepni T-kos iz materiala PE100.</t>
  </si>
  <si>
    <t xml:space="preserve">PE63/63 </t>
  </si>
  <si>
    <r>
      <t>Lok iz materiala PE100-90</t>
    </r>
    <r>
      <rPr>
        <b/>
        <vertAlign val="superscript"/>
        <sz val="10"/>
        <rFont val="Arial"/>
        <family val="2"/>
        <charset val="238"/>
      </rPr>
      <t>0</t>
    </r>
  </si>
  <si>
    <r>
      <t>Lok iz materiala PE100, 90</t>
    </r>
    <r>
      <rPr>
        <vertAlign val="superscript"/>
        <sz val="10"/>
        <rFont val="Arial"/>
        <family val="2"/>
        <charset val="238"/>
      </rPr>
      <t>0</t>
    </r>
    <r>
      <rPr>
        <sz val="10"/>
        <rFont val="Arial"/>
        <family val="2"/>
        <charset val="238"/>
      </rPr>
      <t>.</t>
    </r>
  </si>
  <si>
    <t>PE63</t>
  </si>
  <si>
    <t>Cevna kapa iz materiala PE100</t>
  </si>
  <si>
    <t>Cevna kapa iz materiala PE100.</t>
  </si>
  <si>
    <t xml:space="preserve">PE63 </t>
  </si>
  <si>
    <t>Obojka iz materiala PE100</t>
  </si>
  <si>
    <t>Obojka iz PE100 z vgrajeno elektro-uporovno žico, skupaj z varjenjem.</t>
  </si>
  <si>
    <t>Krogelna pipa iz materiala PE100 - podzemna vgradnja</t>
  </si>
  <si>
    <t>Krogelna pipa iz materiala PE100, tlačne stopnje PN 4, za zemeljski plin, s teleskopsko vgradbilno garnituro z evro nastavkom.</t>
  </si>
  <si>
    <t>Cestna kapa</t>
  </si>
  <si>
    <t>Litoželezna zaščitna cestna kapa, material SL 18, z napisom plin na pokrovu, zaščitena z bitumnom.</t>
  </si>
  <si>
    <t xml:space="preserve">DN190 </t>
  </si>
  <si>
    <t>PEsifon - kondenčna cev iz materiala PE100</t>
  </si>
  <si>
    <t>PEsifon - kondenčna cev, izdelana iz materiala PE100 dimenzije PE63, dveh kolen dimenzije PE63, reducirnega kosa PE63/32, prehodnega kosa PE32/DN25, z jekleno krogelno pipo DN25 tlačne stopnje PN 4, z navojnima priključkoma in zaprto z navojnim čepom, skupaj s PVC cevjo, mivko potrebno za zapolnitev PVC cevi, dolžine cca 1,5m, ki se prilagodi na mestu vgradnje, ter varilnim, tesnilnim in vijačnim materialom (izdelan po priloženi skici)</t>
  </si>
  <si>
    <t>Pozicijska tablica-armatura</t>
  </si>
  <si>
    <t>Pozicijska tablica po DIN 4065 za oznako armatur plinovoda, skupaj s pritrdilnim materialom in izmero.</t>
  </si>
  <si>
    <t>Tlačni preizkusi</t>
  </si>
  <si>
    <t>Tlačni preizkusi plinovoda, izvedeni po navodilih iz projekta, skupaj z izdelavo zapisnikov o preizkusih.</t>
  </si>
  <si>
    <t>Spuščanje plina</t>
  </si>
  <si>
    <t>Spuščanje plina v plinovod, ki ga opravi distributer plina.</t>
  </si>
  <si>
    <t>Prekinitev dobave plina</t>
  </si>
  <si>
    <t>Prekinitev dobave plina, ki ga opravi distributer plina.</t>
  </si>
  <si>
    <t>Prevezava plinovoda</t>
  </si>
  <si>
    <t>Prevezava novoprojektiranega plinovoda na obstoječe plinovodno omrežje, ki ga opravi distributer plina. (Obračun po dejanskih stroških distributerja!)</t>
  </si>
  <si>
    <t>Nepredvidena dela:</t>
  </si>
  <si>
    <t>SKUPAJ</t>
  </si>
  <si>
    <t>Navrtalno sedlo iz materiala PE100</t>
  </si>
  <si>
    <t>Navrtalno sedlo iz materiala PE100 z vgrajeno elektro-uporovno žico, skupaj z varjenjem.</t>
  </si>
  <si>
    <t xml:space="preserve">PE63/32 </t>
  </si>
  <si>
    <t>Protilomni ventil</t>
  </si>
  <si>
    <t>Samozaporni protilomni ventil GS tip Z za območje tlakov med 35 mbar in 5.0 bar, vgrajen v obojko, s pretočno odprtino za samodejno deaktiviranje.</t>
  </si>
  <si>
    <t>PE32/DN25</t>
  </si>
  <si>
    <t>Lok iz materiala PE100-90°</t>
  </si>
  <si>
    <t>Lok iz materiala PE100, 90°.</t>
  </si>
  <si>
    <t>PE32</t>
  </si>
  <si>
    <t xml:space="preserve">PE32 </t>
  </si>
  <si>
    <t>Priključni sklop tip - E (DN25)</t>
  </si>
  <si>
    <t>Priključni sklop sestavljen iz:
- prehodnega kosa PE32/jeklo DN25,
- jeklene brezšivne srednjetežke črne cevi po DIN 2440, material St 38.5, DN25,
- zapornega organa DN25 iz jekla z navojnima priključkoma, tlačne stopnje PN 4, standardne dolžine, atestirana za zemeljski plin, z ročko za posluževanje, skupaj z izolirnim kosom in tesnilnim materialom, zaprta z navojnim čepom,
- omarice za zaporno pipo, izdelane iz nerjaveče pločevine po delavniški risbi proizvajalca, prirejene za vgradnjo v zid in z napisom: GLAVNA PLINSKA ZAPORNA PIPA, dimenzije: 250x300x200 mm.</t>
  </si>
  <si>
    <t xml:space="preserve">DN25 </t>
  </si>
  <si>
    <t>Pomožna gradbena dela</t>
  </si>
  <si>
    <t>Pomožna gradbena dela, zarisovanje, vrtanje zidov, beljenje zidov, vzpostavitev v prvotno stanje.</t>
  </si>
  <si>
    <t>PROJEKTANTSKI POPIS</t>
  </si>
  <si>
    <t>Dobava in montaža / Opis</t>
  </si>
  <si>
    <t>I.</t>
  </si>
  <si>
    <r>
      <t xml:space="preserve">Izkop kabelskega jarka </t>
    </r>
    <r>
      <rPr>
        <sz val="9"/>
        <rFont val="Arial CE"/>
        <family val="2"/>
        <charset val="238"/>
      </rPr>
      <t xml:space="preserve">(po detajlu), </t>
    </r>
    <r>
      <rPr>
        <sz val="11"/>
        <color theme="1"/>
        <rFont val="Calibri"/>
        <family val="2"/>
        <charset val="238"/>
        <scheme val="minor"/>
      </rPr>
      <t>za izvedbo povezav elektroinštalacij, komplet z:</t>
    </r>
  </si>
  <si>
    <t>-</t>
  </si>
  <si>
    <t>ročni oziroma strojni izkop širine 40-60cm, globine 0,8-1,0m, komplet z odvozom odvečnega izkopanega materiala (zemljina, asfalt) na stalno deponijo s plačilom vseh stroškov deponiranja</t>
  </si>
  <si>
    <t>planiranje dna jarka</t>
  </si>
  <si>
    <t>cev 2x fi 125</t>
  </si>
  <si>
    <t>zasipanje s peskom gran. 0-4mm, v višini 40 cm, z utrjevanjem</t>
  </si>
  <si>
    <t>zasipanje ostalega jarka z izkopanim materialom, z utrjevanjem</t>
  </si>
  <si>
    <t>planiranje na nivoju terena kot priprava za končni sloj</t>
  </si>
  <si>
    <t>opozorilni trak</t>
  </si>
  <si>
    <t>obbetoniranje cevi nad traso cevi C16/20</t>
  </si>
  <si>
    <t>posnetek trase</t>
  </si>
  <si>
    <t>Brez končnega sloja-v sklopu gradbenega dela popisa.</t>
  </si>
  <si>
    <t>Izdelava in vgradnja betonskega kabelskega jaška, EKJ, dim. 1,2x1,2x1,2m (notranje mere), komplet z izdelavo gradbene skice:</t>
  </si>
  <si>
    <t>ročni oziroma strojni izkop terena</t>
  </si>
  <si>
    <t>betoniranje podložnega betona</t>
  </si>
  <si>
    <t>betoniranje AB konstrukcije C25/30</t>
  </si>
  <si>
    <t>izdelava dvostranskega opaža iz gladkih opažnih elementov, rezanje, krivljenje in polaganje armature, betoniranje AB konstrukcije C25/30</t>
  </si>
  <si>
    <t>izdelava betonske plošče jaška, opaža iz gladkih opažnih elementov, rezanje, krivljenje in polaganje armature, vgradnja zanke za dvig plošče, betoniranje AB konstrukcije C30 z litoželeznim pokrovom, 60x60cm, 400kN</t>
  </si>
  <si>
    <t>zasip jaška iz zunanje strani</t>
  </si>
  <si>
    <t>drobni gradbeni material</t>
  </si>
  <si>
    <t>Izdelava, prevrtavanja z diamantno kronsko žago, v betonski kabelski jašek, dim. fi 160, komplet z tesnitvijo prevrtane odprtine</t>
  </si>
  <si>
    <t>Izdelava temelja za postavitev prostostoječe priključno merilne omarice, dim. 600x350x150mm, komplet z izkopom in materialom</t>
  </si>
  <si>
    <t>Posnetek kabelske trase in izdelava načrta PID</t>
  </si>
  <si>
    <t>Drobna gradbena dela</t>
  </si>
  <si>
    <t>Transportni stroški</t>
  </si>
  <si>
    <t>Gradbena dela SKUPAJ:</t>
  </si>
  <si>
    <t>II.</t>
  </si>
  <si>
    <t>ELEKTROINŠTALACIJSKA DELA</t>
  </si>
  <si>
    <t>Kabel položen v cevi v zemlji, delno z objemkami pritrjen na obstoječem stebru</t>
  </si>
  <si>
    <t>NA2XY-J 4x240 + 1,5mm2</t>
  </si>
  <si>
    <t>Kabelski zaključek, za kabel pod pozicijo 1, kot Tyco Electronics, tip EPKT-0031, komplet s kabeljskimi čevlji Al/Cu35mm2</t>
  </si>
  <si>
    <t>Pocinkani jekleni trak, FeZn 25x4mm, položen v zemljo</t>
  </si>
  <si>
    <t>Križna sponka, Zn/Cu, za spoj pocinkanih jeklenih trakov, komplet</t>
  </si>
  <si>
    <t>Vodnik, H07V-K 35mm2, komplet s pritrdilnim materialom</t>
  </si>
  <si>
    <t>Priključitev kabla na obstoječem varovalnem podnožju, transformatorske postaje TP1010-BIZOVIŠKA 55 komplet z elementi, kot:</t>
  </si>
  <si>
    <t>varovalni vložek</t>
  </si>
  <si>
    <t>drobni material</t>
  </si>
  <si>
    <t>kompl.</t>
  </si>
  <si>
    <t>KOS</t>
  </si>
  <si>
    <t>Prosto stoječa kabelska priključno merilna omarica, PSPMO, predvidena kot tipska prostostoječa omarica s podstavkom, s pregrado med števčnim in varovalčnim delom, kot Prebil, 04-018, dim. omarice 1050x550x320mm, dim. podstavka 1000x550x320mm, omarica v zaščiti IP54, komplet z vgrajenimi elementi, kot:</t>
  </si>
  <si>
    <t>zbiralnični sistem, 3x Cu30x5mm, BUS 60, komplet z nosilci</t>
  </si>
  <si>
    <t>direktni trifazni dvosmerni števec delovne energije z notranjo uro, 0,25-5-100A, G3-PLC, kot Landis Gyr ZMXi320CQU1L1D3</t>
  </si>
  <si>
    <t>varovalčni ločilnik, VL00, komplet z varovalkami</t>
  </si>
  <si>
    <t>števčna plošča</t>
  </si>
  <si>
    <t>prenapetostni odvodnik, Iimp min. 12,5kA, kot Protec B2SR</t>
  </si>
  <si>
    <t>PEN zbiralka, Cu, 30x5</t>
  </si>
  <si>
    <t>Drobni material</t>
  </si>
  <si>
    <t>Preizkus el. kabla</t>
  </si>
  <si>
    <t>Nadzor el. distribucije in priklop na omrežje</t>
  </si>
  <si>
    <t>Elektroinštalacijska dela SKUPAJ:</t>
  </si>
  <si>
    <t>III.</t>
  </si>
  <si>
    <t>IV.</t>
  </si>
  <si>
    <t>Meritve</t>
  </si>
  <si>
    <t>ENERGETSKI NN PRIKLJUČEK - SKUPAJ:</t>
  </si>
  <si>
    <t>V ceni ni zajet DDV.</t>
  </si>
  <si>
    <t>V sklopu posamezne postavke mora biti zajet ves material, delo, drobni in pritrdilni materal za potrebno vgradnjo, vključno z usklajevanji na objektu (operativni sestanki), vsemi preboji do fi 50mm ter prevozom materiala na gradbišče.</t>
  </si>
  <si>
    <t>Električne inštalacije in električna oprema</t>
  </si>
  <si>
    <t>Opis postavke</t>
  </si>
  <si>
    <t>enota</t>
  </si>
  <si>
    <t>cena/enoto</t>
  </si>
  <si>
    <t>3.1.</t>
  </si>
  <si>
    <t>INŠTALACIJSKI MATERIAL</t>
  </si>
  <si>
    <t>Kabel položen nad ometom na kabelski polici, inštalacijskem kanalu ter delno v zaščitni cevi:</t>
  </si>
  <si>
    <t>V sklopu kabla mora biti upoštevan strošek in drobni material za priklop kabla na obeh straneh (razdelilnik, porabnik)</t>
  </si>
  <si>
    <t xml:space="preserve">NYY-J 3 x 1,5 mm2 </t>
  </si>
  <si>
    <t xml:space="preserve">NYY-J 4 x 1,5 mm2 </t>
  </si>
  <si>
    <t>NYY-J 3 x 2,5 mm2</t>
  </si>
  <si>
    <t>NYY-J 5 x 2,5 mm2</t>
  </si>
  <si>
    <t xml:space="preserve">NYY-J 5 x 10 mm2 </t>
  </si>
  <si>
    <t>LIYCY 3 x 0,75 mm2</t>
  </si>
  <si>
    <t>Samo polaganje, montaža in priklop kablov v razdelilniku, kabli dobavljeni skupaj z opremo (črpalke, nivojska stikala,…), do skupne dolžine 10m</t>
  </si>
  <si>
    <t>Zaščitne cevi, kot DWP, fi 80, komplet</t>
  </si>
  <si>
    <t>Zaščitne cevi, komplet s pritrdilnim oziroma obešalnim priborom za inštalacije v jašku</t>
  </si>
  <si>
    <t>Končno stikalo:</t>
  </si>
  <si>
    <t>na vratih za kontrolo vstopa</t>
  </si>
  <si>
    <t>na pokrovu jaška</t>
  </si>
  <si>
    <t>Priklop:</t>
  </si>
  <si>
    <t>črpalke za meteorno vodo</t>
  </si>
  <si>
    <t>črpalk</t>
  </si>
  <si>
    <t>nivojskih stikal, komplet s testiranjem</t>
  </si>
  <si>
    <t>Sodelovanje pri preizkusu naprav strojnih inštalacij in tehnološke opreme</t>
  </si>
  <si>
    <t>Nadgradna fluorescenčna svetilka, z elektronsko predstikalno napravo, fluo cevmi, komplet s pritrdilnim priborom, kot:</t>
  </si>
  <si>
    <t>ForceLED 4000HF HT L840, 40,5W, IP66</t>
  </si>
  <si>
    <t>Stikalo, 10A, nadometne izvedbe, IP44, kot Gewiss:</t>
  </si>
  <si>
    <t>navadno</t>
  </si>
  <si>
    <t>IR senzor gibanja, zunanji, IP65, 180st.</t>
  </si>
  <si>
    <t>Vtičnica z zaščitnim kontaktom, nadometne izvedbe, IP44, kot Gewiss:</t>
  </si>
  <si>
    <t>16A, 250V</t>
  </si>
  <si>
    <t>16A, 400V</t>
  </si>
  <si>
    <t>24V, komplet s transformatorjem</t>
  </si>
  <si>
    <t>Tesnenje prehodov, kabelske inštalacije na prehodu v jašek, 4x cev fi 80</t>
  </si>
  <si>
    <t>Meritve električnih inštalacij</t>
  </si>
  <si>
    <t>Inštalacijski material SKUPAJ:</t>
  </si>
  <si>
    <t>3.2.</t>
  </si>
  <si>
    <t xml:space="preserve">RAZDELILNIK </t>
  </si>
  <si>
    <t>Velja za vse razdelilnike</t>
  </si>
  <si>
    <t>izdelava označb tokokrogov in sponk</t>
  </si>
  <si>
    <t>kabelske uvodnice</t>
  </si>
  <si>
    <t>zatesnitev uvodnic</t>
  </si>
  <si>
    <t>zaščitna prekrivna plošča za preprečitev dotika</t>
  </si>
  <si>
    <t>POK korita za polaganje kablov</t>
  </si>
  <si>
    <t>označba razdelilnika v skladu s predpisi</t>
  </si>
  <si>
    <t>predviden žep za namestitev vezalne sheme razdelilnika</t>
  </si>
  <si>
    <t>izdelava vezalne sheme po dejanskem stanju  in namestitev vezalne sheme v razdelilnik</t>
  </si>
  <si>
    <t>priklop, meritve, preizkus in spuščanje v pogon</t>
  </si>
  <si>
    <t>OMARA dimenzija 2000 x 2x800 x 400mm brez vrat in obe stranske stene</t>
  </si>
  <si>
    <t>Cena zajeta v strojnem delu</t>
  </si>
  <si>
    <t>podstavek višine 200 mm spr/zadnji</t>
  </si>
  <si>
    <t>podstavek višine 200 mm levo/desno</t>
  </si>
  <si>
    <t>vrata višine 200 mm brez okna</t>
  </si>
  <si>
    <t>vrata višine 400 mm brez okna</t>
  </si>
  <si>
    <t>vrata višine 800 mm brez okna</t>
  </si>
  <si>
    <t>vrata višine 2000 mm brez okna</t>
  </si>
  <si>
    <t>slepa plošča višine 100 mm</t>
  </si>
  <si>
    <t>tesnilni nosilec</t>
  </si>
  <si>
    <t>termostat</t>
  </si>
  <si>
    <t>grelec z ventilatorjem 300W</t>
  </si>
  <si>
    <t>stropni ventilator</t>
  </si>
  <si>
    <t>rešetka</t>
  </si>
  <si>
    <t>kombinacija svetilka 14W + 1faz.šuko vtičnica z priključnim kompletom</t>
  </si>
  <si>
    <t>končno stikalo na vratih s priključnim kompletom</t>
  </si>
  <si>
    <t>predal za dokumentacijo</t>
  </si>
  <si>
    <t>nosilec kabelskih uvodnic</t>
  </si>
  <si>
    <t>uvodnice 1/47</t>
  </si>
  <si>
    <t>uvodnice 3/21</t>
  </si>
  <si>
    <t>zbiralke Cu šine 15x3 mm</t>
  </si>
  <si>
    <t>Skupaj razdelilnik</t>
  </si>
  <si>
    <t>VTIKAČ (3P+N+PE) - vgradni 32A, 400V/50Hz, IP67</t>
  </si>
  <si>
    <t>Odmično stikalo 40 A, tripolno 1-2, z zaščitnim modulom, z podaljškom osi, ročko na vratih omare, vrtljivim mehanizmom in montažo na ploščo</t>
  </si>
  <si>
    <t>FID 40/0,3A zaščitno stikalo z napravo za avtomatsko vračanje pri slučajnostnem izpadu</t>
  </si>
  <si>
    <t xml:space="preserve">PRENAPETOSTNI ODVODNIK OBO (4p) s pomožnim stikalom lsg=100kA, Umax=275V/50Hz, dimenzije 71,2 x 95 x 62mm tip V 20-C/3-FS-SU </t>
  </si>
  <si>
    <t>VOLTMETRSKA PREKLOPKA TO-3-8007/E</t>
  </si>
  <si>
    <t>V - METER (vgradni) =-500V, vrtljivo železo, r= 1,5 dim. 96/96mm tip F00207</t>
  </si>
  <si>
    <t>odklopnik PKE12/XTU-12 od 3-12A s pomožnimi kontakti in za namestitev na šino na montažno ploščo</t>
  </si>
  <si>
    <t>KONTROLNIK FAZNE ASIMETRIJE Un=3 x 400V, 50/60Hz, območje 0,8-1,1 xUn z detekcijo zaporedja faz in zakasnjenim delovanjem 0-5s dva relejska izhoda, 45x74x133mm BA9040.12/011 3AC 400V 50Hz</t>
  </si>
  <si>
    <t>INSTALACIJSKI ODKLOPNIK:</t>
  </si>
  <si>
    <t>1p, 10A "B" 15kA</t>
  </si>
  <si>
    <t>1p, 2A "B" 15kA</t>
  </si>
  <si>
    <t>1p, 16A "C" 15kA</t>
  </si>
  <si>
    <t>1p, 10A "C" 15kA</t>
  </si>
  <si>
    <t>3p, 16A "C" 15kA</t>
  </si>
  <si>
    <t>3p, 10A "C" 15kA</t>
  </si>
  <si>
    <t>2p, 2A "B" 15kA</t>
  </si>
  <si>
    <t xml:space="preserve">Transformatorsko zaščitno stikalo PKE 12/XTU 12 od 3-12A za krmilni trafo s pozicijskimi stikali </t>
  </si>
  <si>
    <t xml:space="preserve">Transformatorsko zaščitno stikalo PKE 12/xtu 12 od 3-12A za krmilni trafo s pozicijskimi stikali </t>
  </si>
  <si>
    <t>Krmilni transformator 400/230 V, 300W</t>
  </si>
  <si>
    <t>Krmilni transformator 400/24 V, 200W</t>
  </si>
  <si>
    <t>USMERNIK enofazni, regularni 230VAC / 24VDC, 5A, dimenzije 80x125mm (šxv)</t>
  </si>
  <si>
    <t>GREBENASTO STIKALO "1-0-2" 20A, tripolno, vgradnja v vrata T0-3-8212/E t0-3-8212/E</t>
  </si>
  <si>
    <t>Motorsko zaščitno stikalo PKE32/XTU-12 od 3-12A kompaktne izvedbe za moč motorja 4 kW, signalizacijo izpada pretokovne zaščite, signalizacijo kratkostične zaščite, signalizacijo TRIP položaja, podaljškom osi, ročico na vratih razdelilnika, kontaktorjem in napisno tablico</t>
  </si>
  <si>
    <t>Kontaktor štiripolen z nastavkom pomožnih kontaktov 2+2, moči 1kW tuljava 24V z vgrajeno diodo za dušenje</t>
  </si>
  <si>
    <t>Kontaktor štiripolen z nastavkom pomožnih kontaktov 2+2, moči 1kW tuljava 230V z vgrajeno diodo za dušenje</t>
  </si>
  <si>
    <t>Tokovni transformator s pretvornikom 0-15A/4-20mA napajanje 230VAC, 0,5VA</t>
  </si>
  <si>
    <t xml:space="preserve">A meter (vgradnja v vrata omare) vhod 4-20 mA prikaz 0-15A vrtljiva tuljavica r=1,5, 48x48 </t>
  </si>
  <si>
    <t>Števec obratovalnih ur 230 VAC, 5 mestni register . vgradnja v vrata omare</t>
  </si>
  <si>
    <t>Zaščitni rele za pregretje el.motornega pogona in vdora vode v okrov motorja, napajalne napetosti 230VAC, izhodi za signal pregretja, signal za vdor vode in preklopni kontakt za izklop krmilne napetosti
SAMO VGRADNJA IN PRIKLOPI (dobavi dobavitelj črpalk )</t>
  </si>
  <si>
    <t>TIPKA S SVETILKO
1 preklopni kontakt, vijačna priključitev vodnikov, 230VAC, bela (ohišje SE-02-616.011, okvir SE-02-966.0, leča SE-02-901.9, žarnica SE-1012201179, predupor SE-02-904.7)</t>
  </si>
  <si>
    <t>TIPKA S SVETILKO
Signalna svetilka, vijačna priključitev vodnikov, 230VAC, rumena (ohišje SE-02-070.001, okvir SE-02-967.0, leča SE-02-901.4, žarnica SE-1012201179)</t>
  </si>
  <si>
    <t>TIPKA S SVETILKO
Signalna svetilka, vijačna priključitev vodnikov, 230VAC, zelena (ohišje SE-02-070.001, okvir SE-02-967.0, leča SE-02-901.5, žarnica SE-1012201179)</t>
  </si>
  <si>
    <t>VRSTNE SPONKE s priborom:</t>
  </si>
  <si>
    <t>WDU4</t>
  </si>
  <si>
    <t>WDU6</t>
  </si>
  <si>
    <t>Vrstna sponka z varovalko 5x20mm, 1A, 24 VDC:ASK 1/35LD</t>
  </si>
  <si>
    <t>Instalacijski kanal IKP 40x60</t>
  </si>
  <si>
    <t>Instalacijski kanal IKP 100x80</t>
  </si>
  <si>
    <t>Letev 35</t>
  </si>
  <si>
    <t>Vse napisne ploščice morajo biti na al. ali PVC podlagi in gravirane</t>
  </si>
  <si>
    <t>napisne ploščice 80x30mm</t>
  </si>
  <si>
    <t>ČRPALKA 1</t>
  </si>
  <si>
    <t>ČRPALKA 2</t>
  </si>
  <si>
    <t>Kvitiranje napake</t>
  </si>
  <si>
    <t>Napisne ploščice 60x20mn</t>
  </si>
  <si>
    <t>1 Ročno - 2 Automatsko</t>
  </si>
  <si>
    <t>Glavno stikalo</t>
  </si>
  <si>
    <t>Napisne ploščice</t>
  </si>
  <si>
    <t>101S3/1 start , 104S3/1 start</t>
  </si>
  <si>
    <t>101S3/2 stop, 104S3/2 stop</t>
  </si>
  <si>
    <t>Napaka</t>
  </si>
  <si>
    <t>napisna ploščica s karakterističnimi podatki razdelilnika, napetost, sistem instalacije, kratkostični tok, tip in presek dovodnega kabla, varovalke na priključnem mestu, IP zaščita</t>
  </si>
  <si>
    <t>Luč črpalni jašek</t>
  </si>
  <si>
    <t>Prenapetostni odvodnik HAW 560</t>
  </si>
  <si>
    <t>Prenapetostni odvodnik HAW 561</t>
  </si>
  <si>
    <t>Prenapetostni odvodnik HAW 562 za tokovno zanko</t>
  </si>
  <si>
    <t>Vgradnja in priklopi zaščitnih motorskih relejev proizvajalca (dobava skupaj s črpalkami)</t>
  </si>
  <si>
    <t>KRMILNIK v sestavi:</t>
  </si>
  <si>
    <t>CJ1W-PA202 - Napajalna enota PLC</t>
  </si>
  <si>
    <t>CJ1M-CPU13 - CPU ETN</t>
  </si>
  <si>
    <t>CJ1W-IA 201 - 8 vhodov</t>
  </si>
  <si>
    <t>CJ1W-OC201 - Izhodna enota D0-8ch</t>
  </si>
  <si>
    <t>CJ1W-AD041-V1 NL - Vhodna enota Al-4ch</t>
  </si>
  <si>
    <t>CJ1W-ID 201 - 8 vhodov</t>
  </si>
  <si>
    <t>operacijski panel NSS-S011 -V2</t>
  </si>
  <si>
    <t>GSM Modul Westwrmo MR0315 -z napajalnikom in zunanjo anteno in pripadajočim kablom dolžine 10m</t>
  </si>
  <si>
    <t xml:space="preserve">Naprava za neprekinjeno napajanje 1000VA(650W) relejski izhod za prazne baterije, izpad napajanja UPS-APCSMART-UPS 1000 </t>
  </si>
  <si>
    <t>USMERNIK enofazni reguiran 230VAC/24VDC,</t>
  </si>
  <si>
    <t>2,5A z možnostjo priključitve modulov za 5, 
7,5 in 10 A S8TS-060-24 E1</t>
  </si>
  <si>
    <t>Prenapetostna zaščita za krmilnik OBO C20/SF razred III</t>
  </si>
  <si>
    <t>Vtičnica n/o 1p+N šuko 250V 16A</t>
  </si>
  <si>
    <t>Grebenasto stikalo 1,2 lokalno-daljinsko 20A vgradnja v vrata razdelilnika</t>
  </si>
  <si>
    <t>tipka 1 preklopni kontakt, vijačna priključitev, črna, ohišjeSE-02-611.011, okvir SE-02-966.0, leča SE-02-901.0</t>
  </si>
  <si>
    <t>Vrstne sponke z varovalko 5x20mm 1A 230V</t>
  </si>
  <si>
    <t>Vrstne sponke z varovalko 5x20mm 1A 24VDC</t>
  </si>
  <si>
    <t>Vrstne sponke 4mm</t>
  </si>
  <si>
    <t>Merilne vrstne sponke 4-20mA</t>
  </si>
  <si>
    <t>Instalacijski kanal 40x80</t>
  </si>
  <si>
    <t>Instalacijski kanal 80x80</t>
  </si>
  <si>
    <t xml:space="preserve">Zbiralke N,PE,N/UPS, L- </t>
  </si>
  <si>
    <t>Razdelilnik in elementi SKUPAJ:</t>
  </si>
  <si>
    <t>3.3.</t>
  </si>
  <si>
    <t>PROGRAMSKA OPREMA</t>
  </si>
  <si>
    <t>Licenčna programska oprema s programiranjem krmilne logike za upravljanje črpališča na podlagi sekvenčnih diagramov upravljanja, ter kreiranje tabel podatkov v krmilniku za prenos v nadzorni center, s preiskusom delovanja s pomočjo simulacije, in preizkus delovanja s spuščanjem v pogon na terenu</t>
  </si>
  <si>
    <t>Prikaz procesa na CNS v grafični obliki, kreiranje zgodovinskih podatkov za dobo 6 mesecev, prikaz podatkov v obliki trend diagramov, izpis vseh sprememb in posegov med delovanjem in izdelava PID dokumentacije</t>
  </si>
  <si>
    <t>Testiranje in spuščanje v pogon</t>
  </si>
  <si>
    <t>Šolanje in predaja upravljalcu sistema</t>
  </si>
  <si>
    <t>Programska oprema SKUPAJ:</t>
  </si>
  <si>
    <t>3.4.</t>
  </si>
  <si>
    <t>OZEMLJITVE in IZENAČEVANJE POTENCIALOV</t>
  </si>
  <si>
    <t>Nerjeveči trak, Rf 30x3,5mm, položen v zemlji, delno v temelju</t>
  </si>
  <si>
    <t>Vodnik za izenačevanje potencialov, delno v cevi:</t>
  </si>
  <si>
    <t>H07V-K 6 mm2</t>
  </si>
  <si>
    <t>H07V-K 16 mm2</t>
  </si>
  <si>
    <t>Razvodna doza, nadometne izvedbe, v zaščiti IP56, komplet z ustreznimi uvodnicami</t>
  </si>
  <si>
    <t>Izdelava spojev izenačevanja potencialov oziroma oemljitev, komplet z objemkami oz. drobnim materialom vse iz Rf</t>
  </si>
  <si>
    <t>Križni spoj Rf, kot Hermi</t>
  </si>
  <si>
    <t>Vijačen oziroma varjen spoj s kovinskimi masami</t>
  </si>
  <si>
    <t>Žica H07V-K 6 mm2, dolžine 20cm, komplet s kabelskimi čevlji in vijaki (Rf)</t>
  </si>
  <si>
    <t>Žica H07V-K 16 mm2, dolžine 20cm, komplet s kabelskimi čevlji in vijaki (Rf)</t>
  </si>
  <si>
    <t>Meritve ozemljitev</t>
  </si>
  <si>
    <t>Ozemljitve in izenačevanje potencialov SKUPAJ:</t>
  </si>
  <si>
    <t>Elektro inštalacije in elektro oprema skupaj brez ddv:</t>
  </si>
  <si>
    <t xml:space="preserve">OPOZORILO: </t>
  </si>
  <si>
    <t>Popis je veljaven le ob upoštevanju grafičnih prilog, načrtov in detajlov ter tehničnega  poročila iz projektne dokumentacije.  V popisu so vnešeni osnovni podatki o sestavnih delih objekta.  Natančnejši opisi, način in kvaliteta izdelave in podobno so razvidni iz prej naštetih sestavin načrta. Uporaba popisa brez vseh prej omenjenih sestavin načrta ni dovoljena. Ponudba ki se sklicuje zgolj na tekstualni del popisa ni veljavna, oziroma se jo smatra za pomanjklivo.</t>
  </si>
  <si>
    <t>Odpadni in izkopani material se deponira na deponije, katere morajo imeti upravna dovoljenja za deponiranje posameznih vrst materiala. Prikazane količine v tem popisu so v raščenem ali vgrajenem stanju, stopnja razrahljivosti mora biti upoštevana v ceni na enoto. Obračun izkopanih, nasutih in odpeljanih materialov se obračuna v raščenem stanju. Stalne koeficiente razrahljivosti je potrebno upoštevati v E.M. posamezne postavke. Za ves material,ki je bil odpeljan na stalno deponijo morajo biti priloženi izpolnjeni evidenčni listi</t>
  </si>
  <si>
    <t>REKAPITULACIJA:</t>
  </si>
  <si>
    <t>0.</t>
  </si>
  <si>
    <t>KANAL S1</t>
  </si>
  <si>
    <t>KANAL S2</t>
  </si>
  <si>
    <t>TLAČNI VOD</t>
  </si>
  <si>
    <t>Skupaj brez DDV:</t>
  </si>
  <si>
    <t>22% DDV:</t>
  </si>
  <si>
    <t>Skupaj z DDV:</t>
  </si>
  <si>
    <t>PREDDELA IN GRADBIŠČNA DOKUMENTACIJA</t>
  </si>
  <si>
    <t>0 PREDDELA IN GRADBIŠČNA DOKUMENTACIJA SKUPAJ:</t>
  </si>
  <si>
    <t>N2_IME</t>
  </si>
  <si>
    <t>N3_IME ULICA PARMOVA</t>
  </si>
  <si>
    <t>0 PREDDELA IN GRADBIŠČNA DOKUMENTACIJA</t>
  </si>
  <si>
    <t>POSTAVKA</t>
  </si>
  <si>
    <t>CENA NA ENOTO</t>
  </si>
  <si>
    <t>0.1 Izdelava načrtov</t>
  </si>
  <si>
    <t>1102 - Izdelava varnostnega načrta po predpisih o zagotavljanju varnosti in zdravja pri delu. V treh izvodih.</t>
  </si>
  <si>
    <t xml:space="preserve">1103 - Izdelava Projekta izvedenih del (PID) v treh izvodih v skladu s Pravilnikom o projektni dokumentaciji (Uradni list RS, št. 55/08) in zahtevami bodočega upravljavca. PID se preda tudi v elektronski obliki v 2 izvodih (formati: risbe v dwg, teksti v doc, preglednice v xls). </t>
  </si>
  <si>
    <t>1104 - Izdelava dokazila o zanesljivosti v treh izvodih v skladu s Pravilnikom o dokazilu o zanesljivosti objekta (Uradni list RS, št. 55/08).</t>
  </si>
  <si>
    <t>1105 - Izdelava poročila o ravnanju z gradbenimi odpadki v skladu z Uredbo o ravnanju z gradbenimi odpadki, ki nastanejo pri gradbenih delih. V treh izvodih.</t>
  </si>
  <si>
    <t>1106 - 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</si>
  <si>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0.2 Obvestilne table na gradbišču</t>
  </si>
  <si>
    <t>0201 - Nabava, dobava in postavitev obvestilne table na gradbišču, skladno z zakonodajo in smernicami za evropske projekte. Odstranitev obvestilne table po izgradnji.</t>
  </si>
  <si>
    <t>0.3 Dodatna in nepredvidena dela</t>
  </si>
  <si>
    <t>Dodatna in nepredvidena dela v višini 10%</t>
  </si>
  <si>
    <t>1 PRIPRAVLJALNA DELA SKUPAJ:</t>
  </si>
  <si>
    <t>2 POSEGI V OBSTOJEČE VOZIŠČE SKUPAJ:</t>
  </si>
  <si>
    <t>3 DRUGI POSEGI NA TERENU SKUPAJ:</t>
  </si>
  <si>
    <t>4 KANALIZACIJA - ZEMELJSKA DELA SKUPAJ:</t>
  </si>
  <si>
    <t>5 KANALIZACIJA - GRADBENA DELA SKUPAJ:</t>
  </si>
  <si>
    <t>6 KANALIZACIJSKA DELA SKUPAJ:</t>
  </si>
  <si>
    <t>1 PRIPRAVLJALNA DELA</t>
  </si>
  <si>
    <t>1.2 Zakoličba</t>
  </si>
  <si>
    <t>1201 - Zakoličenje osi kanalizacije, z zavarovanjem osi in oznako revizijskih jaškov in vsa druga geodetska dela v času gradnje, ki so potrebna za nemoteno izvajanje del (smeri, višine, vmesne, začasne in končne zakoličbe…)</t>
  </si>
  <si>
    <t>1202 - Postavitev gradbenih profilov na vzpostavljeno os trase cevovoda, ter določitev nivoja za merjenje globine izkopa in polaganje cevovoda.</t>
  </si>
  <si>
    <t>1205 - Trasiranje in označevanje trase obstoječega vodovoda, ki se nahaja v bližini predvidene infrastrukture. V ceni je vključena postavitev vidnih znakov na terenu in predaja zapisnika meritev.</t>
  </si>
  <si>
    <t>1206 - Trasiranje in označevanje trase obstoječega plinovoda, ki se nahaja v bližini predvidene infrastrukture. V ceni je vključena postavitev vidnih znakov na terenu in predaja zapisnika meritev.</t>
  </si>
  <si>
    <t>1207 - Trasiranje in označevanje trase obstoječega elektro-energetskega omrežja, ki se nahaja v bližini predvidene infrastrukture. V ceni je vključena postavitev vidnih znakov na terenu in predaja zapisnika meritev.</t>
  </si>
  <si>
    <t>1211 - Trasiranje in označevanje trase obstoječega telekomunikacijskega omrežja, ki se nahaja v bližini predvidene infrastrukture. V ceni je vključena postavitev vidnih znakov na terenu in predaja zapisnika meritev.</t>
  </si>
  <si>
    <t>1212 - Trasiranje in označevanje trase obstoječega omrežja javne razsvetljave, ki se nahaja v bližini predvidene infrastrukture. V ceni je vključena postavitev vidnih znakov na terenu in predaja zapisnika meritev.</t>
  </si>
  <si>
    <t>1213 - Trasiranje in označevanje trase obstoječe meteorne kanalizacije, ki se nahaja v bližini predvidene infrastrukture. V ceni je vključena postavitev vidnih znakov na terenu in predaja zapisnika meritev.</t>
  </si>
  <si>
    <t>1214 - Trasiranje in označevanje trase obstoječe fekalne kanalizacije, ki se nahaja v bližini predvidene infrastrukture. V ceni je vključena postavitev vidnih znakov na terenu in predaja zapisnika meritev.</t>
  </si>
  <si>
    <t>1215 - Trasiranje in označevanje trase obstoječega vročevoda, ki se nahaja v bližini predvidene infrastrukture. V ceni je vključena postavitev vidnih znakov na terenu in predaja zapisnika meritev.</t>
  </si>
  <si>
    <t>1.3 Priprava gradbišča</t>
  </si>
  <si>
    <t xml:space="preserve">1301 - Priprava gradbišča, odstranitev eventuelnih ovir in utrditev delovnega platoja. Po končanih delih se gradbišče pospravi in vzpostavi v prvotno stanje.  (Zajeto v načrtu ceste)                                       </t>
  </si>
  <si>
    <t xml:space="preserve">1306 - Vzdrževanje vseh prekopanih javnih površin v času od rušitve cestišča do vzpostavitve v prvotno stanje, ki zajema polivanje-protiprašna zaščito, dosip udarnih jam, izdelava nasipov za dostope do objektov, utrjevanje in planiranje vključno z dobavo materiala in delom.  (Zajeto v načrtu ceste)   </t>
  </si>
  <si>
    <t>1.4 Nadzor</t>
  </si>
  <si>
    <t>1401 - Izvedba projektantskega nadzora.</t>
  </si>
  <si>
    <t xml:space="preserve">1402 - Nadzor pristojnih služb ostalih komunalnih vodov na območju.                                                          </t>
  </si>
  <si>
    <t>1403 - Izvedba geomehanskega nadzora, prevzem gradbene jame in temeljnih tal.</t>
  </si>
  <si>
    <t>1.5 Dodatna in nepredvidena</t>
  </si>
  <si>
    <t>2 POSEGI V OBSTOJEČE VOZIŠČE</t>
  </si>
  <si>
    <t>2.1 Preddela - zgornji ustroj</t>
  </si>
  <si>
    <t>12328 - Rezanje asfaltne plasti s talno diamantno žago, debele 11 do 15 cm</t>
  </si>
  <si>
    <t>12309 - Porušitev in odstranitev asfaltne plasti v debelini nad 10 cm vključno z nakladanjem na prevozno sredstvo, odvozom na stalno gradbeno depoinijo in plačilom deponijske takse.</t>
  </si>
  <si>
    <t>2108 - Strojni izkop do globine 1m in odvoz odvečnega izkopanega materiala, z vsemi manipulacijami na stalno deponijo, vključno z vsemi stroški deponiranja materiala.</t>
  </si>
  <si>
    <t>22102 - Ureditev planuma temeljnih tal vezljive zemljine – 3. kategorije</t>
  </si>
  <si>
    <t>2.2 Posegi v voziščno konstrukcijo</t>
  </si>
  <si>
    <t>24405 - Izdelava posteljice iz drobljenih kamnitih zrn v debelini 40 cm</t>
  </si>
  <si>
    <t>31302 - Izdelava nevezane nosilne plasti enakomerno zrnatega drobljenca iz kamnine v debelini 21 do 30 cm</t>
  </si>
  <si>
    <t>22103 - Ureditev planuma temeljnih tal zrnate kamnine – 3. kategorije</t>
  </si>
  <si>
    <t>31503 - Izdelava nosilne plasti bituminizirane zmesi AC 16 base B 50/70 A3 v debelini 10 cm</t>
  </si>
  <si>
    <t>32311 - Izdelava obrabne in zaporne plasti bituminizirane zmesi AC 11 surf B 50/70 A3 v debelini 4 cm</t>
  </si>
  <si>
    <t>2208 - Strojno čiščenje asfalta pred pobrizgom z bitumensko emulzijo.</t>
  </si>
  <si>
    <t>34901 - Pobrizg podlage s cestogradbenim bitumnom B v količini 0,7 kg/m2</t>
  </si>
  <si>
    <t>2211 - Odvzem vzorcev in izvedba meritev ustreznosti vgradnje in vgrajenih materialov  ter izdelava končnega poročila s strani akreditirane organizacije.</t>
  </si>
  <si>
    <t>2.4 Dodatna in nepredvidena</t>
  </si>
  <si>
    <t>3 DRUGI POSEGI NA TERENU</t>
  </si>
  <si>
    <t>4 KANALIZACIJA - ZEMELJSKA DELA</t>
  </si>
  <si>
    <t>4.1 Izkopi</t>
  </si>
  <si>
    <t xml:space="preserve">4109 - Strojni izkop jarka, skladno z določili geomehanskega poročila, globine 0-4m, v terenu III. kat. z nakladanjem na kamion in odvozom na začasno gradbeno deponijo do 2km, s stroškom začasne deponije. </t>
  </si>
  <si>
    <t>4110 - Strojni izkop jarka, skladno z določili geomehanskega poročila, globine 0-4m, v terenu III. kat. z nakladanjem na kamion in odvozom na trajno gradbeno deponijo, vključno s stroški deponije.</t>
  </si>
  <si>
    <t xml:space="preserve">4121 - Ročni izkop jarka globine 0 - 2 m, z nakladanjem na kamion in odvozom na začasno gradbeno deponijo do 2 km, s stroškom začasne deponije  </t>
  </si>
  <si>
    <t>4123 - Nakladanje materiala na začasni deponiji in odvoz materiala na gradbišče za zasip gradbene jame.</t>
  </si>
  <si>
    <t>4.2 Zasipi</t>
  </si>
  <si>
    <t>4201 - Mehanska utrditev planuma naravnih temeljnih tal do predpisane nosilnosti, skladno z navodili geomehanskega poročila.</t>
  </si>
  <si>
    <t>4202 - Ročno planiranje dna jarka s točnostjo +/- 3 cm po projektiranem padcu.</t>
  </si>
  <si>
    <t>4203 - 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</si>
  <si>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4204 - Dobava in vgraditev peščenega materiala granulacije 8 do 16 mm s komprimacijo, v coni cevovoda v debelini 30 cm nad temenom, s komprimacijo v plasteh po 20 cm, zbitost 95% po proctorju, vključno z nabavo in transportom materiala.</t>
  </si>
  <si>
    <t>4206 - Zasipavanje jarka z izkopanim materialom, s komprimiranjem v slojih po 30 cm, do 95 % zgoščenosti po standardnem Proctorjevem postopku.</t>
  </si>
  <si>
    <t>4207 - Zasip jarka z dovozom novega gramoznega zasipnega materiala  z utrjevanjem v slojih po 30 cm do 95 % trdnosti po standardnem Proctorjevem postopku; vključno z  nabavo in dobavo  zasipnega materiala.</t>
  </si>
  <si>
    <t>4.3 Dodatna in nepredvidena dela</t>
  </si>
  <si>
    <t>5 KANALIZACIJA - GRADBENA DELA</t>
  </si>
  <si>
    <t>5.1 Rušitvena in pripravljalna dela</t>
  </si>
  <si>
    <t xml:space="preserve">5101 - Strojno in ročno rušenje obstoječih betonskih jaškov globine do 2m, nalaganje na tovornjak, odvoz na stalno deponijo, vključno z deponijsko takso. </t>
  </si>
  <si>
    <t xml:space="preserve">5102 - Strojno in ročno rušenje obstoječih kanalizacijskih cevi, nalaganje na tovornjak, odvoz na stalno deponijo, vključno z deponijsko takso. </t>
  </si>
  <si>
    <t xml:space="preserve">5103 - Strojno in ročno rušenje obstoječih betonskih jaškov globine nad 2m, nalaganje na tovornjak, odvoz na stalno deponijo, vključno z deponijsko takso. </t>
  </si>
  <si>
    <t xml:space="preserve">5101-1 - Zaplavitev obstoječe kanalizacije DN40 z betonom </t>
  </si>
  <si>
    <t>5.4 Dodatna in nepredvidena dela</t>
  </si>
  <si>
    <t>6 KANALIZACIJSKA DELA</t>
  </si>
  <si>
    <t>6.1 Cevi</t>
  </si>
  <si>
    <t>6101 - 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prevoz in prenos kanalizacijskih cevi iz deponije do mesta vgraditve.</t>
  </si>
  <si>
    <t>6.2 Jaški</t>
  </si>
  <si>
    <t xml:space="preserve">6202 - Nabava, dobava in montaža revizijskih jaškov iz centrifugiranega poliestra (GRP) po SIST EN 14 364, komplet z izdelano muldo. Premer jaška 1000mm, globina 1 - 2m, za priključno cev DN250mm. Minimalna debelina sten revizijskega jaška je 12mm.V ceni je ključena tudi izdelava AB temeljne plošče jaška debeline 20cm, iz betona C25/30. </t>
  </si>
  <si>
    <t xml:space="preserve">6204 - Nabava, dobava in montaža revizijskih jaškov iz centrifugiranega poliestra (GRP) po SIST EN 14 364, komplet z izdelano muldo. Premer jaška 1000mm, globina 2 - 3m, za priključno cev DN250mm. Minimalna debelina sten revizijskega jaška je 12mm.V ceni je ključena tudi izdelava AB temeljne plošče jaška debeline 20cm, iz betona C25/30. </t>
  </si>
  <si>
    <t>6.3 Pokrovi in zaključna dela</t>
  </si>
  <si>
    <t xml:space="preserve">5603 - Dobava in vgradnja LTŽ pokrova fi 600mm, skladno s SIST EN 124-1:2015 nosilnosti D 400 kN.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 </t>
  </si>
  <si>
    <t>6.3 Odcepi za hišne priključke</t>
  </si>
  <si>
    <t>6301 - Izdelava odcepov za hišne priključke na proj. kanal, odcepi iz PVC cevi DN do 200 SN8, po standardu EN1401-1 . Vključno z z izkopom in varovanjem gradbene jame, nakladanjem in odvozom na stalno deponijo, skupaj s stroški deponije. Vključno s  planiranjem in utrjevanjem dna jarka,nabavo, dobavo in vgradnjo betona za izdelavo posteljice in obbetoniranjem cevi ter zasipom do kote terena (po detajlu). Posteljica in obsip se ob potrditvi geomehanika in projektanta priključka lahko izvede tudi iz peščenega materiala. Nabava, dobava in vgradnja novega zasipnega materiala. Vključno s črpanjem vode iz gradbene jame. Vključno z nabavo in položitvijo PVC cevi (z vsemi koleni in fazonskimi kosi) od odcepa do revizijskega jaška. Vključno z vzpostavitvijo prvotnega stanja. Pri izdelavi hišnega priključka so vključena vsa režijska dela, zakoličba, postavitev profilov, rezanje asfalta, rušenje asfalta, odstranjevanje tlakovcev, robnikov, izkop, križanje z obstoječimi komunalnimi vodi in ostala dela v povezavi s hišnimi priključki. Izvede se ureditev in vsi potrebni ukrepi pri križanju s komunalno infrastrukturo skladno z navodili upravljavcev. Vključno z izdelavo geodetskega posnetka v skladu z zahtevami upravljavca kanalizacijskega omrežja. Upoštevati načrt hišnega priključka.</t>
  </si>
  <si>
    <t>6303 - Dobava revizijskih jaškov iz armiranega poliestra  po SIST EN 14 364: 2013, komplet z izdelano muldo. Komplet z razbremenilno ploščo za pokrov, AB vencem in LŽ pokrovom fi 600 mm, EN 124-1:2015 nosilnost vsaj C250 kN. Premer jaška 1000mm za priključno cev DN200mm do globine jaška 3m. V ceni je vključena tudi izdelava AB temeljne plošče jaška debeline 20cm, iz betona C25/30. Postavitev jaška za parcelno mejo s pokrovom nosilnosti 250 kN - nepovozne površine.</t>
  </si>
  <si>
    <t>6.4 Pregled</t>
  </si>
  <si>
    <t>6401 - Čiščenje kanala pred izvedbo preizkusa tesnosti.</t>
  </si>
  <si>
    <t>6402 - Preizkus tesnosti kanala po standardu SIST EN 1610 ali DIN 4033 - gravitacijski kanal. Vključno z vsemi dodatnimi in zaščitnimi deli.</t>
  </si>
  <si>
    <t>6405 - Pregled in snemanje s TV kamero vseh gravitacijskih kanalizacijskih cevi,  jaškov in vseh cevnih odsekov. Snemanje kanala po standardu SIST EN 13508-2:2003 in skladno z nemškimi smernicami ATV-M 143-2.</t>
  </si>
  <si>
    <t>6.5 Križanja</t>
  </si>
  <si>
    <t>6501 - Izvedba križanja z obstoječim vodovodom.</t>
  </si>
  <si>
    <t>6502 - Izvedba križanja z obstoječim podzemnim vodom javne razsvetljave</t>
  </si>
  <si>
    <t>6503 - Izvedba križanja z obstoječim podzemnim telekomunikacijskim vodom</t>
  </si>
  <si>
    <t>6504 - Izvedba križanja z obstoječim podzemnim elektroenergetskim vodom</t>
  </si>
  <si>
    <t>6507 - Izvedba križanja z obstoječim plinovodom.</t>
  </si>
  <si>
    <t>6508 - Izvedba križanja z obstoječim vročevodom.</t>
  </si>
  <si>
    <t>6511 - Zaščita obstoječih komunalnih vodov z obešanjem ali podpiranjem z vsemi deli in materiali. Vse v  skladu z navodili upravljavcev komunalnih vodov.</t>
  </si>
  <si>
    <t>6.6 Dodatna in nepredvidena dela</t>
  </si>
  <si>
    <t>1205 - Trasiranje in označevanje trase obstoječega vodovoda, ki se nahaja v bližini predvidene infrastrukture. V ceni je vključena postavitev vidnih znakov na terenu in predaja zapisnika meritev. (Zajeto pri kanalu S1)</t>
  </si>
  <si>
    <t>1207 - Trasiranje in označevanje trase obstoječega elektro-energetskega omrežja, ki se nahaja v bližini predvidene infrastrukture. V ceni je vključena postavitev vidnih znakov na terenu in predaja zapisnika meritev. (Zajeto pri kanalu S1)</t>
  </si>
  <si>
    <t>1211 - Trasiranje in označevanje trase obstoječega telekomunikacijskega omrežja, ki se nahaja v bližini predvidene infrastrukture. V ceni je vključena postavitev vidnih znakov na terenu in predaja zapisnika meritev. (Zajeto pri kanalu S1)</t>
  </si>
  <si>
    <t>1212 - Trasiranje in označevanje trase obstoječega omrežja javne razsvetljave, ki se nahaja v bližini predvidene infrastrukture. V ceni je vključena postavitev vidnih znakov na terenu in predaja zapisnika meritev. (Zajeto pri kanalu S1)</t>
  </si>
  <si>
    <t>1213 - Trasiranje in označevanje trase obstoječe meteorne kanalizacije, ki se nahaja v bližini predvidene infrastrukture. V ceni je vključena postavitev vidnih znakov na terenu in predaja zapisnika meritev. (Zajeto pri kanalu S1)</t>
  </si>
  <si>
    <t>1214 - Trasiranje in označevanje trase obstoječe fekalne kanalizacije, ki se nahaja v bližini predvidene infrastrukture. V ceni je vključena postavitev vidnih znakov na terenu in predaja zapisnika meritev. (Zajeto pri kanalu S1)</t>
  </si>
  <si>
    <t>1215 - Trasiranje in označevanje trase obstoječega vročevoda, ki se nahaja v bližini predvidene infrastrukture. V ceni je vključena postavitev vidnih znakov na terenu in predaja zapisnika meritev. (Zajeto pri kanalu S1)</t>
  </si>
  <si>
    <t xml:space="preserve">1301 - Priprava gradbišča, odstranitev eventuelnih ovir in utrditev delovnega platoja. Po končanih delih se gradbišče pospravi in vzpostavi v prvotno stanje. (Zajeto v načrtu ceste)                            </t>
  </si>
  <si>
    <t xml:space="preserve">1306 - Vzdrževanje vseh prekopanih javnih površin v času od rušitve cestišča do vzpostavitve v prvotno stanje, ki zajema polivanje-protiprašna zaščito, dosip udarnih jam, izdelava nasipov za dostope do objektov, utrjevanje in planiranje vključno z dobavo materiala in delom. (Zajeto v načrtu ceste)  </t>
  </si>
  <si>
    <t xml:space="preserve">6203 - Nabava, dobava in montaža kaskadnih revizijskih jaškov iz centrifugiranega poliestra (GRP) po SIST EN 14 364, komplet z izdelano muldo. Premer jaška 1000mm, globina 1 - 2m, za priključno cev DN250mm. Minimalna debelina sten revizijskega jaška je 12mm.V ceni je ključena tudi izdelava AB temeljne plošče jaška debeline 20cm, iz betona C25/30. </t>
  </si>
  <si>
    <t xml:space="preserve">1301 - Priprava gradbišča, odstranitev eventuelnih ovir in utrditev delovnega platoja. Po končanih delih se gradbišče pospravi in vzpostavi v prvotno stanje. (Zajeto v načrtu ceste)                                      </t>
  </si>
  <si>
    <t xml:space="preserve">1306 - Vzdrževanje vseh prekopanih javnih površin v času od rušitve cestišča do vzpostavitve v prvotno stanje, ki zajema polivanje-protiprašna zaščito, dosip udarnih jam, izdelava nasipov za dostope do objektov, utrjevanje in planiranje vključno z dobavo materiala in delom.   (Zajeto v načrtu ceste)  </t>
  </si>
  <si>
    <t>6106 - Nabava, dobava in montaža PEHD cevi d110x5,4 za tlačni cevovod s prevozom in prenos kanalizacijskih cevi do mesta vgraditve. V ceni je všteta dobava in montaža PEHD fazonskih kosov za tlačni cevovod.</t>
  </si>
  <si>
    <t>6403 - Preizkus tesnosti kanala po standardu SIST EN 1610 ali DIN 4033 - tlačni kanal. Vključno z vsemi dodatnimi in zaščitnimi deli.</t>
  </si>
  <si>
    <t>6.6 Križanja</t>
  </si>
  <si>
    <t>Nabava dobava in montaža čistilnega kosa v jašek na tlačnem cevovodu PE-HD d110 z vsem potrebnim materialom</t>
  </si>
  <si>
    <t>6.7 Dodatna in nepredvidena dela</t>
  </si>
  <si>
    <t>1.1.</t>
  </si>
  <si>
    <t>Pripravljalna dela</t>
  </si>
  <si>
    <t>*1201 - Zakoličenje osi kanalizacije, z zavarovanjem osi in oznako revizijskih jaškov in vsa druga geodetska dela v času gradnje, ki so potrebna za nemoteno izvajanje del (smeri, višine, vmesne, začasne in končne zakoličbe…)</t>
  </si>
  <si>
    <t xml:space="preserve">*1301 - Priprava gradbišča, odstranitev eventuelnih ovir in utrditev delovnega platoja. Po končanih delih se gradbišče pospravi in vzpostavi v prvotno stanje.                                       </t>
  </si>
  <si>
    <t>Pripravljalna dela skupaj:</t>
  </si>
  <si>
    <t>1.2.</t>
  </si>
  <si>
    <t>Zunanja ureditev platoja črpališča</t>
  </si>
  <si>
    <t>31602 - Izdelava nosilne plasti bituminizirane zmesi AC 22 base B 50/70 A3 v debelini 6 cm</t>
  </si>
  <si>
    <t>35301 - Izdelava bankine iz drobljenca, široke do 0,50 m</t>
  </si>
  <si>
    <t>34104 - Dobava in vgraditev predfabriciranega dvignjenega robnika iz cementnega betona  s prerezom 15/25 cm</t>
  </si>
  <si>
    <t>54102 - Izdelava jaška iz cementnega betona, krožnega prereza s premerom 50 cm, globokega 1,0 do 1,5 m</t>
  </si>
  <si>
    <t>58101 - Dobava in vgraditev rešetke iz duktilne litine z nosilnostjo 125 kN, s prerezom               400/400 mm</t>
  </si>
  <si>
    <t>Izdelava ponikovalnice z betonskimi cevmi DN 100cm z vsemi pomožnimi deli in obbetoniranjem z betonom C 16/20.</t>
  </si>
  <si>
    <t>52701 - Izdelava kanalizacije iz cevi iz polivinilklorida, vključno s podložno plastjo iz zmesi kamnitih zrn, premera 15 cm, v globini do 1,0 m</t>
  </si>
  <si>
    <t>2228 - Nabava, dobava materiala in obbetoniranje cevi za kanalizacijo s cementnim betonom C 8/10, po detajlu iz načrta (odvodnjavanje).</t>
  </si>
  <si>
    <t>Nabava, dobava in vgradnja panelne ograje h=2,0m skupaj s temeljem, vsem pritrdilnim materialom in montažo</t>
  </si>
  <si>
    <t>Nabava, dobava in vgradnja panelnih dvokrilnih vrat h=2,0m širine 4,0m skupaj s temeljem, vsem pritrdilnim materialom in montažo</t>
  </si>
  <si>
    <t>Izdelava, dobava in montaža Al obvestilne table "JP Vodovod-kanalizacija d.o.o., Črpališče Glince, Vstop nepooblaščenim osebam prepovedan"</t>
  </si>
  <si>
    <t>Izdelava, dobava in montaža tipske kontejnerske pisarniške enote (npr.: A15 – SP50; Bandelli d.o.o.) Standardni opis bivalne enote:
Dimenzije 3150 × 2000h-2572 mm (zunanje mere), notranja višina 2300mm
Stene, izolacija 50mm iz poliuretan, koeficient K= 0,40 W/m2 k
Streha 30+40mm, koeficient K= 0,40 W/m2
Pod izdelana iz jeklenih profilov, cinkanih in obložena panelom iz vodoodporne iverice debeline 18mm, dokončni sloj iz linoleja
Vrata zunanja iz aluminija s prezračevalnimi rešetkami, barva RAL 9010, ½ steklo termično, dim.: 1050× 2100, s prezračevalno rešetko in zaščitno rešetko – kos1
Okno dvojno dvokrilno, steklo 4/6/4mm, dimenzije 1050×1120mm, z zaščitnimi rešetkami – kos1
Streha dvokapnica:
- Iz poliuretana debeline 30+40mm, z zunanjim valom
- Zunanja pločevina cinkana + barvana Ral 9002
Stropna luč, fluorescenčna 1×36W s stikalom – kos1
Vtičnica schuco 16 A – kos2
Omarica z varovalkami – kos1
Električna omarica z zunanjim priklopom – kos1
Vijak M12 na zunanji strani za ozemljitev – kos1
Barva panelov in strukture v RAL 9002 – belo/siva</t>
  </si>
  <si>
    <t>Zunanja ureditev skupaj:</t>
  </si>
  <si>
    <t>1.3.</t>
  </si>
  <si>
    <t>Drugi posegi na terenu</t>
  </si>
  <si>
    <t xml:space="preserve">3101 - Odriv humusa debeline 20cm minimalno 5m od roba gradbene jame. </t>
  </si>
  <si>
    <t>3102 - Rušenje obcestne zelenice, nakladanje in odvoz porušenega materiala na ustrezno deponijo po izboru izvajalca in s plačilom deponijske takse.</t>
  </si>
  <si>
    <t>3209 - Navoz plodne zemlje na globini 15 cm, ročno razgrinjanje, grobo in fino planiranje, dognojevanje, nabava in setev travne mešanice (cca. 25-50 g travne mešanice na m²), zagrabljanje, uvaljanje in čiščenje po končanih delih (material z začasne deponije, odriv).</t>
  </si>
  <si>
    <t>3207 - Dobava in zasaditev sadik avtohtonega drevja.  Sadike mora pred vgradnjo potrditi krajinski arhitekt oz. projektant. (NPR. Betula pendula)</t>
  </si>
  <si>
    <t>Drugi posegi na terenu skupaj:</t>
  </si>
  <si>
    <t>1.4.</t>
  </si>
  <si>
    <t>Kanalizacija - zemeljska dela</t>
  </si>
  <si>
    <t xml:space="preserve">4110 - Strojni izkop jarka, skladno z določili geomehanskega poročila, globine 0-4m, v terenu III. kat. z nakladanjem na kamion in odvozom na trajno gradbeno deponijo, vključno s stroški deponije. </t>
  </si>
  <si>
    <t xml:space="preserve">*4121 - Ročni izkop jarka globine 0 - 2 m, z nakladanjem na kamion in odvozom na stalno gradbeno deponijo do 2 km, s stroškom deponije  </t>
  </si>
  <si>
    <t>4124 - Ureditev črpalnih jaškov in črpanje talne vode iz gradbene jame pri izvedbi del.</t>
  </si>
  <si>
    <t>4205 - Nabava, dobava in vgraditev geotekstila za ločilno plast in ovijanje obsipa, natezna trdnost 14 do 16 kN/m2, gostote minimalno 300 g/m2. V ceni so zajeti preklopi in ves potreben pritrdilni material.</t>
  </si>
  <si>
    <t>Kanalizacija - zemeljska dela skupaj:</t>
  </si>
  <si>
    <t>1.6.</t>
  </si>
  <si>
    <t>Kanalizacijska dela</t>
  </si>
  <si>
    <t>6253 - Dobava in vgradnja LTŽ pokrova fi 600mm, skladno s SIST EN 124-1:2015 D 400 kN, kjer je predviden promet s težkimi vozili ali vzdrževanje 30T.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</si>
  <si>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Kanalizacijska dela skupaj:</t>
  </si>
  <si>
    <t>Betonska dela</t>
  </si>
  <si>
    <t>Nabava, dobava in strojno vgrajevanje betona C25/30,  z vsemi horizontalnimi in vertikalnimi transporti in s čiščenjem betonskih površin.</t>
  </si>
  <si>
    <t>Nabava, dobava in strojno vgrajevanje betona C12/15,  z vsemi horizontalnimi in vertikalnimi transporti in s čiščenjem betonskih površin.</t>
  </si>
  <si>
    <t>Nabava, dobava, razrez, krivljenje, vezanje in polaganje rebraste RA armature, kar vključuje vse dimenzije do 12 mm in nad 12 mm, kot tudi vse vrste mrežastih armatur</t>
  </si>
  <si>
    <t>Betonska dela skupaj:</t>
  </si>
  <si>
    <t>Dobava in vgradnja enostranskega opaža za temeljno ploščo, protivzgonski  venec, krovno ploščo s temeljem za črpališče in temelje tipske pisarniške enote skupaj z razopaženjem in vsemi potrebnimi deli</t>
  </si>
  <si>
    <t>Tesarska dela skupaj:</t>
  </si>
  <si>
    <t>Gradbeni del skupaj brez ddv:</t>
  </si>
  <si>
    <t>Strojne inštalacije in strojna oprema</t>
  </si>
  <si>
    <t>komplet</t>
  </si>
  <si>
    <t>DN</t>
  </si>
  <si>
    <t>1.1.2.</t>
  </si>
  <si>
    <t>pretok</t>
  </si>
  <si>
    <t>l/s</t>
  </si>
  <si>
    <t>višina</t>
  </si>
  <si>
    <t>zaščita</t>
  </si>
  <si>
    <t>IP</t>
  </si>
  <si>
    <t xml:space="preserve">Ves vijačni, konzolni  in tesnilni material. </t>
  </si>
  <si>
    <t>Elektroomara</t>
  </si>
  <si>
    <t>Prikop elektroomare z dovodnim kablom med KPMO in tipsko elektroomaro dolžine 15 m, priklopi črpalk, merilne in komunikacijske opreme.</t>
  </si>
  <si>
    <t>Elektroomara vsebuje lasten mikrokontroler, ki zagotavlja popolnoma avtonomno delovanje črpalne enote. Na omari je na tipski opremi prikazovalni panel, kjer so prikazani vsi aktivni elementi (črpalke, nivo…), prikazujejo se stanja, delovanje, delovne ure, servisne ure, vsi alarmi, trendi in druge pomembne informacije, ki so usklajene s tehnološkimi zahtevami.</t>
  </si>
  <si>
    <t xml:space="preserve">Proizvajalec poleg strojne in elektro opreme, dobavi tudi procesni program, ki upravlja s tipskim sklopom črpališča. Črpališče lahko v tem primeru deluje kot samostojna naprava, ki ne potrebuje zunanjega vodenja. Za možnost oddaljenega spremljanja delovanja črpališč, mora biti vgrajen sklop elektro elementov, ki omogoča daljinski prenos stanja posameznega črpališča in hkrati omogoča tudi daljinsko blokado črpalk v primeru napake na katerem od črpališč (velja, ko je na liniji več zaporednih črpališč). </t>
  </si>
  <si>
    <t xml:space="preserve">Elektro omara mora omogočati priklop komunikacijske opreme, ki omogoča nadzor nad črpališčem iz nadzornega centra upravljalca. Podatki, ki se bodo prenašali v center (npr. na sistem SCADA na ČN) bodo sestavljeni na podlagi tehnoloških zahtev. V primeru napake na določenem črpališču, se določen alarm posredovan v obliki SMS sporočila na dežurni mobitel (dežurni vzdrževalec). </t>
  </si>
  <si>
    <t>Vrata elektroomare in pokrov črpališča imata prigrajeno stikalo, ki ob odprtju pokrova ali vrat elektroomare črpališča prikaže alarm na lokalnem prikazovalniku in na nadzornem centru.</t>
  </si>
  <si>
    <t>Elektro omara mora biti:</t>
  </si>
  <si>
    <t xml:space="preserve"> - zunanja samostojno stoječa samoprezračevalna omara iz poliestra,</t>
  </si>
  <si>
    <t xml:space="preserve"> - omara z dvojnimi vrati in dvema ključavnicama (3x skupni ključ)</t>
  </si>
  <si>
    <t xml:space="preserve"> - dodatno opremljena z originalno streho,</t>
  </si>
  <si>
    <t xml:space="preserve"> - v zaščiti min. IP54,</t>
  </si>
  <si>
    <t xml:space="preserve"> - v barvnem odtenku RAL 7032,</t>
  </si>
  <si>
    <t xml:space="preserve"> - dimenzije Š=1000mm, V=1000mm, G=320/420mm,</t>
  </si>
  <si>
    <t xml:space="preserve"> - omara mora biti postavljena na ustrezni betonski ali plastični temelj.</t>
  </si>
  <si>
    <t xml:space="preserve"> K splošni opremi omare spada še:</t>
  </si>
  <si>
    <t>- grelec cevni-uporovni proti kondenzu in termostat,</t>
  </si>
  <si>
    <t>- notranja magnetna stropna svetilka,</t>
  </si>
  <si>
    <t>- 1x 3 fazna in 1x 1 fazna vtičnica (zaščita FID 25/0,03A),</t>
  </si>
  <si>
    <t>- glavno stikalo za preklop mreža-0-agregat,</t>
  </si>
  <si>
    <t>- zunanji vgradni vtikač, 5-polni, za priklop agregata, v IP55,</t>
  </si>
  <si>
    <t xml:space="preserve">- prenapetostna zaščita na dovodu, instal. odklopniki,  </t>
  </si>
  <si>
    <t>- napajalniki, UPS napajalnik, tipke in svetilke v zaščiti IP66,</t>
  </si>
  <si>
    <t>- prostor za vgradnjo dodatne telemetrijske opreme</t>
  </si>
  <si>
    <t>dimenzija cevovoda</t>
  </si>
  <si>
    <t>prirobnica</t>
  </si>
  <si>
    <t>tesnilni obroč</t>
  </si>
  <si>
    <t>Tlačni cevovod</t>
  </si>
  <si>
    <t>Tlačni cevovod se izvede iz materiala AISI 304 od črpalnega modula, do priključitve na PE cevovod izven objekta črpališča.</t>
  </si>
  <si>
    <t>cev</t>
  </si>
  <si>
    <t>koleno</t>
  </si>
  <si>
    <t>Prirobnični spoj izven črpališča, je potrebno prilagoditi na PE cevovod.</t>
  </si>
  <si>
    <t>Tlačni cevovod do zunanjosti jaška mora biti izveden iz nerjavečega jekla AISI 304. Tlačni cevovod mora biti opremljen s pralnim priključkom DN50 z nastavkom "C" za gasilsko cev.</t>
  </si>
  <si>
    <t>Izvedba cevovoda, konzolnega in vijačnega materiala iz nerjavnega jekla AISI 304.</t>
  </si>
  <si>
    <t>1.5.</t>
  </si>
  <si>
    <t>Lestev</t>
  </si>
  <si>
    <t>dolžina</t>
  </si>
  <si>
    <t xml:space="preserve">m </t>
  </si>
  <si>
    <t>širina prečk</t>
  </si>
  <si>
    <t>mm</t>
  </si>
  <si>
    <t>delitev prečk</t>
  </si>
  <si>
    <t>Lestev se dobavi s preklopnim vstopnim nastavkom (na vrhu) dolžine 1000mm, konzole za pritrditev na steno, vodilno sklopko z objemko in varnostnim pasom ali potrebno hrbtno zaščito, ter kompletnim vijačnim materialom.</t>
  </si>
  <si>
    <t>Varnost dostopa v črpališče mora biti poskrbljena po standardu SIST EN ISO 14122-4:2005</t>
  </si>
  <si>
    <t>Potrebni vijačni, konzolni in tesnilni material.</t>
  </si>
  <si>
    <t>Izvedba lestve je iz nerjavečega jekla  AISI 304.</t>
  </si>
  <si>
    <t>Pokrov</t>
  </si>
  <si>
    <t>Na pokrovu se namesti zračnik.</t>
  </si>
  <si>
    <t xml:space="preserve">Pokrov se dobavi skupaj z obešanko, varovalom proti zaprtju pokrova in ročajem za dvigovanje. </t>
  </si>
  <si>
    <t>Potrebni vijačni, konzolni in tesnilni material, kovinski deli iz nerjevečega jekla AISI304.</t>
  </si>
  <si>
    <t>1.7.</t>
  </si>
  <si>
    <t>Sistem prezračevanja</t>
  </si>
  <si>
    <t>Sistem prezračevanja se izvede iz treh ločenih segmentov:</t>
  </si>
  <si>
    <t>2. zračnik iz dna črpališča, PE (oddušnik)</t>
  </si>
  <si>
    <t>Skupna dolžina PE cevovovodov</t>
  </si>
  <si>
    <t>koleno, PE</t>
  </si>
  <si>
    <t>zaščitna kapa na vrhu cevovoda, nerjaveči material</t>
  </si>
  <si>
    <t>filterni vložek fi250/1000 mm</t>
  </si>
  <si>
    <t>Vsi priključki morajo biti standardni priključki. Vsi ventili morajo biti izvedeni v ustrezni kvaliteti zaporna plošča AISI304, ohišje siva litina GG25.</t>
  </si>
  <si>
    <t>Pri prehodu cevovoda skozi steno črpališča obvezno zagotoviti tesnenje s tesnilnim obročem.</t>
  </si>
  <si>
    <t>Konzolni in vijačni material iz nerjavečega jekla  AISI 304.</t>
  </si>
  <si>
    <t>Drobna oprema</t>
  </si>
  <si>
    <t>Dobava vse potrebne drobne opreme za popolno funkcionalnost obratovanja strojnega tehnološkega podsklopa.</t>
  </si>
  <si>
    <t>Zagon, projektantski nadzor, projekt izvedenih del, navodila za obratovanje in vzdrževanje.</t>
  </si>
  <si>
    <t>Skupaj brez ddv:</t>
  </si>
  <si>
    <t>DDV 22%:</t>
  </si>
  <si>
    <t>SKUPAJ Z DDV:</t>
  </si>
  <si>
    <t>5A</t>
  </si>
  <si>
    <t>5B</t>
  </si>
  <si>
    <t>JAVNA RAZSVETLJAVA (C. v Kostanj do PST)</t>
  </si>
  <si>
    <t>JAVNA RAZSVETLJAVA (Med Litijsko in Kamnoseško)</t>
  </si>
  <si>
    <t>P.1 POPIS DEL</t>
  </si>
  <si>
    <t>Cestna razsvetljava (koncesija - vzdrževanje)</t>
  </si>
  <si>
    <t>Hruševska cesta na odseku med Litijsko cesto in Kamnoseško ulico</t>
  </si>
  <si>
    <t>Kol. post.</t>
  </si>
  <si>
    <t>Količina x cena</t>
  </si>
  <si>
    <t>Izdelava temelja za kovinski kandelaber višine 10 m nad nivojem terena, komplet z izkopom jame, betoniranjem, za postavitev kandelabra direktno v temelj - za prestavljeni kandelaber v križišču Litijska:</t>
  </si>
  <si>
    <t>Izdelava temelja za kandelaber iz armiranega poliestra višine 7 m nad nivojem terena, komplet z izkopom jame, betoniranjem, za postavitev kandelabra direktno v temelj:</t>
  </si>
  <si>
    <t>Izdelava temelja / podstavka za obnovljeno prižigališče, komplet z izkopom jame, opažanjem in betoniranjem:</t>
  </si>
  <si>
    <r>
      <t xml:space="preserve">Izkop kanala za kabel IV. kategorije globine 0.8 m, širine 0.4 m, dobava in polaganje stigmaflex cevi </t>
    </r>
    <r>
      <rPr>
        <sz val="10"/>
        <rFont val="Arial"/>
        <family val="2"/>
        <charset val="238"/>
      </rPr>
      <t>Ф</t>
    </r>
    <r>
      <rPr>
        <sz val="10"/>
        <rFont val="Arial CE"/>
        <family val="2"/>
        <charset val="238"/>
      </rPr>
      <t>110 mm in valjanca, izdelava posteljice s peskom granulacije 0-4 mm, obsutje cevi s peskom granulacije 0-4 mm, zasutje z gramozom do nivoja spodnjega ustroja cestnega telesa, opozorilna folija, utrjevanje:</t>
    </r>
  </si>
  <si>
    <t>1x cev:</t>
  </si>
  <si>
    <t>2x cev:</t>
  </si>
  <si>
    <t>4x cev:</t>
  </si>
  <si>
    <t>valjanec FeZn 25x4 mm:</t>
  </si>
  <si>
    <t>Izdelava kompletnega tipskega jaška cestne razsvetljave dimenzij 60 x 60 cm z velikostjo litoželeznega pokrova 60 x 60 cm; B125 kN, z napisom RAZSVETLJAVA:</t>
  </si>
  <si>
    <t>Obbetoniranje zgornjega dela rova (30 cm) kabelske kanalizacije pri prehodih preko asfaltnih površin v cestišču ter ob kabelskih jaških:</t>
  </si>
  <si>
    <t>Odvoz odvečnega materiala na deponijo do 40 km, z vsemi pristojbinami in taksami za gradbene odpadke:</t>
  </si>
  <si>
    <t>Odstranitev obstoječega omrežja CR (19 svetilk, 15 drog):</t>
  </si>
  <si>
    <t>Izvedba prebojev v obstoječe kabelske jaške:</t>
  </si>
  <si>
    <t>Skupaj:</t>
  </si>
  <si>
    <t>DRUGA DELA</t>
  </si>
  <si>
    <t>Trasiranje in zakoličbe za potrebe cestne razsvetljave:</t>
  </si>
  <si>
    <t>Zakoličbe komunalnih vodov:</t>
  </si>
  <si>
    <t>Geodetski posnetki:</t>
  </si>
  <si>
    <t>Električne meritve, komplet z izdelavo merilnega poročila:</t>
  </si>
  <si>
    <t>Svetlobne meritve, komplet z izdelavo merilnega poročila:</t>
  </si>
  <si>
    <t>Nepredvidena dela in drobni material v višini 2,1 % od načrtovanih del - obračun po dejanskih stroških in potrjenem gradbenem dnevniku:</t>
  </si>
  <si>
    <t>Projektantski nadzor:</t>
  </si>
  <si>
    <t>ura</t>
  </si>
  <si>
    <t>Izdelava dokumentacije za izvedbo del - skice, popisi materiala:</t>
  </si>
  <si>
    <t>Izdelava dokumentacije o izvedenih delih:</t>
  </si>
  <si>
    <t>Izdelava Elaborata za vpis v kataster GJI:</t>
  </si>
  <si>
    <t>Rekapitulacija:</t>
  </si>
  <si>
    <t>Gradbena dela</t>
  </si>
  <si>
    <t>Druga dela</t>
  </si>
  <si>
    <t>Rekonstrukcija Hruševske ceste na odseku med Cesto v Kostanj in PST</t>
  </si>
  <si>
    <t>Izdelava temelja za obstoječi kovinski usločeni drog (prehod PST), komplet z izkopom jame, betoniranjem, dobavo in vgradnjo novega sidra:</t>
  </si>
  <si>
    <t>Odstranitev obstoječega omrežja CR (4 svetilka, 4 drog):</t>
  </si>
  <si>
    <t>Označitev prehoda PST -  izkop širine 30 cm in globine 35 cm, izdelava skupnega betonskega temelja za povozne talne LED utripalce, polaganje 1x cev stigmaflex Ф110 mm, obbetoniranje v celoti, odvoz viška materiala:</t>
  </si>
  <si>
    <t xml:space="preserve">*6249 - Nabava, dobava in montaža revizijskih jaškov iz armiranega poliestra  po SIST EN 14 364: 2013, komplet s sidrno ploščo in 2x sidrnimi obroči v območju betonskega venca. Premer jaška 1600mm, globina 3 - 4 m, za priključno cev DN250mm. Jašek iz cevi togostnega razreda SN10.000. </t>
  </si>
  <si>
    <t>*6249 - Nabava, dobava in montaža koničnega dna TOP80, fi 1200x556mm iz PE visoke gostote za vgradnjo dveh črpalk s tlačno priobnico DN80, z kompletom za pritrditev tlačnih kolen (L+D izvedbe), s sidri za vbetoniranje dna v jašek iz GRP DN1600, vključno z betonom za vbetoniranje C25/30.</t>
  </si>
  <si>
    <t>Dve črpalki NX6020.181HT; 2,2 kW; set power 2250, HI/HI; X installation</t>
  </si>
  <si>
    <t>P-montažni kpl. (zaklep, vijaki, tesnilo)</t>
  </si>
  <si>
    <t>Motorni kabel SUBCAB S3x2,5+3x2,5/3+S(4x0,5) -10m</t>
  </si>
  <si>
    <t>Držalo kabla 19-25mm</t>
  </si>
  <si>
    <t>Tlačno koleno DN80; PN16 s prirobnico po EN 1092-2</t>
  </si>
  <si>
    <t>Sidrni vijaki 4xM16 z ampulami za sidranje</t>
  </si>
  <si>
    <t>Zg. držalo vodil 2² iz SS AISI 316 s pritrdilnim kpl.</t>
  </si>
  <si>
    <t>Vodila 2² iz SS AISI 304 – dobavi montažer</t>
  </si>
  <si>
    <t>Veriga 6,3x19,1x8,6 iz AISI 316, nosilnost 500 kg, dolžina 5m</t>
  </si>
  <si>
    <t>Vponka iz AISI 316, nosilnost 900 kg</t>
  </si>
  <si>
    <t>Nepovratni kroglični ventil DN80; PN16 s prirobnicama po ISO 7005-2, epoksi zaščita</t>
  </si>
  <si>
    <t>Zasun DN80; PN16 s prirobnicama po ISO 7005-2, epoksi zaščita</t>
  </si>
  <si>
    <t>Dobava, montaža in zagon tipske elektroomare črpališča, potrjene s strani proizvajalca črpalk in naročnika, vključno z vsemi internimi kabelskimi povezavami med omaro in posameznimi porabniki el. energije in senzorji.</t>
  </si>
  <si>
    <t>dimenzije pokrova: 1400x800 mm</t>
  </si>
  <si>
    <t xml:space="preserve">Pokrov se izdela iz nerjavečih materialov. Pokrov vstopne odprtine na tečajih je  dimenzije 1400 x 800 mm. Vstopna odprtina je nad nivo prekritja dvignjena za 50 mm, da je preprečen vdor deževnice v črpališče. </t>
  </si>
  <si>
    <t>1. zračnik zgornjega dela črpališča (dovod zraka)</t>
  </si>
  <si>
    <r>
      <t>Filter nevtralizira organske, kisle in bazične spojine. Mešanica polnil je narejena za učinkovito odstranjevanje vodikovega sulfida, merkaptanov in snovi, ki nastajajo pri razpadanju komunalnih odplak in povzročajo smrad. Filter mora učinkovito delovati t</t>
    </r>
    <r>
      <rPr>
        <sz val="10"/>
        <rFont val="Arial"/>
        <family val="2"/>
      </rPr>
      <t>udi v oteženih pogojih (temperatura od - 25 °C do + 55 °C, vlaga od 30% do 80%). Aktivno polnilo omogoča nevtraliziranje in odstranjevanje povprečno do 210 g kontaminantov iz zraka.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</si>
</sst>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44" formatCode="_-* #,##0.00\ &quot;€&quot;_-;\-* #,##0.00\ &quot;€&quot;_-;_-* &quot;-&quot;??\ &quot;€&quot;_-;_-@_-"/>
    <numFmt numFmtId="164" formatCode="#,##0\ &quot;€&quot;_);\(#,##0\ &quot;€&quot;\)"/>
    <numFmt numFmtId="165" formatCode="_ * #,##0.00_)\ &quot;€&quot;_ ;_ * \(#,##0.00\)\ &quot;€&quot;_ ;_ * &quot;-&quot;??_)\ &quot;€&quot;_ ;_ @_ "/>
    <numFmt numFmtId="166" formatCode="_ * #,##0.00_)\ _€_ ;_ * \(#,##0.00\)\ _€_ ;_ * &quot;-&quot;??_)\ _€_ ;_ @_ "/>
    <numFmt numFmtId="167" formatCode="#,##0.00\ &quot;€&quot;"/>
    <numFmt numFmtId="168" formatCode="#,##0.000"/>
    <numFmt numFmtId="169" formatCode="#,##0.00;[Red]#,##0.00"/>
    <numFmt numFmtId="170" formatCode="0.00&quot; m&quot;"/>
    <numFmt numFmtId="171" formatCode="_-* #,##0.00\ [$€-424]_-;\-* #,##0.00\ [$€-424]_-;_-* &quot;-&quot;??\ [$€-424]_-;_-@_-"/>
    <numFmt numFmtId="172" formatCode="_-* #,##0.00\ _S_I_T_-;\-* #,##0.00\ _S_I_T_-;_-* &quot;-&quot;??\ _S_I_T_-;_-@_-"/>
    <numFmt numFmtId="173" formatCode="0.00&quot; €/m'&quot;"/>
    <numFmt numFmtId="174" formatCode="0&quot; kos&quot;"/>
    <numFmt numFmtId="175" formatCode="0&quot; €/m³&quot;"/>
    <numFmt numFmtId="176" formatCode="0&quot; °&quot;"/>
    <numFmt numFmtId="177" formatCode="0&quot; cm&quot;"/>
    <numFmt numFmtId="178" formatCode="0.00&quot; €/kos&quot;"/>
    <numFmt numFmtId="179" formatCode="0&quot; h&quot;"/>
    <numFmt numFmtId="180" formatCode="0.00&quot; €/h&quot;"/>
    <numFmt numFmtId="181" formatCode="0.00&quot; m³&quot;"/>
    <numFmt numFmtId="182" formatCode="0.00&quot; €/m³&quot;"/>
    <numFmt numFmtId="183" formatCode="0.00&quot; m²&quot;"/>
    <numFmt numFmtId="184" formatCode="0.00&quot; €/m²&quot;"/>
    <numFmt numFmtId="185" formatCode="0.00&quot; m1&quot;"/>
    <numFmt numFmtId="186" formatCode="0.00&quot; kpl&quot;"/>
    <numFmt numFmtId="187" formatCode="0.00&quot; €/kpl&quot;"/>
    <numFmt numFmtId="188" formatCode=";;;"/>
    <numFmt numFmtId="189" formatCode="0&quot;.&quot;"/>
    <numFmt numFmtId="190" formatCode="0.0"/>
  </numFmts>
  <fonts count="143">
    <font>
      <sz val="11"/>
      <color theme="1"/>
      <name val="Calibri"/>
      <family val="2"/>
      <charset val="238"/>
      <scheme val="minor"/>
    </font>
    <font>
      <b/>
      <sz val="11"/>
      <color theme="1"/>
      <name val="Calibri"/>
      <family val="2"/>
      <charset val="238"/>
      <scheme val="minor"/>
    </font>
    <font>
      <b/>
      <sz val="11"/>
      <color theme="1"/>
      <name val="Calibri"/>
      <family val="2"/>
      <charset val="238"/>
    </font>
    <font>
      <b/>
      <sz val="14"/>
      <color theme="1"/>
      <name val="Calibri"/>
      <family val="2"/>
      <charset val="238"/>
      <scheme val="minor"/>
    </font>
    <font>
      <sz val="11"/>
      <color theme="1"/>
      <name val="Calibri"/>
      <family val="2"/>
      <charset val="238"/>
      <scheme val="minor"/>
    </font>
    <font>
      <sz val="11"/>
      <color rgb="FF006100"/>
      <name val="Calibri"/>
      <family val="2"/>
      <scheme val="minor"/>
    </font>
    <font>
      <sz val="10"/>
      <name val="Arial"/>
      <family val="2"/>
    </font>
    <font>
      <b/>
      <sz val="10"/>
      <name val="Segoe UI"/>
      <family val="2"/>
      <charset val="238"/>
    </font>
    <font>
      <sz val="10"/>
      <color indexed="8"/>
      <name val="Calibri"/>
      <family val="2"/>
      <charset val="238"/>
    </font>
    <font>
      <sz val="10"/>
      <name val="Arial CE"/>
      <family val="2"/>
      <charset val="238"/>
    </font>
    <font>
      <b/>
      <sz val="14"/>
      <color rgb="FF43B033"/>
      <name val="Segoe UI"/>
      <family val="2"/>
      <charset val="238"/>
    </font>
    <font>
      <sz val="10"/>
      <name val="Segoe UI"/>
      <family val="2"/>
      <charset val="238"/>
    </font>
    <font>
      <b/>
      <sz val="10"/>
      <color indexed="9"/>
      <name val="Segoe UI"/>
      <family val="2"/>
      <charset val="238"/>
    </font>
    <font>
      <b/>
      <sz val="12"/>
      <color indexed="8"/>
      <name val="Segoe UI"/>
      <family val="2"/>
      <charset val="238"/>
    </font>
    <font>
      <i/>
      <sz val="10"/>
      <name val="Segoe UI"/>
      <family val="2"/>
      <charset val="238"/>
    </font>
    <font>
      <i/>
      <sz val="10"/>
      <color indexed="8"/>
      <name val="Segoe UI"/>
      <family val="2"/>
      <charset val="238"/>
    </font>
    <font>
      <b/>
      <i/>
      <sz val="8"/>
      <color theme="0" tint="-0.249977111117893"/>
      <name val="Segoe UI"/>
      <family val="2"/>
      <charset val="238"/>
    </font>
    <font>
      <sz val="10"/>
      <color indexed="8"/>
      <name val="Segoe UI"/>
      <family val="2"/>
      <charset val="238"/>
    </font>
    <font>
      <sz val="12"/>
      <name val="Segoe UI"/>
      <family val="2"/>
      <charset val="238"/>
    </font>
    <font>
      <b/>
      <sz val="12"/>
      <name val="Segoe UI"/>
      <family val="2"/>
      <charset val="238"/>
    </font>
    <font>
      <sz val="10"/>
      <name val="Arial"/>
      <family val="2"/>
      <charset val="238"/>
    </font>
    <font>
      <sz val="10"/>
      <name val="Calibri"/>
      <family val="2"/>
      <charset val="238"/>
    </font>
    <font>
      <b/>
      <sz val="12"/>
      <color theme="0"/>
      <name val="Segoe UI"/>
      <family val="2"/>
      <charset val="238"/>
    </font>
    <font>
      <sz val="11"/>
      <name val="Arial"/>
      <family val="2"/>
      <charset val="238"/>
    </font>
    <font>
      <b/>
      <sz val="10"/>
      <color indexed="10"/>
      <name val="Segoe UI"/>
      <family val="2"/>
      <charset val="238"/>
    </font>
    <font>
      <b/>
      <sz val="12"/>
      <color rgb="FF43B033"/>
      <name val="Segoe UI"/>
      <family val="2"/>
      <charset val="238"/>
    </font>
    <font>
      <sz val="12"/>
      <color indexed="8"/>
      <name val="Segoe UI"/>
      <family val="2"/>
      <charset val="238"/>
    </font>
    <font>
      <vertAlign val="superscript"/>
      <sz val="10"/>
      <color theme="1"/>
      <name val="Arial Narrow"/>
      <family val="2"/>
      <charset val="238"/>
    </font>
    <font>
      <sz val="10"/>
      <color theme="1"/>
      <name val="Arial Narrow"/>
      <family val="2"/>
      <charset val="238"/>
    </font>
    <font>
      <b/>
      <sz val="11"/>
      <color indexed="8"/>
      <name val="Segoe UI"/>
      <family val="2"/>
      <charset val="238"/>
    </font>
    <font>
      <sz val="11"/>
      <color indexed="8"/>
      <name val="Segoe UI"/>
      <family val="2"/>
      <charset val="238"/>
    </font>
    <font>
      <sz val="11"/>
      <name val="Segoe UI"/>
      <family val="2"/>
      <charset val="238"/>
    </font>
    <font>
      <sz val="10"/>
      <color indexed="8"/>
      <name val="Arial"/>
      <family val="2"/>
      <charset val="238"/>
    </font>
    <font>
      <b/>
      <sz val="11"/>
      <name val="Segoe UI"/>
      <family val="2"/>
      <charset val="238"/>
    </font>
    <font>
      <b/>
      <sz val="10"/>
      <color indexed="8"/>
      <name val="Segoe UI"/>
      <family val="2"/>
      <charset val="238"/>
    </font>
    <font>
      <sz val="10"/>
      <name val="Swis721 Ex BT"/>
      <family val="2"/>
    </font>
    <font>
      <sz val="16"/>
      <name val="Swis721 Ex BT"/>
      <family val="2"/>
    </font>
    <font>
      <sz val="12"/>
      <name val="Swis721 Ex BT"/>
      <family val="2"/>
    </font>
    <font>
      <i/>
      <sz val="8"/>
      <name val="Swis721 Ex BT"/>
      <family val="2"/>
    </font>
    <font>
      <sz val="8"/>
      <name val="Swis721 Ex BT"/>
      <family val="2"/>
    </font>
    <font>
      <b/>
      <i/>
      <sz val="8"/>
      <color indexed="8"/>
      <name val="Swis721 Ex BT"/>
      <family val="2"/>
    </font>
    <font>
      <sz val="8"/>
      <color indexed="8"/>
      <name val="Swis721 Ex BT"/>
      <family val="2"/>
    </font>
    <font>
      <i/>
      <sz val="8"/>
      <color indexed="8"/>
      <name val="Swis721 Ex BT"/>
      <family val="2"/>
    </font>
    <font>
      <b/>
      <i/>
      <sz val="9"/>
      <name val="Swis721 Ex BT"/>
      <family val="2"/>
    </font>
    <font>
      <b/>
      <sz val="8"/>
      <name val="Swis721 Ex BT"/>
      <family val="2"/>
    </font>
    <font>
      <b/>
      <sz val="9"/>
      <name val="Swis721 Ex BT"/>
      <family val="2"/>
    </font>
    <font>
      <sz val="9"/>
      <name val="Swis721 Ex BT"/>
      <family val="2"/>
      <charset val="238"/>
    </font>
    <font>
      <b/>
      <sz val="10"/>
      <name val="Swis721 Ex BT"/>
      <family val="2"/>
    </font>
    <font>
      <b/>
      <sz val="8"/>
      <name val="Arial CE"/>
      <family val="2"/>
      <charset val="238"/>
    </font>
    <font>
      <sz val="8"/>
      <name val="Arial CE"/>
      <family val="2"/>
      <charset val="238"/>
    </font>
    <font>
      <i/>
      <sz val="8"/>
      <name val="Arial CE"/>
      <family val="2"/>
      <charset val="238"/>
    </font>
    <font>
      <sz val="8"/>
      <name val="Arial CE"/>
      <charset val="238"/>
    </font>
    <font>
      <i/>
      <sz val="8"/>
      <name val="Arial CE"/>
      <charset val="238"/>
    </font>
    <font>
      <b/>
      <sz val="8"/>
      <name val="Arial CE"/>
      <charset val="238"/>
    </font>
    <font>
      <b/>
      <sz val="11"/>
      <name val="Swis721 Ex BT"/>
      <family val="2"/>
    </font>
    <font>
      <sz val="9"/>
      <name val="Swis721 Ex BT"/>
      <family val="2"/>
    </font>
    <font>
      <b/>
      <sz val="9"/>
      <name val="Swis721 Ex BT"/>
      <family val="2"/>
      <charset val="238"/>
    </font>
    <font>
      <b/>
      <sz val="12"/>
      <name val="Times New Roman"/>
      <family val="1"/>
      <charset val="238"/>
    </font>
    <font>
      <u/>
      <sz val="8"/>
      <name val="Swis721 Ex BT"/>
      <family val="2"/>
    </font>
    <font>
      <b/>
      <u/>
      <sz val="8"/>
      <name val="Swis721 Ex BT"/>
      <family val="2"/>
    </font>
    <font>
      <sz val="12"/>
      <name val="Times New Roman"/>
      <family val="1"/>
      <charset val="238"/>
    </font>
    <font>
      <sz val="10"/>
      <name val="Swis721 Ex BT"/>
      <family val="2"/>
      <charset val="238"/>
    </font>
    <font>
      <sz val="14"/>
      <name val="Swis721 Ex BT"/>
      <family val="2"/>
      <charset val="238"/>
    </font>
    <font>
      <sz val="12"/>
      <name val="Swis721 Ex BT"/>
      <family val="2"/>
      <charset val="238"/>
    </font>
    <font>
      <i/>
      <sz val="9"/>
      <name val="Swis721 Ex BT"/>
      <family val="2"/>
      <charset val="238"/>
    </font>
    <font>
      <sz val="9"/>
      <name val="Swis721 BT"/>
      <family val="2"/>
      <charset val="238"/>
    </font>
    <font>
      <b/>
      <sz val="10"/>
      <name val="Swis721 Ex BT"/>
      <family val="2"/>
      <charset val="238"/>
    </font>
    <font>
      <sz val="8"/>
      <name val="Swis721 Ex BT"/>
      <family val="2"/>
      <charset val="238"/>
    </font>
    <font>
      <sz val="9"/>
      <color rgb="FFC00000"/>
      <name val="Swis721 Ex BT"/>
      <family val="2"/>
      <charset val="238"/>
    </font>
    <font>
      <sz val="8"/>
      <color theme="1"/>
      <name val="Swis721 Ex BT"/>
      <family val="2"/>
    </font>
    <font>
      <sz val="10"/>
      <color rgb="FFC00000"/>
      <name val="Arial CE"/>
      <charset val="238"/>
    </font>
    <font>
      <sz val="8"/>
      <color theme="0" tint="-0.499984740745262"/>
      <name val="Swis721 Ex BT"/>
      <family val="2"/>
      <charset val="238"/>
    </font>
    <font>
      <sz val="15"/>
      <color rgb="FFFF0000"/>
      <name val="Swis721 Ex BT"/>
      <family val="2"/>
      <charset val="238"/>
    </font>
    <font>
      <sz val="8"/>
      <color theme="1"/>
      <name val="Swis721 Ex BT"/>
      <family val="2"/>
      <charset val="238"/>
    </font>
    <font>
      <sz val="10"/>
      <name val="Arial CE"/>
      <charset val="238"/>
    </font>
    <font>
      <sz val="8"/>
      <color rgb="FFC00000"/>
      <name val="Swis721 Ex BT"/>
      <family val="2"/>
      <charset val="238"/>
    </font>
    <font>
      <sz val="10"/>
      <color rgb="FFC00000"/>
      <name val="Swis721 Ex BT"/>
      <family val="2"/>
      <charset val="238"/>
    </font>
    <font>
      <sz val="8"/>
      <name val="Calibri"/>
      <family val="2"/>
      <charset val="238"/>
    </font>
    <font>
      <b/>
      <sz val="8"/>
      <name val="Swis721 Ex BT"/>
      <family val="2"/>
      <charset val="238"/>
    </font>
    <font>
      <sz val="12"/>
      <name val="Arial"/>
      <family val="2"/>
      <charset val="238"/>
    </font>
    <font>
      <b/>
      <sz val="20"/>
      <color indexed="16"/>
      <name val="Arial"/>
      <family val="2"/>
      <charset val="238"/>
    </font>
    <font>
      <b/>
      <sz val="12"/>
      <name val="Arial"/>
      <family val="2"/>
      <charset val="238"/>
    </font>
    <font>
      <b/>
      <sz val="18"/>
      <color indexed="16"/>
      <name val="Arial"/>
      <family val="2"/>
      <charset val="238"/>
    </font>
    <font>
      <b/>
      <sz val="9"/>
      <color rgb="FF000000"/>
      <name val="Arial Narrow"/>
      <family val="2"/>
      <charset val="238"/>
    </font>
    <font>
      <b/>
      <sz val="14"/>
      <name val="Arial"/>
      <family val="2"/>
      <charset val="238"/>
    </font>
    <font>
      <b/>
      <sz val="18"/>
      <name val="Arial"/>
      <family val="2"/>
      <charset val="238"/>
    </font>
    <font>
      <b/>
      <sz val="10"/>
      <name val="Arial"/>
      <family val="2"/>
      <charset val="238"/>
    </font>
    <font>
      <b/>
      <sz val="16"/>
      <name val="Arial"/>
      <family val="2"/>
      <charset val="238"/>
    </font>
    <font>
      <strike/>
      <sz val="12"/>
      <name val="Arial"/>
      <family val="2"/>
      <charset val="238"/>
    </font>
    <font>
      <strike/>
      <sz val="10"/>
      <name val="Arial"/>
      <family val="2"/>
      <charset val="238"/>
    </font>
    <font>
      <vertAlign val="superscript"/>
      <sz val="10"/>
      <name val="Arial"/>
      <family val="2"/>
      <charset val="238"/>
    </font>
    <font>
      <b/>
      <i/>
      <sz val="10"/>
      <name val="Arial"/>
      <family val="2"/>
      <charset val="238"/>
    </font>
    <font>
      <sz val="10"/>
      <name val="Times New Roman"/>
      <family val="1"/>
      <charset val="238"/>
    </font>
    <font>
      <i/>
      <sz val="10"/>
      <name val="Arial"/>
      <family val="2"/>
      <charset val="238"/>
    </font>
    <font>
      <b/>
      <vertAlign val="superscript"/>
      <sz val="10"/>
      <name val="Arial"/>
      <family val="2"/>
      <charset val="238"/>
    </font>
    <font>
      <sz val="13"/>
      <name val="Arial CE"/>
      <family val="2"/>
      <charset val="238"/>
    </font>
    <font>
      <sz val="10"/>
      <color indexed="8"/>
      <name val="Arial CE"/>
      <family val="2"/>
      <charset val="238"/>
    </font>
    <font>
      <sz val="10"/>
      <color indexed="8"/>
      <name val="Times New Roman CE"/>
      <family val="1"/>
      <charset val="238"/>
    </font>
    <font>
      <sz val="8"/>
      <color indexed="8"/>
      <name val="Arial CE"/>
      <family val="2"/>
      <charset val="238"/>
    </font>
    <font>
      <sz val="11"/>
      <color indexed="8"/>
      <name val="Arial CE"/>
      <family val="2"/>
      <charset val="238"/>
    </font>
    <font>
      <sz val="9"/>
      <color indexed="8"/>
      <name val="Arial CE"/>
      <family val="2"/>
      <charset val="238"/>
    </font>
    <font>
      <sz val="10"/>
      <name val="Times New Roman CE"/>
      <family val="1"/>
      <charset val="238"/>
    </font>
    <font>
      <sz val="9"/>
      <name val="Arial CE"/>
      <family val="2"/>
      <charset val="238"/>
    </font>
    <font>
      <sz val="10"/>
      <color indexed="8"/>
      <name val="Arial CE"/>
      <charset val="238"/>
    </font>
    <font>
      <b/>
      <sz val="10"/>
      <color indexed="8"/>
      <name val="Arial CE"/>
      <family val="2"/>
      <charset val="238"/>
    </font>
    <font>
      <b/>
      <sz val="10"/>
      <color indexed="8"/>
      <name val="Times New Roman CE"/>
      <family val="1"/>
      <charset val="238"/>
    </font>
    <font>
      <u val="singleAccounting"/>
      <sz val="11"/>
      <color indexed="8"/>
      <name val="Arial CE"/>
      <family val="2"/>
      <charset val="238"/>
    </font>
    <font>
      <sz val="9"/>
      <color indexed="8"/>
      <name val="Arial CE"/>
      <charset val="238"/>
    </font>
    <font>
      <sz val="11"/>
      <color theme="1"/>
      <name val="Arial"/>
      <family val="2"/>
      <charset val="238"/>
    </font>
    <font>
      <sz val="10"/>
      <color indexed="8"/>
      <name val="Times New Roman"/>
      <family val="1"/>
      <charset val="238"/>
    </font>
    <font>
      <b/>
      <sz val="14"/>
      <color theme="1"/>
      <name val="Arial"/>
      <family val="2"/>
      <charset val="238"/>
    </font>
    <font>
      <sz val="9"/>
      <name val="Arial"/>
      <family val="2"/>
      <charset val="238"/>
    </font>
    <font>
      <sz val="11"/>
      <color indexed="8"/>
      <name val="Arial"/>
      <family val="2"/>
      <charset val="238"/>
    </font>
    <font>
      <sz val="9"/>
      <color indexed="8"/>
      <name val="Arial"/>
      <family val="2"/>
      <charset val="238"/>
    </font>
    <font>
      <sz val="9"/>
      <color theme="1"/>
      <name val="Arial"/>
      <family val="2"/>
      <charset val="238"/>
    </font>
    <font>
      <b/>
      <sz val="10"/>
      <color indexed="8"/>
      <name val="Arial"/>
      <family val="2"/>
      <charset val="238"/>
    </font>
    <font>
      <b/>
      <sz val="11"/>
      <color theme="1"/>
      <name val="Arial"/>
      <family val="2"/>
      <charset val="238"/>
    </font>
    <font>
      <b/>
      <sz val="10"/>
      <name val="Arial CE"/>
      <charset val="238"/>
    </font>
    <font>
      <b/>
      <sz val="14"/>
      <name val="Calibri"/>
      <family val="2"/>
      <charset val="238"/>
      <scheme val="minor"/>
    </font>
    <font>
      <b/>
      <sz val="12"/>
      <color theme="1"/>
      <name val="Calibri"/>
      <family val="2"/>
      <charset val="238"/>
      <scheme val="minor"/>
    </font>
    <font>
      <sz val="12"/>
      <name val="Calibri"/>
      <family val="2"/>
      <charset val="238"/>
      <scheme val="minor"/>
    </font>
    <font>
      <sz val="12"/>
      <color theme="1"/>
      <name val="Calibri"/>
      <family val="2"/>
      <charset val="238"/>
      <scheme val="minor"/>
    </font>
    <font>
      <b/>
      <sz val="12"/>
      <name val="Calibri"/>
      <family val="2"/>
      <charset val="238"/>
      <scheme val="minor"/>
    </font>
    <font>
      <b/>
      <sz val="16"/>
      <name val="Calibri"/>
      <family val="2"/>
      <charset val="238"/>
      <scheme val="minor"/>
    </font>
    <font>
      <sz val="11"/>
      <color rgb="FFFF0000"/>
      <name val="Calibri"/>
      <family val="2"/>
      <charset val="238"/>
      <scheme val="minor"/>
    </font>
    <font>
      <b/>
      <sz val="16"/>
      <color theme="1"/>
      <name val="Calibri"/>
      <family val="2"/>
      <charset val="238"/>
      <scheme val="minor"/>
    </font>
    <font>
      <sz val="14"/>
      <color theme="1"/>
      <name val="Calibri"/>
      <family val="2"/>
      <charset val="238"/>
      <scheme val="minor"/>
    </font>
    <font>
      <sz val="14"/>
      <color rgb="FFFF0000"/>
      <name val="Calibri"/>
      <family val="2"/>
      <charset val="238"/>
      <scheme val="minor"/>
    </font>
    <font>
      <b/>
      <sz val="14"/>
      <color rgb="FFFF0000"/>
      <name val="Calibri"/>
      <family val="2"/>
      <charset val="238"/>
      <scheme val="minor"/>
    </font>
    <font>
      <b/>
      <sz val="11"/>
      <name val="Calibri"/>
      <family val="2"/>
      <charset val="238"/>
      <scheme val="minor"/>
    </font>
    <font>
      <sz val="11"/>
      <name val="Calibri"/>
      <family val="2"/>
      <charset val="238"/>
      <scheme val="minor"/>
    </font>
    <font>
      <b/>
      <sz val="11"/>
      <color rgb="FFFF0000"/>
      <name val="Calibri"/>
      <family val="2"/>
      <charset val="238"/>
      <scheme val="minor"/>
    </font>
    <font>
      <sz val="14"/>
      <name val="Calibri"/>
      <family val="2"/>
      <charset val="238"/>
      <scheme val="minor"/>
    </font>
    <font>
      <sz val="10"/>
      <color indexed="9"/>
      <name val="Arial"/>
      <family val="2"/>
    </font>
    <font>
      <b/>
      <sz val="10"/>
      <name val="Arial"/>
      <family val="2"/>
    </font>
    <font>
      <sz val="10"/>
      <color rgb="FFFF0000"/>
      <name val="Arial CE"/>
      <charset val="238"/>
    </font>
    <font>
      <sz val="11"/>
      <color indexed="10"/>
      <name val="Calibri"/>
      <family val="2"/>
      <charset val="238"/>
      <scheme val="minor"/>
    </font>
    <font>
      <sz val="8"/>
      <name val="Times New Roman CE"/>
      <family val="1"/>
      <charset val="238"/>
    </font>
    <font>
      <sz val="12"/>
      <name val="Arial CE"/>
      <family val="2"/>
      <charset val="238"/>
    </font>
    <font>
      <b/>
      <sz val="10"/>
      <name val="Arial CE"/>
      <family val="2"/>
      <charset val="238"/>
    </font>
    <font>
      <b/>
      <sz val="12"/>
      <name val="Arial CE"/>
      <family val="2"/>
      <charset val="238"/>
    </font>
    <font>
      <b/>
      <sz val="14"/>
      <name val="Arial CE"/>
      <family val="2"/>
      <charset val="238"/>
    </font>
    <font>
      <b/>
      <sz val="10"/>
      <color indexed="58"/>
      <name val="Arial CE"/>
      <family val="2"/>
      <charset val="238"/>
    </font>
  </fonts>
  <fills count="16">
    <fill>
      <patternFill patternType="none"/>
    </fill>
    <fill>
      <patternFill patternType="gray125"/>
    </fill>
    <fill>
      <patternFill patternType="solid">
        <fgColor rgb="FFC6EFCE"/>
      </patternFill>
    </fill>
    <fill>
      <patternFill patternType="solid">
        <fgColor indexed="8"/>
        <bgColor indexed="64"/>
      </patternFill>
    </fill>
    <fill>
      <patternFill patternType="solid">
        <fgColor rgb="FF43B03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55"/>
        <bgColor indexed="64"/>
      </patternFill>
    </fill>
    <fill>
      <patternFill patternType="solid">
        <fgColor indexed="47"/>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7C80"/>
        <bgColor indexed="64"/>
      </patternFill>
    </fill>
    <fill>
      <patternFill patternType="solid">
        <fgColor indexed="42"/>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hair">
        <color indexed="64"/>
      </bottom>
      <diagonal/>
    </border>
    <border>
      <left/>
      <right style="thin">
        <color indexed="64"/>
      </right>
      <top/>
      <bottom/>
      <diagonal/>
    </border>
    <border>
      <left style="hair">
        <color indexed="64"/>
      </left>
      <right style="double">
        <color indexed="64"/>
      </right>
      <top style="hair">
        <color indexed="64"/>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double">
        <color indexed="64"/>
      </right>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hair">
        <color indexed="64"/>
      </left>
      <right style="medium">
        <color indexed="64"/>
      </right>
      <top style="hair">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double">
        <color indexed="64"/>
      </left>
      <right style="thin">
        <color indexed="64"/>
      </right>
      <top style="thin">
        <color indexed="64"/>
      </top>
      <bottom style="medium">
        <color indexed="64"/>
      </bottom>
      <diagonal/>
    </border>
    <border>
      <left style="double">
        <color indexed="64"/>
      </left>
      <right/>
      <top/>
      <bottom/>
      <diagonal/>
    </border>
    <border>
      <left style="double">
        <color indexed="64"/>
      </left>
      <right/>
      <top/>
      <bottom style="medium">
        <color indexed="64"/>
      </bottom>
      <diagonal/>
    </border>
    <border>
      <left/>
      <right/>
      <top/>
      <bottom style="medium">
        <color indexed="64"/>
      </bottom>
      <diagonal/>
    </border>
    <border>
      <left style="double">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hair">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style="medium">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right/>
      <top style="thin">
        <color indexed="64"/>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double">
        <color indexed="64"/>
      </bottom>
      <diagonal/>
    </border>
  </borders>
  <cellStyleXfs count="20">
    <xf numFmtId="0" fontId="0" fillId="0" borderId="0"/>
    <xf numFmtId="166"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5" fillId="2" borderId="0" applyNumberFormat="0" applyBorder="0" applyAlignment="0" applyProtection="0"/>
    <xf numFmtId="0" fontId="6" fillId="0" borderId="0"/>
    <xf numFmtId="0" fontId="9" fillId="0" borderId="0"/>
    <xf numFmtId="0" fontId="6" fillId="0" borderId="0"/>
    <xf numFmtId="0" fontId="20" fillId="0" borderId="0"/>
    <xf numFmtId="0" fontId="20" fillId="0" borderId="0"/>
    <xf numFmtId="0" fontId="23" fillId="0" borderId="0"/>
    <xf numFmtId="39" fontId="6" fillId="0" borderId="55">
      <alignment horizontal="right" vertical="top" wrapText="1"/>
    </xf>
    <xf numFmtId="0" fontId="6" fillId="0" borderId="56">
      <alignment horizontal="left" vertical="top" wrapText="1"/>
    </xf>
    <xf numFmtId="0" fontId="32" fillId="0" borderId="0"/>
    <xf numFmtId="0" fontId="92" fillId="0" borderId="0"/>
    <xf numFmtId="0" fontId="92" fillId="0" borderId="0"/>
    <xf numFmtId="0" fontId="92" fillId="0" borderId="0"/>
    <xf numFmtId="0" fontId="92" fillId="0" borderId="0"/>
    <xf numFmtId="49" fontId="20" fillId="0" borderId="0" applyProtection="0">
      <alignment vertical="top" wrapText="1"/>
    </xf>
    <xf numFmtId="49" fontId="74" fillId="0" borderId="0"/>
  </cellStyleXfs>
  <cellXfs count="1245">
    <xf numFmtId="0" fontId="0" fillId="0" borderId="0" xfId="0"/>
    <xf numFmtId="0" fontId="0" fillId="0" borderId="0" xfId="0" applyAlignment="1">
      <alignment horizontal="right"/>
    </xf>
    <xf numFmtId="0" fontId="0" fillId="0" borderId="1" xfId="0" applyBorder="1"/>
    <xf numFmtId="167" fontId="0" fillId="0" borderId="0" xfId="0" applyNumberFormat="1"/>
    <xf numFmtId="0" fontId="0" fillId="0" borderId="1" xfId="0" applyBorder="1" applyAlignment="1">
      <alignment horizontal="right"/>
    </xf>
    <xf numFmtId="0" fontId="2" fillId="0" borderId="2" xfId="0" applyFont="1" applyBorder="1" applyAlignment="1">
      <alignment horizontal="right"/>
    </xf>
    <xf numFmtId="0" fontId="1" fillId="0" borderId="3" xfId="0" applyFont="1" applyBorder="1"/>
    <xf numFmtId="167" fontId="1" fillId="0" borderId="2" xfId="0" applyNumberFormat="1" applyFont="1" applyBorder="1"/>
    <xf numFmtId="0" fontId="3" fillId="0" borderId="0" xfId="0" applyFont="1"/>
    <xf numFmtId="0" fontId="0" fillId="0" borderId="0" xfId="0" applyBorder="1"/>
    <xf numFmtId="0" fontId="8" fillId="0" borderId="0" xfId="0" applyFont="1"/>
    <xf numFmtId="0" fontId="8" fillId="0" borderId="0" xfId="0" applyFont="1" applyAlignment="1">
      <alignment wrapText="1"/>
    </xf>
    <xf numFmtId="0" fontId="11" fillId="0" borderId="6" xfId="7" applyFont="1" applyBorder="1" applyAlignment="1" applyProtection="1">
      <alignment horizontal="center" vertical="top"/>
    </xf>
    <xf numFmtId="0" fontId="11" fillId="0" borderId="6" xfId="7" applyFont="1" applyBorder="1" applyAlignment="1" applyProtection="1">
      <alignment horizontal="justify"/>
    </xf>
    <xf numFmtId="4" fontId="11" fillId="0" borderId="6" xfId="7" applyNumberFormat="1" applyFont="1" applyBorder="1" applyAlignment="1" applyProtection="1">
      <alignment horizontal="center"/>
    </xf>
    <xf numFmtId="0" fontId="11" fillId="0" borderId="0" xfId="7" applyFont="1" applyBorder="1" applyAlignment="1" applyProtection="1">
      <alignment horizontal="center" vertical="center"/>
    </xf>
    <xf numFmtId="0" fontId="11" fillId="0" borderId="0" xfId="7" applyFont="1" applyBorder="1" applyAlignment="1" applyProtection="1">
      <alignment horizontal="justify"/>
    </xf>
    <xf numFmtId="4" fontId="11" fillId="0" borderId="0" xfId="7" applyNumberFormat="1" applyFont="1" applyBorder="1" applyAlignment="1" applyProtection="1">
      <alignment horizontal="center"/>
    </xf>
    <xf numFmtId="0" fontId="8" fillId="0" borderId="16" xfId="0" applyFont="1" applyBorder="1"/>
    <xf numFmtId="0" fontId="8" fillId="0" borderId="17" xfId="0" applyFont="1" applyBorder="1"/>
    <xf numFmtId="0" fontId="8" fillId="0" borderId="17" xfId="0" applyFont="1" applyFill="1" applyBorder="1" applyAlignment="1">
      <alignment horizontal="left"/>
    </xf>
    <xf numFmtId="49" fontId="7" fillId="0" borderId="18" xfId="0" applyNumberFormat="1" applyFont="1" applyBorder="1" applyAlignment="1">
      <alignment vertical="top" wrapText="1"/>
    </xf>
    <xf numFmtId="0" fontId="7" fillId="0" borderId="19" xfId="0" applyNumberFormat="1" applyFont="1" applyBorder="1" applyAlignment="1">
      <alignment vertical="top" wrapText="1"/>
    </xf>
    <xf numFmtId="4" fontId="7" fillId="0" borderId="20" xfId="0" applyNumberFormat="1" applyFont="1" applyBorder="1" applyAlignment="1"/>
    <xf numFmtId="49" fontId="7" fillId="5" borderId="21" xfId="0" applyNumberFormat="1" applyFont="1" applyFill="1" applyBorder="1" applyAlignment="1">
      <alignment horizontal="center" wrapText="1"/>
    </xf>
    <xf numFmtId="167" fontId="7" fillId="5" borderId="24" xfId="0" applyNumberFormat="1" applyFont="1" applyFill="1" applyBorder="1" applyAlignment="1">
      <alignment horizontal="center" vertical="top" wrapText="1"/>
    </xf>
    <xf numFmtId="0" fontId="8" fillId="0" borderId="17" xfId="0" applyFont="1" applyFill="1" applyBorder="1" applyAlignment="1">
      <alignment horizontal="left" wrapText="1"/>
    </xf>
    <xf numFmtId="49" fontId="14" fillId="6" borderId="25" xfId="0" applyNumberFormat="1" applyFont="1" applyFill="1" applyBorder="1" applyAlignment="1">
      <alignment horizontal="center" wrapText="1"/>
    </xf>
    <xf numFmtId="0" fontId="15" fillId="6" borderId="26" xfId="0" applyNumberFormat="1" applyFont="1" applyFill="1" applyBorder="1" applyAlignment="1">
      <alignment vertical="top" wrapText="1"/>
    </xf>
    <xf numFmtId="167" fontId="16" fillId="6" borderId="27" xfId="0" applyNumberFormat="1" applyFont="1" applyFill="1" applyBorder="1" applyAlignment="1">
      <alignment horizontal="center" vertical="top" wrapText="1"/>
    </xf>
    <xf numFmtId="0" fontId="17" fillId="6" borderId="28" xfId="0" applyFont="1" applyFill="1" applyBorder="1" applyAlignment="1"/>
    <xf numFmtId="167" fontId="8" fillId="0" borderId="17" xfId="0" applyNumberFormat="1" applyFont="1" applyBorder="1"/>
    <xf numFmtId="49" fontId="14" fillId="6" borderId="29" xfId="0" applyNumberFormat="1" applyFont="1" applyFill="1" applyBorder="1" applyAlignment="1">
      <alignment horizontal="center" wrapText="1"/>
    </xf>
    <xf numFmtId="0" fontId="15" fillId="6" borderId="30" xfId="0" applyNumberFormat="1" applyFont="1" applyFill="1" applyBorder="1" applyAlignment="1">
      <alignment vertical="top" wrapText="1"/>
    </xf>
    <xf numFmtId="0" fontId="17" fillId="6" borderId="31" xfId="0" applyFont="1" applyFill="1" applyBorder="1" applyAlignment="1"/>
    <xf numFmtId="0" fontId="15" fillId="6" borderId="32" xfId="0" applyNumberFormat="1" applyFont="1" applyFill="1" applyBorder="1" applyAlignment="1">
      <alignment vertical="top" wrapText="1"/>
    </xf>
    <xf numFmtId="0" fontId="15" fillId="6" borderId="33" xfId="0" applyNumberFormat="1" applyFont="1" applyFill="1" applyBorder="1" applyAlignment="1">
      <alignment vertical="top" wrapText="1"/>
    </xf>
    <xf numFmtId="167" fontId="16" fillId="6" borderId="34" xfId="0" applyNumberFormat="1" applyFont="1" applyFill="1" applyBorder="1" applyAlignment="1">
      <alignment horizontal="center" vertical="top" wrapText="1"/>
    </xf>
    <xf numFmtId="0" fontId="17" fillId="6" borderId="35" xfId="0" applyFont="1" applyFill="1" applyBorder="1" applyAlignment="1"/>
    <xf numFmtId="49" fontId="7" fillId="5" borderId="36" xfId="0" applyNumberFormat="1" applyFont="1" applyFill="1" applyBorder="1" applyAlignment="1">
      <alignment horizontal="center" wrapText="1"/>
    </xf>
    <xf numFmtId="167" fontId="7" fillId="5" borderId="37" xfId="0" applyNumberFormat="1" applyFont="1" applyFill="1" applyBorder="1" applyAlignment="1">
      <alignment horizontal="center" vertical="top" wrapText="1"/>
    </xf>
    <xf numFmtId="49" fontId="14" fillId="6" borderId="38" xfId="0" applyNumberFormat="1" applyFont="1" applyFill="1" applyBorder="1" applyAlignment="1">
      <alignment horizontal="center" wrapText="1"/>
    </xf>
    <xf numFmtId="0" fontId="17" fillId="6" borderId="39" xfId="0" applyFont="1" applyFill="1" applyBorder="1" applyAlignment="1"/>
    <xf numFmtId="49" fontId="14" fillId="6" borderId="40" xfId="0" applyNumberFormat="1" applyFont="1" applyFill="1" applyBorder="1" applyAlignment="1">
      <alignment horizontal="center" wrapText="1"/>
    </xf>
    <xf numFmtId="0" fontId="17" fillId="6" borderId="41" xfId="0" applyFont="1" applyFill="1" applyBorder="1" applyAlignment="1"/>
    <xf numFmtId="49" fontId="14" fillId="6" borderId="42" xfId="0" applyNumberFormat="1" applyFont="1" applyFill="1" applyBorder="1" applyAlignment="1">
      <alignment horizontal="center" wrapText="1"/>
    </xf>
    <xf numFmtId="0" fontId="8" fillId="0" borderId="0" xfId="0" applyFont="1" applyBorder="1"/>
    <xf numFmtId="49" fontId="14" fillId="6" borderId="43" xfId="0" applyNumberFormat="1" applyFont="1" applyFill="1" applyBorder="1" applyAlignment="1">
      <alignment horizontal="center" wrapText="1"/>
    </xf>
    <xf numFmtId="0" fontId="15" fillId="6" borderId="0" xfId="0" applyNumberFormat="1" applyFont="1" applyFill="1" applyBorder="1" applyAlignment="1">
      <alignment vertical="top" wrapText="1"/>
    </xf>
    <xf numFmtId="167" fontId="16" fillId="6" borderId="0" xfId="0" applyNumberFormat="1" applyFont="1" applyFill="1" applyBorder="1" applyAlignment="1">
      <alignment horizontal="center" vertical="top" wrapText="1"/>
    </xf>
    <xf numFmtId="49" fontId="14" fillId="6" borderId="44" xfId="0" applyNumberFormat="1" applyFont="1" applyFill="1" applyBorder="1" applyAlignment="1">
      <alignment horizontal="center" wrapText="1"/>
    </xf>
    <xf numFmtId="0" fontId="15" fillId="6" borderId="45" xfId="0" applyNumberFormat="1" applyFont="1" applyFill="1" applyBorder="1" applyAlignment="1">
      <alignment vertical="top" wrapText="1"/>
    </xf>
    <xf numFmtId="49" fontId="14" fillId="6" borderId="46" xfId="0" applyNumberFormat="1" applyFont="1" applyFill="1" applyBorder="1" applyAlignment="1">
      <alignment horizontal="center" wrapText="1"/>
    </xf>
    <xf numFmtId="0" fontId="7" fillId="0" borderId="0" xfId="5" applyFont="1" applyBorder="1" applyAlignment="1" applyProtection="1">
      <alignment horizontal="center" wrapText="1"/>
    </xf>
    <xf numFmtId="167" fontId="18" fillId="0" borderId="37" xfId="5" applyNumberFormat="1" applyFont="1" applyFill="1" applyBorder="1" applyAlignment="1" applyProtection="1">
      <alignment horizontal="center" vertical="center"/>
    </xf>
    <xf numFmtId="167" fontId="19" fillId="0" borderId="37" xfId="5" applyNumberFormat="1" applyFont="1" applyFill="1" applyBorder="1" applyAlignment="1" applyProtection="1">
      <alignment horizontal="center" vertical="center"/>
    </xf>
    <xf numFmtId="49" fontId="8" fillId="0" borderId="19" xfId="0" applyNumberFormat="1" applyFont="1" applyBorder="1" applyAlignment="1">
      <alignment vertical="top" wrapText="1"/>
    </xf>
    <xf numFmtId="0" fontId="21" fillId="0" borderId="19" xfId="0" applyFont="1" applyBorder="1" applyAlignment="1">
      <alignment vertical="top" wrapText="1"/>
    </xf>
    <xf numFmtId="0" fontId="8" fillId="0" borderId="19" xfId="0" applyFont="1" applyBorder="1" applyAlignment="1"/>
    <xf numFmtId="49" fontId="8" fillId="0" borderId="17" xfId="0" applyNumberFormat="1" applyFont="1" applyBorder="1" applyAlignment="1">
      <alignment vertical="top" wrapText="1"/>
    </xf>
    <xf numFmtId="0" fontId="21" fillId="0" borderId="17" xfId="0" applyFont="1" applyBorder="1" applyAlignment="1">
      <alignment vertical="top" wrapText="1"/>
    </xf>
    <xf numFmtId="0" fontId="8" fillId="0" borderId="17" xfId="0" applyFont="1" applyBorder="1" applyAlignment="1"/>
    <xf numFmtId="0" fontId="17" fillId="0" borderId="0" xfId="0" applyFont="1" applyBorder="1" applyAlignment="1">
      <alignment vertical="top"/>
    </xf>
    <xf numFmtId="49" fontId="11" fillId="0" borderId="19" xfId="9" applyNumberFormat="1" applyFont="1" applyFill="1" applyBorder="1" applyAlignment="1" applyProtection="1">
      <alignment horizontal="left" vertical="top"/>
    </xf>
    <xf numFmtId="4" fontId="7" fillId="0" borderId="19" xfId="8" applyNumberFormat="1" applyFont="1" applyFill="1" applyBorder="1" applyAlignment="1">
      <alignment vertical="top"/>
    </xf>
    <xf numFmtId="167" fontId="7" fillId="0" borderId="19" xfId="8" applyNumberFormat="1" applyFont="1" applyFill="1" applyBorder="1" applyAlignment="1">
      <alignment vertical="top"/>
    </xf>
    <xf numFmtId="167" fontId="11" fillId="0" borderId="19" xfId="0" applyNumberFormat="1" applyFont="1" applyBorder="1" applyAlignment="1">
      <alignment vertical="top"/>
    </xf>
    <xf numFmtId="0" fontId="11" fillId="0" borderId="0" xfId="10" applyFont="1" applyFill="1" applyAlignment="1">
      <alignment horizontal="center" vertical="top"/>
    </xf>
    <xf numFmtId="49" fontId="12" fillId="0" borderId="54" xfId="0" applyNumberFormat="1" applyFont="1" applyFill="1" applyBorder="1" applyAlignment="1">
      <alignment horizontal="left" vertical="top" wrapText="1"/>
    </xf>
    <xf numFmtId="0" fontId="7" fillId="0" borderId="54" xfId="11" applyNumberFormat="1" applyFont="1" applyFill="1" applyBorder="1" applyAlignment="1">
      <alignment horizontal="left" vertical="top" wrapText="1"/>
    </xf>
    <xf numFmtId="4" fontId="12" fillId="0" borderId="54" xfId="11" applyNumberFormat="1" applyFont="1" applyFill="1" applyBorder="1" applyAlignment="1">
      <alignment horizontal="right" vertical="top" wrapText="1"/>
    </xf>
    <xf numFmtId="167" fontId="12" fillId="0" borderId="54" xfId="11" applyNumberFormat="1" applyFont="1" applyFill="1" applyBorder="1" applyAlignment="1">
      <alignment horizontal="right" vertical="top" wrapText="1"/>
    </xf>
    <xf numFmtId="0" fontId="11" fillId="0" borderId="0" xfId="10" applyFont="1" applyAlignment="1">
      <alignment vertical="top"/>
    </xf>
    <xf numFmtId="0" fontId="12" fillId="3" borderId="0" xfId="5" applyNumberFormat="1" applyFont="1" applyFill="1" applyBorder="1" applyAlignment="1" applyProtection="1">
      <alignment horizontal="center" vertical="top" wrapText="1"/>
      <protection locked="0"/>
    </xf>
    <xf numFmtId="0" fontId="12" fillId="3" borderId="0" xfId="12" applyFont="1" applyFill="1" applyBorder="1" applyAlignment="1" applyProtection="1">
      <alignment horizontal="center" vertical="top" wrapText="1"/>
      <protection locked="0"/>
    </xf>
    <xf numFmtId="0" fontId="12" fillId="3" borderId="0" xfId="12" applyFont="1" applyFill="1" applyBorder="1" applyAlignment="1" applyProtection="1">
      <alignment horizontal="center" vertical="top"/>
      <protection locked="0"/>
    </xf>
    <xf numFmtId="4" fontId="12" fillId="3" borderId="0" xfId="12" applyNumberFormat="1" applyFont="1" applyFill="1" applyBorder="1" applyAlignment="1" applyProtection="1">
      <alignment horizontal="center" vertical="top" wrapText="1"/>
      <protection locked="0"/>
    </xf>
    <xf numFmtId="167" fontId="12" fillId="3" borderId="0" xfId="12" applyNumberFormat="1" applyFont="1" applyFill="1" applyBorder="1" applyAlignment="1" applyProtection="1">
      <alignment horizontal="center" vertical="top" wrapText="1"/>
      <protection locked="0"/>
    </xf>
    <xf numFmtId="0" fontId="11" fillId="0" borderId="0" xfId="10" applyFont="1" applyAlignment="1">
      <alignment horizontal="center" vertical="top"/>
    </xf>
    <xf numFmtId="49" fontId="24" fillId="0" borderId="0" xfId="0" applyNumberFormat="1" applyFont="1" applyBorder="1" applyAlignment="1">
      <alignment horizontal="left" vertical="top" wrapText="1"/>
    </xf>
    <xf numFmtId="0" fontId="24" fillId="0" borderId="0" xfId="0" applyNumberFormat="1" applyFont="1" applyBorder="1" applyAlignment="1">
      <alignment vertical="top" wrapText="1"/>
    </xf>
    <xf numFmtId="4" fontId="17" fillId="0" borderId="0" xfId="0" applyNumberFormat="1" applyFont="1" applyBorder="1" applyAlignment="1">
      <alignment horizontal="right" vertical="top" wrapText="1"/>
    </xf>
    <xf numFmtId="4" fontId="11" fillId="0" borderId="0" xfId="0" applyNumberFormat="1" applyFont="1" applyBorder="1" applyAlignment="1">
      <alignment horizontal="right" vertical="top" wrapText="1"/>
    </xf>
    <xf numFmtId="167" fontId="11" fillId="0" borderId="0" xfId="8" applyNumberFormat="1" applyFont="1" applyBorder="1" applyAlignment="1">
      <alignment horizontal="right" vertical="top" shrinkToFit="1"/>
    </xf>
    <xf numFmtId="167" fontId="17" fillId="0" borderId="0" xfId="0" applyNumberFormat="1" applyFont="1" applyBorder="1" applyAlignment="1">
      <alignment horizontal="right" vertical="top" shrinkToFit="1"/>
    </xf>
    <xf numFmtId="49" fontId="25" fillId="6" borderId="3" xfId="0" applyNumberFormat="1" applyFont="1" applyFill="1" applyBorder="1" applyAlignment="1">
      <alignment horizontal="left" vertical="top" wrapText="1"/>
    </xf>
    <xf numFmtId="0" fontId="25" fillId="6" borderId="4" xfId="0" applyNumberFormat="1" applyFont="1" applyFill="1" applyBorder="1" applyAlignment="1">
      <alignment vertical="top" wrapText="1"/>
    </xf>
    <xf numFmtId="4" fontId="26" fillId="6" borderId="4" xfId="0" applyNumberFormat="1" applyFont="1" applyFill="1" applyBorder="1" applyAlignment="1">
      <alignment horizontal="right" vertical="top" wrapText="1"/>
    </xf>
    <xf numFmtId="4" fontId="18" fillId="6" borderId="4" xfId="0" applyNumberFormat="1" applyFont="1" applyFill="1" applyBorder="1" applyAlignment="1">
      <alignment horizontal="right" vertical="top" wrapText="1"/>
    </xf>
    <xf numFmtId="167" fontId="18" fillId="6" borderId="4" xfId="8" applyNumberFormat="1" applyFont="1" applyFill="1" applyBorder="1" applyAlignment="1">
      <alignment horizontal="right" vertical="top" shrinkToFit="1"/>
    </xf>
    <xf numFmtId="167" fontId="26" fillId="6" borderId="5" xfId="0" applyNumberFormat="1" applyFont="1" applyFill="1" applyBorder="1" applyAlignment="1">
      <alignment horizontal="right" vertical="top" shrinkToFit="1"/>
    </xf>
    <xf numFmtId="0" fontId="26" fillId="0" borderId="0" xfId="0" applyFont="1" applyBorder="1" applyAlignment="1">
      <alignment vertical="top"/>
    </xf>
    <xf numFmtId="49" fontId="24" fillId="0" borderId="57" xfId="0" applyNumberFormat="1" applyFont="1" applyBorder="1" applyAlignment="1">
      <alignment horizontal="left" vertical="top" wrapText="1"/>
    </xf>
    <xf numFmtId="0" fontId="24" fillId="0" borderId="55" xfId="0" applyNumberFormat="1" applyFont="1" applyBorder="1" applyAlignment="1">
      <alignment vertical="top" wrapText="1"/>
    </xf>
    <xf numFmtId="4" fontId="11" fillId="0" borderId="55" xfId="0" applyNumberFormat="1" applyFont="1" applyBorder="1" applyAlignment="1">
      <alignment horizontal="right" vertical="top" wrapText="1"/>
    </xf>
    <xf numFmtId="167" fontId="17" fillId="0" borderId="58" xfId="0" applyNumberFormat="1" applyFont="1" applyBorder="1" applyAlignment="1">
      <alignment horizontal="right" vertical="top" shrinkToFit="1"/>
    </xf>
    <xf numFmtId="0" fontId="17" fillId="0" borderId="19" xfId="0" applyFont="1" applyBorder="1" applyAlignment="1">
      <alignment vertical="top"/>
    </xf>
    <xf numFmtId="49" fontId="7" fillId="0" borderId="59" xfId="0" applyNumberFormat="1" applyFont="1" applyBorder="1" applyAlignment="1">
      <alignment horizontal="left" vertical="top" wrapText="1"/>
    </xf>
    <xf numFmtId="0" fontId="7" fillId="0" borderId="60" xfId="0" applyNumberFormat="1" applyFont="1" applyBorder="1" applyAlignment="1">
      <alignment vertical="top" wrapText="1"/>
    </xf>
    <xf numFmtId="0" fontId="11" fillId="0" borderId="61" xfId="0" applyFont="1" applyFill="1" applyBorder="1" applyAlignment="1">
      <alignment horizontal="right" vertical="top"/>
    </xf>
    <xf numFmtId="4" fontId="11" fillId="0" borderId="60" xfId="0" applyNumberFormat="1" applyFont="1" applyFill="1" applyBorder="1" applyAlignment="1">
      <alignment horizontal="right" vertical="top"/>
    </xf>
    <xf numFmtId="167" fontId="11" fillId="0" borderId="61" xfId="0" applyNumberFormat="1" applyFont="1" applyFill="1" applyBorder="1" applyAlignment="1">
      <alignment horizontal="right" vertical="top" shrinkToFit="1"/>
    </xf>
    <xf numFmtId="167" fontId="11" fillId="0" borderId="62" xfId="0" applyNumberFormat="1" applyFont="1" applyBorder="1" applyAlignment="1">
      <alignment horizontal="right" vertical="top" shrinkToFit="1"/>
    </xf>
    <xf numFmtId="0" fontId="17" fillId="0" borderId="17" xfId="0" applyFont="1" applyBorder="1" applyAlignment="1">
      <alignment vertical="top"/>
    </xf>
    <xf numFmtId="49" fontId="7" fillId="0" borderId="63" xfId="0" applyNumberFormat="1" applyFont="1" applyBorder="1" applyAlignment="1">
      <alignment horizontal="left" vertical="top" wrapText="1"/>
    </xf>
    <xf numFmtId="0" fontId="7" fillId="0" borderId="30" xfId="0" applyNumberFormat="1" applyFont="1" applyBorder="1" applyAlignment="1">
      <alignment vertical="top" wrapText="1"/>
    </xf>
    <xf numFmtId="4" fontId="7" fillId="0" borderId="64" xfId="0" applyNumberFormat="1" applyFont="1" applyBorder="1" applyAlignment="1">
      <alignment horizontal="right" vertical="top" wrapText="1"/>
    </xf>
    <xf numFmtId="4" fontId="7" fillId="0" borderId="30" xfId="0" applyNumberFormat="1" applyFont="1" applyBorder="1" applyAlignment="1">
      <alignment horizontal="right" vertical="top" wrapText="1"/>
    </xf>
    <xf numFmtId="167" fontId="7" fillId="0" borderId="64" xfId="8" applyNumberFormat="1" applyFont="1" applyBorder="1" applyAlignment="1">
      <alignment horizontal="right" vertical="top" shrinkToFit="1"/>
    </xf>
    <xf numFmtId="167" fontId="7" fillId="0" borderId="65" xfId="0" applyNumberFormat="1" applyFont="1" applyBorder="1" applyAlignment="1">
      <alignment horizontal="right" vertical="top" shrinkToFit="1"/>
    </xf>
    <xf numFmtId="49" fontId="11" fillId="0" borderId="63" xfId="0" applyNumberFormat="1" applyFont="1" applyFill="1" applyBorder="1" applyAlignment="1">
      <alignment horizontal="left" vertical="top" wrapText="1"/>
    </xf>
    <xf numFmtId="0" fontId="11" fillId="0" borderId="30" xfId="0" applyNumberFormat="1" applyFont="1" applyFill="1" applyBorder="1" applyAlignment="1">
      <alignment horizontal="left" vertical="top" wrapText="1"/>
    </xf>
    <xf numFmtId="0" fontId="11" fillId="0" borderId="64" xfId="0" applyNumberFormat="1" applyFont="1" applyFill="1" applyBorder="1" applyAlignment="1">
      <alignment horizontal="left" vertical="top" wrapText="1"/>
    </xf>
    <xf numFmtId="4" fontId="11" fillId="0" borderId="32" xfId="0" applyNumberFormat="1" applyFont="1" applyFill="1" applyBorder="1" applyAlignment="1">
      <alignment vertical="top" wrapText="1"/>
    </xf>
    <xf numFmtId="167" fontId="11" fillId="0" borderId="64" xfId="8" applyNumberFormat="1" applyFont="1" applyFill="1" applyBorder="1" applyAlignment="1">
      <alignment vertical="top" shrinkToFit="1"/>
    </xf>
    <xf numFmtId="167" fontId="11" fillId="0" borderId="65" xfId="0" applyNumberFormat="1" applyFont="1" applyFill="1" applyBorder="1" applyAlignment="1">
      <alignment horizontal="right" vertical="top" shrinkToFit="1"/>
    </xf>
    <xf numFmtId="9" fontId="11" fillId="0" borderId="64" xfId="0" applyNumberFormat="1" applyFont="1" applyFill="1" applyBorder="1" applyAlignment="1">
      <alignment horizontal="left" vertical="top" wrapText="1"/>
    </xf>
    <xf numFmtId="49" fontId="11" fillId="0" borderId="63" xfId="0" applyNumberFormat="1" applyFont="1" applyBorder="1" applyAlignment="1">
      <alignment horizontal="left" vertical="top" wrapText="1"/>
    </xf>
    <xf numFmtId="167" fontId="11" fillId="0" borderId="64" xfId="8" applyNumberFormat="1" applyFont="1" applyBorder="1" applyAlignment="1">
      <alignment vertical="top" shrinkToFit="1"/>
    </xf>
    <xf numFmtId="167" fontId="11" fillId="0" borderId="65" xfId="0" applyNumberFormat="1" applyFont="1" applyBorder="1" applyAlignment="1">
      <alignment horizontal="right" vertical="top" shrinkToFit="1"/>
    </xf>
    <xf numFmtId="49" fontId="7" fillId="0" borderId="66" xfId="0" applyNumberFormat="1" applyFont="1" applyBorder="1" applyAlignment="1">
      <alignment horizontal="left" vertical="top" wrapText="1"/>
    </xf>
    <xf numFmtId="0" fontId="7" fillId="0" borderId="33" xfId="0" applyNumberFormat="1" applyFont="1" applyBorder="1" applyAlignment="1">
      <alignment vertical="top" wrapText="1"/>
    </xf>
    <xf numFmtId="0" fontId="11" fillId="0" borderId="67" xfId="0" applyNumberFormat="1" applyFont="1" applyFill="1" applyBorder="1" applyAlignment="1">
      <alignment horizontal="left" vertical="top" wrapText="1"/>
    </xf>
    <xf numFmtId="4" fontId="11" fillId="0" borderId="33" xfId="0" applyNumberFormat="1" applyFont="1" applyFill="1" applyBorder="1" applyAlignment="1">
      <alignment vertical="top" wrapText="1"/>
    </xf>
    <xf numFmtId="167" fontId="11" fillId="0" borderId="67" xfId="8" applyNumberFormat="1" applyFont="1" applyBorder="1" applyAlignment="1">
      <alignment vertical="top" shrinkToFit="1"/>
    </xf>
    <xf numFmtId="167" fontId="7" fillId="0" borderId="68" xfId="0" applyNumberFormat="1" applyFont="1" applyBorder="1" applyAlignment="1">
      <alignment horizontal="right" vertical="top" shrinkToFit="1"/>
    </xf>
    <xf numFmtId="49" fontId="7" fillId="0" borderId="69" xfId="0" applyNumberFormat="1" applyFont="1" applyBorder="1" applyAlignment="1">
      <alignment horizontal="left" vertical="top" wrapText="1"/>
    </xf>
    <xf numFmtId="0" fontId="7" fillId="0" borderId="0" xfId="0" applyNumberFormat="1" applyFont="1" applyBorder="1" applyAlignment="1">
      <alignment vertical="top" wrapText="1"/>
    </xf>
    <xf numFmtId="0" fontId="11" fillId="0" borderId="0" xfId="0" applyNumberFormat="1" applyFont="1" applyFill="1" applyBorder="1" applyAlignment="1">
      <alignment horizontal="left" vertical="top" wrapText="1"/>
    </xf>
    <xf numFmtId="4" fontId="11" fillId="0" borderId="0" xfId="0" applyNumberFormat="1" applyFont="1" applyFill="1" applyBorder="1" applyAlignment="1">
      <alignment vertical="top" wrapText="1"/>
    </xf>
    <xf numFmtId="167" fontId="11" fillId="0" borderId="0" xfId="8" applyNumberFormat="1" applyFont="1" applyBorder="1" applyAlignment="1">
      <alignment vertical="top" shrinkToFit="1"/>
    </xf>
    <xf numFmtId="167" fontId="11" fillId="0" borderId="41" xfId="0" applyNumberFormat="1" applyFont="1" applyBorder="1" applyAlignment="1">
      <alignment horizontal="right" vertical="top" shrinkToFit="1"/>
    </xf>
    <xf numFmtId="49" fontId="7" fillId="0" borderId="70" xfId="0" applyNumberFormat="1" applyFont="1" applyBorder="1" applyAlignment="1">
      <alignment horizontal="left" vertical="top" wrapText="1"/>
    </xf>
    <xf numFmtId="0" fontId="7" fillId="0" borderId="26" xfId="0" applyNumberFormat="1" applyFont="1" applyBorder="1" applyAlignment="1">
      <alignment vertical="top" wrapText="1"/>
    </xf>
    <xf numFmtId="0" fontId="11" fillId="0" borderId="71" xfId="0" applyFont="1" applyFill="1" applyBorder="1" applyAlignment="1">
      <alignment horizontal="right" vertical="top"/>
    </xf>
    <xf numFmtId="4" fontId="11" fillId="0" borderId="55" xfId="0" applyNumberFormat="1" applyFont="1" applyFill="1" applyBorder="1" applyAlignment="1">
      <alignment horizontal="right" vertical="top"/>
    </xf>
    <xf numFmtId="167" fontId="11" fillId="0" borderId="71" xfId="0" applyNumberFormat="1" applyFont="1" applyFill="1" applyBorder="1" applyAlignment="1">
      <alignment horizontal="right" vertical="top" shrinkToFit="1"/>
    </xf>
    <xf numFmtId="167" fontId="11" fillId="0" borderId="72" xfId="0" applyNumberFormat="1" applyFont="1" applyBorder="1" applyAlignment="1">
      <alignment horizontal="right" vertical="top" shrinkToFit="1"/>
    </xf>
    <xf numFmtId="49" fontId="11" fillId="0" borderId="73" xfId="0" applyNumberFormat="1" applyFont="1" applyBorder="1" applyAlignment="1">
      <alignment horizontal="left" vertical="top" wrapText="1"/>
    </xf>
    <xf numFmtId="0" fontId="11" fillId="0" borderId="32" xfId="0" applyNumberFormat="1" applyFont="1" applyFill="1" applyBorder="1" applyAlignment="1">
      <alignment horizontal="left" vertical="top" wrapText="1"/>
    </xf>
    <xf numFmtId="9" fontId="11" fillId="0" borderId="74" xfId="0" applyNumberFormat="1" applyFont="1" applyFill="1" applyBorder="1" applyAlignment="1">
      <alignment horizontal="left" vertical="top" wrapText="1"/>
    </xf>
    <xf numFmtId="167" fontId="11" fillId="0" borderId="74" xfId="8" applyNumberFormat="1" applyFont="1" applyBorder="1" applyAlignment="1">
      <alignment vertical="top" shrinkToFit="1"/>
    </xf>
    <xf numFmtId="167" fontId="11" fillId="0" borderId="75" xfId="0" applyNumberFormat="1" applyFont="1" applyBorder="1" applyAlignment="1">
      <alignment horizontal="right" vertical="top" shrinkToFit="1"/>
    </xf>
    <xf numFmtId="49" fontId="11" fillId="0" borderId="76" xfId="0" applyNumberFormat="1" applyFont="1" applyBorder="1" applyAlignment="1">
      <alignment horizontal="left" vertical="top" wrapText="1"/>
    </xf>
    <xf numFmtId="9" fontId="11" fillId="0" borderId="0" xfId="0" applyNumberFormat="1" applyFont="1" applyFill="1" applyBorder="1" applyAlignment="1">
      <alignment horizontal="left" vertical="top" wrapText="1"/>
    </xf>
    <xf numFmtId="9" fontId="11" fillId="0" borderId="64" xfId="3" applyFont="1" applyFill="1" applyBorder="1" applyAlignment="1">
      <alignment horizontal="left" vertical="top" wrapText="1"/>
    </xf>
    <xf numFmtId="9" fontId="11" fillId="0" borderId="74" xfId="3" applyFont="1" applyFill="1" applyBorder="1" applyAlignment="1">
      <alignment horizontal="left" vertical="top" wrapText="1"/>
    </xf>
    <xf numFmtId="49" fontId="17" fillId="0" borderId="77" xfId="0" applyNumberFormat="1" applyFont="1" applyBorder="1" applyAlignment="1">
      <alignment vertical="top" wrapText="1"/>
    </xf>
    <xf numFmtId="0" fontId="11" fillId="0" borderId="0" xfId="10" applyFont="1" applyBorder="1" applyAlignment="1">
      <alignment vertical="top"/>
    </xf>
    <xf numFmtId="0" fontId="11" fillId="0" borderId="41" xfId="10" applyFont="1" applyBorder="1" applyAlignment="1">
      <alignment vertical="top"/>
    </xf>
    <xf numFmtId="165" fontId="25" fillId="6" borderId="5" xfId="2" applyFont="1" applyFill="1" applyBorder="1" applyAlignment="1">
      <alignment vertical="top" wrapText="1"/>
    </xf>
    <xf numFmtId="49" fontId="17" fillId="0" borderId="17" xfId="0" applyNumberFormat="1" applyFont="1" applyBorder="1" applyAlignment="1">
      <alignment vertical="top" wrapText="1"/>
    </xf>
    <xf numFmtId="0" fontId="11" fillId="0" borderId="17" xfId="0" applyNumberFormat="1" applyFont="1" applyBorder="1" applyAlignment="1">
      <alignment vertical="top" wrapText="1"/>
    </xf>
    <xf numFmtId="4" fontId="17" fillId="0" borderId="17" xfId="0" applyNumberFormat="1" applyFont="1" applyBorder="1" applyAlignment="1">
      <alignment horizontal="right" vertical="top" wrapText="1"/>
    </xf>
    <xf numFmtId="4" fontId="11" fillId="0" borderId="17" xfId="0" applyNumberFormat="1" applyFont="1" applyBorder="1" applyAlignment="1">
      <alignment horizontal="right" vertical="top" wrapText="1"/>
    </xf>
    <xf numFmtId="167" fontId="11" fillId="0" borderId="17" xfId="8" applyNumberFormat="1" applyFont="1" applyBorder="1" applyAlignment="1">
      <alignment horizontal="right" vertical="top" wrapText="1"/>
    </xf>
    <xf numFmtId="167" fontId="17" fillId="0" borderId="17" xfId="0" applyNumberFormat="1" applyFont="1" applyBorder="1" applyAlignment="1">
      <alignment horizontal="right" vertical="top"/>
    </xf>
    <xf numFmtId="167" fontId="17" fillId="0" borderId="78" xfId="0" applyNumberFormat="1" applyFont="1" applyBorder="1" applyAlignment="1">
      <alignment horizontal="right" vertical="top"/>
    </xf>
    <xf numFmtId="49" fontId="7" fillId="0" borderId="73" xfId="0" applyNumberFormat="1" applyFont="1" applyBorder="1" applyAlignment="1">
      <alignment horizontal="left" vertical="top" wrapText="1"/>
    </xf>
    <xf numFmtId="0" fontId="7" fillId="0" borderId="32" xfId="0" applyNumberFormat="1" applyFont="1" applyBorder="1" applyAlignment="1">
      <alignment vertical="top" wrapText="1"/>
    </xf>
    <xf numFmtId="0" fontId="11" fillId="0" borderId="74" xfId="0" applyNumberFormat="1" applyFont="1" applyFill="1" applyBorder="1" applyAlignment="1">
      <alignment horizontal="left" vertical="top" wrapText="1"/>
    </xf>
    <xf numFmtId="167" fontId="7" fillId="0" borderId="75" xfId="0" applyNumberFormat="1" applyFont="1" applyBorder="1" applyAlignment="1">
      <alignment horizontal="right" vertical="top" shrinkToFit="1"/>
    </xf>
    <xf numFmtId="4" fontId="11" fillId="0" borderId="0" xfId="10" applyNumberFormat="1" applyFont="1" applyFill="1" applyAlignment="1">
      <alignment horizontal="center" vertical="top"/>
    </xf>
    <xf numFmtId="167" fontId="25" fillId="6" borderId="5" xfId="2" applyNumberFormat="1" applyFont="1" applyFill="1" applyBorder="1" applyAlignment="1">
      <alignment vertical="top" wrapText="1"/>
    </xf>
    <xf numFmtId="49" fontId="25" fillId="0" borderId="0" xfId="0" applyNumberFormat="1" applyFont="1" applyFill="1" applyBorder="1" applyAlignment="1">
      <alignment horizontal="left" vertical="top" wrapText="1"/>
    </xf>
    <xf numFmtId="0" fontId="25" fillId="0" borderId="0" xfId="0" applyNumberFormat="1" applyFont="1" applyFill="1" applyBorder="1" applyAlignment="1">
      <alignment vertical="top" wrapText="1"/>
    </xf>
    <xf numFmtId="4" fontId="26" fillId="0" borderId="0" xfId="0" applyNumberFormat="1" applyFont="1" applyFill="1" applyBorder="1" applyAlignment="1">
      <alignment horizontal="right" vertical="top" wrapText="1"/>
    </xf>
    <xf numFmtId="4" fontId="18" fillId="0" borderId="0" xfId="0" applyNumberFormat="1" applyFont="1" applyFill="1" applyBorder="1" applyAlignment="1">
      <alignment horizontal="right" vertical="top" wrapText="1"/>
    </xf>
    <xf numFmtId="167" fontId="18" fillId="0" borderId="0" xfId="8" applyNumberFormat="1" applyFont="1" applyFill="1" applyBorder="1" applyAlignment="1">
      <alignment horizontal="right" vertical="top" shrinkToFit="1"/>
    </xf>
    <xf numFmtId="167" fontId="25" fillId="0" borderId="0" xfId="2" applyNumberFormat="1" applyFont="1" applyFill="1" applyBorder="1" applyAlignment="1">
      <alignment vertical="top" wrapText="1"/>
    </xf>
    <xf numFmtId="0" fontId="11" fillId="0" borderId="0" xfId="10" applyFont="1" applyFill="1" applyAlignment="1">
      <alignment vertical="top"/>
    </xf>
    <xf numFmtId="49" fontId="7" fillId="0" borderId="0" xfId="0" applyNumberFormat="1" applyFont="1" applyBorder="1" applyAlignment="1">
      <alignment horizontal="left" vertical="top" wrapText="1"/>
    </xf>
    <xf numFmtId="167" fontId="7" fillId="0" borderId="0" xfId="0" applyNumberFormat="1" applyFont="1" applyBorder="1" applyAlignment="1">
      <alignment horizontal="right" vertical="top" shrinkToFit="1"/>
    </xf>
    <xf numFmtId="167" fontId="11" fillId="0" borderId="79" xfId="0" applyNumberFormat="1" applyFont="1" applyBorder="1" applyAlignment="1">
      <alignment horizontal="right" vertical="top" shrinkToFit="1"/>
    </xf>
    <xf numFmtId="167" fontId="11" fillId="0" borderId="64" xfId="8" applyNumberFormat="1" applyFont="1" applyBorder="1" applyAlignment="1" applyProtection="1">
      <alignment vertical="top" shrinkToFit="1"/>
      <protection locked="0"/>
    </xf>
    <xf numFmtId="165" fontId="25" fillId="6" borderId="4" xfId="2" applyFont="1" applyFill="1" applyBorder="1" applyAlignment="1">
      <alignment vertical="top" wrapText="1"/>
    </xf>
    <xf numFmtId="167" fontId="13" fillId="6" borderId="5" xfId="0" applyNumberFormat="1" applyFont="1" applyFill="1" applyBorder="1" applyAlignment="1">
      <alignment horizontal="right" vertical="top" shrinkToFit="1"/>
    </xf>
    <xf numFmtId="49" fontId="25" fillId="0" borderId="69" xfId="0" applyNumberFormat="1" applyFont="1" applyFill="1" applyBorder="1" applyAlignment="1">
      <alignment horizontal="left" vertical="top" wrapText="1"/>
    </xf>
    <xf numFmtId="167" fontId="26" fillId="0" borderId="0" xfId="0" applyNumberFormat="1" applyFont="1" applyFill="1" applyBorder="1" applyAlignment="1">
      <alignment horizontal="right" vertical="top" shrinkToFit="1"/>
    </xf>
    <xf numFmtId="0" fontId="29" fillId="7" borderId="80" xfId="0" applyFont="1" applyFill="1" applyBorder="1" applyAlignment="1" applyProtection="1">
      <alignment vertical="top" wrapText="1"/>
      <protection locked="0"/>
    </xf>
    <xf numFmtId="0" fontId="29" fillId="7" borderId="80" xfId="0" applyFont="1" applyFill="1" applyBorder="1" applyAlignment="1" applyProtection="1">
      <alignment horizontal="center"/>
      <protection locked="0"/>
    </xf>
    <xf numFmtId="3" fontId="29" fillId="7" borderId="80" xfId="0" applyNumberFormat="1" applyFont="1" applyFill="1" applyBorder="1" applyAlignment="1" applyProtection="1">
      <alignment horizontal="right"/>
      <protection locked="0"/>
    </xf>
    <xf numFmtId="4" fontId="30" fillId="7" borderId="81" xfId="0" applyNumberFormat="1" applyFont="1" applyFill="1" applyBorder="1" applyAlignment="1" applyProtection="1">
      <alignment horizontal="right"/>
      <protection locked="0"/>
    </xf>
    <xf numFmtId="4" fontId="29" fillId="7" borderId="81" xfId="0" applyNumberFormat="1" applyFont="1" applyFill="1" applyBorder="1" applyAlignment="1" applyProtection="1">
      <alignment horizontal="right"/>
      <protection locked="0"/>
    </xf>
    <xf numFmtId="0" fontId="7" fillId="0" borderId="55" xfId="0" applyNumberFormat="1" applyFont="1" applyBorder="1" applyAlignment="1">
      <alignment vertical="top" wrapText="1"/>
    </xf>
    <xf numFmtId="4" fontId="7" fillId="0" borderId="0" xfId="0" applyNumberFormat="1" applyFont="1" applyBorder="1" applyAlignment="1">
      <alignment horizontal="right" vertical="top" wrapText="1"/>
    </xf>
    <xf numFmtId="4" fontId="7" fillId="0" borderId="55" xfId="0" applyNumberFormat="1" applyFont="1" applyBorder="1" applyAlignment="1">
      <alignment horizontal="right" vertical="top" wrapText="1"/>
    </xf>
    <xf numFmtId="167" fontId="7" fillId="0" borderId="0" xfId="8" applyNumberFormat="1" applyFont="1" applyBorder="1" applyAlignment="1">
      <alignment horizontal="right" vertical="top" shrinkToFit="1"/>
    </xf>
    <xf numFmtId="167" fontId="7" fillId="0" borderId="56" xfId="0" applyNumberFormat="1" applyFont="1" applyBorder="1" applyAlignment="1">
      <alignment horizontal="right" vertical="top" shrinkToFit="1"/>
    </xf>
    <xf numFmtId="0" fontId="31" fillId="0" borderId="1" xfId="0" applyNumberFormat="1" applyFont="1" applyBorder="1" applyAlignment="1" applyProtection="1">
      <alignment vertical="top" wrapText="1"/>
    </xf>
    <xf numFmtId="4" fontId="31" fillId="0" borderId="1" xfId="0" applyNumberFormat="1" applyFont="1" applyBorder="1" applyAlignment="1" applyProtection="1">
      <alignment horizontal="center"/>
    </xf>
    <xf numFmtId="4" fontId="31" fillId="0" borderId="1" xfId="0" applyNumberFormat="1" applyFont="1" applyBorder="1" applyAlignment="1" applyProtection="1">
      <alignment wrapText="1"/>
    </xf>
    <xf numFmtId="4" fontId="30" fillId="0" borderId="1" xfId="0" applyNumberFormat="1" applyFont="1" applyFill="1" applyBorder="1" applyAlignment="1" applyProtection="1">
      <alignment horizontal="right"/>
      <protection locked="0"/>
    </xf>
    <xf numFmtId="0" fontId="29" fillId="0" borderId="0" xfId="0" applyFont="1" applyFill="1" applyBorder="1" applyAlignment="1" applyProtection="1">
      <alignment wrapText="1"/>
      <protection locked="0"/>
    </xf>
    <xf numFmtId="0" fontId="30" fillId="0" borderId="0" xfId="0" applyFont="1" applyFill="1" applyBorder="1" applyAlignment="1" applyProtection="1">
      <alignment horizontal="center"/>
      <protection locked="0"/>
    </xf>
    <xf numFmtId="3" fontId="30" fillId="0" borderId="0" xfId="0" applyNumberFormat="1" applyFont="1" applyFill="1" applyBorder="1" applyAlignment="1" applyProtection="1">
      <alignment vertical="center"/>
      <protection locked="0"/>
    </xf>
    <xf numFmtId="4" fontId="30" fillId="0" borderId="0" xfId="0" applyNumberFormat="1" applyFont="1" applyFill="1" applyBorder="1" applyAlignment="1" applyProtection="1">
      <alignment horizontal="right" vertical="center"/>
      <protection locked="0"/>
    </xf>
    <xf numFmtId="4" fontId="30" fillId="0" borderId="0" xfId="0" applyNumberFormat="1" applyFont="1" applyFill="1" applyBorder="1" applyAlignment="1" applyProtection="1">
      <alignment vertical="center"/>
      <protection locked="0"/>
    </xf>
    <xf numFmtId="0" fontId="29" fillId="0" borderId="0" xfId="0" applyFont="1" applyFill="1" applyBorder="1" applyAlignment="1" applyProtection="1">
      <alignment vertical="top" wrapText="1"/>
      <protection locked="0"/>
    </xf>
    <xf numFmtId="0" fontId="29" fillId="0" borderId="0" xfId="0" applyFont="1" applyFill="1" applyBorder="1" applyAlignment="1" applyProtection="1">
      <alignment horizontal="center"/>
      <protection locked="0"/>
    </xf>
    <xf numFmtId="3" fontId="29" fillId="0" borderId="0" xfId="0" applyNumberFormat="1" applyFont="1" applyFill="1" applyBorder="1" applyAlignment="1" applyProtection="1">
      <alignment horizontal="right"/>
      <protection locked="0"/>
    </xf>
    <xf numFmtId="4" fontId="30" fillId="0" borderId="0" xfId="0" applyNumberFormat="1" applyFont="1" applyFill="1" applyBorder="1" applyAlignment="1" applyProtection="1">
      <alignment horizontal="right"/>
      <protection locked="0"/>
    </xf>
    <xf numFmtId="4" fontId="29" fillId="0" borderId="0" xfId="0" applyNumberFormat="1" applyFont="1" applyFill="1" applyBorder="1" applyAlignment="1" applyProtection="1">
      <alignment horizontal="right"/>
      <protection locked="0"/>
    </xf>
    <xf numFmtId="0" fontId="30" fillId="0" borderId="0" xfId="0" applyFont="1" applyFill="1" applyBorder="1" applyAlignment="1" applyProtection="1">
      <alignment vertical="top" wrapText="1"/>
      <protection locked="0"/>
    </xf>
    <xf numFmtId="3" fontId="30" fillId="0" borderId="0" xfId="0" applyNumberFormat="1" applyFont="1" applyFill="1" applyBorder="1" applyAlignment="1" applyProtection="1">
      <alignment horizontal="right"/>
      <protection locked="0"/>
    </xf>
    <xf numFmtId="4" fontId="30" fillId="0" borderId="0" xfId="3" applyNumberFormat="1" applyFont="1" applyFill="1" applyBorder="1" applyAlignment="1">
      <alignment horizontal="right"/>
    </xf>
    <xf numFmtId="0" fontId="33" fillId="0" borderId="1" xfId="13" applyFont="1" applyFill="1" applyBorder="1" applyAlignment="1">
      <alignment vertical="top" wrapText="1"/>
    </xf>
    <xf numFmtId="4" fontId="33" fillId="0" borderId="1" xfId="0" applyNumberFormat="1" applyFont="1" applyFill="1" applyBorder="1" applyAlignment="1" applyProtection="1">
      <alignment horizontal="center"/>
    </xf>
    <xf numFmtId="4" fontId="7" fillId="0" borderId="1" xfId="0" applyNumberFormat="1" applyFont="1" applyFill="1" applyBorder="1" applyAlignment="1" applyProtection="1">
      <alignment horizontal="center"/>
    </xf>
    <xf numFmtId="4" fontId="29" fillId="0" borderId="1" xfId="0" applyNumberFormat="1" applyFont="1" applyFill="1" applyBorder="1" applyAlignment="1" applyProtection="1">
      <alignment horizontal="right"/>
      <protection locked="0"/>
    </xf>
    <xf numFmtId="0" fontId="31" fillId="0" borderId="1" xfId="13" applyFont="1" applyFill="1" applyBorder="1" applyAlignment="1">
      <alignment vertical="top" wrapText="1"/>
    </xf>
    <xf numFmtId="4" fontId="33" fillId="0" borderId="1" xfId="0" applyNumberFormat="1" applyFont="1" applyBorder="1" applyAlignment="1" applyProtection="1">
      <alignment horizontal="center"/>
    </xf>
    <xf numFmtId="4" fontId="7" fillId="0" borderId="1" xfId="0" applyNumberFormat="1" applyFont="1" applyBorder="1" applyAlignment="1" applyProtection="1">
      <alignment horizontal="center"/>
    </xf>
    <xf numFmtId="168" fontId="31" fillId="0" borderId="1" xfId="0" applyNumberFormat="1" applyFont="1" applyBorder="1" applyAlignment="1" applyProtection="1">
      <alignment horizontal="center"/>
    </xf>
    <xf numFmtId="4" fontId="11" fillId="0" borderId="1" xfId="0" applyNumberFormat="1" applyFont="1" applyBorder="1" applyAlignment="1" applyProtection="1">
      <alignment horizontal="center"/>
    </xf>
    <xf numFmtId="1" fontId="31" fillId="0" borderId="1" xfId="0" applyNumberFormat="1" applyFont="1" applyBorder="1" applyAlignment="1" applyProtection="1">
      <alignment wrapText="1"/>
    </xf>
    <xf numFmtId="1" fontId="31" fillId="0" borderId="1" xfId="0" applyNumberFormat="1" applyFont="1" applyFill="1" applyBorder="1" applyAlignment="1" applyProtection="1">
      <alignment wrapText="1"/>
    </xf>
    <xf numFmtId="168" fontId="31" fillId="0" borderId="1" xfId="0" applyNumberFormat="1" applyFont="1" applyFill="1" applyBorder="1" applyAlignment="1" applyProtection="1">
      <alignment horizontal="center"/>
    </xf>
    <xf numFmtId="4" fontId="11" fillId="0" borderId="1" xfId="0" applyNumberFormat="1" applyFont="1" applyFill="1" applyBorder="1" applyAlignment="1" applyProtection="1">
      <alignment horizontal="center"/>
    </xf>
    <xf numFmtId="0" fontId="31" fillId="0" borderId="1" xfId="0" applyNumberFormat="1" applyFont="1" applyFill="1" applyBorder="1" applyAlignment="1" applyProtection="1"/>
    <xf numFmtId="1" fontId="31" fillId="0" borderId="0" xfId="0" applyNumberFormat="1" applyFont="1" applyBorder="1" applyAlignment="1" applyProtection="1">
      <alignment wrapText="1"/>
    </xf>
    <xf numFmtId="168" fontId="31" fillId="0" borderId="0" xfId="0" applyNumberFormat="1" applyFont="1" applyBorder="1" applyAlignment="1" applyProtection="1">
      <alignment horizontal="center"/>
    </xf>
    <xf numFmtId="4" fontId="11" fillId="0" borderId="0" xfId="0" applyNumberFormat="1" applyFont="1" applyBorder="1" applyAlignment="1" applyProtection="1">
      <alignment horizontal="center"/>
    </xf>
    <xf numFmtId="169" fontId="33" fillId="0" borderId="1" xfId="0" applyNumberFormat="1" applyFont="1" applyFill="1" applyBorder="1" applyAlignment="1" applyProtection="1">
      <alignment horizontal="right" shrinkToFit="1"/>
      <protection locked="0"/>
    </xf>
    <xf numFmtId="169" fontId="31" fillId="0" borderId="1" xfId="0" applyNumberFormat="1" applyFont="1" applyFill="1" applyBorder="1" applyAlignment="1" applyProtection="1">
      <alignment horizontal="right" shrinkToFit="1"/>
      <protection locked="0"/>
    </xf>
    <xf numFmtId="168" fontId="11" fillId="0" borderId="1" xfId="0" applyNumberFormat="1" applyFont="1" applyBorder="1" applyAlignment="1" applyProtection="1">
      <alignment horizontal="center"/>
    </xf>
    <xf numFmtId="0" fontId="31" fillId="0" borderId="80" xfId="13" applyFont="1" applyFill="1" applyBorder="1" applyAlignment="1">
      <alignment vertical="top" wrapText="1"/>
    </xf>
    <xf numFmtId="4" fontId="31" fillId="0" borderId="80" xfId="0" applyNumberFormat="1" applyFont="1" applyBorder="1" applyAlignment="1" applyProtection="1">
      <alignment horizontal="center"/>
    </xf>
    <xf numFmtId="168" fontId="11" fillId="0" borderId="80" xfId="0" applyNumberFormat="1" applyFont="1" applyBorder="1" applyAlignment="1" applyProtection="1">
      <alignment horizontal="center"/>
    </xf>
    <xf numFmtId="169" fontId="31" fillId="0" borderId="81" xfId="0" applyNumberFormat="1" applyFont="1" applyFill="1" applyBorder="1" applyAlignment="1" applyProtection="1">
      <alignment horizontal="right" shrinkToFit="1"/>
      <protection locked="0"/>
    </xf>
    <xf numFmtId="49" fontId="24" fillId="0" borderId="70" xfId="0" applyNumberFormat="1" applyFont="1" applyBorder="1" applyAlignment="1">
      <alignment horizontal="left" vertical="top" wrapText="1"/>
    </xf>
    <xf numFmtId="0" fontId="24" fillId="0" borderId="26" xfId="0" applyNumberFormat="1" applyFont="1" applyBorder="1" applyAlignment="1">
      <alignment vertical="top" wrapText="1"/>
    </xf>
    <xf numFmtId="4" fontId="17" fillId="0" borderId="71" xfId="0" applyNumberFormat="1" applyFont="1" applyBorder="1" applyAlignment="1">
      <alignment horizontal="right" vertical="top" wrapText="1"/>
    </xf>
    <xf numFmtId="4" fontId="11" fillId="0" borderId="26" xfId="0" applyNumberFormat="1" applyFont="1" applyBorder="1" applyAlignment="1">
      <alignment horizontal="right" vertical="top" wrapText="1"/>
    </xf>
    <xf numFmtId="167" fontId="11" fillId="0" borderId="71" xfId="8" applyNumberFormat="1" applyFont="1" applyBorder="1" applyAlignment="1">
      <alignment horizontal="right" vertical="top" shrinkToFit="1"/>
    </xf>
    <xf numFmtId="167" fontId="17" fillId="0" borderId="72" xfId="0" applyNumberFormat="1" applyFont="1" applyBorder="1" applyAlignment="1">
      <alignment horizontal="right" vertical="top" shrinkToFit="1"/>
    </xf>
    <xf numFmtId="0" fontId="11" fillId="0" borderId="32" xfId="0" applyNumberFormat="1" applyFont="1" applyBorder="1" applyAlignment="1">
      <alignment horizontal="left" vertical="top" wrapText="1"/>
    </xf>
    <xf numFmtId="0" fontId="11" fillId="0" borderId="74" xfId="0" applyNumberFormat="1" applyFont="1" applyBorder="1" applyAlignment="1">
      <alignment horizontal="left" vertical="top" wrapText="1"/>
    </xf>
    <xf numFmtId="167" fontId="11" fillId="0" borderId="58" xfId="0" applyNumberFormat="1" applyFont="1" applyBorder="1" applyAlignment="1">
      <alignment horizontal="right" vertical="top" shrinkToFit="1"/>
    </xf>
    <xf numFmtId="167" fontId="11" fillId="0" borderId="74" xfId="8" applyNumberFormat="1" applyFont="1" applyFill="1" applyBorder="1" applyAlignment="1">
      <alignment vertical="top" shrinkToFit="1"/>
    </xf>
    <xf numFmtId="167" fontId="11" fillId="0" borderId="72" xfId="0" applyNumberFormat="1" applyFont="1" applyFill="1" applyBorder="1" applyAlignment="1">
      <alignment horizontal="right" vertical="top" shrinkToFit="1"/>
    </xf>
    <xf numFmtId="167" fontId="11" fillId="0" borderId="75" xfId="0" applyNumberFormat="1" applyFont="1" applyFill="1" applyBorder="1" applyAlignment="1">
      <alignment horizontal="right" vertical="top" shrinkToFit="1"/>
    </xf>
    <xf numFmtId="9" fontId="11" fillId="0" borderId="74" xfId="0" applyNumberFormat="1" applyFont="1" applyBorder="1" applyAlignment="1">
      <alignment horizontal="left" vertical="top" wrapText="1"/>
    </xf>
    <xf numFmtId="167" fontId="11" fillId="0" borderId="0" xfId="10" applyNumberFormat="1" applyFont="1" applyFill="1" applyAlignment="1">
      <alignment horizontal="center" vertical="top"/>
    </xf>
    <xf numFmtId="49" fontId="7" fillId="0" borderId="82" xfId="0" applyNumberFormat="1" applyFont="1" applyBorder="1" applyAlignment="1">
      <alignment horizontal="left" vertical="top" wrapText="1"/>
    </xf>
    <xf numFmtId="0" fontId="7" fillId="0" borderId="83" xfId="0" applyNumberFormat="1" applyFont="1" applyBorder="1" applyAlignment="1">
      <alignment horizontal="left" vertical="top" wrapText="1"/>
    </xf>
    <xf numFmtId="0" fontId="7" fillId="0" borderId="48" xfId="0" applyNumberFormat="1" applyFont="1" applyBorder="1" applyAlignment="1">
      <alignment horizontal="left" vertical="top" wrapText="1"/>
    </xf>
    <xf numFmtId="4" fontId="7" fillId="0" borderId="83" xfId="0" applyNumberFormat="1" applyFont="1" applyFill="1" applyBorder="1" applyAlignment="1">
      <alignment vertical="top" wrapText="1"/>
    </xf>
    <xf numFmtId="167" fontId="7" fillId="0" borderId="48" xfId="8" applyNumberFormat="1" applyFont="1" applyBorder="1" applyAlignment="1">
      <alignment vertical="top" shrinkToFit="1"/>
    </xf>
    <xf numFmtId="167" fontId="7" fillId="0" borderId="84" xfId="0" applyNumberFormat="1" applyFont="1" applyBorder="1" applyAlignment="1">
      <alignment horizontal="right" vertical="top" shrinkToFit="1"/>
    </xf>
    <xf numFmtId="0" fontId="7" fillId="0" borderId="32" xfId="0" applyNumberFormat="1" applyFont="1" applyBorder="1" applyAlignment="1">
      <alignment horizontal="left" vertical="top" wrapText="1"/>
    </xf>
    <xf numFmtId="0" fontId="7" fillId="0" borderId="74" xfId="0" applyNumberFormat="1" applyFont="1" applyBorder="1" applyAlignment="1">
      <alignment horizontal="left" vertical="top" wrapText="1"/>
    </xf>
    <xf numFmtId="4" fontId="7" fillId="0" borderId="32" xfId="0" applyNumberFormat="1" applyFont="1" applyFill="1" applyBorder="1" applyAlignment="1">
      <alignment vertical="top" wrapText="1"/>
    </xf>
    <xf numFmtId="167" fontId="7" fillId="0" borderId="74" xfId="8" applyNumberFormat="1" applyFont="1" applyBorder="1" applyAlignment="1">
      <alignment vertical="top" shrinkToFit="1"/>
    </xf>
    <xf numFmtId="49" fontId="34" fillId="0" borderId="17" xfId="0" applyNumberFormat="1" applyFont="1" applyBorder="1" applyAlignment="1">
      <alignment vertical="top" wrapText="1"/>
    </xf>
    <xf numFmtId="0" fontId="7" fillId="0" borderId="17" xfId="0" applyNumberFormat="1" applyFont="1" applyBorder="1" applyAlignment="1">
      <alignment vertical="top" wrapText="1"/>
    </xf>
    <xf numFmtId="4" fontId="34" fillId="0" borderId="17" xfId="0" applyNumberFormat="1" applyFont="1" applyBorder="1" applyAlignment="1">
      <alignment horizontal="right" vertical="top" wrapText="1"/>
    </xf>
    <xf numFmtId="4" fontId="7" fillId="0" borderId="17" xfId="0" applyNumberFormat="1" applyFont="1" applyBorder="1" applyAlignment="1">
      <alignment horizontal="right" vertical="top" wrapText="1"/>
    </xf>
    <xf numFmtId="167" fontId="7" fillId="0" borderId="17" xfId="8" applyNumberFormat="1" applyFont="1" applyBorder="1" applyAlignment="1">
      <alignment horizontal="right" vertical="top" wrapText="1"/>
    </xf>
    <xf numFmtId="167" fontId="34" fillId="0" borderId="17" xfId="0" applyNumberFormat="1" applyFont="1" applyBorder="1" applyAlignment="1">
      <alignment horizontal="right" vertical="top"/>
    </xf>
    <xf numFmtId="0" fontId="35" fillId="0" borderId="0" xfId="0" applyFont="1"/>
    <xf numFmtId="0" fontId="35" fillId="0" borderId="0" xfId="0" applyFont="1" applyBorder="1"/>
    <xf numFmtId="0" fontId="36" fillId="0" borderId="0" xfId="0" applyFont="1" applyAlignment="1">
      <alignment horizontal="left" vertical="center"/>
    </xf>
    <xf numFmtId="0" fontId="37" fillId="0" borderId="0" xfId="0" applyFont="1" applyFill="1" applyAlignment="1">
      <alignment horizontal="left" vertical="center"/>
    </xf>
    <xf numFmtId="0" fontId="38" fillId="5" borderId="0" xfId="0" applyFont="1" applyFill="1"/>
    <xf numFmtId="0" fontId="39" fillId="5" borderId="0" xfId="0" applyFont="1" applyFill="1"/>
    <xf numFmtId="0" fontId="39" fillId="5" borderId="0" xfId="0" applyFont="1" applyFill="1" applyAlignment="1">
      <alignment horizontal="center" vertical="center"/>
    </xf>
    <xf numFmtId="0" fontId="39" fillId="0" borderId="0" xfId="0" applyFont="1"/>
    <xf numFmtId="0" fontId="39" fillId="0" borderId="0" xfId="0" applyNumberFormat="1" applyFont="1" applyAlignment="1">
      <alignment horizontal="left" vertical="top"/>
    </xf>
    <xf numFmtId="170" fontId="39" fillId="0" borderId="0" xfId="0" applyNumberFormat="1" applyFont="1" applyAlignment="1">
      <alignment horizontal="center"/>
    </xf>
    <xf numFmtId="171" fontId="39" fillId="0" borderId="0" xfId="0" applyNumberFormat="1" applyFont="1"/>
    <xf numFmtId="0" fontId="40" fillId="0" borderId="0" xfId="0" applyFont="1" applyFill="1" applyBorder="1"/>
    <xf numFmtId="0" fontId="41" fillId="0" borderId="0" xfId="0" applyFont="1" applyFill="1" applyBorder="1"/>
    <xf numFmtId="171" fontId="40" fillId="0" borderId="0" xfId="0" applyNumberFormat="1" applyFont="1" applyFill="1" applyBorder="1"/>
    <xf numFmtId="0" fontId="42" fillId="0" borderId="0" xfId="0" applyFont="1" applyFill="1" applyBorder="1"/>
    <xf numFmtId="171" fontId="41" fillId="0" borderId="0" xfId="0" applyNumberFormat="1" applyFont="1" applyFill="1" applyBorder="1"/>
    <xf numFmtId="172" fontId="41" fillId="0" borderId="0" xfId="0" applyNumberFormat="1" applyFont="1" applyFill="1" applyBorder="1"/>
    <xf numFmtId="171" fontId="38" fillId="5" borderId="0" xfId="0" applyNumberFormat="1" applyFont="1" applyFill="1"/>
    <xf numFmtId="0" fontId="41" fillId="0" borderId="6" xfId="0" applyFont="1" applyFill="1" applyBorder="1"/>
    <xf numFmtId="172" fontId="41" fillId="0" borderId="6" xfId="0" applyNumberFormat="1" applyFont="1" applyFill="1" applyBorder="1"/>
    <xf numFmtId="0" fontId="43" fillId="5" borderId="85" xfId="0" applyFont="1" applyFill="1" applyBorder="1"/>
    <xf numFmtId="0" fontId="44" fillId="5" borderId="80" xfId="0" applyFont="1" applyFill="1" applyBorder="1"/>
    <xf numFmtId="0" fontId="44" fillId="5" borderId="80" xfId="0" applyFont="1" applyFill="1" applyBorder="1" applyAlignment="1">
      <alignment wrapText="1"/>
    </xf>
    <xf numFmtId="0" fontId="44" fillId="0" borderId="0" xfId="0" applyFont="1" applyBorder="1"/>
    <xf numFmtId="0" fontId="39" fillId="0" borderId="0" xfId="0" applyFont="1" applyBorder="1"/>
    <xf numFmtId="0" fontId="39" fillId="0" borderId="0" xfId="0" applyFont="1" applyBorder="1" applyAlignment="1">
      <alignment horizontal="right" vertical="top"/>
    </xf>
    <xf numFmtId="173" fontId="38" fillId="0" borderId="0" xfId="0" applyNumberFormat="1" applyFont="1" applyFill="1" applyBorder="1"/>
    <xf numFmtId="0" fontId="38" fillId="0" borderId="0" xfId="0" applyFont="1" applyAlignment="1">
      <alignment horizontal="right" vertical="top" wrapText="1"/>
    </xf>
    <xf numFmtId="0" fontId="38" fillId="0" borderId="0" xfId="0" applyFont="1" applyAlignment="1">
      <alignment vertical="top" wrapText="1"/>
    </xf>
    <xf numFmtId="0" fontId="38" fillId="0" borderId="0" xfId="0" applyFont="1"/>
    <xf numFmtId="0" fontId="39" fillId="0" borderId="0" xfId="0" applyFont="1" applyBorder="1" applyAlignment="1">
      <alignment wrapText="1"/>
    </xf>
    <xf numFmtId="0" fontId="38" fillId="0" borderId="0" xfId="0" applyFont="1" applyAlignment="1">
      <alignment horizontal="right"/>
    </xf>
    <xf numFmtId="170" fontId="38" fillId="0" borderId="0" xfId="0" applyNumberFormat="1" applyFont="1" applyAlignment="1">
      <alignment horizontal="center"/>
    </xf>
    <xf numFmtId="172" fontId="39" fillId="0" borderId="0" xfId="0" applyNumberFormat="1" applyFont="1"/>
    <xf numFmtId="172" fontId="39" fillId="0" borderId="0" xfId="0" applyNumberFormat="1" applyFont="1" applyFill="1" applyBorder="1"/>
    <xf numFmtId="0" fontId="39" fillId="0" borderId="0" xfId="0" applyFont="1" applyBorder="1" applyAlignment="1">
      <alignment horizontal="left" wrapText="1"/>
    </xf>
    <xf numFmtId="0" fontId="46" fillId="0" borderId="0" xfId="0" applyFont="1" applyFill="1" applyAlignment="1">
      <alignment horizontal="left" vertical="top" wrapText="1"/>
    </xf>
    <xf numFmtId="0" fontId="47" fillId="0" borderId="0" xfId="0" applyFont="1"/>
    <xf numFmtId="0" fontId="39" fillId="0" borderId="0" xfId="0" applyFont="1" applyFill="1"/>
    <xf numFmtId="0" fontId="44" fillId="0" borderId="0" xfId="0" applyFont="1"/>
    <xf numFmtId="0" fontId="39" fillId="0" borderId="0" xfId="0" applyFont="1" applyAlignment="1">
      <alignment horizontal="left" vertical="top" wrapText="1"/>
    </xf>
    <xf numFmtId="0" fontId="48" fillId="0" borderId="0" xfId="0" applyFont="1" applyBorder="1"/>
    <xf numFmtId="0" fontId="49" fillId="0" borderId="0" xfId="0" applyFont="1" applyBorder="1"/>
    <xf numFmtId="0" fontId="50" fillId="0" borderId="0" xfId="0" applyFont="1" applyAlignment="1">
      <alignment horizontal="right"/>
    </xf>
    <xf numFmtId="172" fontId="50" fillId="0" borderId="0" xfId="0" applyNumberFormat="1" applyFont="1" applyFill="1" applyBorder="1"/>
    <xf numFmtId="0" fontId="51" fillId="0" borderId="0" xfId="0" applyFont="1"/>
    <xf numFmtId="0" fontId="51" fillId="0" borderId="0" xfId="0" applyFont="1" applyBorder="1"/>
    <xf numFmtId="0" fontId="51" fillId="0" borderId="0" xfId="0" applyFont="1" applyFill="1" applyBorder="1"/>
    <xf numFmtId="172" fontId="51" fillId="0" borderId="0" xfId="0" applyNumberFormat="1" applyFont="1" applyFill="1" applyBorder="1"/>
    <xf numFmtId="0" fontId="52" fillId="5" borderId="0" xfId="0" applyFont="1" applyFill="1"/>
    <xf numFmtId="0" fontId="49" fillId="5" borderId="0" xfId="0" applyFont="1" applyFill="1" applyBorder="1"/>
    <xf numFmtId="172" fontId="50" fillId="5" borderId="0" xfId="0" applyNumberFormat="1" applyFont="1" applyFill="1" applyBorder="1" applyAlignment="1">
      <alignment horizontal="center"/>
    </xf>
    <xf numFmtId="0" fontId="49" fillId="0" borderId="0" xfId="0" applyFont="1" applyBorder="1" applyAlignment="1">
      <alignment horizontal="center"/>
    </xf>
    <xf numFmtId="172" fontId="49" fillId="0" borderId="0" xfId="0" applyNumberFormat="1" applyFont="1"/>
    <xf numFmtId="0" fontId="49" fillId="0" borderId="0" xfId="0" applyFont="1"/>
    <xf numFmtId="174" fontId="51" fillId="0" borderId="0" xfId="0" applyNumberFormat="1" applyFont="1" applyBorder="1"/>
    <xf numFmtId="170" fontId="49" fillId="0" borderId="0" xfId="0" applyNumberFormat="1" applyFont="1" applyBorder="1" applyAlignment="1">
      <alignment horizontal="center"/>
    </xf>
    <xf numFmtId="171" fontId="49" fillId="0" borderId="0" xfId="0" applyNumberFormat="1" applyFont="1" applyAlignment="1">
      <alignment horizontal="center"/>
    </xf>
    <xf numFmtId="0" fontId="49" fillId="0" borderId="6" xfId="0" applyFont="1" applyBorder="1"/>
    <xf numFmtId="172" fontId="49" fillId="0" borderId="6" xfId="0" applyNumberFormat="1" applyFont="1" applyBorder="1"/>
    <xf numFmtId="0" fontId="49" fillId="0" borderId="0" xfId="0" applyFont="1" applyBorder="1" applyAlignment="1">
      <alignment wrapText="1"/>
    </xf>
    <xf numFmtId="0" fontId="49" fillId="0" borderId="0" xfId="0" applyFont="1" applyFill="1" applyBorder="1"/>
    <xf numFmtId="174" fontId="49" fillId="0" borderId="0" xfId="0" applyNumberFormat="1" applyFont="1" applyFill="1" applyBorder="1" applyAlignment="1">
      <alignment wrapText="1"/>
    </xf>
    <xf numFmtId="0" fontId="49" fillId="0" borderId="0" xfId="0" applyFont="1" applyFill="1" applyBorder="1" applyAlignment="1">
      <alignment wrapText="1"/>
    </xf>
    <xf numFmtId="171" fontId="49" fillId="0" borderId="0" xfId="0" applyNumberFormat="1" applyFont="1"/>
    <xf numFmtId="44" fontId="50" fillId="0" borderId="0" xfId="0" applyNumberFormat="1" applyFont="1" applyFill="1" applyBorder="1"/>
    <xf numFmtId="0" fontId="53" fillId="5" borderId="85" xfId="0" applyFont="1" applyFill="1" applyBorder="1"/>
    <xf numFmtId="0" fontId="53" fillId="5" borderId="80" xfId="0" applyFont="1" applyFill="1" applyBorder="1"/>
    <xf numFmtId="0" fontId="53" fillId="5" borderId="80" xfId="0" applyFont="1" applyFill="1" applyBorder="1" applyAlignment="1">
      <alignment wrapText="1"/>
    </xf>
    <xf numFmtId="171" fontId="53" fillId="5" borderId="81" xfId="0" applyNumberFormat="1" applyFont="1" applyFill="1" applyBorder="1" applyAlignment="1">
      <alignment vertical="center"/>
    </xf>
    <xf numFmtId="0" fontId="53" fillId="0" borderId="0" xfId="0" applyFont="1" applyFill="1" applyBorder="1"/>
    <xf numFmtId="0" fontId="53" fillId="0" borderId="0" xfId="0" applyFont="1" applyFill="1" applyBorder="1" applyAlignment="1">
      <alignment wrapText="1"/>
    </xf>
    <xf numFmtId="172" fontId="53" fillId="0" borderId="0" xfId="0" applyNumberFormat="1" applyFont="1" applyFill="1" applyBorder="1"/>
    <xf numFmtId="0" fontId="54" fillId="0" borderId="0" xfId="0" applyFont="1" applyAlignment="1">
      <alignment vertical="center"/>
    </xf>
    <xf numFmtId="0" fontId="55" fillId="0" borderId="0" xfId="0" applyFont="1"/>
    <xf numFmtId="0" fontId="45" fillId="0" borderId="0" xfId="0" applyFont="1"/>
    <xf numFmtId="0" fontId="44" fillId="0" borderId="0" xfId="0" applyFont="1" applyAlignment="1">
      <alignment vertical="center"/>
    </xf>
    <xf numFmtId="0" fontId="39" fillId="0" borderId="0" xfId="0" applyFont="1" applyAlignment="1">
      <alignment vertical="top" wrapText="1"/>
    </xf>
    <xf numFmtId="0" fontId="46" fillId="0" borderId="0" xfId="0" applyFont="1"/>
    <xf numFmtId="0" fontId="56" fillId="0" borderId="0" xfId="0" applyFont="1"/>
    <xf numFmtId="0" fontId="57" fillId="0" borderId="0" xfId="0" applyFont="1" applyAlignment="1">
      <alignment vertical="center"/>
    </xf>
    <xf numFmtId="0" fontId="61" fillId="0" borderId="0" xfId="0" applyFont="1" applyFill="1"/>
    <xf numFmtId="0" fontId="61" fillId="0" borderId="0" xfId="0" applyFont="1" applyFill="1" applyBorder="1"/>
    <xf numFmtId="0" fontId="46" fillId="0" borderId="0" xfId="0" applyFont="1" applyFill="1"/>
    <xf numFmtId="0" fontId="46" fillId="0" borderId="0" xfId="0" applyFont="1" applyFill="1" applyBorder="1"/>
    <xf numFmtId="171" fontId="46" fillId="0" borderId="0" xfId="0" applyNumberFormat="1" applyFont="1" applyFill="1"/>
    <xf numFmtId="171" fontId="46" fillId="0" borderId="0" xfId="0" applyNumberFormat="1" applyFont="1" applyFill="1" applyBorder="1"/>
    <xf numFmtId="0" fontId="46" fillId="0" borderId="6" xfId="0" applyFont="1" applyFill="1" applyBorder="1"/>
    <xf numFmtId="171" fontId="46" fillId="0" borderId="6" xfId="0" applyNumberFormat="1" applyFont="1" applyFill="1" applyBorder="1"/>
    <xf numFmtId="0" fontId="46" fillId="0" borderId="3" xfId="0" applyFont="1" applyFill="1" applyBorder="1"/>
    <xf numFmtId="0" fontId="46" fillId="0" borderId="4" xfId="0" applyFont="1" applyFill="1" applyBorder="1"/>
    <xf numFmtId="171" fontId="46" fillId="0" borderId="5" xfId="0" applyNumberFormat="1" applyFont="1" applyFill="1" applyBorder="1"/>
    <xf numFmtId="0" fontId="64" fillId="0" borderId="0" xfId="0" applyFont="1" applyFill="1" applyAlignment="1">
      <alignment horizontal="right"/>
    </xf>
    <xf numFmtId="170" fontId="46" fillId="0" borderId="0" xfId="0" applyNumberFormat="1" applyFont="1" applyFill="1"/>
    <xf numFmtId="173" fontId="46" fillId="0" borderId="0" xfId="0" applyNumberFormat="1" applyFont="1" applyFill="1"/>
    <xf numFmtId="0" fontId="65" fillId="0" borderId="0" xfId="0" applyFont="1" applyFill="1"/>
    <xf numFmtId="174" fontId="46" fillId="0" borderId="0" xfId="0" applyNumberFormat="1" applyFont="1" applyFill="1"/>
    <xf numFmtId="0" fontId="56" fillId="0" borderId="0" xfId="0" applyFont="1" applyFill="1"/>
    <xf numFmtId="175" fontId="46" fillId="0" borderId="0" xfId="0" applyNumberFormat="1" applyFont="1" applyFill="1"/>
    <xf numFmtId="0" fontId="46" fillId="0" borderId="0" xfId="0" applyFont="1" applyFill="1" applyAlignment="1">
      <alignment wrapText="1"/>
    </xf>
    <xf numFmtId="176" fontId="46" fillId="0" borderId="0" xfId="0" applyNumberFormat="1" applyFont="1" applyFill="1" applyAlignment="1">
      <alignment horizontal="left"/>
    </xf>
    <xf numFmtId="0" fontId="46" fillId="0" borderId="0" xfId="0" applyFont="1" applyFill="1" applyAlignment="1">
      <alignment horizontal="left"/>
    </xf>
    <xf numFmtId="177" fontId="46" fillId="0" borderId="0" xfId="0" applyNumberFormat="1" applyFont="1" applyFill="1" applyAlignment="1">
      <alignment horizontal="left"/>
    </xf>
    <xf numFmtId="0" fontId="66" fillId="0" borderId="0" xfId="0" applyFont="1" applyFill="1"/>
    <xf numFmtId="0" fontId="46" fillId="0" borderId="0" xfId="0" applyFont="1" applyFill="1" applyAlignment="1">
      <alignment vertical="center"/>
    </xf>
    <xf numFmtId="0" fontId="46" fillId="0" borderId="0" xfId="0" applyFont="1" applyFill="1" applyAlignment="1">
      <alignment vertical="center" wrapText="1"/>
    </xf>
    <xf numFmtId="0" fontId="46" fillId="0" borderId="0" xfId="0" applyFont="1" applyFill="1" applyAlignment="1">
      <alignment horizontal="right" vertical="center"/>
    </xf>
    <xf numFmtId="0" fontId="46" fillId="0" borderId="0" xfId="0" applyFont="1" applyFill="1" applyAlignment="1">
      <alignment horizontal="center" vertical="center"/>
    </xf>
    <xf numFmtId="0" fontId="46" fillId="0" borderId="0" xfId="0" applyFont="1" applyFill="1" applyAlignment="1">
      <alignment horizontal="center" vertical="center" wrapText="1"/>
    </xf>
    <xf numFmtId="0" fontId="46" fillId="0" borderId="0" xfId="0" applyFont="1" applyFill="1" applyBorder="1" applyAlignment="1">
      <alignment vertical="center"/>
    </xf>
    <xf numFmtId="2" fontId="67" fillId="0" borderId="0" xfId="0" applyNumberFormat="1" applyFont="1" applyFill="1" applyAlignment="1">
      <alignment vertical="top"/>
    </xf>
    <xf numFmtId="0" fontId="67" fillId="0" borderId="0" xfId="0" applyFont="1" applyFill="1" applyAlignment="1">
      <alignment vertical="top" wrapText="1"/>
    </xf>
    <xf numFmtId="0" fontId="67" fillId="0" borderId="0" xfId="0" applyFont="1" applyFill="1"/>
    <xf numFmtId="171" fontId="67" fillId="0" borderId="0" xfId="0" applyNumberFormat="1" applyFont="1" applyFill="1"/>
    <xf numFmtId="0" fontId="46" fillId="0" borderId="0" xfId="0" applyFont="1" applyFill="1" applyAlignment="1">
      <alignment vertical="top"/>
    </xf>
    <xf numFmtId="2" fontId="67" fillId="0" borderId="0" xfId="0" applyNumberFormat="1" applyFont="1" applyFill="1" applyAlignment="1">
      <alignment horizontal="right" vertical="top"/>
    </xf>
    <xf numFmtId="0" fontId="67" fillId="0" borderId="0" xfId="0" applyFont="1" applyFill="1" applyAlignment="1">
      <alignment horizontal="left" vertical="top" wrapText="1"/>
    </xf>
    <xf numFmtId="170" fontId="67" fillId="0" borderId="0" xfId="0" applyNumberFormat="1" applyFont="1" applyFill="1" applyAlignment="1">
      <alignment horizontal="right"/>
    </xf>
    <xf numFmtId="0" fontId="67" fillId="0" borderId="0" xfId="0" applyFont="1" applyFill="1" applyAlignment="1">
      <alignment horizontal="center"/>
    </xf>
    <xf numFmtId="173" fontId="67" fillId="0" borderId="0" xfId="0" applyNumberFormat="1" applyFont="1" applyFill="1" applyAlignment="1"/>
    <xf numFmtId="171" fontId="67" fillId="0" borderId="0" xfId="0" applyNumberFormat="1" applyFont="1" applyFill="1" applyAlignment="1">
      <alignment horizontal="right"/>
    </xf>
    <xf numFmtId="0" fontId="46" fillId="0" borderId="0" xfId="0" applyFont="1" applyFill="1" applyBorder="1" applyAlignment="1">
      <alignment vertical="top"/>
    </xf>
    <xf numFmtId="0" fontId="68" fillId="0" borderId="0" xfId="0" applyFont="1" applyFill="1"/>
    <xf numFmtId="0" fontId="69" fillId="0" borderId="0" xfId="0" applyFont="1" applyFill="1" applyAlignment="1">
      <alignment horizontal="right" vertical="top" wrapText="1"/>
    </xf>
    <xf numFmtId="0" fontId="69" fillId="0" borderId="0" xfId="0" applyFont="1" applyFill="1" applyAlignment="1">
      <alignment horizontal="left" vertical="top" wrapText="1"/>
    </xf>
    <xf numFmtId="174" fontId="69" fillId="0" borderId="0" xfId="0" applyNumberFormat="1" applyFont="1" applyFill="1" applyAlignment="1">
      <alignment horizontal="right"/>
    </xf>
    <xf numFmtId="0" fontId="69" fillId="0" borderId="0" xfId="0" applyFont="1" applyFill="1" applyAlignment="1">
      <alignment horizontal="center"/>
    </xf>
    <xf numFmtId="178" fontId="69" fillId="0" borderId="0" xfId="0" applyNumberFormat="1" applyFont="1" applyFill="1" applyAlignment="1"/>
    <xf numFmtId="171" fontId="69" fillId="0" borderId="0" xfId="0" applyNumberFormat="1" applyFont="1" applyFill="1"/>
    <xf numFmtId="0" fontId="68" fillId="0" borderId="0" xfId="0" applyFont="1" applyFill="1" applyBorder="1"/>
    <xf numFmtId="0" fontId="5" fillId="0" borderId="0" xfId="4" applyFill="1" applyBorder="1"/>
    <xf numFmtId="2" fontId="69" fillId="0" borderId="0" xfId="0" applyNumberFormat="1" applyFont="1" applyFill="1" applyAlignment="1">
      <alignment horizontal="right" vertical="top"/>
    </xf>
    <xf numFmtId="0" fontId="70" fillId="0" borderId="0" xfId="0" applyFont="1" applyFill="1"/>
    <xf numFmtId="179" fontId="69" fillId="0" borderId="0" xfId="0" applyNumberFormat="1" applyFont="1" applyFill="1" applyAlignment="1">
      <alignment horizontal="right"/>
    </xf>
    <xf numFmtId="180" fontId="69" fillId="0" borderId="0" xfId="0" applyNumberFormat="1" applyFont="1" applyFill="1" applyAlignment="1"/>
    <xf numFmtId="171" fontId="69" fillId="0" borderId="0" xfId="0" applyNumberFormat="1" applyFont="1" applyFill="1" applyAlignment="1"/>
    <xf numFmtId="181" fontId="71" fillId="0" borderId="0" xfId="0" applyNumberFormat="1" applyFont="1" applyFill="1" applyAlignment="1">
      <alignment horizontal="right"/>
    </xf>
    <xf numFmtId="182" fontId="67" fillId="0" borderId="0" xfId="0" applyNumberFormat="1" applyFont="1" applyFill="1" applyAlignment="1"/>
    <xf numFmtId="2" fontId="72" fillId="0" borderId="0" xfId="0" applyNumberFormat="1" applyFont="1" applyFill="1" applyBorder="1"/>
    <xf numFmtId="0" fontId="39" fillId="0" borderId="0" xfId="0" applyFont="1" applyFill="1" applyAlignment="1">
      <alignment horizontal="left" vertical="top" wrapText="1"/>
    </xf>
    <xf numFmtId="181" fontId="39" fillId="0" borderId="0" xfId="0" applyNumberFormat="1" applyFont="1" applyFill="1" applyAlignment="1">
      <alignment horizontal="right"/>
    </xf>
    <xf numFmtId="0" fontId="46" fillId="0" borderId="0" xfId="0" applyFont="1" applyFill="1" applyBorder="1" applyAlignment="1">
      <alignment horizontal="left" vertical="top" wrapText="1"/>
    </xf>
    <xf numFmtId="2" fontId="46" fillId="0" borderId="0" xfId="0" applyNumberFormat="1" applyFont="1" applyFill="1" applyBorder="1"/>
    <xf numFmtId="183" fontId="67" fillId="0" borderId="0" xfId="0" applyNumberFormat="1" applyFont="1" applyFill="1" applyAlignment="1">
      <alignment horizontal="right"/>
    </xf>
    <xf numFmtId="184" fontId="67" fillId="0" borderId="0" xfId="0" applyNumberFormat="1" applyFont="1" applyFill="1" applyAlignment="1"/>
    <xf numFmtId="181" fontId="67" fillId="0" borderId="0" xfId="0" applyNumberFormat="1" applyFont="1" applyFill="1" applyAlignment="1">
      <alignment horizontal="right"/>
    </xf>
    <xf numFmtId="2" fontId="39" fillId="0" borderId="0" xfId="0" applyNumberFormat="1" applyFont="1" applyFill="1" applyAlignment="1">
      <alignment horizontal="right" vertical="top"/>
    </xf>
    <xf numFmtId="0" fontId="39" fillId="0" borderId="0" xfId="0" applyFont="1" applyFill="1" applyAlignment="1">
      <alignment vertical="top" wrapText="1"/>
    </xf>
    <xf numFmtId="0" fontId="0" fillId="0" borderId="0" xfId="0" applyFill="1" applyBorder="1"/>
    <xf numFmtId="2" fontId="73" fillId="0" borderId="0" xfId="0" applyNumberFormat="1" applyFont="1" applyFill="1" applyAlignment="1">
      <alignment horizontal="right" vertical="top"/>
    </xf>
    <xf numFmtId="0" fontId="73" fillId="0" borderId="0" xfId="0" applyFont="1" applyFill="1" applyAlignment="1">
      <alignment horizontal="left" vertical="top" wrapText="1"/>
    </xf>
    <xf numFmtId="174" fontId="73" fillId="0" borderId="0" xfId="0" applyNumberFormat="1" applyFont="1" applyFill="1" applyAlignment="1">
      <alignment horizontal="right"/>
    </xf>
    <xf numFmtId="0" fontId="73" fillId="0" borderId="0" xfId="0" applyFont="1" applyFill="1" applyAlignment="1">
      <alignment horizontal="center"/>
    </xf>
    <xf numFmtId="178" fontId="73" fillId="0" borderId="0" xfId="0" applyNumberFormat="1" applyFont="1" applyFill="1" applyAlignment="1"/>
    <xf numFmtId="171" fontId="73" fillId="0" borderId="0" xfId="0" applyNumberFormat="1" applyFont="1" applyFill="1"/>
    <xf numFmtId="170" fontId="67" fillId="0" borderId="0" xfId="0" applyNumberFormat="1" applyFont="1" applyAlignment="1">
      <alignment horizontal="right"/>
    </xf>
    <xf numFmtId="0" fontId="67" fillId="0" borderId="0" xfId="0" applyFont="1" applyAlignment="1">
      <alignment horizontal="center"/>
    </xf>
    <xf numFmtId="173" fontId="67" fillId="0" borderId="0" xfId="0" applyNumberFormat="1" applyFont="1"/>
    <xf numFmtId="171" fontId="67" fillId="0" borderId="0" xfId="0" applyNumberFormat="1" applyFont="1" applyAlignment="1">
      <alignment horizontal="right"/>
    </xf>
    <xf numFmtId="183" fontId="67" fillId="0" borderId="0" xfId="0" applyNumberFormat="1" applyFont="1" applyAlignment="1">
      <alignment horizontal="right"/>
    </xf>
    <xf numFmtId="184" fontId="67" fillId="0" borderId="0" xfId="0" applyNumberFormat="1" applyFont="1"/>
    <xf numFmtId="171" fontId="67" fillId="0" borderId="0" xfId="0" applyNumberFormat="1" applyFont="1"/>
    <xf numFmtId="183" fontId="39" fillId="0" borderId="0" xfId="0" applyNumberFormat="1" applyFont="1" applyAlignment="1">
      <alignment horizontal="right"/>
    </xf>
    <xf numFmtId="0" fontId="39" fillId="0" borderId="0" xfId="0" applyFont="1" applyAlignment="1">
      <alignment horizontal="center"/>
    </xf>
    <xf numFmtId="184" fontId="39" fillId="0" borderId="0" xfId="0" applyNumberFormat="1" applyFont="1"/>
    <xf numFmtId="9" fontId="73" fillId="0" borderId="0" xfId="3" applyFont="1" applyFill="1" applyAlignment="1">
      <alignment horizontal="right" vertical="top"/>
    </xf>
    <xf numFmtId="0" fontId="73" fillId="0" borderId="0" xfId="0" applyFont="1" applyFill="1" applyAlignment="1">
      <alignment horizontal="right" vertical="top" wrapText="1"/>
    </xf>
    <xf numFmtId="183" fontId="73" fillId="0" borderId="0" xfId="0" applyNumberFormat="1" applyFont="1" applyFill="1" applyAlignment="1">
      <alignment horizontal="right"/>
    </xf>
    <xf numFmtId="184" fontId="73" fillId="0" borderId="0" xfId="0" applyNumberFormat="1" applyFont="1" applyFill="1" applyAlignment="1"/>
    <xf numFmtId="0" fontId="75" fillId="0" borderId="0" xfId="0" applyFont="1" applyFill="1"/>
    <xf numFmtId="9" fontId="67" fillId="0" borderId="0" xfId="3" applyFont="1" applyFill="1" applyAlignment="1">
      <alignment horizontal="right"/>
    </xf>
    <xf numFmtId="171" fontId="67" fillId="0" borderId="0" xfId="0" applyNumberFormat="1" applyFont="1" applyFill="1" applyAlignment="1"/>
    <xf numFmtId="0" fontId="67" fillId="0" borderId="0" xfId="0" applyFont="1" applyFill="1" applyAlignment="1">
      <alignment horizontal="left" indent="3"/>
    </xf>
    <xf numFmtId="0" fontId="67" fillId="0" borderId="0" xfId="0" applyFont="1" applyFill="1" applyAlignment="1">
      <alignment wrapText="1"/>
    </xf>
    <xf numFmtId="0" fontId="75" fillId="0" borderId="0" xfId="0" applyFont="1" applyFill="1" applyBorder="1"/>
    <xf numFmtId="0" fontId="61" fillId="0" borderId="0" xfId="0" applyFont="1" applyFill="1" applyAlignment="1">
      <alignment wrapText="1"/>
    </xf>
    <xf numFmtId="0" fontId="67" fillId="0" borderId="0" xfId="0" applyFont="1" applyFill="1" applyBorder="1"/>
    <xf numFmtId="0" fontId="69" fillId="0" borderId="0" xfId="0" applyFont="1" applyFill="1" applyAlignment="1">
      <alignment horizontal="left" wrapText="1"/>
    </xf>
    <xf numFmtId="9" fontId="69" fillId="0" borderId="0" xfId="3" applyFont="1" applyFill="1"/>
    <xf numFmtId="171" fontId="69" fillId="0" borderId="0" xfId="0" applyNumberFormat="1" applyFont="1" applyFill="1" applyAlignment="1">
      <alignment horizontal="right"/>
    </xf>
    <xf numFmtId="0" fontId="69" fillId="0" borderId="0" xfId="0" applyFont="1" applyFill="1" applyAlignment="1">
      <alignment vertical="top" wrapText="1"/>
    </xf>
    <xf numFmtId="170" fontId="69" fillId="0" borderId="0" xfId="0" applyNumberFormat="1" applyFont="1" applyFill="1"/>
    <xf numFmtId="173" fontId="69" fillId="0" borderId="0" xfId="0" applyNumberFormat="1" applyFont="1" applyFill="1" applyAlignment="1"/>
    <xf numFmtId="174" fontId="69" fillId="0" borderId="0" xfId="0" applyNumberFormat="1" applyFont="1" applyFill="1"/>
    <xf numFmtId="0" fontId="76" fillId="0" borderId="0" xfId="0" applyFont="1" applyFill="1"/>
    <xf numFmtId="0" fontId="76" fillId="0" borderId="0" xfId="0" applyFont="1" applyFill="1" applyBorder="1"/>
    <xf numFmtId="0" fontId="69" fillId="0" borderId="0" xfId="0" applyFont="1" applyFill="1" applyAlignment="1">
      <alignment wrapText="1"/>
    </xf>
    <xf numFmtId="9" fontId="67" fillId="0" borderId="0" xfId="3" applyFont="1" applyFill="1"/>
    <xf numFmtId="0" fontId="69" fillId="0" borderId="0" xfId="0" applyFont="1" applyFill="1" applyAlignment="1">
      <alignment horizontal="right" wrapText="1"/>
    </xf>
    <xf numFmtId="9" fontId="67" fillId="0" borderId="0" xfId="3" applyFont="1" applyFill="1" applyBorder="1"/>
    <xf numFmtId="179" fontId="69" fillId="0" borderId="0" xfId="0" applyNumberFormat="1" applyFont="1" applyAlignment="1">
      <alignment horizontal="right"/>
    </xf>
    <xf numFmtId="0" fontId="69" fillId="0" borderId="0" xfId="0" applyFont="1" applyAlignment="1">
      <alignment horizontal="center"/>
    </xf>
    <xf numFmtId="180" fontId="69" fillId="0" borderId="0" xfId="0" applyNumberFormat="1" applyFont="1"/>
    <xf numFmtId="171" fontId="69" fillId="0" borderId="0" xfId="0" applyNumberFormat="1" applyFont="1"/>
    <xf numFmtId="0" fontId="46" fillId="0" borderId="0" xfId="0" applyFont="1" applyFill="1" applyAlignment="1">
      <alignment horizontal="left" indent="5"/>
    </xf>
    <xf numFmtId="174" fontId="67" fillId="0" borderId="0" xfId="0" applyNumberFormat="1" applyFont="1" applyFill="1"/>
    <xf numFmtId="170" fontId="67" fillId="0" borderId="0" xfId="0" applyNumberFormat="1" applyFont="1" applyFill="1"/>
    <xf numFmtId="178" fontId="67" fillId="0" borderId="0" xfId="0" applyNumberFormat="1" applyFont="1" applyFill="1" applyAlignment="1"/>
    <xf numFmtId="0" fontId="39" fillId="0" borderId="0" xfId="0" applyFont="1" applyFill="1" applyAlignment="1">
      <alignment wrapText="1"/>
    </xf>
    <xf numFmtId="0" fontId="67" fillId="0" borderId="0" xfId="0" applyFont="1" applyFill="1" applyAlignment="1">
      <alignment horizontal="right" wrapText="1"/>
    </xf>
    <xf numFmtId="0" fontId="67" fillId="0" borderId="0" xfId="0" applyFont="1" applyFill="1" applyBorder="1" applyAlignment="1">
      <alignment wrapText="1"/>
    </xf>
    <xf numFmtId="9" fontId="39" fillId="0" borderId="0" xfId="3" applyFont="1" applyFill="1" applyAlignment="1">
      <alignment horizontal="right" wrapText="1"/>
    </xf>
    <xf numFmtId="174" fontId="39" fillId="0" borderId="0" xfId="0" applyNumberFormat="1" applyFont="1" applyFill="1"/>
    <xf numFmtId="9" fontId="39" fillId="0" borderId="0" xfId="3" applyFont="1" applyFill="1" applyAlignment="1">
      <alignment horizontal="center"/>
    </xf>
    <xf numFmtId="178" fontId="39" fillId="0" borderId="0" xfId="0" applyNumberFormat="1" applyFont="1" applyFill="1" applyAlignment="1"/>
    <xf numFmtId="171" fontId="39" fillId="0" borderId="0" xfId="0" applyNumberFormat="1" applyFont="1" applyFill="1"/>
    <xf numFmtId="0" fontId="39" fillId="0" borderId="0" xfId="0" applyFont="1" applyFill="1" applyAlignment="1">
      <alignment horizontal="left"/>
    </xf>
    <xf numFmtId="178" fontId="46" fillId="0" borderId="0" xfId="0" applyNumberFormat="1" applyFont="1" applyFill="1" applyAlignment="1"/>
    <xf numFmtId="2" fontId="61" fillId="0" borderId="0" xfId="0" applyNumberFormat="1" applyFont="1" applyFill="1"/>
    <xf numFmtId="185" fontId="67" fillId="0" borderId="0" xfId="0" applyNumberFormat="1" applyFont="1" applyFill="1"/>
    <xf numFmtId="0" fontId="0" fillId="0" borderId="0" xfId="0" applyFill="1"/>
    <xf numFmtId="167" fontId="67" fillId="0" borderId="0" xfId="0" applyNumberFormat="1" applyFont="1" applyFill="1" applyAlignment="1"/>
    <xf numFmtId="186" fontId="67" fillId="0" borderId="0" xfId="0" applyNumberFormat="1" applyFont="1" applyFill="1"/>
    <xf numFmtId="187" fontId="67" fillId="0" borderId="0" xfId="0" applyNumberFormat="1" applyFont="1" applyFill="1" applyAlignment="1"/>
    <xf numFmtId="0" fontId="67" fillId="0" borderId="0" xfId="0" applyFont="1" applyFill="1" applyAlignment="1">
      <alignment horizontal="right" vertical="top" wrapText="1"/>
    </xf>
    <xf numFmtId="44" fontId="67" fillId="0" borderId="0" xfId="0" applyNumberFormat="1" applyFont="1" applyFill="1" applyAlignment="1"/>
    <xf numFmtId="0" fontId="20" fillId="0" borderId="0" xfId="0" applyFont="1"/>
    <xf numFmtId="49" fontId="79" fillId="0" borderId="0" xfId="0" applyNumberFormat="1" applyFont="1" applyProtection="1"/>
    <xf numFmtId="0" fontId="20" fillId="0" borderId="0" xfId="0" applyFont="1" applyProtection="1"/>
    <xf numFmtId="0" fontId="80" fillId="0" borderId="0" xfId="0" applyFont="1" applyProtection="1"/>
    <xf numFmtId="0" fontId="20" fillId="0" borderId="0" xfId="0" applyFont="1" applyAlignment="1">
      <alignment vertical="center"/>
    </xf>
    <xf numFmtId="49" fontId="79" fillId="0" borderId="0" xfId="0" applyNumberFormat="1" applyFont="1" applyAlignment="1" applyProtection="1">
      <alignment vertical="top"/>
    </xf>
    <xf numFmtId="0" fontId="81" fillId="0" borderId="0" xfId="0" applyFont="1" applyFill="1" applyBorder="1" applyAlignment="1">
      <alignment horizontal="left" vertical="center" wrapText="1"/>
    </xf>
    <xf numFmtId="0" fontId="81" fillId="0" borderId="0" xfId="0" applyFont="1" applyAlignment="1" applyProtection="1">
      <alignment horizontal="left"/>
    </xf>
    <xf numFmtId="0" fontId="82" fillId="0" borderId="0" xfId="0" applyFont="1" applyProtection="1"/>
    <xf numFmtId="0" fontId="20" fillId="0" borderId="0" xfId="0" applyFont="1" applyAlignment="1"/>
    <xf numFmtId="0" fontId="83" fillId="0" borderId="0" xfId="0" applyFont="1"/>
    <xf numFmtId="0" fontId="84" fillId="0" borderId="71" xfId="0" applyFont="1" applyFill="1" applyBorder="1" applyProtection="1"/>
    <xf numFmtId="0" fontId="20" fillId="0" borderId="71" xfId="0" applyFont="1" applyFill="1" applyBorder="1" applyProtection="1"/>
    <xf numFmtId="0" fontId="85" fillId="0" borderId="71" xfId="0" applyFont="1" applyFill="1" applyBorder="1" applyProtection="1"/>
    <xf numFmtId="0" fontId="20" fillId="0" borderId="71" xfId="0" applyFont="1" applyFill="1" applyBorder="1"/>
    <xf numFmtId="0" fontId="20" fillId="0" borderId="71" xfId="0" applyFont="1" applyFill="1" applyBorder="1" applyAlignment="1">
      <alignment horizontal="center"/>
    </xf>
    <xf numFmtId="0" fontId="20" fillId="0" borderId="0" xfId="0" applyFont="1" applyFill="1"/>
    <xf numFmtId="0" fontId="20" fillId="0" borderId="0" xfId="0" applyFont="1" applyFill="1" applyAlignment="1">
      <alignment horizontal="center" vertical="top"/>
    </xf>
    <xf numFmtId="0" fontId="20" fillId="0" borderId="0" xfId="0" applyFont="1" applyFill="1" applyAlignment="1">
      <alignment horizontal="center"/>
    </xf>
    <xf numFmtId="0" fontId="86" fillId="0" borderId="19" xfId="0" applyFont="1" applyFill="1" applyBorder="1" applyAlignment="1">
      <alignment horizontal="center" vertical="center" wrapText="1"/>
    </xf>
    <xf numFmtId="4" fontId="86" fillId="0" borderId="19" xfId="0" applyNumberFormat="1" applyFont="1" applyFill="1" applyBorder="1" applyAlignment="1" applyProtection="1">
      <alignment horizontal="center" vertical="center"/>
    </xf>
    <xf numFmtId="4" fontId="86" fillId="0" borderId="90" xfId="0" applyNumberFormat="1" applyFont="1" applyFill="1" applyBorder="1" applyAlignment="1" applyProtection="1">
      <alignment horizontal="center" vertical="center"/>
    </xf>
    <xf numFmtId="49" fontId="20" fillId="0" borderId="91" xfId="0" applyNumberFormat="1" applyFont="1" applyFill="1" applyBorder="1" applyAlignment="1" applyProtection="1">
      <alignment vertical="center"/>
    </xf>
    <xf numFmtId="0" fontId="20" fillId="0" borderId="17" xfId="0" applyFont="1" applyFill="1" applyBorder="1" applyAlignment="1" applyProtection="1">
      <alignment vertical="center"/>
    </xf>
    <xf numFmtId="0" fontId="20" fillId="0" borderId="19" xfId="0" applyFont="1" applyFill="1" applyBorder="1" applyAlignment="1">
      <alignment horizontal="left" vertical="center" wrapText="1"/>
    </xf>
    <xf numFmtId="0" fontId="20" fillId="0" borderId="19" xfId="0" applyFont="1" applyFill="1" applyBorder="1" applyAlignment="1">
      <alignment horizontal="center" vertical="center" wrapText="1"/>
    </xf>
    <xf numFmtId="4" fontId="20" fillId="0" borderId="92" xfId="0" applyNumberFormat="1" applyFont="1" applyFill="1" applyBorder="1" applyAlignment="1" applyProtection="1">
      <alignment horizontal="right" vertical="center"/>
    </xf>
    <xf numFmtId="0" fontId="20" fillId="0" borderId="0" xfId="0" applyFont="1" applyFill="1" applyAlignment="1">
      <alignment horizontal="left"/>
    </xf>
    <xf numFmtId="4" fontId="86" fillId="0" borderId="2" xfId="2" applyNumberFormat="1" applyFont="1" applyFill="1" applyBorder="1" applyAlignment="1" applyProtection="1">
      <alignment horizontal="right"/>
    </xf>
    <xf numFmtId="0" fontId="86" fillId="0" borderId="54" xfId="0" applyFont="1" applyFill="1" applyBorder="1" applyAlignment="1">
      <alignment horizontal="center" vertical="center" wrapText="1"/>
    </xf>
    <xf numFmtId="0" fontId="86" fillId="0" borderId="99" xfId="0" applyFont="1" applyFill="1" applyBorder="1" applyAlignment="1">
      <alignment horizontal="center" vertical="center" wrapText="1"/>
    </xf>
    <xf numFmtId="49" fontId="20" fillId="0" borderId="100" xfId="0" applyNumberFormat="1" applyFont="1" applyFill="1" applyBorder="1" applyAlignment="1" applyProtection="1">
      <alignment horizontal="center" vertical="center"/>
    </xf>
    <xf numFmtId="0" fontId="20" fillId="0" borderId="17" xfId="0" applyFont="1" applyFill="1" applyBorder="1" applyAlignment="1" applyProtection="1">
      <alignment horizontal="left" vertical="center"/>
    </xf>
    <xf numFmtId="0" fontId="20" fillId="0" borderId="17" xfId="0" applyFont="1" applyFill="1" applyBorder="1" applyAlignment="1">
      <alignment horizontal="center" vertical="center"/>
    </xf>
    <xf numFmtId="4" fontId="20" fillId="0" borderId="101" xfId="0" applyNumberFormat="1" applyFont="1" applyFill="1" applyBorder="1" applyAlignment="1" applyProtection="1">
      <alignment horizontal="right" vertical="center"/>
    </xf>
    <xf numFmtId="0" fontId="84" fillId="0" borderId="103" xfId="0" applyFont="1" applyFill="1" applyBorder="1" applyProtection="1"/>
    <xf numFmtId="0" fontId="20" fillId="0" borderId="103" xfId="0" applyFont="1" applyFill="1" applyBorder="1" applyProtection="1"/>
    <xf numFmtId="0" fontId="85" fillId="0" borderId="103" xfId="0" applyFont="1" applyFill="1" applyBorder="1" applyProtection="1"/>
    <xf numFmtId="0" fontId="20" fillId="0" borderId="103" xfId="0" applyFont="1" applyFill="1" applyBorder="1"/>
    <xf numFmtId="0" fontId="20" fillId="0" borderId="103" xfId="0" applyFont="1" applyFill="1" applyBorder="1" applyAlignment="1">
      <alignment horizontal="center"/>
    </xf>
    <xf numFmtId="0" fontId="20" fillId="0" borderId="17" xfId="0" applyFont="1" applyFill="1" applyBorder="1" applyAlignment="1" applyProtection="1">
      <alignment horizontal="center" vertical="center"/>
    </xf>
    <xf numFmtId="0" fontId="20" fillId="0" borderId="19" xfId="0" applyFont="1" applyFill="1" applyBorder="1" applyAlignment="1" applyProtection="1">
      <alignment horizontal="left" vertical="center"/>
    </xf>
    <xf numFmtId="0" fontId="87" fillId="0" borderId="6" xfId="0" applyFont="1" applyFill="1" applyBorder="1" applyAlignment="1" applyProtection="1"/>
    <xf numFmtId="0" fontId="86" fillId="0" borderId="6" xfId="0" applyFont="1" applyFill="1" applyBorder="1" applyAlignment="1">
      <alignment horizontal="right"/>
    </xf>
    <xf numFmtId="4" fontId="86" fillId="0" borderId="6" xfId="2" applyNumberFormat="1" applyFont="1" applyFill="1" applyBorder="1" applyAlignment="1" applyProtection="1">
      <alignment horizontal="right"/>
    </xf>
    <xf numFmtId="0" fontId="20" fillId="0" borderId="0" xfId="0" applyFont="1" applyFill="1" applyAlignment="1">
      <alignment vertical="center"/>
    </xf>
    <xf numFmtId="4" fontId="86" fillId="0" borderId="106" xfId="2" applyNumberFormat="1" applyFont="1" applyFill="1" applyBorder="1" applyAlignment="1" applyProtection="1">
      <alignment horizontal="right" vertical="center"/>
    </xf>
    <xf numFmtId="0" fontId="81" fillId="0" borderId="0" xfId="0" applyFont="1" applyFill="1" applyAlignment="1">
      <alignment vertical="center"/>
    </xf>
    <xf numFmtId="4" fontId="86" fillId="0" borderId="109" xfId="2" applyNumberFormat="1" applyFont="1" applyFill="1" applyBorder="1" applyAlignment="1" applyProtection="1">
      <alignment horizontal="right" vertical="center"/>
    </xf>
    <xf numFmtId="4" fontId="81" fillId="8" borderId="2" xfId="0" applyNumberFormat="1" applyFont="1" applyFill="1" applyBorder="1" applyAlignment="1">
      <alignment horizontal="right" vertical="center"/>
    </xf>
    <xf numFmtId="0" fontId="20" fillId="0" borderId="0" xfId="0" applyFont="1" applyFill="1" applyAlignment="1">
      <alignment horizontal="center" vertical="center"/>
    </xf>
    <xf numFmtId="0" fontId="20" fillId="0" borderId="0" xfId="0" applyFont="1" applyAlignment="1" applyProtection="1">
      <alignment horizontal="center"/>
    </xf>
    <xf numFmtId="49" fontId="86" fillId="0" borderId="0" xfId="0" applyNumberFormat="1" applyFont="1" applyAlignment="1" applyProtection="1">
      <alignment horizontal="left" vertical="top"/>
    </xf>
    <xf numFmtId="188" fontId="20" fillId="0" borderId="0" xfId="0" applyNumberFormat="1" applyFont="1" applyBorder="1" applyAlignment="1">
      <alignment horizontal="center"/>
    </xf>
    <xf numFmtId="0" fontId="20" fillId="0" borderId="0" xfId="0" applyFont="1" applyBorder="1"/>
    <xf numFmtId="188" fontId="86" fillId="0" borderId="0" xfId="0" applyNumberFormat="1" applyFont="1" applyBorder="1" applyAlignment="1" applyProtection="1">
      <alignment horizontal="center" vertical="center"/>
      <protection locked="0"/>
    </xf>
    <xf numFmtId="0" fontId="20" fillId="0" borderId="0" xfId="0" applyFont="1" applyBorder="1" applyAlignment="1" applyProtection="1">
      <alignment vertical="top"/>
      <protection locked="0"/>
    </xf>
    <xf numFmtId="0" fontId="86" fillId="0" borderId="0" xfId="0" applyFont="1" applyFill="1" applyBorder="1" applyAlignment="1">
      <alignment horizontal="left" vertical="center" wrapText="1"/>
    </xf>
    <xf numFmtId="4" fontId="20" fillId="0" borderId="0" xfId="0" applyNumberFormat="1" applyFont="1" applyFill="1" applyAlignment="1">
      <alignment vertical="center"/>
    </xf>
    <xf numFmtId="4" fontId="20" fillId="0" borderId="0" xfId="0" applyNumberFormat="1" applyFont="1" applyFill="1" applyAlignment="1">
      <alignment horizontal="center" vertical="center"/>
    </xf>
    <xf numFmtId="49" fontId="81" fillId="0" borderId="0" xfId="0" applyNumberFormat="1" applyFont="1" applyAlignment="1" applyProtection="1">
      <alignment horizontal="center" vertical="center"/>
      <protection locked="0"/>
    </xf>
    <xf numFmtId="0" fontId="81" fillId="0" borderId="0" xfId="0" applyFont="1" applyAlignment="1" applyProtection="1">
      <alignment horizontal="center" vertical="top"/>
      <protection locked="0"/>
    </xf>
    <xf numFmtId="0" fontId="81" fillId="0" borderId="0" xfId="0" applyFont="1" applyAlignment="1" applyProtection="1">
      <alignment horizontal="centerContinuous" vertical="top"/>
      <protection locked="0"/>
    </xf>
    <xf numFmtId="4" fontId="88" fillId="0" borderId="0" xfId="0" applyNumberFormat="1" applyFont="1" applyAlignment="1" applyProtection="1">
      <alignment horizontal="right" vertical="top"/>
      <protection locked="0"/>
    </xf>
    <xf numFmtId="0" fontId="79" fillId="0" borderId="0" xfId="0" applyFont="1" applyAlignment="1" applyProtection="1">
      <alignment horizontal="right" vertical="top"/>
      <protection locked="0"/>
    </xf>
    <xf numFmtId="0" fontId="79" fillId="0" borderId="0" xfId="0" applyFont="1" applyAlignment="1" applyProtection="1">
      <alignment vertical="top"/>
      <protection locked="0"/>
    </xf>
    <xf numFmtId="0" fontId="81" fillId="0" borderId="0" xfId="0" applyFont="1" applyAlignment="1" applyProtection="1"/>
    <xf numFmtId="0" fontId="20" fillId="0" borderId="0" xfId="0" applyFont="1" applyFill="1" applyAlignment="1" applyProtection="1">
      <alignment horizontal="left" vertical="top" wrapText="1"/>
    </xf>
    <xf numFmtId="0" fontId="81" fillId="0" borderId="6" xfId="0" applyFont="1" applyBorder="1" applyAlignment="1" applyProtection="1">
      <alignment horizontal="left"/>
    </xf>
    <xf numFmtId="49" fontId="86" fillId="0" borderId="113" xfId="0" applyNumberFormat="1" applyFont="1" applyBorder="1" applyAlignment="1" applyProtection="1">
      <alignment horizontal="center" vertical="center" textRotation="90"/>
    </xf>
    <xf numFmtId="0" fontId="86" fillId="0" borderId="94" xfId="0" applyFont="1" applyBorder="1" applyAlignment="1" applyProtection="1">
      <alignment horizontal="center" vertical="top" wrapText="1"/>
    </xf>
    <xf numFmtId="0" fontId="86" fillId="0" borderId="94" xfId="0" applyFont="1" applyBorder="1" applyAlignment="1" applyProtection="1">
      <alignment horizontal="center" vertical="center" textRotation="90"/>
    </xf>
    <xf numFmtId="4" fontId="86" fillId="0" borderId="94" xfId="0" applyNumberFormat="1" applyFont="1" applyBorder="1" applyAlignment="1" applyProtection="1">
      <alignment horizontal="right" vertical="center" textRotation="90" wrapText="1"/>
    </xf>
    <xf numFmtId="0" fontId="20" fillId="0" borderId="111" xfId="0" applyFont="1" applyBorder="1" applyAlignment="1" applyProtection="1">
      <alignment vertical="top"/>
    </xf>
    <xf numFmtId="188" fontId="86" fillId="0" borderId="111" xfId="0" applyNumberFormat="1" applyFont="1" applyBorder="1" applyAlignment="1" applyProtection="1">
      <alignment horizontal="center" vertical="top"/>
    </xf>
    <xf numFmtId="0" fontId="20" fillId="0" borderId="111" xfId="0" applyFont="1" applyBorder="1" applyAlignment="1" applyProtection="1">
      <alignment horizontal="left" vertical="top"/>
    </xf>
    <xf numFmtId="0" fontId="20" fillId="0" borderId="111" xfId="0" applyFont="1" applyBorder="1" applyAlignment="1" applyProtection="1">
      <alignment horizontal="right" vertical="top"/>
    </xf>
    <xf numFmtId="4" fontId="89" fillId="0" borderId="111" xfId="0" applyNumberFormat="1" applyFont="1" applyBorder="1" applyAlignment="1" applyProtection="1">
      <alignment horizontal="right" vertical="top"/>
    </xf>
    <xf numFmtId="0" fontId="20" fillId="0" borderId="0" xfId="0" applyFont="1" applyAlignment="1" applyProtection="1">
      <alignment vertical="top"/>
    </xf>
    <xf numFmtId="0" fontId="86" fillId="0" borderId="0" xfId="0" applyFont="1" applyFill="1" applyBorder="1" applyAlignment="1" applyProtection="1">
      <alignment horizontal="center" vertical="top" wrapText="1"/>
    </xf>
    <xf numFmtId="0" fontId="86" fillId="0" borderId="0" xfId="0" applyFont="1" applyFill="1" applyAlignment="1" applyProtection="1">
      <alignment horizontal="left" vertical="top" wrapText="1"/>
    </xf>
    <xf numFmtId="0" fontId="20" fillId="0" borderId="0" xfId="0" applyFont="1" applyFill="1" applyAlignment="1" applyProtection="1">
      <alignment horizontal="right"/>
    </xf>
    <xf numFmtId="0" fontId="20" fillId="0" borderId="0" xfId="0" applyFont="1" applyFill="1" applyAlignment="1" applyProtection="1">
      <alignment horizontal="center"/>
    </xf>
    <xf numFmtId="4" fontId="20" fillId="0" borderId="0" xfId="0" applyNumberFormat="1" applyFont="1" applyFill="1" applyAlignment="1" applyProtection="1">
      <alignment horizontal="right"/>
    </xf>
    <xf numFmtId="2" fontId="20" fillId="0" borderId="0" xfId="0" applyNumberFormat="1" applyFont="1" applyFill="1" applyAlignment="1" applyProtection="1">
      <alignment horizontal="right"/>
    </xf>
    <xf numFmtId="4" fontId="20" fillId="0" borderId="1" xfId="0" applyNumberFormat="1" applyFont="1" applyFill="1" applyBorder="1" applyAlignment="1" applyProtection="1">
      <alignment horizontal="right"/>
      <protection locked="0"/>
    </xf>
    <xf numFmtId="4" fontId="20" fillId="0" borderId="0" xfId="0" applyNumberFormat="1" applyFont="1" applyFill="1" applyBorder="1" applyAlignment="1" applyProtection="1">
      <alignment horizontal="right"/>
      <protection locked="0"/>
    </xf>
    <xf numFmtId="0" fontId="86" fillId="0" borderId="111" xfId="0" applyFont="1" applyFill="1" applyBorder="1" applyAlignment="1" applyProtection="1">
      <alignment horizontal="center" vertical="top" wrapText="1"/>
    </xf>
    <xf numFmtId="0" fontId="20" fillId="0" borderId="111" xfId="0" applyFont="1" applyFill="1" applyBorder="1" applyAlignment="1" applyProtection="1">
      <alignment horizontal="left" vertical="top" wrapText="1"/>
    </xf>
    <xf numFmtId="2" fontId="20" fillId="0" borderId="111" xfId="0" applyNumberFormat="1" applyFont="1" applyFill="1" applyBorder="1" applyAlignment="1" applyProtection="1">
      <alignment horizontal="right"/>
    </xf>
    <xf numFmtId="0" fontId="20" fillId="0" borderId="111" xfId="0" applyFont="1" applyFill="1" applyBorder="1" applyAlignment="1" applyProtection="1">
      <alignment horizontal="center"/>
    </xf>
    <xf numFmtId="4" fontId="20" fillId="0" borderId="111" xfId="0" applyNumberFormat="1" applyFont="1" applyFill="1" applyBorder="1" applyAlignment="1" applyProtection="1">
      <alignment horizontal="right"/>
    </xf>
    <xf numFmtId="0" fontId="20" fillId="0" borderId="111" xfId="0" applyFont="1" applyFill="1" applyBorder="1" applyAlignment="1" applyProtection="1">
      <alignment horizontal="right"/>
    </xf>
    <xf numFmtId="0" fontId="86" fillId="0" borderId="0" xfId="0" applyFont="1" applyFill="1" applyBorder="1" applyAlignment="1" applyProtection="1">
      <alignment horizontal="left" vertical="top" wrapText="1"/>
    </xf>
    <xf numFmtId="2" fontId="20" fillId="0" borderId="0" xfId="0" applyNumberFormat="1" applyFont="1" applyFill="1" applyBorder="1" applyAlignment="1" applyProtection="1">
      <alignment horizontal="right"/>
    </xf>
    <xf numFmtId="0" fontId="20" fillId="0" borderId="0" xfId="0" applyFont="1" applyFill="1" applyBorder="1" applyAlignment="1" applyProtection="1">
      <alignment horizontal="center"/>
    </xf>
    <xf numFmtId="4" fontId="20" fillId="0" borderId="0" xfId="0" applyNumberFormat="1" applyFont="1" applyFill="1" applyBorder="1" applyAlignment="1" applyProtection="1">
      <alignment horizontal="right"/>
    </xf>
    <xf numFmtId="0" fontId="20" fillId="0" borderId="0" xfId="0" applyFont="1" applyFill="1" applyBorder="1" applyAlignment="1" applyProtection="1">
      <alignment horizontal="right"/>
    </xf>
    <xf numFmtId="0" fontId="20" fillId="0" borderId="0" xfId="0" applyFont="1" applyFill="1" applyBorder="1" applyAlignment="1" applyProtection="1">
      <alignment horizontal="left" vertical="top" wrapText="1"/>
    </xf>
    <xf numFmtId="0" fontId="20" fillId="0" borderId="6" xfId="0" applyFont="1" applyFill="1" applyBorder="1" applyAlignment="1" applyProtection="1">
      <alignment horizontal="left" vertical="top" wrapText="1"/>
    </xf>
    <xf numFmtId="2" fontId="20" fillId="0" borderId="6" xfId="0" applyNumberFormat="1" applyFont="1" applyFill="1" applyBorder="1" applyAlignment="1" applyProtection="1">
      <alignment horizontal="right"/>
    </xf>
    <xf numFmtId="0" fontId="20" fillId="0" borderId="6" xfId="0" applyFont="1" applyFill="1" applyBorder="1" applyAlignment="1" applyProtection="1">
      <alignment horizontal="center"/>
    </xf>
    <xf numFmtId="4" fontId="20" fillId="0" borderId="6" xfId="0" applyNumberFormat="1" applyFont="1" applyFill="1" applyBorder="1" applyAlignment="1" applyProtection="1">
      <alignment horizontal="right"/>
      <protection locked="0"/>
    </xf>
    <xf numFmtId="4" fontId="20" fillId="0" borderId="6" xfId="0" applyNumberFormat="1" applyFont="1" applyFill="1" applyBorder="1" applyAlignment="1" applyProtection="1">
      <alignment horizontal="right"/>
    </xf>
    <xf numFmtId="0" fontId="20" fillId="0" borderId="0" xfId="0" applyFont="1" applyBorder="1" applyAlignment="1" applyProtection="1">
      <alignment horizontal="center"/>
    </xf>
    <xf numFmtId="4" fontId="20" fillId="0" borderId="0" xfId="0" applyNumberFormat="1" applyFont="1" applyBorder="1" applyAlignment="1" applyProtection="1">
      <alignment horizontal="right"/>
    </xf>
    <xf numFmtId="0" fontId="20" fillId="0" borderId="0" xfId="0" applyFont="1" applyBorder="1" applyAlignment="1" applyProtection="1">
      <alignment horizontal="right"/>
    </xf>
    <xf numFmtId="0" fontId="86" fillId="0" borderId="0" xfId="0" applyFont="1" applyBorder="1" applyAlignment="1" applyProtection="1">
      <alignment horizontal="center" vertical="top"/>
    </xf>
    <xf numFmtId="4" fontId="20" fillId="0" borderId="1" xfId="0" applyNumberFormat="1" applyFont="1" applyBorder="1" applyAlignment="1" applyProtection="1">
      <alignment horizontal="right"/>
      <protection locked="0"/>
    </xf>
    <xf numFmtId="0" fontId="86" fillId="0" borderId="6" xfId="0" applyFont="1" applyBorder="1" applyAlignment="1" applyProtection="1">
      <alignment horizontal="center" vertical="top"/>
    </xf>
    <xf numFmtId="0" fontId="20" fillId="0" borderId="6" xfId="0" applyFont="1" applyBorder="1" applyAlignment="1" applyProtection="1">
      <alignment horizontal="center"/>
    </xf>
    <xf numFmtId="4" fontId="20" fillId="0" borderId="6" xfId="0" applyNumberFormat="1" applyFont="1" applyBorder="1" applyAlignment="1" applyProtection="1">
      <alignment horizontal="right"/>
      <protection locked="0"/>
    </xf>
    <xf numFmtId="4" fontId="20" fillId="0" borderId="6" xfId="0" applyNumberFormat="1" applyFont="1" applyBorder="1" applyAlignment="1" applyProtection="1">
      <alignment horizontal="right"/>
    </xf>
    <xf numFmtId="0" fontId="86" fillId="0" borderId="111" xfId="0" applyFont="1" applyBorder="1" applyAlignment="1" applyProtection="1">
      <alignment horizontal="center" vertical="top"/>
    </xf>
    <xf numFmtId="0" fontId="20" fillId="0" borderId="0" xfId="0" applyFont="1" applyFill="1" applyAlignment="1" applyProtection="1">
      <alignment vertical="top"/>
    </xf>
    <xf numFmtId="0" fontId="86" fillId="0" borderId="6" xfId="0" applyFont="1" applyFill="1" applyBorder="1" applyAlignment="1" applyProtection="1">
      <alignment horizontal="center" vertical="top" wrapText="1"/>
    </xf>
    <xf numFmtId="0" fontId="20" fillId="0" borderId="111" xfId="0" applyFont="1" applyFill="1" applyBorder="1" applyAlignment="1" applyProtection="1">
      <alignment horizontal="left" vertical="top"/>
    </xf>
    <xf numFmtId="4" fontId="89" fillId="0" borderId="0" xfId="0" applyNumberFormat="1" applyFont="1" applyFill="1" applyBorder="1" applyAlignment="1" applyProtection="1">
      <alignment horizontal="right"/>
    </xf>
    <xf numFmtId="0" fontId="91" fillId="0" borderId="0" xfId="0" applyFont="1" applyFill="1" applyBorder="1" applyAlignment="1" applyProtection="1">
      <alignment horizontal="left" vertical="top" wrapText="1"/>
    </xf>
    <xf numFmtId="0" fontId="89" fillId="0" borderId="0" xfId="0" applyFont="1" applyFill="1" applyBorder="1" applyAlignment="1" applyProtection="1">
      <alignment horizontal="right"/>
    </xf>
    <xf numFmtId="9" fontId="20" fillId="0" borderId="0" xfId="0" applyNumberFormat="1" applyFont="1" applyFill="1" applyBorder="1" applyAlignment="1" applyProtection="1">
      <alignment horizontal="center"/>
    </xf>
    <xf numFmtId="0" fontId="91" fillId="0" borderId="6" xfId="0" applyFont="1" applyFill="1" applyBorder="1" applyAlignment="1" applyProtection="1">
      <alignment horizontal="left" vertical="top" wrapText="1"/>
    </xf>
    <xf numFmtId="0" fontId="89" fillId="0" borderId="6" xfId="0" applyFont="1" applyFill="1" applyBorder="1" applyAlignment="1" applyProtection="1">
      <alignment horizontal="right"/>
    </xf>
    <xf numFmtId="9" fontId="20" fillId="0" borderId="6" xfId="0" applyNumberFormat="1" applyFont="1" applyFill="1" applyBorder="1" applyAlignment="1" applyProtection="1">
      <alignment horizontal="center"/>
    </xf>
    <xf numFmtId="0" fontId="20" fillId="0" borderId="6" xfId="0" applyFont="1" applyFill="1" applyBorder="1" applyAlignment="1" applyProtection="1">
      <alignment horizontal="right"/>
    </xf>
    <xf numFmtId="4" fontId="89" fillId="0" borderId="111" xfId="0" applyNumberFormat="1" applyFont="1" applyFill="1" applyBorder="1" applyAlignment="1" applyProtection="1">
      <alignment horizontal="right"/>
    </xf>
    <xf numFmtId="0" fontId="20" fillId="0" borderId="0" xfId="0" applyFont="1" applyFill="1" applyAlignment="1" applyProtection="1">
      <alignment horizontal="left" wrapText="1"/>
      <protection locked="0"/>
    </xf>
    <xf numFmtId="0" fontId="20" fillId="0" borderId="0" xfId="0" applyFont="1" applyAlignment="1" applyProtection="1">
      <alignment horizontal="center"/>
      <protection locked="0"/>
    </xf>
    <xf numFmtId="0" fontId="20" fillId="0" borderId="0" xfId="0" applyFont="1" applyAlignment="1" applyProtection="1">
      <alignment horizontal="justify"/>
      <protection locked="0"/>
    </xf>
    <xf numFmtId="4" fontId="20" fillId="0" borderId="0" xfId="0" applyNumberFormat="1" applyFont="1" applyAlignment="1" applyProtection="1">
      <alignment horizontal="right"/>
      <protection locked="0"/>
    </xf>
    <xf numFmtId="0" fontId="20" fillId="0" borderId="0" xfId="0" applyFont="1" applyAlignment="1" applyProtection="1">
      <alignment vertical="top"/>
      <protection locked="0"/>
    </xf>
    <xf numFmtId="0" fontId="86" fillId="0" borderId="0" xfId="0" applyFont="1" applyAlignment="1" applyProtection="1">
      <alignment horizontal="left" wrapText="1"/>
      <protection locked="0"/>
    </xf>
    <xf numFmtId="0" fontId="20" fillId="0" borderId="0" xfId="0" applyFont="1" applyAlignment="1" applyProtection="1">
      <alignment horizontal="right"/>
      <protection locked="0"/>
    </xf>
    <xf numFmtId="0" fontId="86" fillId="0" borderId="0" xfId="0" applyFont="1" applyBorder="1" applyAlignment="1" applyProtection="1">
      <alignment horizontal="center" vertical="center"/>
      <protection locked="0"/>
    </xf>
    <xf numFmtId="0" fontId="20" fillId="0" borderId="0" xfId="0" applyFont="1" applyAlignment="1" applyProtection="1">
      <alignment horizontal="left" wrapText="1"/>
      <protection locked="0"/>
    </xf>
    <xf numFmtId="0" fontId="89" fillId="0" borderId="0" xfId="0" applyFont="1" applyAlignment="1" applyProtection="1">
      <alignment horizontal="center"/>
      <protection locked="0"/>
    </xf>
    <xf numFmtId="9" fontId="20" fillId="0" borderId="0" xfId="0" applyNumberFormat="1" applyFont="1" applyAlignment="1" applyProtection="1">
      <alignment horizontal="justify"/>
      <protection locked="0"/>
    </xf>
    <xf numFmtId="0" fontId="86" fillId="0" borderId="6" xfId="0" applyFont="1" applyBorder="1" applyAlignment="1" applyProtection="1">
      <alignment horizontal="center" vertical="center"/>
      <protection locked="0"/>
    </xf>
    <xf numFmtId="0" fontId="20" fillId="0" borderId="0" xfId="0" applyFont="1" applyAlignment="1" applyProtection="1">
      <alignment horizontal="left"/>
      <protection locked="0"/>
    </xf>
    <xf numFmtId="4" fontId="89" fillId="0" borderId="0" xfId="0" applyNumberFormat="1" applyFont="1" applyAlignment="1" applyProtection="1">
      <alignment horizontal="right"/>
      <protection locked="0"/>
    </xf>
    <xf numFmtId="0" fontId="86" fillId="0" borderId="80" xfId="0" applyFont="1" applyBorder="1" applyAlignment="1" applyProtection="1">
      <alignment horizontal="center" vertical="center"/>
      <protection locked="0"/>
    </xf>
    <xf numFmtId="0" fontId="86" fillId="0" borderId="80" xfId="0" applyFont="1" applyBorder="1" applyAlignment="1" applyProtection="1">
      <alignment horizontal="left"/>
      <protection locked="0"/>
    </xf>
    <xf numFmtId="0" fontId="20" fillId="0" borderId="80" xfId="0" applyFont="1" applyBorder="1" applyAlignment="1" applyProtection="1">
      <alignment horizontal="center" vertical="top"/>
      <protection locked="0"/>
    </xf>
    <xf numFmtId="0" fontId="20" fillId="0" borderId="80" xfId="0" applyFont="1" applyBorder="1" applyAlignment="1" applyProtection="1">
      <alignment vertical="top"/>
      <protection locked="0"/>
    </xf>
    <xf numFmtId="4" fontId="86" fillId="0" borderId="80" xfId="0" applyNumberFormat="1" applyFont="1" applyBorder="1" applyAlignment="1" applyProtection="1">
      <alignment horizontal="right" vertical="top"/>
      <protection locked="0"/>
    </xf>
    <xf numFmtId="0" fontId="20" fillId="0" borderId="0" xfId="0" applyFont="1" applyAlignment="1" applyProtection="1">
      <alignment horizontal="center" vertical="center"/>
      <protection locked="0"/>
    </xf>
    <xf numFmtId="0" fontId="20" fillId="0" borderId="0" xfId="0" applyFont="1" applyAlignment="1" applyProtection="1">
      <alignment horizontal="center" vertical="top"/>
      <protection locked="0"/>
    </xf>
    <xf numFmtId="0" fontId="86" fillId="0" borderId="0" xfId="0" applyFont="1" applyAlignment="1" applyProtection="1">
      <alignment horizontal="center" vertical="center"/>
      <protection locked="0"/>
    </xf>
    <xf numFmtId="4" fontId="89" fillId="0" borderId="0" xfId="0" applyNumberFormat="1" applyFont="1" applyAlignment="1" applyProtection="1">
      <alignment horizontal="right" vertical="top"/>
      <protection locked="0"/>
    </xf>
    <xf numFmtId="0" fontId="20" fillId="0" borderId="0" xfId="0" applyFont="1" applyAlignment="1" applyProtection="1">
      <alignment horizontal="right" vertical="top"/>
      <protection locked="0"/>
    </xf>
    <xf numFmtId="4" fontId="20" fillId="0" borderId="111" xfId="0" applyNumberFormat="1" applyFont="1" applyFill="1" applyBorder="1" applyAlignment="1" applyProtection="1">
      <alignment horizontal="right"/>
      <protection locked="0"/>
    </xf>
    <xf numFmtId="49" fontId="81" fillId="0" borderId="0" xfId="0" applyNumberFormat="1" applyFont="1" applyAlignment="1" applyProtection="1">
      <alignment horizontal="center"/>
      <protection locked="0"/>
    </xf>
    <xf numFmtId="0" fontId="84" fillId="0" borderId="0" xfId="0" applyFont="1" applyAlignment="1" applyProtection="1">
      <alignment horizontal="center"/>
    </xf>
    <xf numFmtId="0" fontId="84" fillId="0" borderId="0" xfId="0" applyFont="1" applyAlignment="1">
      <alignment horizontal="centerContinuous"/>
    </xf>
    <xf numFmtId="4" fontId="84" fillId="0" borderId="0" xfId="0" applyNumberFormat="1" applyFont="1" applyAlignment="1" applyProtection="1">
      <alignment horizontal="centerContinuous"/>
    </xf>
    <xf numFmtId="4" fontId="84" fillId="0" borderId="0" xfId="0" applyNumberFormat="1" applyFont="1" applyAlignment="1">
      <alignment horizontal="centerContinuous"/>
    </xf>
    <xf numFmtId="49" fontId="81" fillId="0" borderId="0" xfId="0" applyNumberFormat="1" applyFont="1" applyAlignment="1" applyProtection="1">
      <alignment horizontal="center" vertical="top"/>
      <protection locked="0"/>
    </xf>
    <xf numFmtId="49" fontId="86" fillId="0" borderId="6" xfId="0" applyNumberFormat="1" applyFont="1" applyBorder="1" applyAlignment="1" applyProtection="1">
      <alignment horizontal="center" vertical="center" textRotation="90"/>
      <protection locked="0"/>
    </xf>
    <xf numFmtId="0" fontId="86" fillId="0" borderId="6" xfId="0" applyFont="1" applyBorder="1" applyAlignment="1" applyProtection="1">
      <alignment horizontal="center" vertical="center" wrapText="1"/>
      <protection locked="0"/>
    </xf>
    <xf numFmtId="0" fontId="86" fillId="0" borderId="6" xfId="0" applyFont="1" applyBorder="1" applyAlignment="1" applyProtection="1">
      <alignment horizontal="center" vertical="center" textRotation="90"/>
      <protection locked="0"/>
    </xf>
    <xf numFmtId="0" fontId="86" fillId="0" borderId="6" xfId="0" applyFont="1" applyBorder="1" applyAlignment="1" applyProtection="1">
      <alignment horizontal="left" vertical="center" textRotation="90"/>
      <protection locked="0"/>
    </xf>
    <xf numFmtId="4" fontId="86" fillId="0" borderId="6" xfId="0" applyNumberFormat="1" applyFont="1" applyBorder="1" applyAlignment="1" applyProtection="1">
      <alignment horizontal="right" vertical="center" textRotation="90" wrapText="1"/>
      <protection locked="0"/>
    </xf>
    <xf numFmtId="188" fontId="20" fillId="0" borderId="111" xfId="0" applyNumberFormat="1" applyFont="1" applyBorder="1" applyAlignment="1" applyProtection="1">
      <alignment horizontal="center" vertical="top"/>
    </xf>
    <xf numFmtId="0" fontId="81" fillId="0" borderId="111" xfId="0" applyFont="1" applyBorder="1" applyAlignment="1" applyProtection="1">
      <alignment vertical="top"/>
    </xf>
    <xf numFmtId="0" fontId="81" fillId="0" borderId="111" xfId="0" applyFont="1" applyBorder="1" applyAlignment="1" applyProtection="1">
      <alignment horizontal="right"/>
    </xf>
    <xf numFmtId="0" fontId="81" fillId="0" borderId="111" xfId="0" applyFont="1" applyBorder="1" applyProtection="1"/>
    <xf numFmtId="4" fontId="81" fillId="0" borderId="111" xfId="0" applyNumberFormat="1" applyFont="1" applyBorder="1" applyAlignment="1" applyProtection="1">
      <alignment horizontal="center"/>
    </xf>
    <xf numFmtId="0" fontId="86" fillId="0" borderId="0" xfId="0" applyFont="1" applyBorder="1" applyAlignment="1" applyProtection="1">
      <alignment vertical="top"/>
    </xf>
    <xf numFmtId="0" fontId="81" fillId="0" borderId="0" xfId="0" applyFont="1" applyBorder="1" applyAlignment="1" applyProtection="1">
      <alignment horizontal="right"/>
    </xf>
    <xf numFmtId="0" fontId="81" fillId="0" borderId="0" xfId="0" applyFont="1" applyBorder="1" applyProtection="1"/>
    <xf numFmtId="4" fontId="81" fillId="0" borderId="0" xfId="0" applyNumberFormat="1" applyFont="1" applyBorder="1" applyAlignment="1" applyProtection="1">
      <alignment horizontal="center"/>
    </xf>
    <xf numFmtId="0" fontId="20" fillId="0" borderId="0" xfId="14" applyFont="1" applyBorder="1" applyAlignment="1" applyProtection="1">
      <alignment vertical="top" wrapText="1"/>
    </xf>
    <xf numFmtId="0" fontId="20" fillId="0" borderId="0" xfId="0" applyFont="1" applyBorder="1" applyAlignment="1" applyProtection="1"/>
    <xf numFmtId="4" fontId="20" fillId="0" borderId="0" xfId="0" applyNumberFormat="1" applyFont="1" applyBorder="1" applyAlignment="1" applyProtection="1"/>
    <xf numFmtId="0" fontId="93" fillId="0" borderId="0" xfId="0" applyFont="1" applyBorder="1" applyAlignment="1" applyProtection="1">
      <alignment vertical="top"/>
    </xf>
    <xf numFmtId="0" fontId="20" fillId="0" borderId="0" xfId="0" applyFont="1" applyBorder="1" applyAlignment="1" applyProtection="1">
      <alignment horizontal="justify"/>
    </xf>
    <xf numFmtId="0" fontId="93" fillId="0" borderId="6" xfId="0" applyFont="1" applyBorder="1" applyAlignment="1" applyProtection="1">
      <alignment vertical="top"/>
    </xf>
    <xf numFmtId="0" fontId="20" fillId="0" borderId="6" xfId="0" applyFont="1" applyBorder="1" applyAlignment="1" applyProtection="1">
      <alignment horizontal="justify"/>
    </xf>
    <xf numFmtId="0" fontId="20" fillId="0" borderId="111" xfId="0" applyFont="1" applyBorder="1" applyAlignment="1" applyProtection="1"/>
    <xf numFmtId="4" fontId="20" fillId="0" borderId="111" xfId="0" applyNumberFormat="1" applyFont="1" applyBorder="1" applyAlignment="1" applyProtection="1">
      <alignment horizontal="right"/>
    </xf>
    <xf numFmtId="4" fontId="20" fillId="0" borderId="111" xfId="0" applyNumberFormat="1" applyFont="1" applyBorder="1" applyAlignment="1" applyProtection="1"/>
    <xf numFmtId="0" fontId="86" fillId="0" borderId="0" xfId="0" applyFont="1" applyBorder="1" applyAlignment="1" applyProtection="1">
      <alignment horizontal="center" vertical="top" wrapText="1"/>
    </xf>
    <xf numFmtId="0" fontId="20" fillId="0" borderId="0" xfId="0" applyFont="1" applyBorder="1" applyAlignment="1" applyProtection="1">
      <alignment vertical="top" wrapText="1"/>
    </xf>
    <xf numFmtId="0" fontId="20" fillId="0" borderId="6" xfId="0" applyFont="1" applyBorder="1" applyAlignment="1" applyProtection="1"/>
    <xf numFmtId="0" fontId="86" fillId="0" borderId="111" xfId="0" applyFont="1" applyBorder="1" applyAlignment="1" applyProtection="1">
      <alignment horizontal="center" vertical="top" wrapText="1"/>
    </xf>
    <xf numFmtId="0" fontId="86" fillId="0" borderId="111" xfId="0" applyFont="1" applyBorder="1" applyAlignment="1" applyProtection="1">
      <alignment vertical="top"/>
    </xf>
    <xf numFmtId="0" fontId="93" fillId="0" borderId="111" xfId="0" applyFont="1" applyBorder="1" applyAlignment="1" applyProtection="1">
      <alignment vertical="top"/>
    </xf>
    <xf numFmtId="0" fontId="20" fillId="0" borderId="0" xfId="0" applyFont="1" applyBorder="1" applyAlignment="1" applyProtection="1">
      <alignment vertical="top"/>
    </xf>
    <xf numFmtId="0" fontId="20" fillId="0" borderId="6" xfId="0" applyFont="1" applyBorder="1" applyAlignment="1" applyProtection="1">
      <alignment vertical="top"/>
    </xf>
    <xf numFmtId="0" fontId="86" fillId="0" borderId="111" xfId="0" applyFont="1" applyFill="1" applyBorder="1" applyAlignment="1" applyProtection="1">
      <alignment horizontal="center" vertical="top"/>
    </xf>
    <xf numFmtId="0" fontId="20" fillId="0" borderId="111" xfId="15" applyFont="1" applyFill="1" applyBorder="1" applyAlignment="1" applyProtection="1">
      <alignment vertical="top"/>
    </xf>
    <xf numFmtId="0" fontId="20" fillId="0" borderId="111" xfId="15" applyFont="1" applyFill="1" applyBorder="1" applyAlignment="1" applyProtection="1">
      <alignment horizontal="right"/>
    </xf>
    <xf numFmtId="0" fontId="20" fillId="0" borderId="111" xfId="15" applyFont="1" applyFill="1" applyBorder="1" applyAlignment="1" applyProtection="1"/>
    <xf numFmtId="4" fontId="20" fillId="0" borderId="111" xfId="15" applyNumberFormat="1" applyFont="1" applyFill="1" applyBorder="1" applyAlignment="1" applyProtection="1">
      <alignment horizontal="right"/>
    </xf>
    <xf numFmtId="0" fontId="20" fillId="0" borderId="0" xfId="0" applyFont="1" applyFill="1" applyProtection="1"/>
    <xf numFmtId="0" fontId="86" fillId="0" borderId="0" xfId="15" applyFont="1" applyBorder="1" applyAlignment="1" applyProtection="1">
      <alignment vertical="top"/>
    </xf>
    <xf numFmtId="0" fontId="20" fillId="0" borderId="0" xfId="15" applyFont="1" applyBorder="1" applyAlignment="1" applyProtection="1">
      <alignment horizontal="right"/>
    </xf>
    <xf numFmtId="0" fontId="20" fillId="0" borderId="0" xfId="15" applyFont="1" applyBorder="1" applyAlignment="1" applyProtection="1"/>
    <xf numFmtId="4" fontId="20" fillId="0" borderId="0" xfId="15" applyNumberFormat="1" applyFont="1" applyBorder="1" applyAlignment="1" applyProtection="1">
      <alignment horizontal="right"/>
    </xf>
    <xf numFmtId="4" fontId="20" fillId="0" borderId="111" xfId="0" applyNumberFormat="1" applyFont="1" applyBorder="1" applyAlignment="1" applyProtection="1">
      <alignment horizontal="right"/>
      <protection locked="0"/>
    </xf>
    <xf numFmtId="0" fontId="20" fillId="0" borderId="6" xfId="0" applyFont="1" applyBorder="1" applyAlignment="1" applyProtection="1">
      <alignment horizontal="right"/>
    </xf>
    <xf numFmtId="4" fontId="20" fillId="0" borderId="6" xfId="0" applyNumberFormat="1" applyFont="1" applyBorder="1" applyAlignment="1" applyProtection="1"/>
    <xf numFmtId="0" fontId="20" fillId="0" borderId="111" xfId="0" applyFont="1" applyBorder="1" applyAlignment="1" applyProtection="1">
      <alignment horizontal="right"/>
    </xf>
    <xf numFmtId="9" fontId="20" fillId="0" borderId="0" xfId="0" applyNumberFormat="1" applyFont="1" applyBorder="1" applyProtection="1"/>
    <xf numFmtId="9" fontId="20" fillId="0" borderId="6" xfId="0" applyNumberFormat="1" applyFont="1" applyBorder="1" applyProtection="1"/>
    <xf numFmtId="0" fontId="20" fillId="0" borderId="0" xfId="0" applyFont="1" applyBorder="1" applyAlignment="1" applyProtection="1">
      <alignment horizontal="left" vertical="top" wrapText="1"/>
    </xf>
    <xf numFmtId="0" fontId="20" fillId="0" borderId="0" xfId="0" applyFont="1" applyBorder="1" applyAlignment="1" applyProtection="1">
      <alignment horizontal="center" vertical="top"/>
    </xf>
    <xf numFmtId="0" fontId="20" fillId="0" borderId="6" xfId="0" applyFont="1" applyBorder="1" applyAlignment="1" applyProtection="1">
      <alignment horizontal="center" vertical="top"/>
    </xf>
    <xf numFmtId="0" fontId="86" fillId="0" borderId="80" xfId="0" applyFont="1" applyBorder="1" applyAlignment="1">
      <alignment horizontal="center" vertical="top" wrapText="1"/>
    </xf>
    <xf numFmtId="0" fontId="86" fillId="0" borderId="80" xfId="0" applyFont="1" applyBorder="1" applyAlignment="1">
      <alignment vertical="top"/>
    </xf>
    <xf numFmtId="0" fontId="20" fillId="0" borderId="80" xfId="0" applyFont="1" applyBorder="1" applyAlignment="1" applyProtection="1">
      <alignment horizontal="center" vertical="center"/>
      <protection locked="0"/>
    </xf>
    <xf numFmtId="0" fontId="20" fillId="0" borderId="80" xfId="0" applyFont="1" applyBorder="1" applyAlignment="1"/>
    <xf numFmtId="4" fontId="86" fillId="0" borderId="80" xfId="0" applyNumberFormat="1" applyFont="1" applyBorder="1" applyAlignment="1" applyProtection="1">
      <alignment horizontal="right"/>
      <protection locked="0"/>
    </xf>
    <xf numFmtId="4" fontId="86" fillId="0" borderId="80" xfId="0" applyNumberFormat="1" applyFont="1" applyBorder="1" applyAlignment="1"/>
    <xf numFmtId="0" fontId="86" fillId="0" borderId="0" xfId="0" applyFont="1" applyAlignment="1">
      <alignment horizontal="center"/>
    </xf>
    <xf numFmtId="0" fontId="20" fillId="0" borderId="0" xfId="0" applyFont="1" applyAlignment="1">
      <alignment vertical="top"/>
    </xf>
    <xf numFmtId="4" fontId="20" fillId="0" borderId="0" xfId="0" applyNumberFormat="1" applyFont="1" applyProtection="1">
      <protection locked="0"/>
    </xf>
    <xf numFmtId="4" fontId="20" fillId="0" borderId="0" xfId="0" applyNumberFormat="1" applyFont="1"/>
    <xf numFmtId="0" fontId="20" fillId="0" borderId="0" xfId="0" applyFont="1" applyBorder="1" applyAlignment="1">
      <alignment horizontal="center"/>
    </xf>
    <xf numFmtId="0" fontId="20" fillId="0" borderId="6" xfId="0" applyFont="1" applyBorder="1" applyAlignment="1">
      <alignment horizontal="center"/>
    </xf>
    <xf numFmtId="0" fontId="20" fillId="0" borderId="0" xfId="0" applyFont="1" applyAlignment="1">
      <alignment horizontal="center"/>
    </xf>
    <xf numFmtId="49" fontId="20" fillId="0" borderId="111" xfId="0" applyNumberFormat="1" applyFont="1" applyBorder="1" applyAlignment="1" applyProtection="1">
      <alignment horizontal="left" vertical="top"/>
    </xf>
    <xf numFmtId="0" fontId="20" fillId="0" borderId="111" xfId="0" applyFont="1" applyBorder="1" applyAlignment="1" applyProtection="1">
      <alignment horizontal="left"/>
    </xf>
    <xf numFmtId="4" fontId="20" fillId="0" borderId="111" xfId="2" applyNumberFormat="1" applyFont="1" applyBorder="1" applyAlignment="1" applyProtection="1">
      <alignment horizontal="right"/>
    </xf>
    <xf numFmtId="4" fontId="20" fillId="0" borderId="111" xfId="0" applyNumberFormat="1" applyFont="1" applyBorder="1" applyProtection="1"/>
    <xf numFmtId="49" fontId="86" fillId="0" borderId="0" xfId="0" applyNumberFormat="1" applyFont="1" applyBorder="1" applyAlignment="1" applyProtection="1">
      <alignment horizontal="left" vertical="top"/>
    </xf>
    <xf numFmtId="0" fontId="20" fillId="0" borderId="0" xfId="0" applyFont="1" applyBorder="1" applyAlignment="1" applyProtection="1">
      <alignment horizontal="left"/>
    </xf>
    <xf numFmtId="4" fontId="20" fillId="0" borderId="0" xfId="2" applyNumberFormat="1" applyFont="1" applyBorder="1" applyAlignment="1" applyProtection="1">
      <alignment horizontal="right"/>
    </xf>
    <xf numFmtId="4" fontId="20" fillId="0" borderId="0" xfId="0" applyNumberFormat="1" applyFont="1" applyBorder="1" applyProtection="1"/>
    <xf numFmtId="49" fontId="93" fillId="0" borderId="0" xfId="0" applyNumberFormat="1" applyFont="1" applyBorder="1" applyAlignment="1" applyProtection="1">
      <alignment horizontal="left" vertical="top"/>
    </xf>
    <xf numFmtId="49" fontId="93" fillId="0" borderId="6" xfId="0" applyNumberFormat="1" applyFont="1" applyBorder="1" applyAlignment="1" applyProtection="1">
      <alignment horizontal="left" vertical="top"/>
    </xf>
    <xf numFmtId="0" fontId="20" fillId="0" borderId="6" xfId="0" applyFont="1" applyBorder="1" applyAlignment="1" applyProtection="1">
      <alignment horizontal="left"/>
    </xf>
    <xf numFmtId="49" fontId="93" fillId="0" borderId="111" xfId="0" applyNumberFormat="1" applyFont="1" applyBorder="1" applyAlignment="1" applyProtection="1">
      <alignment horizontal="left" vertical="top"/>
    </xf>
    <xf numFmtId="0" fontId="86" fillId="0" borderId="0" xfId="0" applyFont="1" applyBorder="1" applyAlignment="1" applyProtection="1">
      <alignment horizontal="left" vertical="top"/>
    </xf>
    <xf numFmtId="0" fontId="20" fillId="0" borderId="0" xfId="16" applyFont="1" applyBorder="1" applyAlignment="1" applyProtection="1">
      <alignment horizontal="left"/>
    </xf>
    <xf numFmtId="4" fontId="20" fillId="0" borderId="0" xfId="16" applyNumberFormat="1" applyFont="1" applyBorder="1" applyAlignment="1" applyProtection="1">
      <alignment horizontal="right"/>
    </xf>
    <xf numFmtId="0" fontId="20" fillId="0" borderId="0" xfId="0" applyFont="1" applyFill="1" applyBorder="1" applyAlignment="1" applyProtection="1">
      <alignment horizontal="left"/>
    </xf>
    <xf numFmtId="0" fontId="93" fillId="0" borderId="0" xfId="0" applyFont="1" applyBorder="1" applyAlignment="1" applyProtection="1">
      <alignment horizontal="left" vertical="top"/>
    </xf>
    <xf numFmtId="0" fontId="93" fillId="0" borderId="6" xfId="0" applyFont="1" applyBorder="1" applyAlignment="1" applyProtection="1">
      <alignment horizontal="left" vertical="top"/>
    </xf>
    <xf numFmtId="0" fontId="20" fillId="0" borderId="6" xfId="0" applyFont="1" applyFill="1" applyBorder="1" applyAlignment="1" applyProtection="1">
      <alignment horizontal="left"/>
    </xf>
    <xf numFmtId="49" fontId="20" fillId="0" borderId="0" xfId="17" applyNumberFormat="1" applyFont="1" applyBorder="1" applyAlignment="1" applyProtection="1">
      <alignment horizontal="left" vertical="top" wrapText="1"/>
    </xf>
    <xf numFmtId="0" fontId="20" fillId="0" borderId="0" xfId="0" applyFont="1" applyBorder="1" applyProtection="1"/>
    <xf numFmtId="49" fontId="20" fillId="0" borderId="0" xfId="0" applyNumberFormat="1" applyFont="1" applyBorder="1" applyAlignment="1" applyProtection="1">
      <alignment horizontal="left" vertical="top"/>
    </xf>
    <xf numFmtId="0" fontId="89" fillId="0" borderId="0" xfId="0" applyFont="1" applyBorder="1" applyAlignment="1" applyProtection="1">
      <alignment horizontal="right"/>
    </xf>
    <xf numFmtId="9" fontId="20" fillId="0" borderId="0" xfId="0" applyNumberFormat="1" applyFont="1" applyBorder="1" applyAlignment="1" applyProtection="1">
      <alignment horizontal="left"/>
    </xf>
    <xf numFmtId="49" fontId="20" fillId="0" borderId="6" xfId="0" applyNumberFormat="1" applyFont="1" applyBorder="1" applyAlignment="1" applyProtection="1">
      <alignment horizontal="left" vertical="top"/>
    </xf>
    <xf numFmtId="0" fontId="89" fillId="0" borderId="6" xfId="0" applyFont="1" applyBorder="1" applyAlignment="1" applyProtection="1">
      <alignment horizontal="right"/>
    </xf>
    <xf numFmtId="9" fontId="20" fillId="0" borderId="6" xfId="0" applyNumberFormat="1" applyFont="1" applyBorder="1" applyAlignment="1" applyProtection="1">
      <alignment horizontal="left"/>
    </xf>
    <xf numFmtId="4" fontId="20" fillId="0" borderId="6" xfId="0" applyNumberFormat="1" applyFont="1" applyBorder="1" applyProtection="1"/>
    <xf numFmtId="0" fontId="95" fillId="0" borderId="0" xfId="0" applyFont="1" applyAlignment="1">
      <alignment vertical="top"/>
    </xf>
    <xf numFmtId="0" fontId="95" fillId="0" borderId="0" xfId="0" applyFont="1" applyAlignment="1">
      <alignment horizontal="right" vertical="top"/>
    </xf>
    <xf numFmtId="0" fontId="95" fillId="0" borderId="0" xfId="0" applyFont="1"/>
    <xf numFmtId="0" fontId="96" fillId="0" borderId="0" xfId="0" applyFont="1" applyFill="1" applyAlignment="1" applyProtection="1">
      <alignment horizontal="center"/>
    </xf>
    <xf numFmtId="0" fontId="97" fillId="0" borderId="0" xfId="0" applyFont="1" applyFill="1" applyAlignment="1" applyProtection="1">
      <alignment horizontal="center"/>
    </xf>
    <xf numFmtId="0" fontId="9" fillId="0" borderId="0" xfId="0" applyFont="1" applyAlignment="1">
      <alignment vertical="top"/>
    </xf>
    <xf numFmtId="0" fontId="9" fillId="0" borderId="0" xfId="0" applyFont="1" applyAlignment="1">
      <alignment horizontal="right" vertical="top"/>
    </xf>
    <xf numFmtId="0" fontId="9" fillId="0" borderId="0" xfId="0" applyFont="1"/>
    <xf numFmtId="0" fontId="74" fillId="0" borderId="0" xfId="0" applyFont="1"/>
    <xf numFmtId="0" fontId="96" fillId="0" borderId="0" xfId="0" applyFont="1" applyFill="1" applyAlignment="1">
      <alignment horizontal="center" vertical="top"/>
    </xf>
    <xf numFmtId="0" fontId="96" fillId="0" borderId="0" xfId="0" applyFont="1" applyFill="1" applyAlignment="1">
      <alignment horizontal="right" vertical="top"/>
    </xf>
    <xf numFmtId="0" fontId="98" fillId="0" borderId="0" xfId="0" applyFont="1" applyFill="1" applyAlignment="1" applyProtection="1"/>
    <xf numFmtId="0" fontId="98" fillId="0" borderId="0" xfId="0" applyFont="1" applyFill="1" applyAlignment="1" applyProtection="1">
      <alignment horizontal="center"/>
    </xf>
    <xf numFmtId="0" fontId="99" fillId="0" borderId="6" xfId="0" applyFont="1" applyFill="1" applyBorder="1" applyAlignment="1"/>
    <xf numFmtId="0" fontId="99" fillId="0" borderId="6" xfId="0" applyFont="1" applyFill="1" applyBorder="1" applyAlignment="1">
      <alignment horizontal="right" vertical="top"/>
    </xf>
    <xf numFmtId="0" fontId="99" fillId="0" borderId="6" xfId="0" applyFont="1" applyFill="1" applyBorder="1"/>
    <xf numFmtId="0" fontId="96" fillId="0" borderId="6" xfId="0" applyFont="1" applyFill="1" applyBorder="1" applyAlignment="1">
      <alignment horizontal="right"/>
    </xf>
    <xf numFmtId="0" fontId="97" fillId="0" borderId="0" xfId="0" applyFont="1" applyFill="1"/>
    <xf numFmtId="0" fontId="96" fillId="0" borderId="0" xfId="0" applyFont="1" applyFill="1" applyAlignment="1">
      <alignment vertical="top"/>
    </xf>
    <xf numFmtId="0" fontId="96" fillId="0" borderId="0" xfId="0" quotePrefix="1" applyFont="1" applyFill="1" applyAlignment="1">
      <alignment horizontal="right" vertical="top"/>
    </xf>
    <xf numFmtId="0" fontId="100" fillId="0" borderId="0" xfId="0" applyFont="1" applyFill="1" applyAlignment="1" applyProtection="1"/>
    <xf numFmtId="0" fontId="96" fillId="0" borderId="0" xfId="0" applyFont="1" applyFill="1" applyAlignment="1" applyProtection="1">
      <alignment horizontal="right"/>
    </xf>
    <xf numFmtId="39" fontId="97" fillId="0" borderId="0" xfId="0" applyNumberFormat="1" applyFont="1" applyFill="1" applyProtection="1"/>
    <xf numFmtId="189" fontId="9" fillId="0" borderId="0" xfId="0" quotePrefix="1" applyNumberFormat="1" applyFont="1" applyFill="1" applyAlignment="1">
      <alignment horizontal="left" vertical="top"/>
    </xf>
    <xf numFmtId="0" fontId="9" fillId="0" borderId="0" xfId="0" quotePrefix="1" applyFont="1" applyFill="1" applyAlignment="1">
      <alignment horizontal="right" vertical="top"/>
    </xf>
    <xf numFmtId="0" fontId="9" fillId="0" borderId="0" xfId="0" applyFont="1" applyFill="1" applyAlignment="1">
      <alignment horizontal="justify" wrapText="1"/>
    </xf>
    <xf numFmtId="0" fontId="9" fillId="0" borderId="0" xfId="0" applyFont="1" applyFill="1" applyAlignment="1">
      <alignment horizontal="right"/>
    </xf>
    <xf numFmtId="39" fontId="101" fillId="0" borderId="0" xfId="0" applyNumberFormat="1" applyFont="1" applyFill="1" applyProtection="1"/>
    <xf numFmtId="0" fontId="0" fillId="0" borderId="0" xfId="0" applyFont="1"/>
    <xf numFmtId="0" fontId="9" fillId="0" borderId="0" xfId="0" applyFont="1" applyFill="1" applyAlignment="1" applyProtection="1">
      <alignment horizontal="right"/>
    </xf>
    <xf numFmtId="0" fontId="9" fillId="0" borderId="0" xfId="0" applyFont="1" applyFill="1" applyAlignment="1" applyProtection="1"/>
    <xf numFmtId="0" fontId="9" fillId="0" borderId="0" xfId="0" applyFont="1" applyFill="1" applyAlignment="1" applyProtection="1">
      <alignment horizontal="justify" wrapText="1"/>
    </xf>
    <xf numFmtId="0" fontId="9" fillId="0" borderId="111" xfId="0" applyFont="1" applyFill="1" applyBorder="1" applyAlignment="1" applyProtection="1">
      <alignment horizontal="justify" wrapText="1"/>
    </xf>
    <xf numFmtId="0" fontId="9" fillId="0" borderId="111" xfId="0" applyFont="1" applyFill="1" applyBorder="1" applyAlignment="1">
      <alignment horizontal="right"/>
    </xf>
    <xf numFmtId="0" fontId="102" fillId="0" borderId="0" xfId="0" applyFont="1" applyFill="1" applyAlignment="1" applyProtection="1">
      <alignment horizontal="justify"/>
    </xf>
    <xf numFmtId="0" fontId="96" fillId="0" borderId="0" xfId="0" applyFont="1" applyFill="1" applyAlignment="1" applyProtection="1">
      <alignment horizontal="justify" wrapText="1"/>
    </xf>
    <xf numFmtId="0" fontId="96" fillId="0" borderId="0" xfId="0" applyFont="1" applyFill="1" applyAlignment="1" applyProtection="1"/>
    <xf numFmtId="0" fontId="103" fillId="0" borderId="0" xfId="0" applyFont="1" applyFill="1" applyAlignment="1">
      <alignment horizontal="right"/>
    </xf>
    <xf numFmtId="0" fontId="103" fillId="0" borderId="0" xfId="0" applyFont="1" applyFill="1" applyAlignment="1" applyProtection="1"/>
    <xf numFmtId="0" fontId="96" fillId="0" borderId="0" xfId="0" applyFont="1" applyFill="1" applyAlignment="1" applyProtection="1">
      <alignment horizontal="justify"/>
    </xf>
    <xf numFmtId="0" fontId="96" fillId="0" borderId="0" xfId="0" quotePrefix="1" applyFont="1" applyFill="1" applyAlignment="1">
      <alignment vertical="top"/>
    </xf>
    <xf numFmtId="0" fontId="96" fillId="0" borderId="111" xfId="0" applyFont="1" applyFill="1" applyBorder="1" applyAlignment="1" applyProtection="1"/>
    <xf numFmtId="0" fontId="96" fillId="0" borderId="111" xfId="0" applyFont="1" applyFill="1" applyBorder="1" applyAlignment="1" applyProtection="1">
      <alignment horizontal="right"/>
    </xf>
    <xf numFmtId="0" fontId="96" fillId="0" borderId="0" xfId="0" applyFont="1" applyFill="1" applyAlignment="1">
      <alignment horizontal="justify" wrapText="1"/>
    </xf>
    <xf numFmtId="0" fontId="102" fillId="0" borderId="0" xfId="0" applyFont="1" applyFill="1" applyAlignment="1" applyProtection="1">
      <alignment horizontal="justify" wrapText="1"/>
    </xf>
    <xf numFmtId="0" fontId="9" fillId="0" borderId="0" xfId="0" applyFont="1" applyAlignment="1" applyProtection="1">
      <alignment horizontal="left"/>
    </xf>
    <xf numFmtId="0" fontId="9" fillId="0" borderId="0" xfId="0" applyFont="1" applyAlignment="1" applyProtection="1">
      <alignment horizontal="left" wrapText="1"/>
    </xf>
    <xf numFmtId="0" fontId="96" fillId="0" borderId="0" xfId="0" quotePrefix="1" applyFont="1" applyFill="1" applyAlignment="1" applyProtection="1">
      <alignment vertical="top"/>
    </xf>
    <xf numFmtId="0" fontId="100" fillId="0" borderId="0" xfId="0" applyFont="1" applyFill="1" applyAlignment="1" applyProtection="1">
      <alignment horizontal="justify" wrapText="1"/>
    </xf>
    <xf numFmtId="0" fontId="96" fillId="0" borderId="6" xfId="0" applyFont="1" applyFill="1" applyBorder="1" applyAlignment="1" applyProtection="1">
      <alignment vertical="top"/>
    </xf>
    <xf numFmtId="0" fontId="96" fillId="0" borderId="6" xfId="0" quotePrefix="1" applyFont="1" applyFill="1" applyBorder="1" applyAlignment="1">
      <alignment horizontal="right" vertical="top"/>
    </xf>
    <xf numFmtId="0" fontId="104" fillId="0" borderId="6" xfId="0" applyFont="1" applyFill="1" applyBorder="1" applyAlignment="1" applyProtection="1"/>
    <xf numFmtId="0" fontId="104" fillId="0" borderId="6" xfId="0" applyFont="1" applyFill="1" applyBorder="1" applyAlignment="1">
      <alignment horizontal="right"/>
    </xf>
    <xf numFmtId="39" fontId="105" fillId="0" borderId="0" xfId="0" applyNumberFormat="1" applyFont="1" applyFill="1" applyProtection="1"/>
    <xf numFmtId="0" fontId="96" fillId="0" borderId="0" xfId="0" applyFont="1" applyFill="1" applyBorder="1" applyAlignment="1" applyProtection="1">
      <alignment vertical="top"/>
    </xf>
    <xf numFmtId="0" fontId="96" fillId="0" borderId="0" xfId="0" applyFont="1" applyFill="1" applyBorder="1" applyAlignment="1" applyProtection="1">
      <alignment horizontal="right" vertical="top"/>
    </xf>
    <xf numFmtId="0" fontId="104" fillId="0" borderId="0" xfId="0" applyFont="1" applyFill="1" applyBorder="1" applyAlignment="1" applyProtection="1"/>
    <xf numFmtId="0" fontId="104" fillId="0" borderId="0" xfId="0" applyFont="1" applyFill="1" applyBorder="1" applyAlignment="1">
      <alignment horizontal="right"/>
    </xf>
    <xf numFmtId="0" fontId="96" fillId="0" borderId="0" xfId="0" applyFont="1" applyFill="1" applyAlignment="1" applyProtection="1">
      <alignment vertical="top"/>
    </xf>
    <xf numFmtId="0" fontId="96" fillId="0" borderId="0" xfId="0" applyFont="1" applyFill="1" applyAlignment="1" applyProtection="1">
      <alignment horizontal="right" vertical="top"/>
    </xf>
    <xf numFmtId="0" fontId="96" fillId="0" borderId="0" xfId="0" applyFont="1" applyFill="1" applyAlignment="1">
      <alignment horizontal="right"/>
    </xf>
    <xf numFmtId="0" fontId="96" fillId="0" borderId="0" xfId="0" quotePrefix="1" applyFont="1" applyFill="1" applyAlignment="1" applyProtection="1">
      <alignment horizontal="right" vertical="top"/>
    </xf>
    <xf numFmtId="0" fontId="32" fillId="0" borderId="0" xfId="0" applyFont="1" applyFill="1" applyAlignment="1" applyProtection="1">
      <alignment horizontal="justify" wrapText="1"/>
    </xf>
    <xf numFmtId="0" fontId="9" fillId="0" borderId="111" xfId="0" applyFont="1" applyBorder="1"/>
    <xf numFmtId="0" fontId="9" fillId="0" borderId="111" xfId="0" applyFont="1" applyBorder="1" applyAlignment="1">
      <alignment horizontal="right"/>
    </xf>
    <xf numFmtId="0" fontId="32" fillId="0" borderId="0" xfId="0" applyFont="1" applyFill="1" applyBorder="1" applyAlignment="1" applyProtection="1">
      <alignment horizontal="justify" wrapText="1"/>
    </xf>
    <xf numFmtId="0" fontId="96" fillId="0" borderId="0" xfId="0" applyFont="1" applyFill="1" applyBorder="1" applyAlignment="1">
      <alignment horizontal="right"/>
    </xf>
    <xf numFmtId="0" fontId="9" fillId="0" borderId="0" xfId="0" applyFont="1" applyAlignment="1">
      <alignment horizontal="right"/>
    </xf>
    <xf numFmtId="0" fontId="96" fillId="0" borderId="0" xfId="0" applyFont="1" applyFill="1" applyAlignment="1" applyProtection="1">
      <alignment horizontal="justify" vertical="top"/>
    </xf>
    <xf numFmtId="0" fontId="9" fillId="0" borderId="0" xfId="0" applyFont="1" applyAlignment="1">
      <alignment horizontal="justify" wrapText="1"/>
    </xf>
    <xf numFmtId="0" fontId="9" fillId="0" borderId="6" xfId="0" applyFont="1" applyFill="1" applyBorder="1" applyAlignment="1" applyProtection="1">
      <alignment horizontal="justify" wrapText="1"/>
    </xf>
    <xf numFmtId="0" fontId="9" fillId="0" borderId="6" xfId="0" applyFont="1" applyFill="1" applyBorder="1" applyAlignment="1" applyProtection="1">
      <alignment horizontal="right"/>
    </xf>
    <xf numFmtId="0" fontId="96" fillId="0" borderId="6" xfId="0" quotePrefix="1" applyFont="1" applyFill="1" applyBorder="1" applyAlignment="1" applyProtection="1">
      <alignment vertical="top"/>
    </xf>
    <xf numFmtId="0" fontId="96" fillId="0" borderId="6" xfId="0" quotePrefix="1" applyFont="1" applyFill="1" applyBorder="1" applyAlignment="1" applyProtection="1">
      <alignment horizontal="right" vertical="top"/>
    </xf>
    <xf numFmtId="165" fontId="96" fillId="0" borderId="0" xfId="2" applyFont="1" applyFill="1" applyAlignment="1" applyProtection="1"/>
    <xf numFmtId="165" fontId="106" fillId="0" borderId="0" xfId="2" applyFont="1" applyFill="1" applyAlignment="1" applyProtection="1"/>
    <xf numFmtId="0" fontId="96" fillId="0" borderId="0" xfId="0" applyFont="1" applyFill="1"/>
    <xf numFmtId="39" fontId="97" fillId="0" borderId="0" xfId="1" applyNumberFormat="1" applyFont="1" applyFill="1"/>
    <xf numFmtId="166" fontId="97" fillId="0" borderId="0" xfId="1" applyFont="1" applyFill="1"/>
    <xf numFmtId="0" fontId="96" fillId="0" borderId="6" xfId="0" applyFont="1" applyFill="1" applyBorder="1" applyAlignment="1">
      <alignment vertical="top"/>
    </xf>
    <xf numFmtId="0" fontId="96" fillId="0" borderId="6" xfId="0" applyFont="1" applyFill="1" applyBorder="1" applyAlignment="1">
      <alignment horizontal="right" vertical="top"/>
    </xf>
    <xf numFmtId="0" fontId="104" fillId="0" borderId="6" xfId="0" applyFont="1" applyFill="1" applyBorder="1" applyAlignment="1" applyProtection="1">
      <alignment wrapText="1"/>
    </xf>
    <xf numFmtId="0" fontId="104" fillId="0" borderId="0" xfId="0" applyFont="1" applyFill="1" applyAlignment="1" applyProtection="1"/>
    <xf numFmtId="0" fontId="104" fillId="0" borderId="0" xfId="0" applyFont="1" applyFill="1" applyAlignment="1">
      <alignment horizontal="right"/>
    </xf>
    <xf numFmtId="0" fontId="107" fillId="0" borderId="0" xfId="0" applyFont="1" applyFill="1" applyAlignment="1">
      <alignment horizontal="right"/>
    </xf>
    <xf numFmtId="0" fontId="0" fillId="0" borderId="0" xfId="0" applyAlignment="1">
      <alignment vertical="top"/>
    </xf>
    <xf numFmtId="0" fontId="0" fillId="0" borderId="0" xfId="0" applyAlignment="1">
      <alignment horizontal="right" vertical="top"/>
    </xf>
    <xf numFmtId="0" fontId="102" fillId="0" borderId="0" xfId="0" applyFont="1"/>
    <xf numFmtId="0" fontId="95" fillId="0" borderId="0" xfId="0" applyFont="1" applyAlignment="1">
      <alignment horizontal="left" vertical="top"/>
    </xf>
    <xf numFmtId="0" fontId="108" fillId="0" borderId="0" xfId="0" applyFont="1"/>
    <xf numFmtId="0" fontId="109" fillId="0" borderId="0" xfId="0" applyFont="1" applyFill="1" applyAlignment="1" applyProtection="1">
      <alignment horizontal="center"/>
    </xf>
    <xf numFmtId="0" fontId="9" fillId="0" borderId="0" xfId="0" applyFont="1" applyAlignment="1">
      <alignment horizontal="left" vertical="top"/>
    </xf>
    <xf numFmtId="0" fontId="102" fillId="0" borderId="0" xfId="0" applyFont="1" applyBorder="1" applyAlignment="1" applyProtection="1">
      <alignment horizontal="justify" wrapText="1"/>
    </xf>
    <xf numFmtId="49" fontId="110" fillId="0" borderId="0" xfId="0" applyNumberFormat="1" applyFont="1" applyAlignment="1">
      <alignment vertical="top"/>
    </xf>
    <xf numFmtId="0" fontId="110" fillId="0" borderId="0" xfId="0" applyFont="1"/>
    <xf numFmtId="165" fontId="108" fillId="0" borderId="0" xfId="2" applyFont="1"/>
    <xf numFmtId="0" fontId="108" fillId="0" borderId="0" xfId="0" applyFont="1" applyAlignment="1">
      <alignment vertical="top"/>
    </xf>
    <xf numFmtId="0" fontId="86" fillId="0" borderId="0" xfId="0" applyFont="1" applyFill="1" applyBorder="1"/>
    <xf numFmtId="0" fontId="86" fillId="0" borderId="0" xfId="0" applyFont="1" applyFill="1" applyBorder="1" applyAlignment="1">
      <alignment horizontal="right"/>
    </xf>
    <xf numFmtId="2" fontId="86" fillId="0" borderId="0" xfId="0" applyNumberFormat="1" applyFont="1" applyFill="1" applyBorder="1" applyAlignment="1">
      <alignment horizontal="right"/>
    </xf>
    <xf numFmtId="165" fontId="86" fillId="0" borderId="0" xfId="2" applyFont="1" applyFill="1" applyBorder="1" applyAlignment="1">
      <alignment horizontal="right"/>
    </xf>
    <xf numFmtId="0" fontId="111" fillId="0" borderId="0" xfId="0" applyFont="1" applyBorder="1" applyAlignment="1" applyProtection="1">
      <alignment horizontal="justify" wrapText="1"/>
    </xf>
    <xf numFmtId="0" fontId="20" fillId="0" borderId="0" xfId="0" applyFont="1" applyAlignment="1" applyProtection="1">
      <alignment horizontal="justify" wrapText="1"/>
    </xf>
    <xf numFmtId="0" fontId="111" fillId="0" borderId="0" xfId="0" applyFont="1" applyAlignment="1" applyProtection="1">
      <alignment horizontal="justify" wrapText="1"/>
    </xf>
    <xf numFmtId="0" fontId="112" fillId="0" borderId="0" xfId="0" applyFont="1" applyFill="1" applyBorder="1" applyAlignment="1" applyProtection="1"/>
    <xf numFmtId="0" fontId="32" fillId="0" borderId="0" xfId="0" applyFont="1" applyFill="1" applyBorder="1" applyAlignment="1">
      <alignment horizontal="right"/>
    </xf>
    <xf numFmtId="165" fontId="32" fillId="0" borderId="0" xfId="2" applyFont="1" applyFill="1" applyBorder="1"/>
    <xf numFmtId="165" fontId="32" fillId="0" borderId="0" xfId="2" applyFont="1" applyFill="1"/>
    <xf numFmtId="0" fontId="32" fillId="0" borderId="0" xfId="0" applyFont="1" applyFill="1" applyAlignment="1">
      <alignment horizontal="right"/>
    </xf>
    <xf numFmtId="165" fontId="32" fillId="0" borderId="0" xfId="2" applyFont="1" applyFill="1" applyProtection="1"/>
    <xf numFmtId="0" fontId="113" fillId="0" borderId="0" xfId="0" applyFont="1" applyFill="1" applyAlignment="1" applyProtection="1">
      <alignment horizontal="justify" wrapText="1"/>
    </xf>
    <xf numFmtId="0" fontId="32" fillId="0" borderId="0" xfId="0" applyFont="1" applyFill="1" applyAlignment="1" applyProtection="1">
      <alignment horizontal="right"/>
    </xf>
    <xf numFmtId="0" fontId="32" fillId="0" borderId="0" xfId="0" applyFont="1" applyFill="1" applyBorder="1" applyAlignment="1" applyProtection="1">
      <alignment horizontal="right"/>
    </xf>
    <xf numFmtId="165" fontId="32" fillId="0" borderId="0" xfId="2" applyFont="1" applyFill="1" applyBorder="1" applyProtection="1"/>
    <xf numFmtId="0" fontId="113" fillId="0" borderId="0" xfId="0" applyFont="1" applyFill="1" applyAlignment="1" applyProtection="1">
      <alignment horizontal="left"/>
    </xf>
    <xf numFmtId="0" fontId="113" fillId="0" borderId="0" xfId="0" applyFont="1" applyFill="1" applyAlignment="1" applyProtection="1">
      <alignment horizontal="center"/>
    </xf>
    <xf numFmtId="0" fontId="113" fillId="0" borderId="0" xfId="0" applyFont="1" applyFill="1" applyBorder="1" applyAlignment="1" applyProtection="1">
      <alignment horizontal="center"/>
    </xf>
    <xf numFmtId="165" fontId="32" fillId="0" borderId="0" xfId="2" applyFont="1" applyFill="1" applyBorder="1" applyAlignment="1" applyProtection="1">
      <alignment horizontal="center"/>
    </xf>
    <xf numFmtId="0" fontId="114" fillId="0" borderId="0" xfId="0" applyFont="1" applyAlignment="1">
      <alignment horizontal="right" vertical="top"/>
    </xf>
    <xf numFmtId="0" fontId="108" fillId="0" borderId="0" xfId="0" quotePrefix="1" applyFont="1" applyAlignment="1">
      <alignment vertical="top"/>
    </xf>
    <xf numFmtId="0" fontId="32" fillId="0" borderId="0" xfId="0" quotePrefix="1" applyFont="1" applyFill="1" applyAlignment="1" applyProtection="1">
      <alignment horizontal="justify" wrapText="1"/>
    </xf>
    <xf numFmtId="0" fontId="32" fillId="0" borderId="0" xfId="0" applyFont="1" applyFill="1"/>
    <xf numFmtId="0" fontId="32" fillId="0" borderId="0" xfId="0" applyFont="1" applyFill="1" applyBorder="1"/>
    <xf numFmtId="0" fontId="115" fillId="0" borderId="6" xfId="0" applyFont="1" applyFill="1" applyBorder="1" applyAlignment="1" applyProtection="1"/>
    <xf numFmtId="0" fontId="32" fillId="0" borderId="6" xfId="0" applyFont="1" applyFill="1" applyBorder="1" applyAlignment="1">
      <alignment horizontal="right"/>
    </xf>
    <xf numFmtId="165" fontId="32" fillId="0" borderId="6" xfId="2" applyFont="1" applyFill="1" applyBorder="1" applyProtection="1"/>
    <xf numFmtId="165" fontId="115" fillId="0" borderId="6" xfId="2" applyFont="1" applyFill="1" applyBorder="1" applyProtection="1"/>
    <xf numFmtId="0" fontId="20" fillId="0" borderId="0" xfId="0" quotePrefix="1" applyFont="1" applyAlignment="1" applyProtection="1">
      <alignment horizontal="justify" wrapText="1"/>
    </xf>
    <xf numFmtId="0" fontId="111" fillId="0" borderId="0" xfId="0" applyFont="1" applyFill="1" applyAlignment="1" applyProtection="1">
      <alignment horizontal="justify" wrapText="1"/>
    </xf>
    <xf numFmtId="0" fontId="108" fillId="0" borderId="0" xfId="0" applyFont="1" applyFill="1" applyAlignment="1">
      <alignment vertical="top"/>
    </xf>
    <xf numFmtId="0" fontId="20" fillId="0" borderId="0" xfId="0" applyFont="1" applyFill="1" applyAlignment="1" applyProtection="1">
      <alignment horizontal="justify" wrapText="1"/>
    </xf>
    <xf numFmtId="0" fontId="32" fillId="0" borderId="0" xfId="0" applyFont="1" applyFill="1" applyAlignment="1" applyProtection="1"/>
    <xf numFmtId="165" fontId="32" fillId="0" borderId="0" xfId="2" applyFont="1" applyFill="1" applyAlignment="1" applyProtection="1">
      <alignment wrapText="1"/>
    </xf>
    <xf numFmtId="0" fontId="108" fillId="0" borderId="0" xfId="0" applyFont="1" applyFill="1"/>
    <xf numFmtId="0" fontId="20" fillId="0" borderId="6" xfId="0" applyFont="1" applyBorder="1" applyAlignment="1" applyProtection="1">
      <alignment horizontal="justify" vertical="top" wrapText="1"/>
    </xf>
    <xf numFmtId="0" fontId="32" fillId="0" borderId="6" xfId="0" applyFont="1" applyFill="1" applyBorder="1" applyAlignment="1" applyProtection="1">
      <alignment horizontal="right"/>
    </xf>
    <xf numFmtId="0" fontId="20" fillId="0" borderId="111" xfId="0" quotePrefix="1" applyFont="1" applyBorder="1" applyAlignment="1" applyProtection="1">
      <alignment horizontal="justify" vertical="top" wrapText="1"/>
    </xf>
    <xf numFmtId="0" fontId="32" fillId="0" borderId="111" xfId="0" applyFont="1" applyFill="1" applyBorder="1" applyAlignment="1" applyProtection="1">
      <alignment horizontal="right"/>
    </xf>
    <xf numFmtId="165" fontId="32" fillId="0" borderId="111" xfId="2" applyFont="1" applyFill="1" applyBorder="1" applyProtection="1"/>
    <xf numFmtId="0" fontId="20" fillId="0" borderId="0" xfId="0" quotePrefix="1" applyFont="1" applyAlignment="1" applyProtection="1">
      <alignment horizontal="justify" vertical="top" wrapText="1"/>
    </xf>
    <xf numFmtId="0" fontId="20" fillId="0" borderId="0" xfId="0" applyFont="1" applyAlignment="1" applyProtection="1">
      <alignment horizontal="justify" vertical="top" wrapText="1"/>
    </xf>
    <xf numFmtId="0" fontId="20" fillId="0" borderId="0" xfId="0" applyFont="1" applyBorder="1" applyAlignment="1" applyProtection="1">
      <alignment horizontal="justify" vertical="top" wrapText="1"/>
    </xf>
    <xf numFmtId="0" fontId="32" fillId="0" borderId="0" xfId="0" applyFont="1" applyFill="1" applyAlignment="1">
      <alignment horizontal="justify" wrapText="1"/>
    </xf>
    <xf numFmtId="0" fontId="108" fillId="0" borderId="0" xfId="0" applyFont="1" applyBorder="1" applyAlignment="1">
      <alignment vertical="top"/>
    </xf>
    <xf numFmtId="0" fontId="108" fillId="0" borderId="0" xfId="0" applyFont="1" applyBorder="1"/>
    <xf numFmtId="165" fontId="108" fillId="0" borderId="0" xfId="2" applyFont="1" applyBorder="1"/>
    <xf numFmtId="0" fontId="116" fillId="0" borderId="0" xfId="0" applyFont="1" applyBorder="1"/>
    <xf numFmtId="165" fontId="116" fillId="0" borderId="0" xfId="2" applyFont="1" applyBorder="1"/>
    <xf numFmtId="49" fontId="0" fillId="0" borderId="0" xfId="0" applyNumberFormat="1" applyFont="1" applyAlignment="1">
      <alignment horizontal="left"/>
    </xf>
    <xf numFmtId="167" fontId="0" fillId="0" borderId="0" xfId="0" applyNumberFormat="1" applyFont="1"/>
    <xf numFmtId="0" fontId="118" fillId="0" borderId="0" xfId="0" applyFont="1" applyBorder="1"/>
    <xf numFmtId="49" fontId="119" fillId="0" borderId="0" xfId="0" applyNumberFormat="1" applyFont="1" applyAlignment="1">
      <alignment horizontal="left"/>
    </xf>
    <xf numFmtId="0" fontId="120" fillId="0" borderId="0" xfId="0" applyFont="1" applyBorder="1"/>
    <xf numFmtId="167" fontId="121" fillId="0" borderId="0" xfId="0" applyNumberFormat="1" applyFont="1"/>
    <xf numFmtId="49" fontId="121" fillId="0" borderId="0" xfId="0" applyNumberFormat="1" applyFont="1" applyAlignment="1">
      <alignment horizontal="left"/>
    </xf>
    <xf numFmtId="0" fontId="121" fillId="0" borderId="0" xfId="0" applyFont="1"/>
    <xf numFmtId="49" fontId="122" fillId="0" borderId="0" xfId="0" applyNumberFormat="1" applyFont="1" applyBorder="1" applyAlignment="1">
      <alignment horizontal="left"/>
    </xf>
    <xf numFmtId="167" fontId="120" fillId="0" borderId="0" xfId="0" applyNumberFormat="1" applyFont="1" applyBorder="1"/>
    <xf numFmtId="49" fontId="120" fillId="0" borderId="0" xfId="0" applyNumberFormat="1" applyFont="1" applyBorder="1" applyAlignment="1">
      <alignment horizontal="left"/>
    </xf>
    <xf numFmtId="0" fontId="120" fillId="0" borderId="45" xfId="0" applyFont="1" applyBorder="1"/>
    <xf numFmtId="167" fontId="120" fillId="0" borderId="45" xfId="0" applyNumberFormat="1" applyFont="1" applyBorder="1"/>
    <xf numFmtId="49" fontId="120" fillId="0" borderId="0" xfId="0" applyNumberFormat="1" applyFont="1" applyAlignment="1">
      <alignment horizontal="left"/>
    </xf>
    <xf numFmtId="0" fontId="120" fillId="0" borderId="0" xfId="0" applyFont="1"/>
    <xf numFmtId="167" fontId="120" fillId="0" borderId="0" xfId="0" applyNumberFormat="1" applyFont="1"/>
    <xf numFmtId="0" fontId="122" fillId="0" borderId="0" xfId="0" applyFont="1" applyBorder="1"/>
    <xf numFmtId="167" fontId="122" fillId="0" borderId="0" xfId="0" applyNumberFormat="1" applyFont="1" applyBorder="1"/>
    <xf numFmtId="49" fontId="0" fillId="0" borderId="0" xfId="0" applyNumberFormat="1" applyFont="1"/>
    <xf numFmtId="49" fontId="123" fillId="0" borderId="0" xfId="0" applyNumberFormat="1" applyFont="1" applyAlignment="1" applyProtection="1">
      <alignment horizontal="center" vertical="center"/>
    </xf>
    <xf numFmtId="0" fontId="123" fillId="0" borderId="0" xfId="0" applyNumberFormat="1" applyFont="1" applyAlignment="1" applyProtection="1">
      <alignment vertical="center"/>
    </xf>
    <xf numFmtId="0" fontId="0" fillId="0" borderId="0" xfId="0" applyFont="1" applyBorder="1" applyAlignment="1">
      <alignment horizontal="left"/>
    </xf>
    <xf numFmtId="2" fontId="124" fillId="0" borderId="0" xfId="0" applyNumberFormat="1" applyFont="1" applyBorder="1" applyAlignment="1">
      <alignment horizontal="right"/>
    </xf>
    <xf numFmtId="167" fontId="124" fillId="0" borderId="0" xfId="0" applyNumberFormat="1" applyFont="1" applyBorder="1" applyAlignment="1">
      <alignment horizontal="right"/>
    </xf>
    <xf numFmtId="167" fontId="0" fillId="0" borderId="0" xfId="0" applyNumberFormat="1" applyFont="1" applyBorder="1" applyAlignment="1">
      <alignment horizontal="right"/>
    </xf>
    <xf numFmtId="0" fontId="0" fillId="0" borderId="0" xfId="0" applyFont="1" applyBorder="1"/>
    <xf numFmtId="0" fontId="0" fillId="0" borderId="0" xfId="0" applyFont="1" applyBorder="1" applyAlignment="1">
      <alignment horizontal="left" vertical="top" wrapText="1"/>
    </xf>
    <xf numFmtId="0" fontId="125" fillId="0" borderId="0" xfId="0" applyFont="1" applyBorder="1" applyAlignment="1">
      <alignment horizontal="left" vertical="top"/>
    </xf>
    <xf numFmtId="0" fontId="121" fillId="0" borderId="0" xfId="0" applyFont="1" applyBorder="1" applyAlignment="1">
      <alignment horizontal="left" vertical="top" wrapText="1"/>
    </xf>
    <xf numFmtId="0" fontId="126" fillId="0" borderId="85" xfId="0" applyFont="1" applyBorder="1" applyAlignment="1">
      <alignment horizontal="left" vertical="top" wrapText="1"/>
    </xf>
    <xf numFmtId="0" fontId="126" fillId="0" borderId="80" xfId="0" applyFont="1" applyBorder="1" applyAlignment="1">
      <alignment horizontal="left"/>
    </xf>
    <xf numFmtId="2" fontId="127" fillId="0" borderId="80" xfId="0" applyNumberFormat="1" applyFont="1" applyBorder="1" applyAlignment="1">
      <alignment horizontal="right"/>
    </xf>
    <xf numFmtId="167" fontId="126" fillId="0" borderId="1" xfId="0" applyNumberFormat="1" applyFont="1" applyBorder="1" applyAlignment="1">
      <alignment horizontal="right" vertical="top" wrapText="1"/>
    </xf>
    <xf numFmtId="0" fontId="3" fillId="0" borderId="0" xfId="0" applyFont="1" applyBorder="1" applyAlignment="1">
      <alignment horizontal="left" vertical="top" wrapText="1"/>
    </xf>
    <xf numFmtId="0" fontId="3" fillId="0" borderId="0" xfId="0" applyFont="1" applyBorder="1" applyAlignment="1">
      <alignment horizontal="left"/>
    </xf>
    <xf numFmtId="2" fontId="128" fillId="0" borderId="0" xfId="0" applyNumberFormat="1" applyFont="1" applyBorder="1" applyAlignment="1">
      <alignment horizontal="right"/>
    </xf>
    <xf numFmtId="167" fontId="3" fillId="0" borderId="0" xfId="0" applyNumberFormat="1" applyFont="1" applyBorder="1" applyAlignment="1">
      <alignment horizontal="right" vertical="top" wrapText="1"/>
    </xf>
    <xf numFmtId="0" fontId="129" fillId="0" borderId="0" xfId="0" applyFont="1" applyFill="1" applyBorder="1" applyAlignment="1">
      <alignment horizontal="left" vertical="top" wrapText="1"/>
    </xf>
    <xf numFmtId="0" fontId="129" fillId="0" borderId="0" xfId="0" applyFont="1" applyFill="1" applyBorder="1" applyAlignment="1">
      <alignment wrapText="1"/>
    </xf>
    <xf numFmtId="0" fontId="1" fillId="0" borderId="0" xfId="0" applyFont="1" applyBorder="1" applyAlignment="1">
      <alignment horizontal="left"/>
    </xf>
    <xf numFmtId="0" fontId="118" fillId="0" borderId="0" xfId="0" applyFont="1" applyFill="1" applyBorder="1" applyAlignment="1">
      <alignment horizontal="left" vertical="top"/>
    </xf>
    <xf numFmtId="0" fontId="129" fillId="5" borderId="1" xfId="0" applyFont="1" applyFill="1" applyBorder="1" applyAlignment="1">
      <alignment horizontal="left" vertical="top" wrapText="1"/>
    </xf>
    <xf numFmtId="0" fontId="129" fillId="5" borderId="1" xfId="0" applyFont="1" applyFill="1" applyBorder="1"/>
    <xf numFmtId="0" fontId="1" fillId="5" borderId="1" xfId="0" applyFont="1" applyFill="1" applyBorder="1" applyAlignment="1">
      <alignment horizontal="left"/>
    </xf>
    <xf numFmtId="2" fontId="129" fillId="5" borderId="1" xfId="0" applyNumberFormat="1" applyFont="1" applyFill="1" applyBorder="1" applyAlignment="1">
      <alignment horizontal="right"/>
    </xf>
    <xf numFmtId="167" fontId="129" fillId="5" borderId="1" xfId="0" applyNumberFormat="1" applyFont="1" applyFill="1" applyBorder="1" applyAlignment="1">
      <alignment horizontal="right"/>
    </xf>
    <xf numFmtId="167" fontId="1" fillId="5" borderId="1" xfId="0" applyNumberFormat="1" applyFont="1" applyFill="1" applyBorder="1" applyAlignment="1">
      <alignment horizontal="right"/>
    </xf>
    <xf numFmtId="0" fontId="130" fillId="0" borderId="1" xfId="4" applyFont="1" applyFill="1" applyBorder="1" applyAlignment="1">
      <alignment horizontal="left" vertical="top" wrapText="1"/>
    </xf>
    <xf numFmtId="0" fontId="130" fillId="0" borderId="1" xfId="0" applyFont="1" applyFill="1" applyBorder="1" applyAlignment="1" applyProtection="1">
      <alignment horizontal="left" vertical="top" wrapText="1"/>
      <protection locked="0"/>
    </xf>
    <xf numFmtId="0" fontId="0" fillId="0" borderId="1" xfId="0" applyFont="1" applyFill="1" applyBorder="1" applyAlignment="1">
      <alignment horizontal="left"/>
    </xf>
    <xf numFmtId="2" fontId="130" fillId="0" borderId="1" xfId="0" applyNumberFormat="1" applyFont="1" applyBorder="1" applyAlignment="1">
      <alignment horizontal="right"/>
    </xf>
    <xf numFmtId="167" fontId="130" fillId="0" borderId="1" xfId="0" applyNumberFormat="1" applyFont="1" applyBorder="1" applyAlignment="1">
      <alignment horizontal="right"/>
    </xf>
    <xf numFmtId="167" fontId="0" fillId="0" borderId="1" xfId="0" applyNumberFormat="1" applyFont="1" applyBorder="1" applyAlignment="1">
      <alignment horizontal="right"/>
    </xf>
    <xf numFmtId="0" fontId="130" fillId="0" borderId="1" xfId="0" applyFont="1" applyFill="1" applyBorder="1" applyAlignment="1">
      <alignment horizontal="left" wrapText="1"/>
    </xf>
    <xf numFmtId="0" fontId="130" fillId="0" borderId="1" xfId="0" applyFont="1" applyFill="1" applyBorder="1" applyAlignment="1">
      <alignment horizontal="left"/>
    </xf>
    <xf numFmtId="0" fontId="130" fillId="0" borderId="7" xfId="0" applyFont="1" applyFill="1" applyBorder="1" applyAlignment="1">
      <alignment horizontal="left" vertical="top" wrapText="1"/>
    </xf>
    <xf numFmtId="0" fontId="130" fillId="0" borderId="7" xfId="0" applyFont="1" applyFill="1" applyBorder="1" applyAlignment="1">
      <alignment horizontal="left"/>
    </xf>
    <xf numFmtId="2" fontId="124" fillId="0" borderId="7" xfId="0" applyNumberFormat="1" applyFont="1" applyBorder="1" applyAlignment="1">
      <alignment horizontal="right"/>
    </xf>
    <xf numFmtId="167" fontId="124" fillId="0" borderId="7" xfId="0" applyNumberFormat="1" applyFont="1" applyBorder="1" applyAlignment="1">
      <alignment horizontal="right"/>
    </xf>
    <xf numFmtId="167" fontId="0" fillId="0" borderId="7" xfId="0" applyNumberFormat="1" applyFont="1" applyBorder="1" applyAlignment="1">
      <alignment horizontal="right"/>
    </xf>
    <xf numFmtId="0" fontId="129" fillId="0" borderId="36" xfId="4" applyFont="1" applyFill="1" applyBorder="1" applyAlignment="1">
      <alignment horizontal="left" vertical="top" wrapText="1"/>
    </xf>
    <xf numFmtId="0" fontId="129" fillId="0" borderId="114" xfId="0" applyFont="1" applyFill="1" applyBorder="1" applyAlignment="1">
      <alignment horizontal="left" vertical="top" wrapText="1"/>
    </xf>
    <xf numFmtId="0" fontId="129" fillId="0" borderId="114" xfId="0" applyFont="1" applyFill="1" applyBorder="1" applyAlignment="1">
      <alignment horizontal="left"/>
    </xf>
    <xf numFmtId="2" fontId="131" fillId="0" borderId="114" xfId="0" applyNumberFormat="1" applyFont="1" applyBorder="1" applyAlignment="1">
      <alignment horizontal="right"/>
    </xf>
    <xf numFmtId="167" fontId="131" fillId="0" borderId="114" xfId="0" applyNumberFormat="1" applyFont="1" applyBorder="1" applyAlignment="1">
      <alignment horizontal="right"/>
    </xf>
    <xf numFmtId="167" fontId="1" fillId="0" borderId="37" xfId="0" applyNumberFormat="1" applyFont="1" applyBorder="1" applyAlignment="1">
      <alignment horizontal="right"/>
    </xf>
    <xf numFmtId="0" fontId="129" fillId="0" borderId="0" xfId="4" applyFont="1" applyFill="1" applyBorder="1" applyAlignment="1">
      <alignment horizontal="left" vertical="top" wrapText="1"/>
    </xf>
    <xf numFmtId="0" fontId="129" fillId="0" borderId="0" xfId="0" applyFont="1" applyFill="1" applyBorder="1" applyAlignment="1">
      <alignment horizontal="left"/>
    </xf>
    <xf numFmtId="2" fontId="131" fillId="0" borderId="0" xfId="0" applyNumberFormat="1" applyFont="1" applyBorder="1" applyAlignment="1">
      <alignment horizontal="right"/>
    </xf>
    <xf numFmtId="167" fontId="131" fillId="0" borderId="0" xfId="0" applyNumberFormat="1" applyFont="1" applyBorder="1" applyAlignment="1">
      <alignment horizontal="right"/>
    </xf>
    <xf numFmtId="167" fontId="1" fillId="0" borderId="0" xfId="0" applyNumberFormat="1" applyFont="1" applyBorder="1" applyAlignment="1">
      <alignment horizontal="right"/>
    </xf>
    <xf numFmtId="0" fontId="0" fillId="0" borderId="0" xfId="0" applyFont="1" applyBorder="1" applyAlignment="1">
      <alignment wrapText="1"/>
    </xf>
    <xf numFmtId="2" fontId="130" fillId="0" borderId="0" xfId="0" applyNumberFormat="1" applyFont="1" applyBorder="1" applyAlignment="1">
      <alignment horizontal="right"/>
    </xf>
    <xf numFmtId="2" fontId="132" fillId="0" borderId="80" xfId="0" applyNumberFormat="1" applyFont="1" applyBorder="1" applyAlignment="1">
      <alignment horizontal="right"/>
    </xf>
    <xf numFmtId="2" fontId="118" fillId="0" borderId="0" xfId="0" applyNumberFormat="1" applyFont="1" applyBorder="1" applyAlignment="1">
      <alignment horizontal="right"/>
    </xf>
    <xf numFmtId="0" fontId="118" fillId="0" borderId="0" xfId="4" applyFont="1" applyFill="1" applyBorder="1" applyAlignment="1">
      <alignment horizontal="left" vertical="top" wrapText="1"/>
    </xf>
    <xf numFmtId="2" fontId="129" fillId="0" borderId="0" xfId="0" applyNumberFormat="1" applyFont="1" applyBorder="1" applyAlignment="1">
      <alignment horizontal="right"/>
    </xf>
    <xf numFmtId="0" fontId="130" fillId="0" borderId="0" xfId="4" applyFont="1" applyFill="1" applyBorder="1" applyAlignment="1">
      <alignment horizontal="left" vertical="top" wrapText="1"/>
    </xf>
    <xf numFmtId="0" fontId="130" fillId="0" borderId="0" xfId="0" applyFont="1" applyFill="1" applyBorder="1" applyAlignment="1">
      <alignment wrapText="1"/>
    </xf>
    <xf numFmtId="0" fontId="130" fillId="0" borderId="1" xfId="0" applyFont="1" applyFill="1" applyBorder="1" applyAlignment="1">
      <alignment horizontal="left" vertical="top"/>
    </xf>
    <xf numFmtId="0" fontId="130" fillId="0" borderId="7" xfId="4" applyFont="1" applyFill="1" applyBorder="1" applyAlignment="1">
      <alignment horizontal="left" vertical="top" wrapText="1"/>
    </xf>
    <xf numFmtId="2" fontId="130" fillId="0" borderId="7" xfId="0" applyNumberFormat="1" applyFont="1" applyBorder="1" applyAlignment="1">
      <alignment horizontal="right"/>
    </xf>
    <xf numFmtId="0" fontId="1" fillId="0" borderId="36" xfId="0" applyFont="1" applyBorder="1" applyAlignment="1">
      <alignment horizontal="left" vertical="top" wrapText="1"/>
    </xf>
    <xf numFmtId="2" fontId="129" fillId="0" borderId="114" xfId="0" applyNumberFormat="1" applyFont="1" applyBorder="1" applyAlignment="1">
      <alignment horizontal="right"/>
    </xf>
    <xf numFmtId="0" fontId="118" fillId="0" borderId="0" xfId="0" applyFont="1" applyFill="1" applyBorder="1" applyAlignment="1">
      <alignment horizontal="left" vertical="top" wrapText="1"/>
    </xf>
    <xf numFmtId="0" fontId="130" fillId="0" borderId="0" xfId="0" applyFont="1" applyFill="1" applyBorder="1" applyAlignment="1">
      <alignment horizontal="left" vertical="top"/>
    </xf>
    <xf numFmtId="0" fontId="130" fillId="0" borderId="0" xfId="0" applyFont="1" applyFill="1" applyBorder="1" applyAlignment="1" applyProtection="1">
      <alignment horizontal="left" vertical="top" wrapText="1"/>
      <protection locked="0"/>
    </xf>
    <xf numFmtId="0" fontId="130" fillId="0" borderId="0" xfId="0" applyFont="1" applyFill="1" applyBorder="1" applyAlignment="1">
      <alignment horizontal="left"/>
    </xf>
    <xf numFmtId="0" fontId="130" fillId="0" borderId="1" xfId="0" applyFont="1" applyFill="1" applyBorder="1" applyAlignment="1">
      <alignment horizontal="left" vertical="top" wrapText="1"/>
    </xf>
    <xf numFmtId="0" fontId="0" fillId="0" borderId="0" xfId="0" applyFont="1" applyFill="1" applyBorder="1"/>
    <xf numFmtId="0" fontId="129" fillId="0" borderId="36" xfId="0" applyFont="1" applyFill="1" applyBorder="1" applyAlignment="1">
      <alignment horizontal="left" vertical="top" wrapText="1"/>
    </xf>
    <xf numFmtId="0" fontId="118" fillId="0" borderId="0" xfId="0" applyFont="1" applyFill="1" applyBorder="1" applyAlignment="1">
      <alignment vertical="top" wrapText="1"/>
    </xf>
    <xf numFmtId="0" fontId="130" fillId="0" borderId="1" xfId="0" applyFont="1" applyFill="1" applyBorder="1" applyAlignment="1">
      <alignment vertical="top" wrapText="1"/>
    </xf>
    <xf numFmtId="0" fontId="130" fillId="0" borderId="1" xfId="0" applyFont="1" applyFill="1" applyBorder="1" applyAlignment="1" applyProtection="1">
      <alignment horizontal="left" wrapText="1"/>
      <protection locked="0"/>
    </xf>
    <xf numFmtId="0" fontId="130" fillId="0" borderId="0" xfId="0" applyFont="1"/>
    <xf numFmtId="0" fontId="130" fillId="0" borderId="0" xfId="0" applyFont="1" applyAlignment="1">
      <alignment horizontal="right"/>
    </xf>
    <xf numFmtId="165" fontId="130" fillId="0" borderId="0" xfId="2" applyFont="1"/>
    <xf numFmtId="49" fontId="84" fillId="0" borderId="0" xfId="0" applyNumberFormat="1" applyFont="1"/>
    <xf numFmtId="0" fontId="84" fillId="0" borderId="0" xfId="0" applyFont="1"/>
    <xf numFmtId="49" fontId="86" fillId="0" borderId="0" xfId="8" applyNumberFormat="1" applyFont="1" applyFill="1" applyBorder="1" applyAlignment="1"/>
    <xf numFmtId="0" fontId="86" fillId="0" borderId="0" xfId="8" applyNumberFormat="1" applyFont="1" applyFill="1" applyBorder="1" applyAlignment="1"/>
    <xf numFmtId="0" fontId="117" fillId="5" borderId="1" xfId="0" applyFont="1" applyFill="1" applyBorder="1"/>
    <xf numFmtId="0" fontId="117" fillId="5" borderId="1" xfId="0" applyFont="1" applyFill="1" applyBorder="1" applyAlignment="1">
      <alignment horizontal="right"/>
    </xf>
    <xf numFmtId="2" fontId="117" fillId="5" borderId="1" xfId="0" applyNumberFormat="1" applyFont="1" applyFill="1" applyBorder="1" applyAlignment="1">
      <alignment horizontal="right"/>
    </xf>
    <xf numFmtId="165" fontId="117" fillId="5" borderId="1" xfId="2" applyFont="1" applyFill="1" applyBorder="1" applyAlignment="1">
      <alignment horizontal="right"/>
    </xf>
    <xf numFmtId="0" fontId="130" fillId="0" borderId="0" xfId="0" applyFont="1" applyFill="1" applyAlignment="1">
      <alignment wrapText="1"/>
    </xf>
    <xf numFmtId="0" fontId="130" fillId="0" borderId="1" xfId="0" applyFont="1" applyBorder="1"/>
    <xf numFmtId="165" fontId="130" fillId="0" borderId="1" xfId="2" applyFont="1" applyBorder="1"/>
    <xf numFmtId="0" fontId="130" fillId="0" borderId="0" xfId="0" applyFont="1" applyBorder="1"/>
    <xf numFmtId="165" fontId="130" fillId="0" borderId="0" xfId="2" applyFont="1" applyBorder="1"/>
    <xf numFmtId="0" fontId="86" fillId="0" borderId="6" xfId="8" applyNumberFormat="1" applyFont="1" applyFill="1" applyBorder="1" applyAlignment="1"/>
    <xf numFmtId="0" fontId="130" fillId="0" borderId="6" xfId="0" applyFont="1" applyBorder="1" applyAlignment="1">
      <alignment horizontal="right"/>
    </xf>
    <xf numFmtId="0" fontId="130" fillId="0" borderId="6" xfId="0" applyFont="1" applyBorder="1"/>
    <xf numFmtId="0" fontId="130" fillId="0" borderId="85" xfId="0" applyFont="1" applyBorder="1"/>
    <xf numFmtId="165" fontId="130" fillId="0" borderId="80" xfId="2" applyFont="1" applyBorder="1"/>
    <xf numFmtId="165" fontId="130" fillId="0" borderId="81" xfId="2" applyFont="1" applyBorder="1"/>
    <xf numFmtId="0" fontId="130" fillId="0" borderId="0" xfId="4" applyFont="1" applyFill="1" applyAlignment="1" applyProtection="1">
      <alignment wrapText="1"/>
    </xf>
    <xf numFmtId="0" fontId="130" fillId="0" borderId="0" xfId="4" applyFont="1" applyFill="1" applyBorder="1" applyAlignment="1">
      <alignment wrapText="1"/>
    </xf>
    <xf numFmtId="0" fontId="130" fillId="0" borderId="0" xfId="4" applyFont="1" applyFill="1" applyAlignment="1" applyProtection="1">
      <alignment vertical="top" wrapText="1"/>
    </xf>
    <xf numFmtId="0" fontId="130" fillId="0" borderId="0" xfId="0" applyFont="1" applyFill="1" applyAlignment="1">
      <alignment vertical="top" wrapText="1"/>
    </xf>
    <xf numFmtId="0" fontId="124" fillId="0" borderId="0" xfId="0" applyFont="1"/>
    <xf numFmtId="0" fontId="130" fillId="0" borderId="12" xfId="0" applyFont="1" applyBorder="1"/>
    <xf numFmtId="0" fontId="124" fillId="0" borderId="0" xfId="0" applyFont="1" applyAlignment="1">
      <alignment horizontal="right"/>
    </xf>
    <xf numFmtId="0" fontId="124" fillId="0" borderId="0" xfId="0" applyFont="1" applyBorder="1"/>
    <xf numFmtId="165" fontId="124" fillId="0" borderId="0" xfId="2" applyFont="1" applyBorder="1"/>
    <xf numFmtId="0" fontId="130" fillId="0" borderId="0" xfId="0" applyFont="1" applyBorder="1" applyAlignment="1">
      <alignment horizontal="right"/>
    </xf>
    <xf numFmtId="0" fontId="129" fillId="0" borderId="3" xfId="0" applyFont="1" applyBorder="1"/>
    <xf numFmtId="0" fontId="129" fillId="0" borderId="4" xfId="0" applyFont="1" applyBorder="1" applyAlignment="1">
      <alignment horizontal="right"/>
    </xf>
    <xf numFmtId="0" fontId="129" fillId="0" borderId="4" xfId="0" applyFont="1" applyBorder="1"/>
    <xf numFmtId="165" fontId="129" fillId="0" borderId="4" xfId="2" applyFont="1" applyBorder="1"/>
    <xf numFmtId="165" fontId="129" fillId="0" borderId="5" xfId="2" applyFont="1" applyBorder="1"/>
    <xf numFmtId="165" fontId="124" fillId="0" borderId="0" xfId="2" applyFont="1"/>
    <xf numFmtId="49" fontId="110" fillId="0" borderId="0" xfId="0" applyNumberFormat="1" applyFont="1"/>
    <xf numFmtId="49" fontId="0" fillId="0" borderId="0" xfId="0" applyNumberFormat="1"/>
    <xf numFmtId="4" fontId="117" fillId="5" borderId="1" xfId="0" applyNumberFormat="1" applyFont="1" applyFill="1" applyBorder="1" applyAlignment="1">
      <alignment horizontal="right"/>
    </xf>
    <xf numFmtId="167" fontId="117" fillId="5" borderId="1" xfId="2" applyNumberFormat="1" applyFont="1" applyFill="1" applyBorder="1" applyAlignment="1">
      <alignment horizontal="right"/>
    </xf>
    <xf numFmtId="49" fontId="86" fillId="0" borderId="0" xfId="8" applyNumberFormat="1" applyFont="1" applyFill="1" applyBorder="1" applyAlignment="1">
      <alignment vertical="top"/>
    </xf>
    <xf numFmtId="0" fontId="86" fillId="0" borderId="0" xfId="8" applyNumberFormat="1" applyFont="1" applyFill="1" applyBorder="1" applyAlignment="1">
      <alignment vertical="top"/>
    </xf>
    <xf numFmtId="0" fontId="86" fillId="0" borderId="0" xfId="8" applyNumberFormat="1" applyFont="1" applyFill="1" applyBorder="1" applyAlignment="1">
      <alignment horizontal="right" vertical="top"/>
    </xf>
    <xf numFmtId="0" fontId="86" fillId="0" borderId="1" xfId="8" applyNumberFormat="1" applyFont="1" applyFill="1" applyBorder="1" applyAlignment="1">
      <alignment horizontal="right"/>
    </xf>
    <xf numFmtId="49" fontId="6" fillId="0" borderId="0" xfId="8" applyNumberFormat="1" applyFont="1" applyFill="1" applyBorder="1" applyAlignment="1" applyProtection="1">
      <alignment horizontal="left" vertical="top" wrapText="1"/>
      <protection locked="0"/>
    </xf>
    <xf numFmtId="0" fontId="6" fillId="0" borderId="0" xfId="8" applyNumberFormat="1" applyFont="1" applyFill="1" applyBorder="1" applyAlignment="1" applyProtection="1">
      <alignment horizontal="left" vertical="top" wrapText="1"/>
      <protection locked="0"/>
    </xf>
    <xf numFmtId="0" fontId="20" fillId="0" borderId="0" xfId="8" applyNumberFormat="1" applyFont="1" applyFill="1" applyBorder="1" applyAlignment="1" applyProtection="1">
      <alignment horizontal="left" vertical="top" wrapText="1"/>
      <protection locked="0"/>
    </xf>
    <xf numFmtId="0" fontId="20" fillId="0" borderId="0" xfId="8" applyNumberFormat="1" applyFont="1" applyFill="1" applyBorder="1" applyAlignment="1" applyProtection="1">
      <alignment horizontal="right" vertical="top" wrapText="1"/>
      <protection locked="0"/>
    </xf>
    <xf numFmtId="49" fontId="6" fillId="0" borderId="0" xfId="8" applyNumberFormat="1" applyFont="1" applyFill="1" applyBorder="1" applyAlignment="1" applyProtection="1">
      <alignment horizontal="left" vertical="top"/>
      <protection locked="0"/>
    </xf>
    <xf numFmtId="49" fontId="133" fillId="0" borderId="0" xfId="8" applyNumberFormat="1" applyFont="1" applyFill="1" applyBorder="1" applyAlignment="1" applyProtection="1">
      <alignment horizontal="left" vertical="top"/>
      <protection locked="0"/>
    </xf>
    <xf numFmtId="0" fontId="133" fillId="0" borderId="0" xfId="8" applyNumberFormat="1" applyFont="1" applyFill="1" applyBorder="1" applyAlignment="1" applyProtection="1">
      <alignment horizontal="left" vertical="top"/>
      <protection locked="0"/>
    </xf>
    <xf numFmtId="165" fontId="1" fillId="0" borderId="1" xfId="2" applyFont="1" applyBorder="1" applyAlignment="1"/>
    <xf numFmtId="49" fontId="20" fillId="0" borderId="0" xfId="19" applyFont="1" applyFill="1" applyBorder="1" applyAlignment="1">
      <alignment vertical="top" wrapText="1"/>
    </xf>
    <xf numFmtId="190" fontId="20" fillId="0" borderId="0" xfId="8" applyNumberFormat="1" applyFont="1" applyFill="1" applyBorder="1" applyAlignment="1" applyProtection="1">
      <alignment horizontal="right" vertical="top" wrapText="1"/>
      <protection locked="0"/>
    </xf>
    <xf numFmtId="1" fontId="9" fillId="0" borderId="0" xfId="19" applyNumberFormat="1" applyFont="1" applyFill="1" applyBorder="1" applyAlignment="1">
      <alignment horizontal="left" vertical="top"/>
    </xf>
    <xf numFmtId="1" fontId="20" fillId="0" borderId="0" xfId="19" applyNumberFormat="1" applyFont="1" applyFill="1" applyBorder="1" applyAlignment="1">
      <alignment horizontal="left" vertical="top"/>
    </xf>
    <xf numFmtId="49" fontId="20" fillId="0" borderId="0" xfId="19" applyFont="1" applyFill="1" applyBorder="1" applyAlignment="1">
      <alignment horizontal="right" vertical="top"/>
    </xf>
    <xf numFmtId="0" fontId="20" fillId="0" borderId="0" xfId="19" applyNumberFormat="1" applyFont="1" applyFill="1" applyBorder="1" applyAlignment="1" applyProtection="1">
      <alignment horizontal="left" vertical="top" wrapText="1"/>
      <protection locked="0"/>
    </xf>
    <xf numFmtId="0" fontId="6" fillId="0" borderId="0" xfId="8" applyFont="1" applyFill="1" applyAlignment="1">
      <alignment vertical="top" wrapText="1"/>
    </xf>
    <xf numFmtId="0" fontId="134" fillId="0" borderId="0" xfId="8" applyFont="1" applyFill="1" applyBorder="1" applyAlignment="1" applyProtection="1">
      <alignment horizontal="center" vertical="top"/>
      <protection locked="0"/>
    </xf>
    <xf numFmtId="0" fontId="86" fillId="0" borderId="0" xfId="8" applyNumberFormat="1" applyFont="1" applyFill="1" applyBorder="1" applyAlignment="1">
      <alignment horizontal="left" vertical="top"/>
    </xf>
    <xf numFmtId="49" fontId="6" fillId="0" borderId="0" xfId="8" applyNumberFormat="1" applyFont="1" applyFill="1" applyAlignment="1">
      <alignment vertical="top" wrapText="1"/>
    </xf>
    <xf numFmtId="0" fontId="6" fillId="0" borderId="0" xfId="8" applyFont="1" applyFill="1" applyAlignment="1">
      <alignment horizontal="left" vertical="top" wrapText="1"/>
    </xf>
    <xf numFmtId="0" fontId="6" fillId="0" borderId="0" xfId="8" applyFont="1" applyAlignment="1">
      <alignment vertical="top" wrapText="1"/>
    </xf>
    <xf numFmtId="0" fontId="6" fillId="0" borderId="0" xfId="8" applyFont="1" applyFill="1" applyAlignment="1">
      <alignment wrapText="1"/>
    </xf>
    <xf numFmtId="0" fontId="6" fillId="0" borderId="0" xfId="8" quotePrefix="1" applyNumberFormat="1" applyFont="1" applyFill="1" applyBorder="1" applyAlignment="1" applyProtection="1">
      <alignment horizontal="left" vertical="top" wrapText="1"/>
      <protection locked="0"/>
    </xf>
    <xf numFmtId="0" fontId="74" fillId="0" borderId="0" xfId="8" applyFont="1" applyFill="1" applyAlignment="1">
      <alignment horizontal="left"/>
    </xf>
    <xf numFmtId="0" fontId="20" fillId="0" borderId="0" xfId="8" applyFill="1" applyAlignment="1">
      <alignment horizontal="left"/>
    </xf>
    <xf numFmtId="0" fontId="135" fillId="0" borderId="0" xfId="8" applyFont="1" applyFill="1" applyAlignment="1">
      <alignment horizontal="left"/>
    </xf>
    <xf numFmtId="0" fontId="6" fillId="0" borderId="0" xfId="8" applyFont="1" applyFill="1" applyBorder="1" applyAlignment="1" applyProtection="1">
      <alignment vertical="top"/>
      <protection locked="0"/>
    </xf>
    <xf numFmtId="49" fontId="6" fillId="0" borderId="0" xfId="8" applyNumberFormat="1" applyFont="1" applyFill="1" applyBorder="1" applyAlignment="1">
      <alignment vertical="top"/>
    </xf>
    <xf numFmtId="0" fontId="20" fillId="0" borderId="0" xfId="8" applyNumberFormat="1" applyFont="1" applyFill="1" applyBorder="1" applyAlignment="1">
      <alignment vertical="top" wrapText="1"/>
    </xf>
    <xf numFmtId="190" fontId="20" fillId="0" borderId="0" xfId="8" applyNumberFormat="1" applyFont="1" applyFill="1" applyBorder="1" applyAlignment="1">
      <alignment vertical="top" wrapText="1"/>
    </xf>
    <xf numFmtId="0" fontId="20" fillId="0" borderId="0" xfId="8" applyNumberFormat="1" applyFont="1" applyFill="1" applyBorder="1" applyAlignment="1">
      <alignment horizontal="left" vertical="top"/>
    </xf>
    <xf numFmtId="0" fontId="20" fillId="0" borderId="0" xfId="8" applyFont="1" applyFill="1" applyBorder="1" applyAlignment="1">
      <alignment vertical="top" wrapText="1"/>
    </xf>
    <xf numFmtId="0" fontId="20" fillId="0" borderId="0" xfId="18" applyNumberFormat="1" applyFont="1" applyFill="1" applyBorder="1" applyAlignment="1" applyProtection="1">
      <alignment horizontal="left" vertical="top" wrapText="1"/>
      <protection locked="0"/>
    </xf>
    <xf numFmtId="49" fontId="134" fillId="0" borderId="0" xfId="8" applyNumberFormat="1" applyFont="1" applyFill="1" applyBorder="1" applyAlignment="1" applyProtection="1">
      <alignment horizontal="center" vertical="top"/>
      <protection locked="0"/>
    </xf>
    <xf numFmtId="0" fontId="6" fillId="0" borderId="0" xfId="8" applyNumberFormat="1" applyFont="1" applyFill="1" applyBorder="1" applyAlignment="1" applyProtection="1">
      <alignment horizontal="left" vertical="top"/>
      <protection locked="0"/>
    </xf>
    <xf numFmtId="165" fontId="129" fillId="0" borderId="1" xfId="2" applyFont="1" applyBorder="1" applyAlignment="1"/>
    <xf numFmtId="0" fontId="20" fillId="0" borderId="0" xfId="8" applyFont="1" applyFill="1" applyAlignment="1">
      <alignment vertical="top" wrapText="1"/>
    </xf>
    <xf numFmtId="0" fontId="20" fillId="0" borderId="0" xfId="8" applyFont="1" applyFill="1" applyAlignment="1">
      <alignment wrapText="1"/>
    </xf>
    <xf numFmtId="0" fontId="86" fillId="0" borderId="1" xfId="8" applyNumberFormat="1" applyFont="1" applyFill="1" applyBorder="1" applyAlignment="1"/>
    <xf numFmtId="190" fontId="6" fillId="0" borderId="0" xfId="8" applyNumberFormat="1" applyFont="1" applyFill="1" applyAlignment="1">
      <alignment vertical="top" wrapText="1"/>
    </xf>
    <xf numFmtId="1" fontId="6" fillId="0" borderId="0" xfId="8" applyNumberFormat="1" applyFont="1" applyFill="1" applyAlignment="1">
      <alignment vertical="top" wrapText="1"/>
    </xf>
    <xf numFmtId="0" fontId="20" fillId="0" borderId="0" xfId="8" applyFont="1" applyFill="1" applyBorder="1" applyAlignment="1">
      <alignment vertical="top"/>
    </xf>
    <xf numFmtId="0" fontId="0" fillId="0" borderId="45" xfId="0" applyBorder="1"/>
    <xf numFmtId="0" fontId="108" fillId="0" borderId="3" xfId="0" applyFont="1" applyBorder="1"/>
    <xf numFmtId="0" fontId="0" fillId="0" borderId="4" xfId="0" applyBorder="1"/>
    <xf numFmtId="44" fontId="1" fillId="0" borderId="5" xfId="0" applyNumberFormat="1" applyFont="1" applyBorder="1"/>
    <xf numFmtId="171" fontId="45" fillId="5" borderId="80" xfId="0" applyNumberFormat="1" applyFont="1" applyFill="1" applyBorder="1" applyAlignment="1">
      <alignment vertical="center"/>
    </xf>
    <xf numFmtId="171" fontId="45" fillId="5" borderId="81" xfId="0" applyNumberFormat="1" applyFont="1" applyFill="1" applyBorder="1" applyAlignment="1">
      <alignment vertical="center"/>
    </xf>
    <xf numFmtId="4" fontId="129" fillId="0" borderId="0" xfId="0" applyNumberFormat="1" applyFont="1" applyBorder="1" applyAlignment="1">
      <alignment vertical="top" wrapText="1"/>
    </xf>
    <xf numFmtId="4" fontId="136" fillId="0" borderId="0" xfId="0" applyNumberFormat="1" applyFont="1" applyBorder="1" applyAlignment="1">
      <alignment vertical="top" wrapText="1"/>
    </xf>
    <xf numFmtId="4" fontId="130" fillId="0" borderId="0" xfId="0" applyNumberFormat="1" applyFont="1" applyBorder="1" applyAlignment="1">
      <alignment horizontal="justify" vertical="center"/>
    </xf>
    <xf numFmtId="0" fontId="129" fillId="0" borderId="0" xfId="0" applyFont="1"/>
    <xf numFmtId="167" fontId="0" fillId="5" borderId="1" xfId="0" applyNumberFormat="1" applyFill="1" applyBorder="1"/>
    <xf numFmtId="167" fontId="0" fillId="9" borderId="1" xfId="0" applyNumberFormat="1" applyFill="1" applyBorder="1"/>
    <xf numFmtId="167" fontId="0" fillId="10" borderId="1" xfId="0" applyNumberFormat="1" applyFill="1" applyBorder="1"/>
    <xf numFmtId="167" fontId="0" fillId="11" borderId="1" xfId="0" applyNumberFormat="1" applyFill="1" applyBorder="1"/>
    <xf numFmtId="167" fontId="0" fillId="12" borderId="1" xfId="0" applyNumberFormat="1" applyFill="1" applyBorder="1"/>
    <xf numFmtId="167" fontId="0" fillId="13" borderId="1" xfId="0" applyNumberFormat="1" applyFill="1" applyBorder="1"/>
    <xf numFmtId="0" fontId="137" fillId="0" borderId="0" xfId="0" applyFont="1" applyFill="1"/>
    <xf numFmtId="4" fontId="101" fillId="0" borderId="0" xfId="0" applyNumberFormat="1" applyFont="1" applyFill="1" applyAlignment="1">
      <alignment horizontal="right"/>
    </xf>
    <xf numFmtId="4" fontId="139" fillId="0" borderId="0" xfId="0" applyNumberFormat="1" applyFont="1" applyFill="1" applyAlignment="1">
      <alignment horizontal="right"/>
    </xf>
    <xf numFmtId="172" fontId="140" fillId="0" borderId="0" xfId="0" applyNumberFormat="1" applyFont="1" applyBorder="1" applyAlignment="1">
      <alignment horizontal="center"/>
    </xf>
    <xf numFmtId="0" fontId="137" fillId="0" borderId="0" xfId="0" applyFont="1" applyFill="1" applyBorder="1"/>
    <xf numFmtId="0" fontId="81" fillId="0" borderId="0" xfId="0" applyFont="1" applyFill="1"/>
    <xf numFmtId="0" fontId="9" fillId="0" borderId="0" xfId="0" applyFont="1" applyFill="1" applyAlignment="1">
      <alignment horizontal="center"/>
    </xf>
    <xf numFmtId="0" fontId="9" fillId="0" borderId="0" xfId="0" applyFont="1" applyFill="1" applyBorder="1" applyAlignment="1">
      <alignment horizontal="center"/>
    </xf>
    <xf numFmtId="4" fontId="9" fillId="0" borderId="0" xfId="0" applyNumberFormat="1" applyFont="1" applyFill="1" applyBorder="1" applyAlignment="1">
      <alignment horizontal="right"/>
    </xf>
    <xf numFmtId="0" fontId="140" fillId="0" borderId="0" xfId="0" applyFont="1" applyFill="1"/>
    <xf numFmtId="4" fontId="9" fillId="0" borderId="0" xfId="0" applyNumberFormat="1" applyFont="1" applyFill="1" applyAlignment="1">
      <alignment horizontal="right"/>
    </xf>
    <xf numFmtId="0" fontId="141" fillId="0" borderId="0" xfId="0" applyFont="1" applyFill="1"/>
    <xf numFmtId="0" fontId="9" fillId="0" borderId="0" xfId="0" applyFont="1" applyFill="1" applyAlignment="1">
      <alignment vertical="top"/>
    </xf>
    <xf numFmtId="0" fontId="142" fillId="15" borderId="115" xfId="0" applyFont="1" applyFill="1" applyBorder="1" applyAlignment="1">
      <alignment horizontal="center" vertical="top" wrapText="1"/>
    </xf>
    <xf numFmtId="4" fontId="142" fillId="15" borderId="115" xfId="0" applyNumberFormat="1" applyFont="1" applyFill="1" applyBorder="1" applyAlignment="1">
      <alignment horizontal="center" vertical="top" wrapText="1"/>
    </xf>
    <xf numFmtId="4" fontId="142" fillId="15" borderId="115" xfId="0" applyNumberFormat="1" applyFont="1" applyFill="1" applyBorder="1" applyAlignment="1">
      <alignment horizontal="center" vertical="top"/>
    </xf>
    <xf numFmtId="0" fontId="142" fillId="0" borderId="111" xfId="0" applyFont="1" applyFill="1" applyBorder="1" applyAlignment="1">
      <alignment horizontal="center" vertical="top" wrapText="1"/>
    </xf>
    <xf numFmtId="4" fontId="142" fillId="0" borderId="111" xfId="0" applyNumberFormat="1" applyFont="1" applyFill="1" applyBorder="1" applyAlignment="1">
      <alignment horizontal="center" vertical="top" wrapText="1"/>
    </xf>
    <xf numFmtId="4" fontId="142" fillId="0" borderId="111" xfId="0" applyNumberFormat="1" applyFont="1" applyFill="1" applyBorder="1" applyAlignment="1">
      <alignment horizontal="center" vertical="top"/>
    </xf>
    <xf numFmtId="0" fontId="9" fillId="0" borderId="12" xfId="0" applyFont="1" applyFill="1" applyBorder="1"/>
    <xf numFmtId="0" fontId="139" fillId="0" borderId="1" xfId="0" applyFont="1" applyFill="1" applyBorder="1" applyAlignment="1">
      <alignment vertical="top"/>
    </xf>
    <xf numFmtId="0" fontId="9" fillId="0" borderId="1" xfId="0" applyFont="1" applyFill="1" applyBorder="1" applyAlignment="1">
      <alignment horizontal="center"/>
    </xf>
    <xf numFmtId="4" fontId="9" fillId="0" borderId="1" xfId="0" applyNumberFormat="1" applyFont="1" applyFill="1" applyBorder="1" applyAlignment="1">
      <alignment horizontal="right"/>
    </xf>
    <xf numFmtId="0" fontId="49" fillId="0" borderId="1" xfId="0" applyFont="1" applyFill="1" applyBorder="1" applyAlignment="1">
      <alignment horizontal="left" vertical="top"/>
    </xf>
    <xf numFmtId="0" fontId="9" fillId="0" borderId="1" xfId="0" applyFont="1" applyFill="1" applyBorder="1" applyAlignment="1">
      <alignment vertical="top" wrapText="1"/>
    </xf>
    <xf numFmtId="0" fontId="9" fillId="0" borderId="85" xfId="0" applyFont="1" applyFill="1" applyBorder="1" applyAlignment="1">
      <alignment horizontal="center"/>
    </xf>
    <xf numFmtId="167" fontId="9" fillId="0" borderId="1" xfId="0" applyNumberFormat="1" applyFont="1" applyFill="1" applyBorder="1" applyAlignment="1">
      <alignment horizontal="center"/>
    </xf>
    <xf numFmtId="167" fontId="9" fillId="0" borderId="81" xfId="0" applyNumberFormat="1" applyFont="1" applyFill="1" applyBorder="1" applyAlignment="1">
      <alignment horizontal="center"/>
    </xf>
    <xf numFmtId="0" fontId="49" fillId="0" borderId="7" xfId="0" applyFont="1" applyFill="1" applyBorder="1" applyAlignment="1">
      <alignment horizontal="left" vertical="top"/>
    </xf>
    <xf numFmtId="0" fontId="9" fillId="0" borderId="7" xfId="0" applyFont="1" applyFill="1" applyBorder="1" applyAlignment="1">
      <alignment vertical="top" wrapText="1"/>
    </xf>
    <xf numFmtId="0" fontId="9" fillId="0" borderId="111" xfId="0" applyFont="1" applyFill="1" applyBorder="1" applyAlignment="1">
      <alignment horizontal="center"/>
    </xf>
    <xf numFmtId="167" fontId="0" fillId="0" borderId="0" xfId="0" applyNumberFormat="1" applyFill="1" applyBorder="1" applyAlignment="1">
      <alignment horizontal="center"/>
    </xf>
    <xf numFmtId="167" fontId="9" fillId="0" borderId="9" xfId="0" applyNumberFormat="1" applyFont="1" applyFill="1" applyBorder="1" applyAlignment="1">
      <alignment horizontal="center"/>
    </xf>
    <xf numFmtId="0" fontId="49" fillId="0" borderId="56" xfId="0" applyFont="1" applyFill="1" applyBorder="1" applyAlignment="1">
      <alignment horizontal="left" vertical="top"/>
    </xf>
    <xf numFmtId="167" fontId="0" fillId="0" borderId="1" xfId="0" applyNumberFormat="1" applyFill="1" applyBorder="1" applyAlignment="1">
      <alignment horizontal="center"/>
    </xf>
    <xf numFmtId="0" fontId="98" fillId="0" borderId="1" xfId="0" applyFont="1" applyFill="1" applyBorder="1" applyAlignment="1">
      <alignment horizontal="left" vertical="top"/>
    </xf>
    <xf numFmtId="0" fontId="96" fillId="0" borderId="1" xfId="0" applyFont="1" applyFill="1" applyBorder="1" applyAlignment="1">
      <alignment horizontal="center"/>
    </xf>
    <xf numFmtId="167" fontId="96" fillId="0" borderId="1" xfId="1" applyNumberFormat="1" applyFont="1" applyFill="1" applyBorder="1" applyAlignment="1">
      <alignment horizontal="center"/>
    </xf>
    <xf numFmtId="0" fontId="49" fillId="0" borderId="0" xfId="0" applyFont="1" applyFill="1" applyBorder="1" applyAlignment="1">
      <alignment horizontal="left" vertical="top"/>
    </xf>
    <xf numFmtId="0" fontId="9" fillId="0" borderId="0" xfId="0" applyFont="1" applyFill="1" applyBorder="1" applyAlignment="1">
      <alignment vertical="top" wrapText="1"/>
    </xf>
    <xf numFmtId="4" fontId="96" fillId="0" borderId="0" xfId="2" applyNumberFormat="1" applyFont="1" applyFill="1" applyBorder="1" applyAlignment="1">
      <alignment horizontal="center" wrapText="1"/>
    </xf>
    <xf numFmtId="167" fontId="139" fillId="0" borderId="0" xfId="0" applyNumberFormat="1" applyFont="1" applyFill="1" applyAlignment="1">
      <alignment horizontal="center"/>
    </xf>
    <xf numFmtId="0" fontId="49" fillId="0" borderId="6" xfId="0" applyFont="1" applyFill="1" applyBorder="1" applyAlignment="1">
      <alignment horizontal="left" vertical="top"/>
    </xf>
    <xf numFmtId="0" fontId="139" fillId="0" borderId="1" xfId="0" applyFont="1" applyFill="1" applyBorder="1" applyAlignment="1">
      <alignment vertical="top" wrapText="1"/>
    </xf>
    <xf numFmtId="167" fontId="9" fillId="0" borderId="1" xfId="1" applyNumberFormat="1" applyFont="1" applyFill="1" applyBorder="1" applyAlignment="1">
      <alignment horizontal="center"/>
    </xf>
    <xf numFmtId="0" fontId="49" fillId="0" borderId="0" xfId="0" applyFont="1" applyFill="1"/>
    <xf numFmtId="0" fontId="9" fillId="0" borderId="0" xfId="0" applyFont="1" applyFill="1" applyAlignment="1">
      <alignment vertical="top" wrapText="1"/>
    </xf>
    <xf numFmtId="167" fontId="9" fillId="0" borderId="0" xfId="0" applyNumberFormat="1" applyFont="1" applyFill="1" applyAlignment="1">
      <alignment horizontal="center"/>
    </xf>
    <xf numFmtId="167" fontId="139" fillId="0" borderId="0" xfId="0" applyNumberFormat="1" applyFont="1" applyFill="1" applyAlignment="1">
      <alignment horizontal="center" vertical="top"/>
    </xf>
    <xf numFmtId="0" fontId="140" fillId="0" borderId="6" xfId="0" applyFont="1" applyFill="1" applyBorder="1" applyAlignment="1">
      <alignment vertical="top" wrapText="1"/>
    </xf>
    <xf numFmtId="0" fontId="9" fillId="0" borderId="6" xfId="0" applyFont="1" applyFill="1" applyBorder="1" applyAlignment="1">
      <alignment horizontal="center"/>
    </xf>
    <xf numFmtId="167" fontId="9" fillId="0" borderId="6" xfId="0" applyNumberFormat="1" applyFont="1" applyFill="1" applyBorder="1" applyAlignment="1">
      <alignment horizontal="center"/>
    </xf>
    <xf numFmtId="167" fontId="139" fillId="0" borderId="6" xfId="0" applyNumberFormat="1" applyFont="1" applyFill="1" applyBorder="1" applyAlignment="1">
      <alignment horizontal="center"/>
    </xf>
    <xf numFmtId="0" fontId="138" fillId="0" borderId="0" xfId="0" applyFont="1" applyFill="1"/>
    <xf numFmtId="0" fontId="138" fillId="0" borderId="0" xfId="0" applyFont="1" applyFill="1" applyAlignment="1">
      <alignment vertical="top" wrapText="1"/>
    </xf>
    <xf numFmtId="0" fontId="138" fillId="0" borderId="6" xfId="0" applyFont="1" applyFill="1" applyBorder="1" applyAlignment="1">
      <alignment vertical="top" wrapText="1"/>
    </xf>
    <xf numFmtId="0" fontId="138" fillId="0" borderId="0" xfId="0" applyFont="1" applyFill="1" applyAlignment="1">
      <alignment horizontal="left"/>
    </xf>
    <xf numFmtId="0" fontId="138" fillId="0" borderId="6" xfId="0" applyFont="1" applyFill="1" applyBorder="1" applyAlignment="1">
      <alignment horizontal="left"/>
    </xf>
    <xf numFmtId="0" fontId="101" fillId="0" borderId="6" xfId="0" applyFont="1" applyFill="1" applyBorder="1" applyAlignment="1">
      <alignment horizontal="center"/>
    </xf>
    <xf numFmtId="167" fontId="101" fillId="0" borderId="6" xfId="0" applyNumberFormat="1" applyFont="1" applyFill="1" applyBorder="1" applyAlignment="1">
      <alignment horizontal="center"/>
    </xf>
    <xf numFmtId="0" fontId="9" fillId="0" borderId="0" xfId="0" applyFont="1" applyFill="1" applyAlignment="1">
      <alignment horizontal="left"/>
    </xf>
    <xf numFmtId="167" fontId="101" fillId="0" borderId="0" xfId="0" applyNumberFormat="1" applyFont="1" applyFill="1" applyAlignment="1">
      <alignment horizontal="center"/>
    </xf>
    <xf numFmtId="17" fontId="0" fillId="0" borderId="0" xfId="0" applyNumberFormat="1" applyFill="1"/>
    <xf numFmtId="0" fontId="0" fillId="0" borderId="0" xfId="0" applyFill="1" applyAlignment="1">
      <alignment horizontal="center"/>
    </xf>
    <xf numFmtId="4" fontId="0" fillId="0" borderId="0" xfId="0" applyNumberFormat="1" applyFill="1" applyAlignment="1">
      <alignment horizontal="right"/>
    </xf>
    <xf numFmtId="0" fontId="96" fillId="0" borderId="10" xfId="0" applyFont="1" applyFill="1" applyBorder="1" applyAlignment="1">
      <alignment horizontal="center"/>
    </xf>
    <xf numFmtId="167" fontId="130" fillId="14" borderId="1" xfId="0" applyNumberFormat="1" applyFont="1" applyFill="1" applyBorder="1"/>
    <xf numFmtId="0" fontId="86" fillId="0" borderId="0" xfId="8" applyNumberFormat="1" applyFont="1" applyFill="1" applyBorder="1" applyAlignment="1">
      <alignment horizontal="left" vertical="top" wrapText="1"/>
    </xf>
    <xf numFmtId="0" fontId="86" fillId="0" borderId="1" xfId="8" applyNumberFormat="1" applyFont="1" applyFill="1" applyBorder="1" applyAlignment="1">
      <alignment horizontal="right" vertical="top"/>
    </xf>
    <xf numFmtId="165" fontId="1" fillId="0" borderId="1" xfId="2" applyFont="1" applyBorder="1" applyAlignment="1">
      <alignment vertical="top"/>
    </xf>
    <xf numFmtId="0" fontId="74" fillId="0" borderId="0" xfId="8" applyFont="1" applyFill="1" applyAlignment="1">
      <alignment horizontal="left" vertical="top"/>
    </xf>
    <xf numFmtId="0" fontId="20" fillId="0" borderId="0" xfId="8" applyFill="1" applyAlignment="1">
      <alignment horizontal="left" vertical="top"/>
    </xf>
    <xf numFmtId="0" fontId="5" fillId="0" borderId="0" xfId="4" applyFill="1"/>
    <xf numFmtId="9" fontId="5" fillId="0" borderId="0" xfId="4" applyNumberFormat="1" applyFill="1"/>
    <xf numFmtId="167" fontId="67" fillId="0" borderId="0" xfId="0" applyNumberFormat="1" applyFont="1" applyFill="1"/>
    <xf numFmtId="164" fontId="67" fillId="0" borderId="0" xfId="0" applyNumberFormat="1" applyFont="1" applyFill="1" applyAlignment="1"/>
    <xf numFmtId="0" fontId="0" fillId="0" borderId="0" xfId="0" applyFont="1" applyAlignment="1">
      <alignment horizontal="left" vertical="top" wrapText="1"/>
    </xf>
    <xf numFmtId="49" fontId="7" fillId="5" borderId="22" xfId="0" applyNumberFormat="1" applyFont="1" applyFill="1" applyBorder="1" applyAlignment="1">
      <alignment horizontal="left" wrapText="1"/>
    </xf>
    <xf numFmtId="49" fontId="7" fillId="5" borderId="23" xfId="0" applyNumberFormat="1" applyFont="1" applyFill="1" applyBorder="1" applyAlignment="1">
      <alignment horizontal="left" wrapText="1"/>
    </xf>
    <xf numFmtId="0" fontId="7" fillId="0" borderId="3" xfId="5" applyFont="1" applyFill="1" applyBorder="1" applyAlignment="1" applyProtection="1">
      <alignment horizontal="center" vertical="center"/>
    </xf>
    <xf numFmtId="0" fontId="7" fillId="0" borderId="4" xfId="5" applyFont="1" applyFill="1" applyBorder="1" applyAlignment="1" applyProtection="1">
      <alignment horizontal="center" vertical="center"/>
    </xf>
    <xf numFmtId="0" fontId="7" fillId="0" borderId="5" xfId="5" applyFont="1" applyFill="1" applyBorder="1" applyAlignment="1" applyProtection="1">
      <alignment horizontal="center" vertical="center"/>
    </xf>
    <xf numFmtId="0" fontId="7" fillId="0" borderId="3" xfId="5" applyFont="1" applyFill="1" applyBorder="1" applyAlignment="1" applyProtection="1">
      <alignment horizontal="center" vertical="center" wrapText="1"/>
    </xf>
    <xf numFmtId="0" fontId="7" fillId="0" borderId="4"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wrapText="1"/>
    </xf>
    <xf numFmtId="0" fontId="10" fillId="0" borderId="3" xfId="6" applyFont="1" applyBorder="1" applyAlignment="1" applyProtection="1">
      <alignment horizontal="center" vertical="center" wrapText="1"/>
    </xf>
    <xf numFmtId="0" fontId="10" fillId="0" borderId="4" xfId="6" applyFont="1" applyBorder="1" applyAlignment="1" applyProtection="1">
      <alignment horizontal="center" vertical="center" wrapText="1"/>
    </xf>
    <xf numFmtId="0" fontId="10" fillId="0" borderId="5" xfId="6" applyFont="1" applyBorder="1" applyAlignment="1" applyProtection="1">
      <alignment horizontal="center" vertical="center" wrapText="1"/>
    </xf>
    <xf numFmtId="49" fontId="12" fillId="3" borderId="7" xfId="5" applyNumberFormat="1" applyFont="1" applyFill="1" applyBorder="1" applyAlignment="1" applyProtection="1">
      <alignment horizontal="center" vertical="center" wrapText="1"/>
    </xf>
    <xf numFmtId="49" fontId="12" fillId="3" borderId="10" xfId="5" applyNumberFormat="1" applyFont="1" applyFill="1" applyBorder="1" applyAlignment="1" applyProtection="1">
      <alignment horizontal="center" vertical="center" wrapText="1"/>
    </xf>
    <xf numFmtId="4" fontId="12" fillId="3" borderId="8" xfId="7" applyNumberFormat="1" applyFont="1" applyFill="1" applyBorder="1" applyAlignment="1" applyProtection="1">
      <alignment horizontal="center" vertical="center"/>
    </xf>
    <xf numFmtId="4" fontId="12" fillId="3" borderId="9" xfId="7" applyNumberFormat="1" applyFont="1" applyFill="1" applyBorder="1" applyAlignment="1" applyProtection="1">
      <alignment horizontal="center" vertical="center"/>
    </xf>
    <xf numFmtId="4" fontId="12" fillId="3" borderId="11" xfId="7" applyNumberFormat="1" applyFont="1" applyFill="1" applyBorder="1" applyAlignment="1" applyProtection="1">
      <alignment horizontal="center" vertical="center"/>
    </xf>
    <xf numFmtId="4" fontId="12" fillId="3" borderId="12" xfId="7" applyNumberFormat="1" applyFont="1" applyFill="1" applyBorder="1" applyAlignment="1" applyProtection="1">
      <alignment horizontal="center" vertical="center"/>
    </xf>
    <xf numFmtId="4" fontId="12" fillId="3" borderId="7" xfId="7" applyNumberFormat="1" applyFont="1" applyFill="1" applyBorder="1" applyAlignment="1" applyProtection="1">
      <alignment horizontal="center" vertical="center" wrapText="1"/>
    </xf>
    <xf numFmtId="4" fontId="12" fillId="3" borderId="10" xfId="7" applyNumberFormat="1" applyFont="1" applyFill="1" applyBorder="1" applyAlignment="1" applyProtection="1">
      <alignment horizontal="center" vertical="center" wrapText="1"/>
    </xf>
    <xf numFmtId="0" fontId="13" fillId="4" borderId="13" xfId="0" applyFont="1" applyFill="1" applyBorder="1" applyAlignment="1">
      <alignment horizontal="center" vertical="center"/>
    </xf>
    <xf numFmtId="0" fontId="13" fillId="4" borderId="14" xfId="0" applyFont="1" applyFill="1" applyBorder="1" applyAlignment="1">
      <alignment horizontal="center" vertical="center"/>
    </xf>
    <xf numFmtId="0" fontId="13" fillId="4" borderId="15" xfId="0" applyFont="1" applyFill="1" applyBorder="1" applyAlignment="1">
      <alignment horizontal="center" vertical="center"/>
    </xf>
    <xf numFmtId="0" fontId="14" fillId="0" borderId="1" xfId="8" applyFont="1" applyFill="1" applyBorder="1" applyAlignment="1" applyProtection="1">
      <alignment horizontal="center" vertical="center" wrapText="1"/>
    </xf>
    <xf numFmtId="0" fontId="7" fillId="0" borderId="23" xfId="5" applyFont="1" applyFill="1" applyBorder="1" applyAlignment="1" applyProtection="1">
      <alignment horizontal="center" vertical="center"/>
    </xf>
    <xf numFmtId="0" fontId="7" fillId="0" borderId="23" xfId="5" applyFont="1" applyFill="1" applyBorder="1" applyAlignment="1" applyProtection="1">
      <alignment horizontal="center" vertical="center" wrapText="1"/>
    </xf>
    <xf numFmtId="0" fontId="7" fillId="0" borderId="47" xfId="5" applyNumberFormat="1" applyFont="1" applyFill="1" applyBorder="1" applyAlignment="1" applyProtection="1">
      <alignment horizontal="center" vertical="center" wrapText="1"/>
      <protection locked="0"/>
    </xf>
    <xf numFmtId="0" fontId="7" fillId="0" borderId="48" xfId="5" applyNumberFormat="1" applyFont="1" applyFill="1" applyBorder="1" applyAlignment="1" applyProtection="1">
      <alignment horizontal="center" vertical="center" wrapText="1"/>
      <protection locked="0"/>
    </xf>
    <xf numFmtId="0" fontId="7" fillId="0" borderId="49" xfId="5" applyNumberFormat="1" applyFont="1" applyFill="1" applyBorder="1" applyAlignment="1" applyProtection="1">
      <alignment horizontal="center" vertical="center" wrapText="1"/>
      <protection locked="0"/>
    </xf>
    <xf numFmtId="0" fontId="7" fillId="0" borderId="50" xfId="5" applyNumberFormat="1" applyFont="1" applyFill="1" applyBorder="1" applyAlignment="1" applyProtection="1">
      <alignment horizontal="center" vertical="center" wrapText="1"/>
      <protection locked="0"/>
    </xf>
    <xf numFmtId="0" fontId="7" fillId="0" borderId="45" xfId="5" applyNumberFormat="1" applyFont="1" applyFill="1" applyBorder="1" applyAlignment="1" applyProtection="1">
      <alignment horizontal="center" vertical="center" wrapText="1"/>
      <protection locked="0"/>
    </xf>
    <xf numFmtId="0" fontId="7" fillId="0" borderId="51" xfId="5" applyNumberFormat="1" applyFont="1" applyFill="1" applyBorder="1" applyAlignment="1" applyProtection="1">
      <alignment horizontal="center" vertical="center" wrapText="1"/>
      <protection locked="0"/>
    </xf>
    <xf numFmtId="49" fontId="11" fillId="0" borderId="52" xfId="9" applyNumberFormat="1" applyFont="1" applyFill="1" applyBorder="1" applyAlignment="1" applyProtection="1">
      <alignment horizontal="left" vertical="top"/>
    </xf>
    <xf numFmtId="49" fontId="11" fillId="0" borderId="53" xfId="9" applyNumberFormat="1" applyFont="1" applyFill="1" applyBorder="1" applyAlignment="1" applyProtection="1">
      <alignment horizontal="left" vertical="top"/>
    </xf>
    <xf numFmtId="49" fontId="22" fillId="4" borderId="3" xfId="0" applyNumberFormat="1" applyFont="1" applyFill="1" applyBorder="1" applyAlignment="1">
      <alignment horizontal="center" vertical="top" wrapText="1"/>
    </xf>
    <xf numFmtId="0" fontId="22" fillId="4" borderId="4" xfId="0" applyNumberFormat="1" applyFont="1" applyFill="1" applyBorder="1" applyAlignment="1">
      <alignment horizontal="center" vertical="top" wrapText="1"/>
    </xf>
    <xf numFmtId="0" fontId="22" fillId="4" borderId="5" xfId="0" applyNumberFormat="1" applyFont="1" applyFill="1" applyBorder="1" applyAlignment="1">
      <alignment horizontal="center" vertical="top" wrapText="1"/>
    </xf>
    <xf numFmtId="0" fontId="39" fillId="0" borderId="0" xfId="0" applyFont="1" applyAlignment="1">
      <alignment horizontal="left" vertical="top" wrapText="1"/>
    </xf>
    <xf numFmtId="0" fontId="36" fillId="0" borderId="0" xfId="0" applyFont="1" applyAlignment="1">
      <alignment horizontal="center" vertical="center" wrapText="1"/>
    </xf>
    <xf numFmtId="0" fontId="35" fillId="0" borderId="0" xfId="0" applyFont="1" applyAlignment="1">
      <alignment horizontal="center" vertical="center" wrapText="1"/>
    </xf>
    <xf numFmtId="0" fontId="37" fillId="0" borderId="0" xfId="0" applyFont="1" applyAlignment="1">
      <alignment horizontal="center" vertical="center" wrapText="1"/>
    </xf>
    <xf numFmtId="0" fontId="46" fillId="0" borderId="0" xfId="0" applyFont="1" applyFill="1" applyAlignment="1">
      <alignment horizontal="left" vertical="top" wrapText="1"/>
    </xf>
    <xf numFmtId="0" fontId="50" fillId="5" borderId="0" xfId="0" applyFont="1" applyFill="1" applyAlignment="1">
      <alignment horizontal="center"/>
    </xf>
    <xf numFmtId="0" fontId="49" fillId="0" borderId="0" xfId="0" applyFont="1" applyBorder="1" applyAlignment="1">
      <alignment horizontal="right" wrapText="1"/>
    </xf>
    <xf numFmtId="0" fontId="58" fillId="0" borderId="0" xfId="0" applyFont="1" applyAlignment="1">
      <alignment horizontal="left" vertical="top" wrapText="1"/>
    </xf>
    <xf numFmtId="0" fontId="62" fillId="0" borderId="0" xfId="0" applyFont="1" applyFill="1" applyAlignment="1">
      <alignment horizontal="center" wrapText="1"/>
    </xf>
    <xf numFmtId="0" fontId="63" fillId="0" borderId="0" xfId="0" applyFont="1" applyFill="1" applyAlignment="1">
      <alignment horizontal="center"/>
    </xf>
    <xf numFmtId="0" fontId="61" fillId="0" borderId="0" xfId="0" quotePrefix="1" applyFont="1" applyFill="1" applyAlignment="1">
      <alignment horizontal="center" wrapText="1"/>
    </xf>
    <xf numFmtId="0" fontId="61" fillId="0" borderId="0" xfId="0" applyFont="1" applyFill="1" applyAlignment="1">
      <alignment horizontal="center" wrapText="1"/>
    </xf>
    <xf numFmtId="171" fontId="56" fillId="0" borderId="0" xfId="0" applyNumberFormat="1" applyFont="1" applyFill="1" applyAlignment="1">
      <alignment horizontal="center"/>
    </xf>
    <xf numFmtId="0" fontId="80" fillId="0" borderId="0" xfId="0" applyFont="1" applyAlignment="1" applyProtection="1">
      <alignment horizontal="center"/>
    </xf>
    <xf numFmtId="0" fontId="81" fillId="0" borderId="0" xfId="0" applyFont="1" applyFill="1" applyBorder="1" applyAlignment="1">
      <alignment horizontal="left" vertical="center" wrapText="1"/>
    </xf>
    <xf numFmtId="0" fontId="81" fillId="0" borderId="0" xfId="0" applyFont="1" applyFill="1" applyBorder="1" applyAlignment="1">
      <alignment horizontal="center" vertical="center" wrapText="1"/>
    </xf>
    <xf numFmtId="0" fontId="81" fillId="8" borderId="79" xfId="0" applyFont="1" applyFill="1" applyBorder="1" applyAlignment="1" applyProtection="1">
      <alignment horizontal="left"/>
    </xf>
    <xf numFmtId="0" fontId="81" fillId="8" borderId="64" xfId="0" applyFont="1" applyFill="1" applyBorder="1" applyAlignment="1" applyProtection="1">
      <alignment horizontal="left"/>
    </xf>
    <xf numFmtId="0" fontId="81" fillId="8" borderId="86" xfId="0" applyFont="1" applyFill="1" applyBorder="1" applyAlignment="1" applyProtection="1">
      <alignment horizontal="left"/>
    </xf>
    <xf numFmtId="0" fontId="86" fillId="0" borderId="87" xfId="0" applyFont="1" applyFill="1" applyBorder="1" applyAlignment="1">
      <alignment horizontal="center" vertical="center" wrapText="1"/>
    </xf>
    <xf numFmtId="0" fontId="86" fillId="0" borderId="88" xfId="0" applyFont="1" applyFill="1" applyBorder="1" applyAlignment="1">
      <alignment horizontal="center" vertical="center" wrapText="1"/>
    </xf>
    <xf numFmtId="0" fontId="86" fillId="0" borderId="54" xfId="0" applyFont="1" applyFill="1" applyBorder="1" applyAlignment="1">
      <alignment horizontal="center" vertical="center" wrapText="1"/>
    </xf>
    <xf numFmtId="0" fontId="86" fillId="0" borderId="89" xfId="0" applyFont="1" applyFill="1" applyBorder="1" applyAlignment="1">
      <alignment horizontal="center" vertical="center" wrapText="1"/>
    </xf>
    <xf numFmtId="0" fontId="86" fillId="0" borderId="93" xfId="0" applyFont="1" applyFill="1" applyBorder="1" applyAlignment="1">
      <alignment horizontal="right"/>
    </xf>
    <xf numFmtId="0" fontId="86" fillId="0" borderId="94" xfId="0" applyFont="1" applyFill="1" applyBorder="1" applyAlignment="1">
      <alignment horizontal="right"/>
    </xf>
    <xf numFmtId="0" fontId="86" fillId="0" borderId="95" xfId="0" applyFont="1" applyFill="1" applyBorder="1" applyAlignment="1">
      <alignment horizontal="right"/>
    </xf>
    <xf numFmtId="0" fontId="86" fillId="0" borderId="96" xfId="0" applyFont="1" applyFill="1" applyBorder="1" applyAlignment="1">
      <alignment horizontal="right"/>
    </xf>
    <xf numFmtId="0" fontId="81" fillId="8" borderId="97" xfId="0" applyFont="1" applyFill="1" applyBorder="1" applyAlignment="1" applyProtection="1">
      <alignment horizontal="left"/>
    </xf>
    <xf numFmtId="0" fontId="81" fillId="8" borderId="71" xfId="0" applyFont="1" applyFill="1" applyBorder="1" applyAlignment="1" applyProtection="1">
      <alignment horizontal="left"/>
    </xf>
    <xf numFmtId="0" fontId="81" fillId="8" borderId="98" xfId="0" applyFont="1" applyFill="1" applyBorder="1" applyAlignment="1" applyProtection="1">
      <alignment horizontal="left"/>
    </xf>
    <xf numFmtId="0" fontId="86" fillId="0" borderId="100" xfId="0" applyFont="1" applyFill="1" applyBorder="1" applyAlignment="1">
      <alignment horizontal="center" vertical="center" wrapText="1"/>
    </xf>
    <xf numFmtId="0" fontId="86" fillId="0" borderId="19" xfId="0" applyFont="1" applyFill="1" applyBorder="1" applyAlignment="1">
      <alignment horizontal="center" vertical="center" wrapText="1"/>
    </xf>
    <xf numFmtId="0" fontId="86" fillId="0" borderId="102" xfId="0" applyFont="1" applyFill="1" applyBorder="1" applyAlignment="1">
      <alignment horizontal="right"/>
    </xf>
    <xf numFmtId="0" fontId="81" fillId="0" borderId="79" xfId="0" applyFont="1" applyFill="1" applyBorder="1" applyAlignment="1" applyProtection="1">
      <alignment horizontal="left"/>
    </xf>
    <xf numFmtId="0" fontId="81" fillId="0" borderId="64" xfId="0" applyFont="1" applyFill="1" applyBorder="1" applyAlignment="1" applyProtection="1">
      <alignment horizontal="left"/>
    </xf>
    <xf numFmtId="0" fontId="81" fillId="0" borderId="86" xfId="0" applyFont="1" applyFill="1" applyBorder="1" applyAlignment="1" applyProtection="1">
      <alignment horizontal="left"/>
    </xf>
    <xf numFmtId="0" fontId="86" fillId="8" borderId="85" xfId="0" applyFont="1" applyFill="1" applyBorder="1" applyAlignment="1">
      <alignment horizontal="center" vertical="center"/>
    </xf>
    <xf numFmtId="0" fontId="86" fillId="8" borderId="80" xfId="0" applyFont="1" applyFill="1" applyBorder="1" applyAlignment="1">
      <alignment horizontal="center" vertical="center"/>
    </xf>
    <xf numFmtId="0" fontId="86" fillId="8" borderId="104" xfId="0" applyFont="1" applyFill="1" applyBorder="1" applyAlignment="1">
      <alignment horizontal="center" vertical="center"/>
    </xf>
    <xf numFmtId="4" fontId="86" fillId="8" borderId="102" xfId="0" applyNumberFormat="1" applyFont="1" applyFill="1" applyBorder="1" applyAlignment="1" applyProtection="1">
      <alignment horizontal="center" vertical="center"/>
    </xf>
    <xf numFmtId="4" fontId="86" fillId="8" borderId="81" xfId="0" applyNumberFormat="1" applyFont="1" applyFill="1" applyBorder="1" applyAlignment="1" applyProtection="1">
      <alignment horizontal="center" vertical="center"/>
    </xf>
    <xf numFmtId="0" fontId="81" fillId="0" borderId="105" xfId="0" applyFont="1" applyFill="1" applyBorder="1" applyAlignment="1">
      <alignment horizontal="right" vertical="center"/>
    </xf>
    <xf numFmtId="0" fontId="81" fillId="0" borderId="106" xfId="0" applyFont="1" applyFill="1" applyBorder="1" applyAlignment="1">
      <alignment horizontal="right" vertical="center"/>
    </xf>
    <xf numFmtId="0" fontId="81" fillId="0" borderId="108" xfId="0" applyFont="1" applyFill="1" applyBorder="1" applyAlignment="1">
      <alignment horizontal="right" vertical="center"/>
    </xf>
    <xf numFmtId="0" fontId="81" fillId="0" borderId="109" xfId="0" applyFont="1" applyFill="1" applyBorder="1" applyAlignment="1">
      <alignment horizontal="right" vertical="center"/>
    </xf>
    <xf numFmtId="4" fontId="86" fillId="0" borderId="107" xfId="2" applyNumberFormat="1" applyFont="1" applyFill="1" applyBorder="1" applyAlignment="1" applyProtection="1">
      <alignment horizontal="center" vertical="center"/>
    </xf>
    <xf numFmtId="4" fontId="86" fillId="0" borderId="110" xfId="2" applyNumberFormat="1" applyFont="1" applyFill="1" applyBorder="1" applyAlignment="1" applyProtection="1">
      <alignment horizontal="center" vertical="center"/>
    </xf>
    <xf numFmtId="0" fontId="86" fillId="0" borderId="0" xfId="0" applyFont="1" applyFill="1" applyBorder="1" applyAlignment="1">
      <alignment horizontal="left" vertical="center" wrapText="1"/>
    </xf>
    <xf numFmtId="0" fontId="86" fillId="0" borderId="0" xfId="0" applyFont="1" applyAlignment="1" applyProtection="1">
      <alignment horizontal="left" wrapText="1"/>
    </xf>
    <xf numFmtId="0" fontId="81" fillId="0" borderId="8" xfId="0" applyFont="1" applyFill="1" applyBorder="1" applyAlignment="1">
      <alignment horizontal="right" vertical="center" wrapText="1"/>
    </xf>
    <xf numFmtId="0" fontId="81" fillId="0" borderId="111" xfId="0" applyFont="1" applyFill="1" applyBorder="1" applyAlignment="1">
      <alignment horizontal="right" vertical="center" wrapText="1"/>
    </xf>
    <xf numFmtId="0" fontId="81" fillId="0" borderId="112" xfId="0" applyFont="1" applyFill="1" applyBorder="1" applyAlignment="1">
      <alignment horizontal="right" vertical="center" wrapText="1"/>
    </xf>
    <xf numFmtId="0" fontId="81" fillId="0" borderId="11" xfId="0" applyFont="1" applyFill="1" applyBorder="1" applyAlignment="1">
      <alignment horizontal="right" vertical="center" wrapText="1"/>
    </xf>
    <xf numFmtId="0" fontId="81" fillId="0" borderId="6" xfId="0" applyFont="1" applyFill="1" applyBorder="1" applyAlignment="1">
      <alignment horizontal="right" vertical="center" wrapText="1"/>
    </xf>
    <xf numFmtId="0" fontId="81" fillId="0" borderId="113" xfId="0" applyFont="1" applyFill="1" applyBorder="1" applyAlignment="1">
      <alignment horizontal="right" vertical="center" wrapText="1"/>
    </xf>
    <xf numFmtId="0" fontId="81" fillId="8" borderId="93" xfId="0" applyFont="1" applyFill="1" applyBorder="1" applyAlignment="1">
      <alignment horizontal="right" vertical="center"/>
    </xf>
    <xf numFmtId="0" fontId="81" fillId="8" borderId="94" xfId="0" applyFont="1" applyFill="1" applyBorder="1" applyAlignment="1">
      <alignment horizontal="right" vertical="center"/>
    </xf>
    <xf numFmtId="0" fontId="81" fillId="8" borderId="102" xfId="0" applyFont="1" applyFill="1" applyBorder="1" applyAlignment="1">
      <alignment horizontal="right" vertical="center"/>
    </xf>
    <xf numFmtId="49" fontId="86" fillId="0" borderId="0" xfId="0" applyNumberFormat="1" applyFont="1" applyAlignment="1" applyProtection="1">
      <alignment horizontal="left" vertical="top"/>
    </xf>
    <xf numFmtId="0" fontId="81" fillId="0" borderId="0" xfId="14" applyFont="1" applyBorder="1" applyAlignment="1" applyProtection="1">
      <alignment horizontal="left" vertical="top" wrapText="1"/>
    </xf>
    <xf numFmtId="0" fontId="138" fillId="0" borderId="0" xfId="0" applyFont="1" applyFill="1" applyAlignment="1">
      <alignment vertical="top" wrapText="1"/>
    </xf>
    <xf numFmtId="0" fontId="0" fillId="0" borderId="0" xfId="0" applyFill="1" applyAlignment="1"/>
  </cellXfs>
  <cellStyles count="20">
    <cellStyle name="Dobro" xfId="4" builtinId="26"/>
    <cellStyle name="Keš" xfId="11"/>
    <cellStyle name="Navadno" xfId="0" builtinId="0"/>
    <cellStyle name="Navadno 2" xfId="8"/>
    <cellStyle name="Navadno_BoQ-SE" xfId="7"/>
    <cellStyle name="Navadno_delovno predračun" xfId="19"/>
    <cellStyle name="Navadno_Predračun 2.del II.faze barvano" xfId="10"/>
    <cellStyle name="Navadno_Strojno" xfId="18"/>
    <cellStyle name="Navadno_Volume 4 - BoQ - cene" xfId="6"/>
    <cellStyle name="Normal_BoQ - cene sit_eur" xfId="9"/>
    <cellStyle name="Normal_BoQ - cene sit_eur 2 2" xfId="5"/>
    <cellStyle name="Normal_N36023 (2)" xfId="15"/>
    <cellStyle name="Normal_N36023 (2)_popisi_plin_1bar_20090805" xfId="16"/>
    <cellStyle name="Normal_PL_SD" xfId="14"/>
    <cellStyle name="Normal_PL_SD_popisi_plin_1bar_20090805" xfId="17"/>
    <cellStyle name="Normal_Sheet1" xfId="13"/>
    <cellStyle name="Odstotek" xfId="3" builtinId="5"/>
    <cellStyle name="tekst-levo 2" xfId="12"/>
    <cellStyle name="Valuta" xfId="2" builtinId="4"/>
    <cellStyle name="Vejica" xfId="1" builtinId="3"/>
  </cellStyles>
  <dxfs count="90">
    <dxf>
      <font>
        <b val="0"/>
        <i val="0"/>
        <strike val="0"/>
        <condense val="0"/>
        <extend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strike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78" formatCode="0.00&quot; €/kos&quo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Swis721 Ex BT"/>
        <scheme val="none"/>
      </font>
      <numFmt numFmtId="178" formatCode="0.00&quot; €/kos&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strike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78" formatCode="0.00&quot; €/kos&quo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Swis721 Ex BT"/>
        <scheme val="none"/>
      </font>
      <numFmt numFmtId="178" formatCode="0.00&quot; €/kos&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strike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78" formatCode="0.00&quot; €/kos&quo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Swis721 Ex BT"/>
        <scheme val="none"/>
      </font>
      <numFmt numFmtId="167" formatCode="#,##0.00\ &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strike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numFmt numFmtId="178" formatCode="0.00&quot; €/kos&quot;"/>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Swis721 Ex BT"/>
        <scheme val="none"/>
      </font>
      <numFmt numFmtId="178" formatCode="0.00&quot; €/kos&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left" vertical="bottom" textRotation="0" wrapText="0" indent="0"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horizontal="righ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strike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
      <font>
        <b val="0"/>
        <i val="0"/>
        <strike val="0"/>
        <condense val="0"/>
        <extend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strike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numFmt numFmtId="171" formatCode="_-* #,##0.00\ [$€-424]_-;\-* #,##0.00\ [$€-424]_-;_-* &quot;-&quot;??\ [$€-424]_-;_-@_-"/>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dxf>
    <dxf>
      <font>
        <strike val="0"/>
        <outline val="0"/>
        <shadow val="0"/>
        <u val="none"/>
        <vertAlign val="baseline"/>
        <sz val="8"/>
        <color auto="1"/>
        <name val="Swis721 Ex BT"/>
        <scheme val="none"/>
      </font>
      <fill>
        <patternFill patternType="none">
          <fgColor indexed="64"/>
          <bgColor indexed="65"/>
        </patternFill>
      </fill>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8"/>
        <color auto="1"/>
        <name val="Swis721 Ex BT"/>
        <scheme val="none"/>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8"/>
        <color auto="1"/>
        <name val="Swis721 Ex BT"/>
        <scheme val="none"/>
      </font>
      <fill>
        <patternFill patternType="none">
          <fgColor indexed="64"/>
          <bgColor indexed="65"/>
        </patternFill>
      </fill>
      <alignment horizontal="left" vertical="bottom" textRotation="0" wrapText="0" indent="3" justifyLastLine="0" shrinkToFit="0" readingOrder="0"/>
    </dxf>
    <dxf>
      <font>
        <strike val="0"/>
        <outline val="0"/>
        <shadow val="0"/>
        <u val="none"/>
        <vertAlign val="baseline"/>
        <sz val="8"/>
        <color auto="1"/>
        <name val="Swis721 Ex BT"/>
        <scheme val="none"/>
      </font>
      <numFmt numFmtId="2" formatCode="0.00"/>
      <fill>
        <patternFill patternType="none">
          <fgColor indexed="64"/>
          <bgColor indexed="65"/>
        </patternFill>
      </fill>
      <alignment vertical="top" textRotation="0" wrapText="0" indent="0" justifyLastLine="0" shrinkToFit="0" readingOrder="0"/>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dxf>
    <dxf>
      <font>
        <strike val="0"/>
        <outline val="0"/>
        <shadow val="0"/>
        <u val="none"/>
        <vertAlign val="baseline"/>
        <sz val="9"/>
        <color auto="1"/>
        <name val="Swis721 Ex BT"/>
        <scheme val="none"/>
      </font>
      <fill>
        <patternFill patternType="none">
          <fgColor indexed="64"/>
          <bgColor indexed="65"/>
        </patternFill>
      </fill>
      <alignment vertical="center" textRotation="0" indent="0" justifyLastLine="0" shrinkToFit="0" readingOrder="0"/>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566057</xdr:colOff>
      <xdr:row>5</xdr:row>
      <xdr:rowOff>114300</xdr:rowOff>
    </xdr:from>
    <xdr:to>
      <xdr:col>4</xdr:col>
      <xdr:colOff>895350</xdr:colOff>
      <xdr:row>6</xdr:row>
      <xdr:rowOff>51803</xdr:rowOff>
    </xdr:to>
    <xdr:sp macro="" textlink="">
      <xdr:nvSpPr>
        <xdr:cNvPr id="2" name="WordArt 8">
          <a:extLst>
            <a:ext uri="{FF2B5EF4-FFF2-40B4-BE49-F238E27FC236}">
              <a16:creationId xmlns:a16="http://schemas.microsoft.com/office/drawing/2014/main" id="{5365F4F3-5FE5-4C53-AC49-6D9F7386F1D7}"/>
            </a:ext>
          </a:extLst>
        </xdr:cNvPr>
        <xdr:cNvSpPr>
          <a:spLocks noChangeArrowheads="1" noChangeShapeType="1" noTextEdit="1"/>
        </xdr:cNvSpPr>
      </xdr:nvSpPr>
      <xdr:spPr bwMode="auto">
        <a:xfrm>
          <a:off x="4294414" y="903514"/>
          <a:ext cx="1156607" cy="95346"/>
        </a:xfrm>
        <a:prstGeom prst="rect">
          <a:avLst/>
        </a:prstGeom>
      </xdr:spPr>
      <xdr:txBody>
        <a:bodyPr wrap="none" fromWordArt="1">
          <a:prstTxWarp prst="textPlain">
            <a:avLst>
              <a:gd name="adj" fmla="val 50000"/>
            </a:avLst>
          </a:prstTxWarp>
        </a:bodyPr>
        <a:lstStyle/>
        <a:p>
          <a:pPr algn="ctr" rtl="0">
            <a:buNone/>
          </a:pPr>
          <a:endParaRPr lang="sl-SI" sz="1800" u="sng" strike="sngStrike" kern="10" cap="small" spc="0">
            <a:ln w="12700">
              <a:solidFill>
                <a:srgbClr val="000000"/>
              </a:solidFill>
              <a:round/>
              <a:headEnd/>
              <a:tailEnd/>
            </a:ln>
            <a:noFill/>
            <a:latin typeface="Team MT" panose="02000800000000000004" pitchFamily="2" charset="0"/>
          </a:endParaRPr>
        </a:p>
      </xdr:txBody>
    </xdr:sp>
    <xdr:clientData/>
  </xdr:twoCellAnchor>
  <xdr:twoCellAnchor>
    <xdr:from>
      <xdr:col>2</xdr:col>
      <xdr:colOff>566057</xdr:colOff>
      <xdr:row>5</xdr:row>
      <xdr:rowOff>114300</xdr:rowOff>
    </xdr:from>
    <xdr:to>
      <xdr:col>4</xdr:col>
      <xdr:colOff>895350</xdr:colOff>
      <xdr:row>6</xdr:row>
      <xdr:rowOff>51803</xdr:rowOff>
    </xdr:to>
    <xdr:sp macro="" textlink="">
      <xdr:nvSpPr>
        <xdr:cNvPr id="3" name="WordArt 8">
          <a:extLst>
            <a:ext uri="{FF2B5EF4-FFF2-40B4-BE49-F238E27FC236}">
              <a16:creationId xmlns:a16="http://schemas.microsoft.com/office/drawing/2014/main" id="{16E0EE4F-11A0-4801-95DA-37E0FF5739A8}"/>
            </a:ext>
          </a:extLst>
        </xdr:cNvPr>
        <xdr:cNvSpPr>
          <a:spLocks noChangeArrowheads="1" noChangeShapeType="1" noTextEdit="1"/>
        </xdr:cNvSpPr>
      </xdr:nvSpPr>
      <xdr:spPr bwMode="auto">
        <a:xfrm>
          <a:off x="4294414" y="903514"/>
          <a:ext cx="1156607" cy="95346"/>
        </a:xfrm>
        <a:prstGeom prst="rect">
          <a:avLst/>
        </a:prstGeom>
      </xdr:spPr>
      <xdr:txBody>
        <a:bodyPr wrap="none" fromWordArt="1">
          <a:prstTxWarp prst="textPlain">
            <a:avLst>
              <a:gd name="adj" fmla="val 50000"/>
            </a:avLst>
          </a:prstTxWarp>
        </a:bodyPr>
        <a:lstStyle/>
        <a:p>
          <a:pPr algn="ctr" rtl="0">
            <a:buNone/>
          </a:pPr>
          <a:endParaRPr lang="sl-SI" sz="1800" u="sng" strike="sngStrike" kern="10" cap="small" spc="0">
            <a:ln w="12700">
              <a:solidFill>
                <a:srgbClr val="000000"/>
              </a:solidFill>
              <a:round/>
              <a:headEnd/>
              <a:tailEnd/>
            </a:ln>
            <a:noFill/>
            <a:latin typeface="Team MT" panose="02000800000000000004" pitchFamily="2"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Jure\2020\projekti\1208-1-SN-Hru&#353;ica-Polos-PZI\popisi-celota\0-cesta\8708-ALL-PZI-LUZ-GK-20200924_popi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Jure\2020\projekti\1208-1-SN-Hru&#353;ica-Polos-PZI\popisi-celota\1-vodovod\556D-Hru&#353;ica-PZI-Popis%20del%20&#8211;%20E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Jure\2020\projekti\1208-1-SN-Hru&#353;ica-Polos-PZI\popisi-celota\2-plinovod\N-20369_42180_Velika%20Hru&#353;ica_PZI_pop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odila"/>
      <sheetName val="Rekapitulacija"/>
      <sheetName val="1-P"/>
      <sheetName val="2-M"/>
      <sheetName val="3-EKK"/>
      <sheetName val="4-PREP"/>
      <sheetName val="5-EL"/>
      <sheetName val="6-TK"/>
      <sheetName val="7-TUJE"/>
    </sheetNames>
    <sheetDataSet>
      <sheetData sheetId="0"/>
      <sheetData sheetId="1">
        <row r="10">
          <cell r="B10" t="str">
            <v>PROMETNE POVRŠINE</v>
          </cell>
        </row>
      </sheetData>
      <sheetData sheetId="2"/>
      <sheetData sheetId="3"/>
      <sheetData sheetId="4">
        <row r="8">
          <cell r="B8" t="str">
            <v>ELEKTRO - KABELSKA KANALIZACIJA</v>
          </cell>
        </row>
      </sheetData>
      <sheetData sheetId="5"/>
      <sheetData sheetId="6">
        <row r="8">
          <cell r="B8" t="str">
            <v>Elektro instalacije</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
      <sheetName val="Predviden vodovod A"/>
    </sheetNames>
    <sheetDataSet>
      <sheetData sheetId="0"/>
      <sheetData sheetId="1">
        <row r="4">
          <cell r="C4" t="str">
            <v>JAVNI VODOVOD ''A'' [1-8] - NL DN100</v>
          </cell>
        </row>
        <row r="19">
          <cell r="C19" t="str">
            <v>b)   HIŠNI VODOVODNI PRIKLJUČKI</v>
          </cell>
          <cell r="F19">
            <v>13</v>
          </cell>
        </row>
        <row r="174">
          <cell r="D174">
            <v>63.2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Velika Hrušica N-20369_GD"/>
      <sheetName val="Velika Hrušica PP x 14_GD"/>
      <sheetName val="Velika Hrušica N-20369_SD"/>
      <sheetName val="Velika Hrušica PP x 14_SD"/>
    </sheetNames>
    <sheetDataSet>
      <sheetData sheetId="0">
        <row r="7">
          <cell r="C7" t="str">
            <v>MESTNA OBČINA LJUBLJANA</v>
          </cell>
        </row>
        <row r="8">
          <cell r="C8" t="str">
            <v>Mestni trg 1, 1000 Ljubljana</v>
          </cell>
        </row>
      </sheetData>
      <sheetData sheetId="1"/>
      <sheetData sheetId="2"/>
      <sheetData sheetId="3"/>
      <sheetData sheetId="4"/>
    </sheetDataSet>
  </externalBook>
</externalLink>
</file>

<file path=xl/tables/table1.xml><?xml version="1.0" encoding="utf-8"?>
<table xmlns="http://schemas.openxmlformats.org/spreadsheetml/2006/main" id="1" name="Tabela5" displayName="Tabela5" ref="B47:G86" totalsRowCount="1" headerRowDxfId="89" dataDxfId="88" totalsRowDxfId="87">
  <autoFilter ref="B47:G85"/>
  <tableColumns count="6">
    <tableColumn id="1" name="A." totalsRowLabel="Skupaj zemeljska dela" dataDxfId="86" totalsRowDxfId="85"/>
    <tableColumn id="2" name="ZEMELJSKA DELA" dataDxfId="84" totalsRowDxfId="83"/>
    <tableColumn id="3" name="količina" dataDxfId="82" totalsRowDxfId="81"/>
    <tableColumn id="4" name="po" dataDxfId="80" totalsRowDxfId="79"/>
    <tableColumn id="5" name="cena na enoto" dataDxfId="78" totalsRowDxfId="77">
      <calculatedColumnFormula>SUBTOTAL(109,G8:G47)</calculatedColumnFormula>
    </tableColumn>
    <tableColumn id="6" name="cena" dataDxfId="76" totalsRowDxfId="75">
      <calculatedColumnFormula>D48*F48</calculatedColumnFormula>
    </tableColumn>
  </tableColumns>
  <tableStyleInfo name="TableStyleLight1" showFirstColumn="0" showLastColumn="1" showRowStripes="1" showColumnStripes="0"/>
</table>
</file>

<file path=xl/tables/table2.xml><?xml version="1.0" encoding="utf-8"?>
<table xmlns="http://schemas.openxmlformats.org/spreadsheetml/2006/main" id="2" name="Tabela57" displayName="Tabela57" ref="B89:G110" totalsRowCount="1" headerRowDxfId="74" dataDxfId="73" totalsRowDxfId="72">
  <autoFilter ref="B89:G109"/>
  <tableColumns count="6">
    <tableColumn id="1" name="B." totalsRowLabel="Skupaj montažna dela" dataDxfId="71" totalsRowDxfId="70"/>
    <tableColumn id="2" name="MONTAŽNA DELA" dataDxfId="69" totalsRowDxfId="68"/>
    <tableColumn id="3" name="količina" dataDxfId="67" totalsRowDxfId="66"/>
    <tableColumn id="4" name="po" dataDxfId="65" totalsRowDxfId="64"/>
    <tableColumn id="5" name="cena na enoto" dataDxfId="63" totalsRowDxfId="62">
      <calculatedColumnFormula>Tabela579[[#Totals],[cena]]</calculatedColumnFormula>
    </tableColumn>
    <tableColumn id="6" name="cena" totalsRowFunction="sum" dataDxfId="61" totalsRowDxfId="60">
      <calculatedColumnFormula>D90*F90</calculatedColumnFormula>
    </tableColumn>
  </tableColumns>
  <tableStyleInfo name="TableStyleLight1" showFirstColumn="0" showLastColumn="1" showRowStripes="1" showColumnStripes="0"/>
</table>
</file>

<file path=xl/tables/table3.xml><?xml version="1.0" encoding="utf-8"?>
<table xmlns="http://schemas.openxmlformats.org/spreadsheetml/2006/main" id="3" name="Tabela579" displayName="Tabela579" ref="B113:G143" totalsRowCount="1" headerRowDxfId="59" dataDxfId="58" totalsRowDxfId="57">
  <autoFilter ref="B113:G142"/>
  <tableColumns count="6">
    <tableColumn id="1" name="C." totalsRowLabel="Skupaj vodovodni material" dataDxfId="56" totalsRowDxfId="55"/>
    <tableColumn id="2" name="VODOVODNI MATERIAL" dataDxfId="54" totalsRowDxfId="53"/>
    <tableColumn id="3" name="količina" dataDxfId="52" totalsRowDxfId="51"/>
    <tableColumn id="4" name="po" dataDxfId="50" totalsRowDxfId="49"/>
    <tableColumn id="5" name="cena na enoto" dataDxfId="48" totalsRowDxfId="47"/>
    <tableColumn id="6" name="cena" totalsRowFunction="sum" dataDxfId="46" totalsRowDxfId="45">
      <calculatedColumnFormula>D114*F114</calculatedColumnFormula>
    </tableColumn>
  </tableColumns>
  <tableStyleInfo name="TableStyleLight1" showFirstColumn="0" showLastColumn="1" showRowStripes="1" showColumnStripes="0"/>
</table>
</file>

<file path=xl/tables/table4.xml><?xml version="1.0" encoding="utf-8"?>
<table xmlns="http://schemas.openxmlformats.org/spreadsheetml/2006/main" id="4" name="Tabela57916" displayName="Tabela57916" ref="B148:G162" totalsRowCount="1" headerRowDxfId="44" dataDxfId="43" totalsRowDxfId="42">
  <autoFilter ref="B148:G161"/>
  <tableColumns count="6">
    <tableColumn id="1" name="a." totalsRowLabel="Skupaj zemeljska dela" dataDxfId="41" totalsRowDxfId="40"/>
    <tableColumn id="2" name="Zemeljska dela (priključki)" dataDxfId="39" totalsRowDxfId="38"/>
    <tableColumn id="3" name="količina" dataDxfId="37" totalsRowDxfId="36"/>
    <tableColumn id="4" name="po" dataDxfId="35" totalsRowDxfId="34"/>
    <tableColumn id="5" name="cena na enoto" dataDxfId="33" totalsRowDxfId="32">
      <calculatedColumnFormula>SUM(G138:G148)</calculatedColumnFormula>
    </tableColumn>
    <tableColumn id="6" name="cena" totalsRowFunction="sum" dataDxfId="31" totalsRowDxfId="30"/>
  </tableColumns>
  <tableStyleInfo name="TableStyleLight1" showFirstColumn="0" showLastColumn="1" showRowStripes="1" showColumnStripes="0"/>
</table>
</file>

<file path=xl/tables/table5.xml><?xml version="1.0" encoding="utf-8"?>
<table xmlns="http://schemas.openxmlformats.org/spreadsheetml/2006/main" id="5" name="Tabela5791618" displayName="Tabela5791618" ref="B165:G176" totalsRowCount="1" headerRowDxfId="29" dataDxfId="28" totalsRowDxfId="27">
  <autoFilter ref="B165:G175"/>
  <tableColumns count="6">
    <tableColumn id="1" name="b." totalsRowLabel="Skupaj montažna dela" dataDxfId="26" totalsRowDxfId="25"/>
    <tableColumn id="2" name="Montažna dela (priključki)" dataDxfId="24" totalsRowDxfId="23"/>
    <tableColumn id="3" name="količina" dataDxfId="22" totalsRowDxfId="21"/>
    <tableColumn id="4" name="po" dataDxfId="20" totalsRowDxfId="19"/>
    <tableColumn id="5" name="cena na enoto" dataDxfId="18" totalsRowDxfId="17"/>
    <tableColumn id="6" name="cena" totalsRowFunction="sum" dataDxfId="16" totalsRowDxfId="15"/>
  </tableColumns>
  <tableStyleInfo name="TableStyleLight1" showFirstColumn="0" showLastColumn="1" showRowStripes="1" showColumnStripes="0"/>
</table>
</file>

<file path=xl/tables/table6.xml><?xml version="1.0" encoding="utf-8"?>
<table xmlns="http://schemas.openxmlformats.org/spreadsheetml/2006/main" id="6" name="Tabela579161819" displayName="Tabela579161819" ref="B179:G190" totalsRowCount="1" headerRowDxfId="14" dataDxfId="13" totalsRowDxfId="12">
  <autoFilter ref="B179:G189"/>
  <tableColumns count="6">
    <tableColumn id="1" name="c." totalsRowLabel="Skupaj vodovodni material" dataDxfId="11" totalsRowDxfId="10"/>
    <tableColumn id="2" name="Vodovodni material (priključki)" dataDxfId="9" totalsRowDxfId="8"/>
    <tableColumn id="3" name="količina" dataDxfId="7" totalsRowDxfId="6"/>
    <tableColumn id="4" name="po" dataDxfId="5" totalsRowDxfId="4"/>
    <tableColumn id="5" name="cena na enoto" dataDxfId="3" totalsRowDxfId="2"/>
    <tableColumn id="6" name="cena" totalsRowFunction="sum" dataDxfId="1" totalsRowDxfId="0"/>
  </tableColumns>
  <tableStyleInfo name="TableStyleLight1" showFirstColumn="0"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B31"/>
  <sheetViews>
    <sheetView workbookViewId="0">
      <selection activeCell="B12" sqref="B12"/>
    </sheetView>
  </sheetViews>
  <sheetFormatPr defaultColWidth="9.28515625" defaultRowHeight="15"/>
  <cols>
    <col min="1" max="1" width="9.28515625" style="753"/>
    <col min="2" max="2" width="71.28515625" style="753" customWidth="1"/>
    <col min="3" max="16384" width="9.28515625" style="753"/>
  </cols>
  <sheetData>
    <row r="2" spans="2:2">
      <c r="B2" s="1060" t="s">
        <v>604</v>
      </c>
    </row>
    <row r="3" spans="2:2">
      <c r="B3" s="1061"/>
    </row>
    <row r="4" spans="2:2" ht="60">
      <c r="B4" s="1062" t="s">
        <v>605</v>
      </c>
    </row>
    <row r="5" spans="2:2" ht="30">
      <c r="B5" s="1062" t="s">
        <v>606</v>
      </c>
    </row>
    <row r="6" spans="2:2">
      <c r="B6" s="1062" t="s">
        <v>607</v>
      </c>
    </row>
    <row r="7" spans="2:2">
      <c r="B7" s="1062" t="s">
        <v>608</v>
      </c>
    </row>
    <row r="8" spans="2:2" ht="45">
      <c r="B8" s="1062" t="s">
        <v>609</v>
      </c>
    </row>
    <row r="9" spans="2:2">
      <c r="B9" s="1062" t="s">
        <v>610</v>
      </c>
    </row>
    <row r="10" spans="2:2">
      <c r="B10" s="1062" t="s">
        <v>611</v>
      </c>
    </row>
    <row r="11" spans="2:2">
      <c r="B11" s="1062" t="s">
        <v>612</v>
      </c>
    </row>
    <row r="12" spans="2:2">
      <c r="B12" s="1062" t="s">
        <v>613</v>
      </c>
    </row>
    <row r="13" spans="2:2" ht="30">
      <c r="B13" s="1062" t="s">
        <v>614</v>
      </c>
    </row>
    <row r="14" spans="2:2" ht="45">
      <c r="B14" s="1062" t="s">
        <v>615</v>
      </c>
    </row>
    <row r="15" spans="2:2" ht="30">
      <c r="B15" s="1062" t="s">
        <v>616</v>
      </c>
    </row>
    <row r="17" spans="2:2">
      <c r="B17" s="1063" t="s">
        <v>1253</v>
      </c>
    </row>
    <row r="18" spans="2:2">
      <c r="B18" s="1063"/>
    </row>
    <row r="19" spans="2:2">
      <c r="B19" s="1146" t="s">
        <v>1254</v>
      </c>
    </row>
    <row r="20" spans="2:2">
      <c r="B20" s="1146"/>
    </row>
    <row r="21" spans="2:2">
      <c r="B21" s="1146"/>
    </row>
    <row r="22" spans="2:2">
      <c r="B22" s="1146"/>
    </row>
    <row r="23" spans="2:2">
      <c r="B23" s="1146"/>
    </row>
    <row r="24" spans="2:2">
      <c r="B24" s="1146"/>
    </row>
    <row r="26" spans="2:2">
      <c r="B26" s="1146" t="s">
        <v>1255</v>
      </c>
    </row>
    <row r="27" spans="2:2">
      <c r="B27" s="1146"/>
    </row>
    <row r="28" spans="2:2">
      <c r="B28" s="1146"/>
    </row>
    <row r="29" spans="2:2">
      <c r="B29" s="1146"/>
    </row>
    <row r="30" spans="2:2">
      <c r="B30" s="1146"/>
    </row>
    <row r="31" spans="2:2">
      <c r="B31" s="1146"/>
    </row>
  </sheetData>
  <sheetProtection algorithmName="SHA-512" hashValue="TO/YZ1N27rRoZJqtKAt4FRCDROmTWvP1pDhV6pRoEEr6aT+eb475pXTfmdvuUfyCurR4MfdwkQFGMJfhOAfBmA==" saltValue="oh6oY7re/cKMcxMh3AwY6A==" spinCount="100000" sheet="1" objects="1" scenarios="1"/>
  <mergeCells count="2">
    <mergeCell ref="B19:B24"/>
    <mergeCell ref="B26:B3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Q140"/>
  <sheetViews>
    <sheetView workbookViewId="0">
      <selection activeCell="A10" sqref="A10"/>
    </sheetView>
  </sheetViews>
  <sheetFormatPr defaultColWidth="10.28515625" defaultRowHeight="14.25"/>
  <cols>
    <col min="1" max="1" width="10.42578125" style="151" bestFit="1" customWidth="1"/>
    <col min="2" max="2" width="75.5703125" style="152" customWidth="1"/>
    <col min="3" max="3" width="6.42578125" style="153" bestFit="1" customWidth="1"/>
    <col min="4" max="4" width="9.42578125" style="154" bestFit="1" customWidth="1"/>
    <col min="5" max="5" width="11" style="155" bestFit="1" customWidth="1"/>
    <col min="6" max="6" width="16.28515625" style="156" bestFit="1" customWidth="1"/>
    <col min="7" max="16384" width="10.28515625" style="72"/>
  </cols>
  <sheetData>
    <row r="1" spans="1:43" s="62" customFormat="1">
      <c r="A1" s="1172" t="e">
        <f>#REF!</f>
        <v>#REF!</v>
      </c>
      <c r="B1" s="1173"/>
      <c r="C1" s="1173"/>
      <c r="D1" s="1173"/>
      <c r="E1" s="1173"/>
      <c r="F1" s="1174"/>
    </row>
    <row r="2" spans="1:43" s="62" customFormat="1" ht="15" thickBot="1">
      <c r="A2" s="1175"/>
      <c r="B2" s="1176"/>
      <c r="C2" s="1176"/>
      <c r="D2" s="1176"/>
      <c r="E2" s="1176"/>
      <c r="F2" s="1177"/>
    </row>
    <row r="3" spans="1:43" s="62" customFormat="1" ht="15" thickBot="1">
      <c r="A3" s="1178"/>
      <c r="B3" s="1179"/>
      <c r="C3" s="63"/>
      <c r="D3" s="64"/>
      <c r="E3" s="65"/>
      <c r="F3" s="66"/>
    </row>
    <row r="4" spans="1:43" s="67" customFormat="1" ht="18" thickBot="1">
      <c r="A4" s="1180" t="s">
        <v>57</v>
      </c>
      <c r="B4" s="1181"/>
      <c r="C4" s="1181"/>
      <c r="D4" s="1181"/>
      <c r="E4" s="1181"/>
      <c r="F4" s="1182"/>
    </row>
    <row r="5" spans="1:43">
      <c r="A5" s="68"/>
      <c r="B5" s="69"/>
      <c r="C5" s="70"/>
      <c r="D5" s="70"/>
      <c r="E5" s="71"/>
      <c r="F5" s="71"/>
    </row>
    <row r="6" spans="1:43" s="78" customFormat="1" ht="28.5">
      <c r="A6" s="73" t="s">
        <v>17</v>
      </c>
      <c r="B6" s="74" t="s">
        <v>18</v>
      </c>
      <c r="C6" s="75" t="s">
        <v>63</v>
      </c>
      <c r="D6" s="76" t="s">
        <v>64</v>
      </c>
      <c r="E6" s="77" t="s">
        <v>65</v>
      </c>
      <c r="F6" s="77" t="s">
        <v>66</v>
      </c>
    </row>
    <row r="7" spans="1:43" s="62" customFormat="1" ht="15" thickBot="1">
      <c r="A7" s="79"/>
      <c r="B7" s="80"/>
      <c r="C7" s="81"/>
      <c r="D7" s="82"/>
      <c r="E7" s="83"/>
      <c r="F7" s="84"/>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row>
    <row r="8" spans="1:43" s="91" customFormat="1" ht="18" thickBot="1">
      <c r="A8" s="85" t="s">
        <v>572</v>
      </c>
      <c r="B8" s="86" t="s">
        <v>573</v>
      </c>
      <c r="C8" s="87"/>
      <c r="D8" s="88"/>
      <c r="E8" s="89"/>
      <c r="F8" s="90"/>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row>
    <row r="9" spans="1:43" s="103" customFormat="1">
      <c r="A9" s="104"/>
      <c r="B9" s="105"/>
      <c r="C9" s="106"/>
      <c r="D9" s="107"/>
      <c r="E9" s="108"/>
      <c r="F9" s="109"/>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row>
    <row r="10" spans="1:43" ht="28.5">
      <c r="A10" s="138" t="s">
        <v>574</v>
      </c>
      <c r="B10" s="236" t="s">
        <v>575</v>
      </c>
      <c r="C10" s="237" t="s">
        <v>288</v>
      </c>
      <c r="D10" s="113">
        <v>150</v>
      </c>
      <c r="E10" s="141"/>
      <c r="F10" s="142">
        <f>E10*D10</f>
        <v>0</v>
      </c>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row>
    <row r="11" spans="1:43">
      <c r="A11" s="138"/>
      <c r="B11" s="236"/>
      <c r="C11" s="237"/>
      <c r="D11" s="113"/>
      <c r="E11" s="141"/>
      <c r="F11" s="142"/>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row>
    <row r="12" spans="1:43" ht="99.75">
      <c r="A12" s="138" t="s">
        <v>576</v>
      </c>
      <c r="B12" s="236" t="s">
        <v>577</v>
      </c>
      <c r="C12" s="237" t="s">
        <v>71</v>
      </c>
      <c r="D12" s="113">
        <v>530</v>
      </c>
      <c r="E12" s="141"/>
      <c r="F12" s="142">
        <f>E12*D12</f>
        <v>0</v>
      </c>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row>
    <row r="13" spans="1:43">
      <c r="A13" s="104"/>
      <c r="B13" s="236"/>
      <c r="C13" s="237"/>
      <c r="D13" s="113"/>
      <c r="E13" s="141"/>
      <c r="F13" s="142"/>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row>
    <row r="14" spans="1:43" ht="28.5">
      <c r="A14" s="138" t="s">
        <v>576</v>
      </c>
      <c r="B14" s="139" t="s">
        <v>578</v>
      </c>
      <c r="C14" s="160" t="s">
        <v>288</v>
      </c>
      <c r="D14" s="113">
        <v>100</v>
      </c>
      <c r="E14" s="141"/>
      <c r="F14" s="119">
        <f>E14*D14</f>
        <v>0</v>
      </c>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row>
    <row r="15" spans="1:43">
      <c r="A15" s="104"/>
      <c r="B15" s="139"/>
      <c r="C15" s="160"/>
      <c r="D15" s="113"/>
      <c r="E15" s="141"/>
      <c r="F15" s="119"/>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row>
    <row r="16" spans="1:43" ht="28.5">
      <c r="A16" s="138" t="s">
        <v>579</v>
      </c>
      <c r="B16" s="139" t="s">
        <v>580</v>
      </c>
      <c r="C16" s="160" t="s">
        <v>74</v>
      </c>
      <c r="D16" s="113">
        <v>1</v>
      </c>
      <c r="E16" s="141"/>
      <c r="F16" s="119">
        <f>E16*D16</f>
        <v>0</v>
      </c>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row>
    <row r="17" spans="1:43">
      <c r="A17" s="104"/>
      <c r="B17" s="139"/>
      <c r="C17" s="160"/>
      <c r="D17" s="113"/>
      <c r="E17" s="141"/>
      <c r="F17" s="119"/>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row>
    <row r="18" spans="1:43" ht="28.5">
      <c r="A18" s="138" t="s">
        <v>581</v>
      </c>
      <c r="B18" s="139" t="s">
        <v>582</v>
      </c>
      <c r="C18" s="160" t="s">
        <v>74</v>
      </c>
      <c r="D18" s="113">
        <v>1</v>
      </c>
      <c r="E18" s="141"/>
      <c r="F18" s="119">
        <f>E18*D18</f>
        <v>0</v>
      </c>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row>
    <row r="19" spans="1:43">
      <c r="A19" s="104"/>
      <c r="B19" s="139"/>
      <c r="C19" s="160"/>
      <c r="D19" s="113"/>
      <c r="E19" s="141"/>
      <c r="F19" s="119"/>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row>
    <row r="20" spans="1:43" ht="28.5">
      <c r="A20" s="138" t="s">
        <v>583</v>
      </c>
      <c r="B20" s="139" t="s">
        <v>584</v>
      </c>
      <c r="C20" s="160" t="s">
        <v>299</v>
      </c>
      <c r="D20" s="113">
        <v>1</v>
      </c>
      <c r="E20" s="141"/>
      <c r="F20" s="119">
        <f>E20*D20</f>
        <v>0</v>
      </c>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row>
    <row r="21" spans="1:43">
      <c r="A21" s="104"/>
      <c r="B21" s="139"/>
      <c r="C21" s="160"/>
      <c r="D21" s="113"/>
      <c r="E21" s="141"/>
      <c r="F21" s="119"/>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row>
    <row r="22" spans="1:43" ht="28.5">
      <c r="A22" s="138" t="s">
        <v>585</v>
      </c>
      <c r="B22" s="139" t="s">
        <v>586</v>
      </c>
      <c r="C22" s="160" t="s">
        <v>299</v>
      </c>
      <c r="D22" s="113">
        <v>1</v>
      </c>
      <c r="E22" s="141"/>
      <c r="F22" s="119">
        <f t="shared" ref="F22:F28" si="0">E22*D22</f>
        <v>0</v>
      </c>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row>
    <row r="23" spans="1:43">
      <c r="A23" s="104"/>
      <c r="B23" s="139"/>
      <c r="C23" s="160"/>
      <c r="D23" s="113"/>
      <c r="E23" s="141"/>
      <c r="F23" s="119"/>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row>
    <row r="24" spans="1:43" ht="28.5">
      <c r="A24" s="138" t="s">
        <v>587</v>
      </c>
      <c r="B24" s="139" t="s">
        <v>588</v>
      </c>
      <c r="C24" s="160" t="s">
        <v>299</v>
      </c>
      <c r="D24" s="113">
        <v>1</v>
      </c>
      <c r="E24" s="141"/>
      <c r="F24" s="119">
        <f t="shared" si="0"/>
        <v>0</v>
      </c>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row>
    <row r="25" spans="1:43">
      <c r="A25" s="104"/>
      <c r="B25" s="139"/>
      <c r="C25" s="160"/>
      <c r="D25" s="113"/>
      <c r="E25" s="141"/>
      <c r="F25" s="119"/>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row>
    <row r="26" spans="1:43" ht="28.5">
      <c r="A26" s="138" t="s">
        <v>589</v>
      </c>
      <c r="B26" s="139" t="s">
        <v>590</v>
      </c>
      <c r="C26" s="160" t="s">
        <v>299</v>
      </c>
      <c r="D26" s="113">
        <v>1</v>
      </c>
      <c r="E26" s="141"/>
      <c r="F26" s="119">
        <f t="shared" si="0"/>
        <v>0</v>
      </c>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row>
    <row r="27" spans="1:43">
      <c r="A27" s="104"/>
      <c r="B27" s="139"/>
      <c r="C27" s="160"/>
      <c r="D27" s="113"/>
      <c r="E27" s="141"/>
      <c r="F27" s="119"/>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row>
    <row r="28" spans="1:43" ht="28.5">
      <c r="A28" s="138" t="s">
        <v>591</v>
      </c>
      <c r="B28" s="139" t="s">
        <v>592</v>
      </c>
      <c r="C28" s="160" t="s">
        <v>299</v>
      </c>
      <c r="D28" s="113">
        <v>1</v>
      </c>
      <c r="E28" s="141"/>
      <c r="F28" s="119">
        <f t="shared" si="0"/>
        <v>0</v>
      </c>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row>
    <row r="29" spans="1:43">
      <c r="A29" s="104"/>
      <c r="B29" s="139"/>
      <c r="C29" s="160"/>
      <c r="D29" s="113"/>
      <c r="E29" s="141"/>
      <c r="F29" s="119"/>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row>
    <row r="30" spans="1:43" ht="42.75">
      <c r="A30" s="138" t="s">
        <v>593</v>
      </c>
      <c r="B30" s="139" t="s">
        <v>594</v>
      </c>
      <c r="C30" s="160" t="s">
        <v>299</v>
      </c>
      <c r="D30" s="113">
        <v>1</v>
      </c>
      <c r="E30" s="141"/>
      <c r="F30" s="119">
        <f>E30*D30</f>
        <v>0</v>
      </c>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row>
    <row r="31" spans="1:43">
      <c r="A31" s="104"/>
      <c r="B31" s="139"/>
      <c r="C31" s="160"/>
      <c r="D31" s="113"/>
      <c r="E31" s="141"/>
      <c r="F31" s="119"/>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row>
    <row r="32" spans="1:43" ht="99.75">
      <c r="A32" s="138" t="s">
        <v>595</v>
      </c>
      <c r="B32" s="139" t="s">
        <v>596</v>
      </c>
      <c r="C32" s="160" t="s">
        <v>74</v>
      </c>
      <c r="D32" s="113">
        <v>1</v>
      </c>
      <c r="E32" s="141"/>
      <c r="F32" s="119">
        <f>E32*D32</f>
        <v>0</v>
      </c>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row>
    <row r="33" spans="1:43">
      <c r="A33" s="104"/>
      <c r="B33" s="139"/>
      <c r="C33" s="160"/>
      <c r="D33" s="113"/>
      <c r="E33" s="141"/>
      <c r="F33" s="142"/>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row>
    <row r="34" spans="1:43" ht="114">
      <c r="A34" s="138" t="s">
        <v>597</v>
      </c>
      <c r="B34" s="139" t="s">
        <v>598</v>
      </c>
      <c r="C34" s="160" t="s">
        <v>74</v>
      </c>
      <c r="D34" s="113">
        <v>1</v>
      </c>
      <c r="E34" s="141"/>
      <c r="F34" s="142">
        <f>E34*D34</f>
        <v>0</v>
      </c>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row>
    <row r="35" spans="1:43">
      <c r="A35" s="104"/>
      <c r="B35" s="139"/>
      <c r="C35" s="160"/>
      <c r="D35" s="113"/>
      <c r="E35" s="141"/>
      <c r="F35" s="142"/>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row>
    <row r="36" spans="1:43" ht="28.5">
      <c r="A36" s="138" t="s">
        <v>599</v>
      </c>
      <c r="B36" s="139" t="s">
        <v>600</v>
      </c>
      <c r="C36" s="160" t="s">
        <v>74</v>
      </c>
      <c r="D36" s="113">
        <v>1</v>
      </c>
      <c r="E36" s="141"/>
      <c r="F36" s="142">
        <f>E36*D36</f>
        <v>0</v>
      </c>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row>
    <row r="37" spans="1:43">
      <c r="A37" s="104"/>
      <c r="B37" s="139"/>
      <c r="C37" s="160"/>
      <c r="D37" s="113"/>
      <c r="E37" s="141"/>
      <c r="F37" s="142"/>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row>
    <row r="38" spans="1:43" ht="28.5">
      <c r="A38" s="138" t="s">
        <v>601</v>
      </c>
      <c r="B38" s="139" t="s">
        <v>602</v>
      </c>
      <c r="C38" s="160" t="s">
        <v>299</v>
      </c>
      <c r="D38" s="113">
        <v>1</v>
      </c>
      <c r="E38" s="141"/>
      <c r="F38" s="142">
        <f>E38*D38</f>
        <v>0</v>
      </c>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row>
    <row r="39" spans="1:43">
      <c r="A39" s="104"/>
      <c r="B39" s="139"/>
      <c r="C39" s="160"/>
      <c r="D39" s="113"/>
      <c r="E39" s="141"/>
      <c r="F39" s="142"/>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row>
    <row r="40" spans="1:43" ht="28.5">
      <c r="A40" s="138" t="s">
        <v>603</v>
      </c>
      <c r="B40" s="139" t="s">
        <v>171</v>
      </c>
      <c r="C40" s="140">
        <v>0.05</v>
      </c>
      <c r="D40" s="113"/>
      <c r="E40" s="141"/>
      <c r="F40" s="142">
        <f>SUM(F10:F39)*C40</f>
        <v>0</v>
      </c>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row>
    <row r="41" spans="1:43" ht="15" thickBot="1">
      <c r="A41" s="138"/>
      <c r="B41" s="139"/>
      <c r="C41" s="160"/>
      <c r="D41" s="113"/>
      <c r="E41" s="141"/>
      <c r="F41" s="142"/>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row>
    <row r="42" spans="1:43" ht="18" thickBot="1">
      <c r="A42" s="85" t="s">
        <v>572</v>
      </c>
      <c r="B42" s="86" t="s">
        <v>573</v>
      </c>
      <c r="C42" s="87"/>
      <c r="D42" s="88"/>
      <c r="E42" s="89"/>
      <c r="F42" s="150">
        <f>SUM(F9:F41)</f>
        <v>0</v>
      </c>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row>
    <row r="43" spans="1:43">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row>
    <row r="44" spans="1:43">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row>
    <row r="45" spans="1:43">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row>
    <row r="46" spans="1:43">
      <c r="A46" s="72"/>
      <c r="B46" s="72"/>
      <c r="C46" s="72"/>
      <c r="D46" s="72"/>
      <c r="E46" s="72"/>
      <c r="F46" s="72"/>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row>
    <row r="47" spans="1:43">
      <c r="A47" s="72"/>
      <c r="B47" s="72"/>
      <c r="C47" s="72"/>
      <c r="D47" s="72"/>
      <c r="E47" s="72"/>
      <c r="F47" s="72"/>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row>
    <row r="48" spans="1:43">
      <c r="A48" s="72"/>
      <c r="B48" s="72"/>
      <c r="C48" s="72"/>
      <c r="D48" s="72"/>
      <c r="E48" s="72"/>
      <c r="F48" s="72"/>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row>
    <row r="49" spans="2:43">
      <c r="B49" s="72"/>
      <c r="C49" s="72"/>
      <c r="D49" s="72"/>
      <c r="E49" s="72"/>
      <c r="F49" s="72"/>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row>
    <row r="50" spans="2:43">
      <c r="B50" s="72"/>
      <c r="C50" s="72"/>
      <c r="D50" s="72"/>
      <c r="E50" s="72"/>
      <c r="F50" s="72"/>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row>
    <row r="51" spans="2:43">
      <c r="B51" s="72"/>
      <c r="C51" s="72"/>
      <c r="D51" s="72"/>
      <c r="E51" s="72"/>
      <c r="F51" s="72"/>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row>
    <row r="52" spans="2:43">
      <c r="B52" s="72"/>
      <c r="C52" s="72"/>
      <c r="D52" s="72"/>
      <c r="E52" s="72"/>
      <c r="F52" s="72"/>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row>
    <row r="53" spans="2:43">
      <c r="B53" s="72"/>
      <c r="C53" s="72"/>
      <c r="D53" s="72"/>
      <c r="E53" s="72"/>
      <c r="F53" s="72"/>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row>
    <row r="54" spans="2:43">
      <c r="B54" s="72"/>
      <c r="C54" s="72"/>
      <c r="D54" s="72"/>
      <c r="E54" s="72"/>
      <c r="F54" s="72"/>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row>
    <row r="55" spans="2:43">
      <c r="B55" s="72"/>
      <c r="C55" s="72"/>
      <c r="D55" s="72"/>
      <c r="E55" s="72"/>
      <c r="F55" s="72"/>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row>
    <row r="56" spans="2:43">
      <c r="B56" s="72"/>
      <c r="C56" s="72"/>
      <c r="D56" s="72"/>
      <c r="E56" s="72"/>
      <c r="F56" s="72"/>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row>
    <row r="57" spans="2:43">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row>
    <row r="58" spans="2:43">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row>
    <row r="59" spans="2:43">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row>
    <row r="60" spans="2:43">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row>
    <row r="61" spans="2:43">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row>
    <row r="62" spans="2:43">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7"/>
      <c r="AL62" s="67"/>
      <c r="AM62" s="67"/>
      <c r="AN62" s="67"/>
      <c r="AO62" s="67"/>
      <c r="AP62" s="67"/>
      <c r="AQ62" s="67"/>
    </row>
    <row r="63" spans="2:43">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row>
    <row r="64" spans="2:43">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row>
    <row r="65" spans="7:43">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row>
    <row r="66" spans="7:43">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row>
    <row r="67" spans="7:43">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row>
    <row r="68" spans="7:43">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row>
    <row r="69" spans="7:43">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row>
    <row r="70" spans="7:43">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row>
    <row r="71" spans="7:43">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row>
    <row r="72" spans="7:43">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row>
    <row r="73" spans="7:43">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row>
    <row r="74" spans="7:43">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c r="AP74" s="67"/>
      <c r="AQ74" s="67"/>
    </row>
    <row r="75" spans="7:43">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7"/>
      <c r="AL75" s="67"/>
      <c r="AM75" s="67"/>
      <c r="AN75" s="67"/>
      <c r="AO75" s="67"/>
      <c r="AP75" s="67"/>
      <c r="AQ75" s="67"/>
    </row>
    <row r="76" spans="7:43">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row>
    <row r="77" spans="7:43">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row>
    <row r="78" spans="7:43">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row>
    <row r="79" spans="7:43">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67"/>
      <c r="AL79" s="67"/>
      <c r="AM79" s="67"/>
      <c r="AN79" s="67"/>
      <c r="AO79" s="67"/>
      <c r="AP79" s="67"/>
      <c r="AQ79" s="67"/>
    </row>
    <row r="80" spans="7:43">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row>
    <row r="81" spans="7:43">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row>
    <row r="82" spans="7:43">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row>
    <row r="83" spans="7:43">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row>
    <row r="84" spans="7:43">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row>
    <row r="85" spans="7:43">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row>
    <row r="86" spans="7:43">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row>
    <row r="87" spans="7:43">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row>
    <row r="88" spans="7:43">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row>
    <row r="89" spans="7:43">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row>
    <row r="90" spans="7:43">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row>
    <row r="91" spans="7:43">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row>
    <row r="92" spans="7:43">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row>
    <row r="93" spans="7:43">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row>
    <row r="94" spans="7:43">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7"/>
      <c r="AQ94" s="67"/>
    </row>
    <row r="95" spans="7:43">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7"/>
      <c r="AQ95" s="67"/>
    </row>
    <row r="96" spans="7:43">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row>
    <row r="97" spans="7:43">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row>
    <row r="98" spans="7:43">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row>
    <row r="99" spans="7:43">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67"/>
      <c r="AL99" s="67"/>
      <c r="AM99" s="67"/>
      <c r="AN99" s="67"/>
      <c r="AO99" s="67"/>
      <c r="AP99" s="67"/>
      <c r="AQ99" s="67"/>
    </row>
    <row r="100" spans="7:43">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row>
    <row r="101" spans="7:43">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row>
    <row r="102" spans="7:43">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row>
    <row r="103" spans="7:43">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row>
    <row r="104" spans="7:43">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row>
    <row r="105" spans="7:43">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row>
    <row r="106" spans="7:43">
      <c r="G106" s="67"/>
      <c r="H106" s="67"/>
      <c r="I106" s="67"/>
      <c r="J106" s="67"/>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row>
    <row r="107" spans="7:43">
      <c r="G107" s="67"/>
      <c r="H107" s="67"/>
      <c r="I107" s="67"/>
      <c r="J107" s="67"/>
      <c r="K107" s="67"/>
      <c r="L107" s="67"/>
      <c r="M107" s="67"/>
      <c r="N107" s="67"/>
      <c r="O107" s="67"/>
      <c r="P107" s="67"/>
      <c r="Q107" s="67"/>
      <c r="R107" s="67"/>
      <c r="S107" s="67"/>
      <c r="T107" s="67"/>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row>
    <row r="108" spans="7:43">
      <c r="G108" s="67"/>
      <c r="H108" s="67"/>
      <c r="I108" s="67"/>
      <c r="J108" s="67"/>
      <c r="K108" s="67"/>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row>
    <row r="109" spans="7:43">
      <c r="G109" s="67"/>
      <c r="H109" s="67"/>
      <c r="I109" s="67"/>
      <c r="J109" s="67"/>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row>
    <row r="110" spans="7:43">
      <c r="G110" s="67"/>
      <c r="H110" s="67"/>
      <c r="I110" s="67"/>
      <c r="J110" s="67"/>
      <c r="K110" s="67"/>
      <c r="L110" s="67"/>
      <c r="M110" s="67"/>
      <c r="N110" s="67"/>
      <c r="O110" s="67"/>
      <c r="P110" s="67"/>
      <c r="Q110" s="67"/>
      <c r="R110" s="67"/>
      <c r="S110" s="67"/>
      <c r="T110" s="67"/>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row>
    <row r="111" spans="7:43">
      <c r="G111" s="67"/>
      <c r="H111" s="67"/>
      <c r="I111" s="67"/>
      <c r="J111" s="67"/>
      <c r="K111" s="67"/>
      <c r="L111" s="67"/>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row>
    <row r="112" spans="7:43">
      <c r="G112" s="67"/>
      <c r="H112" s="67"/>
      <c r="I112" s="67"/>
      <c r="J112" s="67"/>
      <c r="K112" s="67"/>
      <c r="L112" s="67"/>
      <c r="M112" s="67"/>
      <c r="N112" s="67"/>
      <c r="O112" s="67"/>
      <c r="P112" s="67"/>
      <c r="Q112" s="67"/>
      <c r="R112" s="67"/>
      <c r="S112" s="67"/>
      <c r="T112" s="67"/>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row>
    <row r="113" spans="7:43">
      <c r="G113" s="67"/>
      <c r="H113" s="67"/>
      <c r="I113" s="67"/>
      <c r="J113" s="67"/>
      <c r="K113" s="67"/>
      <c r="L113" s="67"/>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row>
    <row r="114" spans="7:43">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row>
    <row r="115" spans="7:43">
      <c r="G115" s="67"/>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row>
    <row r="116" spans="7:43">
      <c r="G116" s="67"/>
      <c r="H116" s="67"/>
      <c r="I116" s="67"/>
      <c r="J116" s="67"/>
      <c r="K116" s="67"/>
      <c r="L116" s="67"/>
      <c r="M116" s="67"/>
      <c r="N116" s="67"/>
      <c r="O116" s="67"/>
      <c r="P116" s="67"/>
      <c r="Q116" s="67"/>
      <c r="R116" s="67"/>
      <c r="S116" s="67"/>
      <c r="T116" s="67"/>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row>
    <row r="117" spans="7:43">
      <c r="G117" s="67"/>
      <c r="H117" s="67"/>
      <c r="I117" s="67"/>
      <c r="J117" s="67"/>
      <c r="K117" s="67"/>
      <c r="L117" s="67"/>
      <c r="M117" s="67"/>
      <c r="N117" s="67"/>
      <c r="O117" s="67"/>
      <c r="P117" s="67"/>
      <c r="Q117" s="67"/>
      <c r="R117" s="67"/>
      <c r="S117" s="67"/>
      <c r="T117" s="67"/>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row>
    <row r="118" spans="7:43">
      <c r="G118" s="67"/>
      <c r="H118" s="67"/>
      <c r="I118" s="67"/>
      <c r="J118" s="67"/>
      <c r="K118" s="67"/>
      <c r="L118" s="67"/>
      <c r="M118" s="67"/>
      <c r="N118" s="67"/>
      <c r="O118" s="67"/>
      <c r="P118" s="67"/>
      <c r="Q118" s="67"/>
      <c r="R118" s="67"/>
      <c r="S118" s="67"/>
      <c r="T118" s="67"/>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row>
    <row r="119" spans="7:43">
      <c r="G119" s="67"/>
      <c r="H119" s="67"/>
      <c r="I119" s="67"/>
      <c r="J119" s="67"/>
      <c r="K119" s="67"/>
      <c r="L119" s="67"/>
      <c r="M119" s="67"/>
      <c r="N119" s="67"/>
      <c r="O119" s="67"/>
      <c r="P119" s="67"/>
      <c r="Q119" s="67"/>
      <c r="R119" s="67"/>
      <c r="S119" s="67"/>
      <c r="T119" s="67"/>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row>
    <row r="120" spans="7:43">
      <c r="G120" s="67"/>
      <c r="H120" s="67"/>
      <c r="I120" s="67"/>
      <c r="J120" s="67"/>
      <c r="K120" s="67"/>
      <c r="L120" s="67"/>
      <c r="M120" s="67"/>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row>
    <row r="121" spans="7:43">
      <c r="G121" s="67"/>
      <c r="H121" s="67"/>
      <c r="I121" s="67"/>
      <c r="J121" s="67"/>
      <c r="K121" s="67"/>
      <c r="L121" s="67"/>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row>
    <row r="122" spans="7:43">
      <c r="G122" s="67"/>
      <c r="H122" s="67"/>
      <c r="I122" s="67"/>
      <c r="J122" s="67"/>
      <c r="K122" s="67"/>
      <c r="L122" s="67"/>
      <c r="M122" s="67"/>
      <c r="N122" s="67"/>
      <c r="O122" s="67"/>
      <c r="P122" s="67"/>
      <c r="Q122" s="67"/>
      <c r="R122" s="67"/>
      <c r="S122" s="67"/>
      <c r="T122" s="67"/>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row>
    <row r="123" spans="7:43">
      <c r="G123" s="67"/>
      <c r="H123" s="67"/>
      <c r="I123" s="67"/>
      <c r="J123" s="67"/>
      <c r="K123" s="67"/>
      <c r="L123" s="67"/>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row>
    <row r="124" spans="7:43">
      <c r="G124" s="67"/>
      <c r="H124" s="67"/>
      <c r="I124" s="67"/>
      <c r="J124" s="67"/>
      <c r="K124" s="67"/>
      <c r="L124" s="67"/>
      <c r="M124" s="67"/>
      <c r="N124" s="67"/>
      <c r="O124" s="67"/>
      <c r="P124" s="67"/>
      <c r="Q124" s="67"/>
      <c r="R124" s="67"/>
      <c r="S124" s="67"/>
      <c r="T124" s="67"/>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row>
    <row r="125" spans="7:43">
      <c r="G125" s="67"/>
      <c r="H125" s="67"/>
      <c r="I125" s="67"/>
      <c r="J125" s="67"/>
      <c r="K125" s="67"/>
      <c r="L125" s="67"/>
      <c r="M125" s="67"/>
      <c r="N125" s="67"/>
      <c r="O125" s="67"/>
      <c r="P125" s="67"/>
      <c r="Q125" s="67"/>
      <c r="R125" s="67"/>
      <c r="S125" s="67"/>
      <c r="T125" s="67"/>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row>
    <row r="126" spans="7:43">
      <c r="G126" s="67"/>
      <c r="H126" s="67"/>
      <c r="I126" s="67"/>
      <c r="J126" s="67"/>
      <c r="K126" s="67"/>
      <c r="L126" s="67"/>
      <c r="M126" s="67"/>
      <c r="N126" s="67"/>
      <c r="O126" s="67"/>
      <c r="P126" s="67"/>
      <c r="Q126" s="67"/>
      <c r="R126" s="67"/>
      <c r="S126" s="67"/>
      <c r="T126" s="67"/>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row>
    <row r="127" spans="7:43">
      <c r="G127" s="67"/>
      <c r="H127" s="67"/>
      <c r="I127" s="67"/>
      <c r="J127" s="67"/>
      <c r="K127" s="67"/>
      <c r="L127" s="67"/>
      <c r="M127" s="67"/>
      <c r="N127" s="67"/>
      <c r="O127" s="67"/>
      <c r="P127" s="67"/>
      <c r="Q127" s="67"/>
      <c r="R127" s="67"/>
      <c r="S127" s="67"/>
      <c r="T127" s="67"/>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row>
    <row r="128" spans="7:43">
      <c r="G128" s="67"/>
      <c r="H128" s="67"/>
      <c r="I128" s="67"/>
      <c r="J128" s="67"/>
      <c r="K128" s="67"/>
      <c r="L128" s="67"/>
      <c r="M128" s="67"/>
      <c r="N128" s="67"/>
      <c r="O128" s="67"/>
      <c r="P128" s="67"/>
      <c r="Q128" s="67"/>
      <c r="R128" s="67"/>
      <c r="S128" s="67"/>
      <c r="T128" s="67"/>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row>
    <row r="129" spans="7:43">
      <c r="G129" s="67"/>
      <c r="H129" s="67"/>
      <c r="I129" s="67"/>
      <c r="J129" s="67"/>
      <c r="K129" s="67"/>
      <c r="L129" s="67"/>
      <c r="M129" s="67"/>
      <c r="N129" s="67"/>
      <c r="O129" s="67"/>
      <c r="P129" s="67"/>
      <c r="Q129" s="67"/>
      <c r="R129" s="67"/>
      <c r="S129" s="67"/>
      <c r="T129" s="67"/>
      <c r="U129" s="67"/>
      <c r="V129" s="67"/>
      <c r="W129" s="67"/>
      <c r="X129" s="67"/>
      <c r="Y129" s="67"/>
      <c r="Z129" s="67"/>
      <c r="AA129" s="67"/>
      <c r="AB129" s="67"/>
      <c r="AC129" s="67"/>
      <c r="AD129" s="67"/>
      <c r="AE129" s="67"/>
      <c r="AF129" s="67"/>
      <c r="AG129" s="67"/>
      <c r="AH129" s="67"/>
      <c r="AI129" s="67"/>
      <c r="AJ129" s="67"/>
      <c r="AK129" s="67"/>
      <c r="AL129" s="67"/>
      <c r="AM129" s="67"/>
      <c r="AN129" s="67"/>
      <c r="AO129" s="67"/>
      <c r="AP129" s="67"/>
      <c r="AQ129" s="67"/>
    </row>
    <row r="130" spans="7:43">
      <c r="G130" s="67"/>
      <c r="H130" s="67"/>
      <c r="I130" s="67"/>
      <c r="J130" s="67"/>
      <c r="K130" s="67"/>
      <c r="L130" s="67"/>
      <c r="M130" s="67"/>
      <c r="N130" s="67"/>
      <c r="O130" s="67"/>
      <c r="P130" s="67"/>
      <c r="Q130" s="67"/>
      <c r="R130" s="67"/>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row>
    <row r="131" spans="7:43">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row>
    <row r="132" spans="7:43">
      <c r="G132" s="67"/>
      <c r="H132" s="67"/>
      <c r="I132" s="67"/>
      <c r="J132" s="67"/>
      <c r="K132" s="67"/>
      <c r="L132" s="67"/>
      <c r="M132" s="67"/>
      <c r="N132" s="67"/>
      <c r="O132" s="67"/>
      <c r="P132" s="67"/>
      <c r="Q132" s="67"/>
      <c r="R132" s="67"/>
      <c r="S132" s="67"/>
      <c r="T132" s="67"/>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row>
    <row r="133" spans="7:43">
      <c r="G133" s="67"/>
      <c r="H133" s="67"/>
      <c r="I133" s="67"/>
      <c r="J133" s="67"/>
      <c r="K133" s="67"/>
      <c r="L133" s="67"/>
      <c r="M133" s="67"/>
      <c r="N133" s="67"/>
      <c r="O133" s="67"/>
      <c r="P133" s="67"/>
      <c r="Q133" s="67"/>
      <c r="R133" s="67"/>
      <c r="S133" s="67"/>
      <c r="T133" s="67"/>
      <c r="U133" s="67"/>
      <c r="V133" s="67"/>
      <c r="W133" s="67"/>
      <c r="X133" s="67"/>
      <c r="Y133" s="67"/>
      <c r="Z133" s="67"/>
      <c r="AA133" s="67"/>
      <c r="AB133" s="67"/>
      <c r="AC133" s="67"/>
      <c r="AD133" s="67"/>
      <c r="AE133" s="67"/>
      <c r="AF133" s="67"/>
      <c r="AG133" s="67"/>
      <c r="AH133" s="67"/>
      <c r="AI133" s="67"/>
      <c r="AJ133" s="67"/>
      <c r="AK133" s="67"/>
      <c r="AL133" s="67"/>
      <c r="AM133" s="67"/>
      <c r="AN133" s="67"/>
      <c r="AO133" s="67"/>
      <c r="AP133" s="67"/>
      <c r="AQ133" s="67"/>
    </row>
    <row r="134" spans="7:43">
      <c r="G134" s="67"/>
      <c r="H134" s="67"/>
      <c r="I134" s="67"/>
      <c r="J134" s="67"/>
      <c r="K134" s="67"/>
      <c r="L134" s="67"/>
      <c r="M134" s="67"/>
      <c r="N134" s="67"/>
      <c r="O134" s="67"/>
      <c r="P134" s="67"/>
      <c r="Q134" s="67"/>
      <c r="R134" s="67"/>
      <c r="S134" s="67"/>
      <c r="T134" s="67"/>
      <c r="U134" s="67"/>
      <c r="V134" s="67"/>
      <c r="W134" s="67"/>
      <c r="X134" s="67"/>
      <c r="Y134" s="67"/>
      <c r="Z134" s="67"/>
      <c r="AA134" s="67"/>
      <c r="AB134" s="67"/>
      <c r="AC134" s="67"/>
      <c r="AD134" s="67"/>
      <c r="AE134" s="67"/>
      <c r="AF134" s="67"/>
      <c r="AG134" s="67"/>
      <c r="AH134" s="67"/>
      <c r="AI134" s="67"/>
      <c r="AJ134" s="67"/>
      <c r="AK134" s="67"/>
      <c r="AL134" s="67"/>
      <c r="AM134" s="67"/>
      <c r="AN134" s="67"/>
      <c r="AO134" s="67"/>
      <c r="AP134" s="67"/>
      <c r="AQ134" s="67"/>
    </row>
    <row r="135" spans="7:43">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row>
    <row r="136" spans="7:43">
      <c r="G136" s="67"/>
      <c r="H136" s="67"/>
      <c r="I136" s="67"/>
      <c r="J136" s="67"/>
      <c r="K136" s="67"/>
      <c r="L136" s="67"/>
      <c r="M136" s="67"/>
      <c r="N136" s="67"/>
      <c r="O136" s="67"/>
      <c r="P136" s="67"/>
      <c r="Q136" s="67"/>
      <c r="R136" s="67"/>
      <c r="S136" s="67"/>
      <c r="T136" s="67"/>
      <c r="U136" s="67"/>
      <c r="V136" s="67"/>
      <c r="W136" s="67"/>
      <c r="X136" s="67"/>
      <c r="Y136" s="67"/>
      <c r="Z136" s="67"/>
      <c r="AA136" s="67"/>
      <c r="AB136" s="67"/>
      <c r="AC136" s="67"/>
      <c r="AD136" s="67"/>
      <c r="AE136" s="67"/>
      <c r="AF136" s="67"/>
      <c r="AG136" s="67"/>
      <c r="AH136" s="67"/>
      <c r="AI136" s="67"/>
      <c r="AJ136" s="67"/>
      <c r="AK136" s="67"/>
      <c r="AL136" s="67"/>
      <c r="AM136" s="67"/>
      <c r="AN136" s="67"/>
      <c r="AO136" s="67"/>
      <c r="AP136" s="67"/>
      <c r="AQ136" s="67"/>
    </row>
    <row r="137" spans="7:43">
      <c r="G137" s="67"/>
      <c r="H137" s="67"/>
      <c r="I137" s="67"/>
      <c r="J137" s="67"/>
      <c r="K137" s="67"/>
      <c r="L137" s="67"/>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K137" s="67"/>
      <c r="AL137" s="67"/>
      <c r="AM137" s="67"/>
      <c r="AN137" s="67"/>
      <c r="AO137" s="67"/>
      <c r="AP137" s="67"/>
      <c r="AQ137" s="67"/>
    </row>
    <row r="138" spans="7:43">
      <c r="G138" s="67"/>
      <c r="H138" s="67"/>
      <c r="I138" s="67"/>
      <c r="J138" s="67"/>
      <c r="K138" s="67"/>
      <c r="L138" s="67"/>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K138" s="67"/>
      <c r="AL138" s="67"/>
      <c r="AM138" s="67"/>
      <c r="AN138" s="67"/>
      <c r="AO138" s="67"/>
      <c r="AP138" s="67"/>
      <c r="AQ138" s="67"/>
    </row>
    <row r="139" spans="7:43">
      <c r="G139" s="67"/>
      <c r="H139" s="67"/>
      <c r="I139" s="67"/>
      <c r="J139" s="67"/>
      <c r="K139" s="67"/>
      <c r="L139" s="67"/>
      <c r="M139" s="67"/>
      <c r="N139" s="67"/>
      <c r="O139" s="67"/>
      <c r="P139" s="67"/>
      <c r="Q139" s="67"/>
      <c r="R139" s="67"/>
      <c r="S139" s="67"/>
      <c r="T139" s="67"/>
      <c r="U139" s="67"/>
      <c r="V139" s="67"/>
      <c r="W139" s="67"/>
      <c r="X139" s="67"/>
      <c r="Y139" s="67"/>
      <c r="Z139" s="67"/>
      <c r="AA139" s="67"/>
      <c r="AB139" s="67"/>
      <c r="AC139" s="67"/>
      <c r="AD139" s="67"/>
      <c r="AE139" s="67"/>
      <c r="AF139" s="67"/>
      <c r="AG139" s="67"/>
      <c r="AH139" s="67"/>
      <c r="AI139" s="67"/>
      <c r="AJ139" s="67"/>
      <c r="AK139" s="67"/>
      <c r="AL139" s="67"/>
      <c r="AM139" s="67"/>
      <c r="AN139" s="67"/>
      <c r="AO139" s="67"/>
      <c r="AP139" s="67"/>
      <c r="AQ139" s="67"/>
    </row>
    <row r="140" spans="7:43">
      <c r="G140" s="67"/>
      <c r="H140" s="67"/>
      <c r="I140" s="67"/>
      <c r="J140" s="67"/>
      <c r="K140" s="67"/>
      <c r="L140" s="67"/>
      <c r="M140" s="67"/>
      <c r="N140" s="67"/>
      <c r="O140" s="67"/>
      <c r="P140" s="67"/>
      <c r="Q140" s="67"/>
      <c r="R140" s="67"/>
      <c r="S140" s="67"/>
      <c r="T140" s="67"/>
      <c r="U140" s="67"/>
      <c r="V140" s="67"/>
      <c r="W140" s="67"/>
      <c r="X140" s="67"/>
      <c r="Y140" s="67"/>
      <c r="Z140" s="67"/>
      <c r="AA140" s="67"/>
      <c r="AB140" s="67"/>
      <c r="AC140" s="67"/>
      <c r="AD140" s="67"/>
      <c r="AE140" s="67"/>
      <c r="AF140" s="67"/>
      <c r="AG140" s="67"/>
      <c r="AH140" s="67"/>
      <c r="AI140" s="67"/>
      <c r="AJ140" s="67"/>
      <c r="AK140" s="67"/>
      <c r="AL140" s="67"/>
      <c r="AM140" s="67"/>
      <c r="AN140" s="67"/>
      <c r="AO140" s="67"/>
      <c r="AP140" s="67"/>
      <c r="AQ140" s="67"/>
    </row>
  </sheetData>
  <sheetProtection algorithmName="SHA-512" hashValue="jXqg5jF+pkthqK8viVuHiLZikQfi3kRSulUDVAr1VrbJhEl7a6lOU91gQjtNC2Qzk8UDfGFHB/O29R2EYDH79w==" saltValue="NTKal8GR5yRxhvx5nlDYsA==" spinCount="100000" sheet="1" objects="1" scenarios="1"/>
  <protectedRanges>
    <protectedRange sqref="E9:E41" name="CENA"/>
  </protectedRanges>
  <mergeCells count="3">
    <mergeCell ref="A1:F2"/>
    <mergeCell ref="A3:B3"/>
    <mergeCell ref="A4:F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R256"/>
  <sheetViews>
    <sheetView workbookViewId="0">
      <selection activeCell="H35" sqref="H35"/>
    </sheetView>
  </sheetViews>
  <sheetFormatPr defaultRowHeight="15"/>
  <cols>
    <col min="1" max="1" width="3.5703125" customWidth="1"/>
    <col min="2" max="2" width="49.140625" customWidth="1"/>
    <col min="3" max="3" width="8.28515625" customWidth="1"/>
    <col min="4" max="4" width="3.42578125" customWidth="1"/>
    <col min="5" max="5" width="12.7109375" customWidth="1"/>
    <col min="6" max="6" width="14.5703125" customWidth="1"/>
    <col min="7" max="7" width="2.42578125" customWidth="1"/>
    <col min="9" max="17" width="9.140625" style="9" customWidth="1"/>
    <col min="257" max="257" width="3.5703125" customWidth="1"/>
    <col min="258" max="258" width="49.140625" customWidth="1"/>
    <col min="259" max="259" width="8.28515625" customWidth="1"/>
    <col min="260" max="260" width="3.42578125" customWidth="1"/>
    <col min="261" max="261" width="12.7109375" customWidth="1"/>
    <col min="262" max="262" width="14.5703125" customWidth="1"/>
    <col min="263" max="263" width="2.42578125" customWidth="1"/>
    <col min="265" max="273" width="9.140625" customWidth="1"/>
    <col min="513" max="513" width="3.5703125" customWidth="1"/>
    <col min="514" max="514" width="49.140625" customWidth="1"/>
    <col min="515" max="515" width="8.28515625" customWidth="1"/>
    <col min="516" max="516" width="3.42578125" customWidth="1"/>
    <col min="517" max="517" width="12.7109375" customWidth="1"/>
    <col min="518" max="518" width="14.5703125" customWidth="1"/>
    <col min="519" max="519" width="2.42578125" customWidth="1"/>
    <col min="521" max="529" width="9.140625" customWidth="1"/>
    <col min="769" max="769" width="3.5703125" customWidth="1"/>
    <col min="770" max="770" width="49.140625" customWidth="1"/>
    <col min="771" max="771" width="8.28515625" customWidth="1"/>
    <col min="772" max="772" width="3.42578125" customWidth="1"/>
    <col min="773" max="773" width="12.7109375" customWidth="1"/>
    <col min="774" max="774" width="14.5703125" customWidth="1"/>
    <col min="775" max="775" width="2.42578125" customWidth="1"/>
    <col min="777" max="785" width="9.140625" customWidth="1"/>
    <col min="1025" max="1025" width="3.5703125" customWidth="1"/>
    <col min="1026" max="1026" width="49.140625" customWidth="1"/>
    <col min="1027" max="1027" width="8.28515625" customWidth="1"/>
    <col min="1028" max="1028" width="3.42578125" customWidth="1"/>
    <col min="1029" max="1029" width="12.7109375" customWidth="1"/>
    <col min="1030" max="1030" width="14.5703125" customWidth="1"/>
    <col min="1031" max="1031" width="2.42578125" customWidth="1"/>
    <col min="1033" max="1041" width="9.140625" customWidth="1"/>
    <col min="1281" max="1281" width="3.5703125" customWidth="1"/>
    <col min="1282" max="1282" width="49.140625" customWidth="1"/>
    <col min="1283" max="1283" width="8.28515625" customWidth="1"/>
    <col min="1284" max="1284" width="3.42578125" customWidth="1"/>
    <col min="1285" max="1285" width="12.7109375" customWidth="1"/>
    <col min="1286" max="1286" width="14.5703125" customWidth="1"/>
    <col min="1287" max="1287" width="2.42578125" customWidth="1"/>
    <col min="1289" max="1297" width="9.140625" customWidth="1"/>
    <col min="1537" max="1537" width="3.5703125" customWidth="1"/>
    <col min="1538" max="1538" width="49.140625" customWidth="1"/>
    <col min="1539" max="1539" width="8.28515625" customWidth="1"/>
    <col min="1540" max="1540" width="3.42578125" customWidth="1"/>
    <col min="1541" max="1541" width="12.7109375" customWidth="1"/>
    <col min="1542" max="1542" width="14.5703125" customWidth="1"/>
    <col min="1543" max="1543" width="2.42578125" customWidth="1"/>
    <col min="1545" max="1553" width="9.140625" customWidth="1"/>
    <col min="1793" max="1793" width="3.5703125" customWidth="1"/>
    <col min="1794" max="1794" width="49.140625" customWidth="1"/>
    <col min="1795" max="1795" width="8.28515625" customWidth="1"/>
    <col min="1796" max="1796" width="3.42578125" customWidth="1"/>
    <col min="1797" max="1797" width="12.7109375" customWidth="1"/>
    <col min="1798" max="1798" width="14.5703125" customWidth="1"/>
    <col min="1799" max="1799" width="2.42578125" customWidth="1"/>
    <col min="1801" max="1809" width="9.140625" customWidth="1"/>
    <col min="2049" max="2049" width="3.5703125" customWidth="1"/>
    <col min="2050" max="2050" width="49.140625" customWidth="1"/>
    <col min="2051" max="2051" width="8.28515625" customWidth="1"/>
    <col min="2052" max="2052" width="3.42578125" customWidth="1"/>
    <col min="2053" max="2053" width="12.7109375" customWidth="1"/>
    <col min="2054" max="2054" width="14.5703125" customWidth="1"/>
    <col min="2055" max="2055" width="2.42578125" customWidth="1"/>
    <col min="2057" max="2065" width="9.140625" customWidth="1"/>
    <col min="2305" max="2305" width="3.5703125" customWidth="1"/>
    <col min="2306" max="2306" width="49.140625" customWidth="1"/>
    <col min="2307" max="2307" width="8.28515625" customWidth="1"/>
    <col min="2308" max="2308" width="3.42578125" customWidth="1"/>
    <col min="2309" max="2309" width="12.7109375" customWidth="1"/>
    <col min="2310" max="2310" width="14.5703125" customWidth="1"/>
    <col min="2311" max="2311" width="2.42578125" customWidth="1"/>
    <col min="2313" max="2321" width="9.140625" customWidth="1"/>
    <col min="2561" max="2561" width="3.5703125" customWidth="1"/>
    <col min="2562" max="2562" width="49.140625" customWidth="1"/>
    <col min="2563" max="2563" width="8.28515625" customWidth="1"/>
    <col min="2564" max="2564" width="3.42578125" customWidth="1"/>
    <col min="2565" max="2565" width="12.7109375" customWidth="1"/>
    <col min="2566" max="2566" width="14.5703125" customWidth="1"/>
    <col min="2567" max="2567" width="2.42578125" customWidth="1"/>
    <col min="2569" max="2577" width="9.140625" customWidth="1"/>
    <col min="2817" max="2817" width="3.5703125" customWidth="1"/>
    <col min="2818" max="2818" width="49.140625" customWidth="1"/>
    <col min="2819" max="2819" width="8.28515625" customWidth="1"/>
    <col min="2820" max="2820" width="3.42578125" customWidth="1"/>
    <col min="2821" max="2821" width="12.7109375" customWidth="1"/>
    <col min="2822" max="2822" width="14.5703125" customWidth="1"/>
    <col min="2823" max="2823" width="2.42578125" customWidth="1"/>
    <col min="2825" max="2833" width="9.140625" customWidth="1"/>
    <col min="3073" max="3073" width="3.5703125" customWidth="1"/>
    <col min="3074" max="3074" width="49.140625" customWidth="1"/>
    <col min="3075" max="3075" width="8.28515625" customWidth="1"/>
    <col min="3076" max="3076" width="3.42578125" customWidth="1"/>
    <col min="3077" max="3077" width="12.7109375" customWidth="1"/>
    <col min="3078" max="3078" width="14.5703125" customWidth="1"/>
    <col min="3079" max="3079" width="2.42578125" customWidth="1"/>
    <col min="3081" max="3089" width="9.140625" customWidth="1"/>
    <col min="3329" max="3329" width="3.5703125" customWidth="1"/>
    <col min="3330" max="3330" width="49.140625" customWidth="1"/>
    <col min="3331" max="3331" width="8.28515625" customWidth="1"/>
    <col min="3332" max="3332" width="3.42578125" customWidth="1"/>
    <col min="3333" max="3333" width="12.7109375" customWidth="1"/>
    <col min="3334" max="3334" width="14.5703125" customWidth="1"/>
    <col min="3335" max="3335" width="2.42578125" customWidth="1"/>
    <col min="3337" max="3345" width="9.140625" customWidth="1"/>
    <col min="3585" max="3585" width="3.5703125" customWidth="1"/>
    <col min="3586" max="3586" width="49.140625" customWidth="1"/>
    <col min="3587" max="3587" width="8.28515625" customWidth="1"/>
    <col min="3588" max="3588" width="3.42578125" customWidth="1"/>
    <col min="3589" max="3589" width="12.7109375" customWidth="1"/>
    <col min="3590" max="3590" width="14.5703125" customWidth="1"/>
    <col min="3591" max="3591" width="2.42578125" customWidth="1"/>
    <col min="3593" max="3601" width="9.140625" customWidth="1"/>
    <col min="3841" max="3841" width="3.5703125" customWidth="1"/>
    <col min="3842" max="3842" width="49.140625" customWidth="1"/>
    <col min="3843" max="3843" width="8.28515625" customWidth="1"/>
    <col min="3844" max="3844" width="3.42578125" customWidth="1"/>
    <col min="3845" max="3845" width="12.7109375" customWidth="1"/>
    <col min="3846" max="3846" width="14.5703125" customWidth="1"/>
    <col min="3847" max="3847" width="2.42578125" customWidth="1"/>
    <col min="3849" max="3857" width="9.140625" customWidth="1"/>
    <col min="4097" max="4097" width="3.5703125" customWidth="1"/>
    <col min="4098" max="4098" width="49.140625" customWidth="1"/>
    <col min="4099" max="4099" width="8.28515625" customWidth="1"/>
    <col min="4100" max="4100" width="3.42578125" customWidth="1"/>
    <col min="4101" max="4101" width="12.7109375" customWidth="1"/>
    <col min="4102" max="4102" width="14.5703125" customWidth="1"/>
    <col min="4103" max="4103" width="2.42578125" customWidth="1"/>
    <col min="4105" max="4113" width="9.140625" customWidth="1"/>
    <col min="4353" max="4353" width="3.5703125" customWidth="1"/>
    <col min="4354" max="4354" width="49.140625" customWidth="1"/>
    <col min="4355" max="4355" width="8.28515625" customWidth="1"/>
    <col min="4356" max="4356" width="3.42578125" customWidth="1"/>
    <col min="4357" max="4357" width="12.7109375" customWidth="1"/>
    <col min="4358" max="4358" width="14.5703125" customWidth="1"/>
    <col min="4359" max="4359" width="2.42578125" customWidth="1"/>
    <col min="4361" max="4369" width="9.140625" customWidth="1"/>
    <col min="4609" max="4609" width="3.5703125" customWidth="1"/>
    <col min="4610" max="4610" width="49.140625" customWidth="1"/>
    <col min="4611" max="4611" width="8.28515625" customWidth="1"/>
    <col min="4612" max="4612" width="3.42578125" customWidth="1"/>
    <col min="4613" max="4613" width="12.7109375" customWidth="1"/>
    <col min="4614" max="4614" width="14.5703125" customWidth="1"/>
    <col min="4615" max="4615" width="2.42578125" customWidth="1"/>
    <col min="4617" max="4625" width="9.140625" customWidth="1"/>
    <col min="4865" max="4865" width="3.5703125" customWidth="1"/>
    <col min="4866" max="4866" width="49.140625" customWidth="1"/>
    <col min="4867" max="4867" width="8.28515625" customWidth="1"/>
    <col min="4868" max="4868" width="3.42578125" customWidth="1"/>
    <col min="4869" max="4869" width="12.7109375" customWidth="1"/>
    <col min="4870" max="4870" width="14.5703125" customWidth="1"/>
    <col min="4871" max="4871" width="2.42578125" customWidth="1"/>
    <col min="4873" max="4881" width="9.140625" customWidth="1"/>
    <col min="5121" max="5121" width="3.5703125" customWidth="1"/>
    <col min="5122" max="5122" width="49.140625" customWidth="1"/>
    <col min="5123" max="5123" width="8.28515625" customWidth="1"/>
    <col min="5124" max="5124" width="3.42578125" customWidth="1"/>
    <col min="5125" max="5125" width="12.7109375" customWidth="1"/>
    <col min="5126" max="5126" width="14.5703125" customWidth="1"/>
    <col min="5127" max="5127" width="2.42578125" customWidth="1"/>
    <col min="5129" max="5137" width="9.140625" customWidth="1"/>
    <col min="5377" max="5377" width="3.5703125" customWidth="1"/>
    <col min="5378" max="5378" width="49.140625" customWidth="1"/>
    <col min="5379" max="5379" width="8.28515625" customWidth="1"/>
    <col min="5380" max="5380" width="3.42578125" customWidth="1"/>
    <col min="5381" max="5381" width="12.7109375" customWidth="1"/>
    <col min="5382" max="5382" width="14.5703125" customWidth="1"/>
    <col min="5383" max="5383" width="2.42578125" customWidth="1"/>
    <col min="5385" max="5393" width="9.140625" customWidth="1"/>
    <col min="5633" max="5633" width="3.5703125" customWidth="1"/>
    <col min="5634" max="5634" width="49.140625" customWidth="1"/>
    <col min="5635" max="5635" width="8.28515625" customWidth="1"/>
    <col min="5636" max="5636" width="3.42578125" customWidth="1"/>
    <col min="5637" max="5637" width="12.7109375" customWidth="1"/>
    <col min="5638" max="5638" width="14.5703125" customWidth="1"/>
    <col min="5639" max="5639" width="2.42578125" customWidth="1"/>
    <col min="5641" max="5649" width="9.140625" customWidth="1"/>
    <col min="5889" max="5889" width="3.5703125" customWidth="1"/>
    <col min="5890" max="5890" width="49.140625" customWidth="1"/>
    <col min="5891" max="5891" width="8.28515625" customWidth="1"/>
    <col min="5892" max="5892" width="3.42578125" customWidth="1"/>
    <col min="5893" max="5893" width="12.7109375" customWidth="1"/>
    <col min="5894" max="5894" width="14.5703125" customWidth="1"/>
    <col min="5895" max="5895" width="2.42578125" customWidth="1"/>
    <col min="5897" max="5905" width="9.140625" customWidth="1"/>
    <col min="6145" max="6145" width="3.5703125" customWidth="1"/>
    <col min="6146" max="6146" width="49.140625" customWidth="1"/>
    <col min="6147" max="6147" width="8.28515625" customWidth="1"/>
    <col min="6148" max="6148" width="3.42578125" customWidth="1"/>
    <col min="6149" max="6149" width="12.7109375" customWidth="1"/>
    <col min="6150" max="6150" width="14.5703125" customWidth="1"/>
    <col min="6151" max="6151" width="2.42578125" customWidth="1"/>
    <col min="6153" max="6161" width="9.140625" customWidth="1"/>
    <col min="6401" max="6401" width="3.5703125" customWidth="1"/>
    <col min="6402" max="6402" width="49.140625" customWidth="1"/>
    <col min="6403" max="6403" width="8.28515625" customWidth="1"/>
    <col min="6404" max="6404" width="3.42578125" customWidth="1"/>
    <col min="6405" max="6405" width="12.7109375" customWidth="1"/>
    <col min="6406" max="6406" width="14.5703125" customWidth="1"/>
    <col min="6407" max="6407" width="2.42578125" customWidth="1"/>
    <col min="6409" max="6417" width="9.140625" customWidth="1"/>
    <col min="6657" max="6657" width="3.5703125" customWidth="1"/>
    <col min="6658" max="6658" width="49.140625" customWidth="1"/>
    <col min="6659" max="6659" width="8.28515625" customWidth="1"/>
    <col min="6660" max="6660" width="3.42578125" customWidth="1"/>
    <col min="6661" max="6661" width="12.7109375" customWidth="1"/>
    <col min="6662" max="6662" width="14.5703125" customWidth="1"/>
    <col min="6663" max="6663" width="2.42578125" customWidth="1"/>
    <col min="6665" max="6673" width="9.140625" customWidth="1"/>
    <col min="6913" max="6913" width="3.5703125" customWidth="1"/>
    <col min="6914" max="6914" width="49.140625" customWidth="1"/>
    <col min="6915" max="6915" width="8.28515625" customWidth="1"/>
    <col min="6916" max="6916" width="3.42578125" customWidth="1"/>
    <col min="6917" max="6917" width="12.7109375" customWidth="1"/>
    <col min="6918" max="6918" width="14.5703125" customWidth="1"/>
    <col min="6919" max="6919" width="2.42578125" customWidth="1"/>
    <col min="6921" max="6929" width="9.140625" customWidth="1"/>
    <col min="7169" max="7169" width="3.5703125" customWidth="1"/>
    <col min="7170" max="7170" width="49.140625" customWidth="1"/>
    <col min="7171" max="7171" width="8.28515625" customWidth="1"/>
    <col min="7172" max="7172" width="3.42578125" customWidth="1"/>
    <col min="7173" max="7173" width="12.7109375" customWidth="1"/>
    <col min="7174" max="7174" width="14.5703125" customWidth="1"/>
    <col min="7175" max="7175" width="2.42578125" customWidth="1"/>
    <col min="7177" max="7185" width="9.140625" customWidth="1"/>
    <col min="7425" max="7425" width="3.5703125" customWidth="1"/>
    <col min="7426" max="7426" width="49.140625" customWidth="1"/>
    <col min="7427" max="7427" width="8.28515625" customWidth="1"/>
    <col min="7428" max="7428" width="3.42578125" customWidth="1"/>
    <col min="7429" max="7429" width="12.7109375" customWidth="1"/>
    <col min="7430" max="7430" width="14.5703125" customWidth="1"/>
    <col min="7431" max="7431" width="2.42578125" customWidth="1"/>
    <col min="7433" max="7441" width="9.140625" customWidth="1"/>
    <col min="7681" max="7681" width="3.5703125" customWidth="1"/>
    <col min="7682" max="7682" width="49.140625" customWidth="1"/>
    <col min="7683" max="7683" width="8.28515625" customWidth="1"/>
    <col min="7684" max="7684" width="3.42578125" customWidth="1"/>
    <col min="7685" max="7685" width="12.7109375" customWidth="1"/>
    <col min="7686" max="7686" width="14.5703125" customWidth="1"/>
    <col min="7687" max="7687" width="2.42578125" customWidth="1"/>
    <col min="7689" max="7697" width="9.140625" customWidth="1"/>
    <col min="7937" max="7937" width="3.5703125" customWidth="1"/>
    <col min="7938" max="7938" width="49.140625" customWidth="1"/>
    <col min="7939" max="7939" width="8.28515625" customWidth="1"/>
    <col min="7940" max="7940" width="3.42578125" customWidth="1"/>
    <col min="7941" max="7941" width="12.7109375" customWidth="1"/>
    <col min="7942" max="7942" width="14.5703125" customWidth="1"/>
    <col min="7943" max="7943" width="2.42578125" customWidth="1"/>
    <col min="7945" max="7953" width="9.140625" customWidth="1"/>
    <col min="8193" max="8193" width="3.5703125" customWidth="1"/>
    <col min="8194" max="8194" width="49.140625" customWidth="1"/>
    <col min="8195" max="8195" width="8.28515625" customWidth="1"/>
    <col min="8196" max="8196" width="3.42578125" customWidth="1"/>
    <col min="8197" max="8197" width="12.7109375" customWidth="1"/>
    <col min="8198" max="8198" width="14.5703125" customWidth="1"/>
    <col min="8199" max="8199" width="2.42578125" customWidth="1"/>
    <col min="8201" max="8209" width="9.140625" customWidth="1"/>
    <col min="8449" max="8449" width="3.5703125" customWidth="1"/>
    <col min="8450" max="8450" width="49.140625" customWidth="1"/>
    <col min="8451" max="8451" width="8.28515625" customWidth="1"/>
    <col min="8452" max="8452" width="3.42578125" customWidth="1"/>
    <col min="8453" max="8453" width="12.7109375" customWidth="1"/>
    <col min="8454" max="8454" width="14.5703125" customWidth="1"/>
    <col min="8455" max="8455" width="2.42578125" customWidth="1"/>
    <col min="8457" max="8465" width="9.140625" customWidth="1"/>
    <col min="8705" max="8705" width="3.5703125" customWidth="1"/>
    <col min="8706" max="8706" width="49.140625" customWidth="1"/>
    <col min="8707" max="8707" width="8.28515625" customWidth="1"/>
    <col min="8708" max="8708" width="3.42578125" customWidth="1"/>
    <col min="8709" max="8709" width="12.7109375" customWidth="1"/>
    <col min="8710" max="8710" width="14.5703125" customWidth="1"/>
    <col min="8711" max="8711" width="2.42578125" customWidth="1"/>
    <col min="8713" max="8721" width="9.140625" customWidth="1"/>
    <col min="8961" max="8961" width="3.5703125" customWidth="1"/>
    <col min="8962" max="8962" width="49.140625" customWidth="1"/>
    <col min="8963" max="8963" width="8.28515625" customWidth="1"/>
    <col min="8964" max="8964" width="3.42578125" customWidth="1"/>
    <col min="8965" max="8965" width="12.7109375" customWidth="1"/>
    <col min="8966" max="8966" width="14.5703125" customWidth="1"/>
    <col min="8967" max="8967" width="2.42578125" customWidth="1"/>
    <col min="8969" max="8977" width="9.140625" customWidth="1"/>
    <col min="9217" max="9217" width="3.5703125" customWidth="1"/>
    <col min="9218" max="9218" width="49.140625" customWidth="1"/>
    <col min="9219" max="9219" width="8.28515625" customWidth="1"/>
    <col min="9220" max="9220" width="3.42578125" customWidth="1"/>
    <col min="9221" max="9221" width="12.7109375" customWidth="1"/>
    <col min="9222" max="9222" width="14.5703125" customWidth="1"/>
    <col min="9223" max="9223" width="2.42578125" customWidth="1"/>
    <col min="9225" max="9233" width="9.140625" customWidth="1"/>
    <col min="9473" max="9473" width="3.5703125" customWidth="1"/>
    <col min="9474" max="9474" width="49.140625" customWidth="1"/>
    <col min="9475" max="9475" width="8.28515625" customWidth="1"/>
    <col min="9476" max="9476" width="3.42578125" customWidth="1"/>
    <col min="9477" max="9477" width="12.7109375" customWidth="1"/>
    <col min="9478" max="9478" width="14.5703125" customWidth="1"/>
    <col min="9479" max="9479" width="2.42578125" customWidth="1"/>
    <col min="9481" max="9489" width="9.140625" customWidth="1"/>
    <col min="9729" max="9729" width="3.5703125" customWidth="1"/>
    <col min="9730" max="9730" width="49.140625" customWidth="1"/>
    <col min="9731" max="9731" width="8.28515625" customWidth="1"/>
    <col min="9732" max="9732" width="3.42578125" customWidth="1"/>
    <col min="9733" max="9733" width="12.7109375" customWidth="1"/>
    <col min="9734" max="9734" width="14.5703125" customWidth="1"/>
    <col min="9735" max="9735" width="2.42578125" customWidth="1"/>
    <col min="9737" max="9745" width="9.140625" customWidth="1"/>
    <col min="9985" max="9985" width="3.5703125" customWidth="1"/>
    <col min="9986" max="9986" width="49.140625" customWidth="1"/>
    <col min="9987" max="9987" width="8.28515625" customWidth="1"/>
    <col min="9988" max="9988" width="3.42578125" customWidth="1"/>
    <col min="9989" max="9989" width="12.7109375" customWidth="1"/>
    <col min="9990" max="9990" width="14.5703125" customWidth="1"/>
    <col min="9991" max="9991" width="2.42578125" customWidth="1"/>
    <col min="9993" max="10001" width="9.140625" customWidth="1"/>
    <col min="10241" max="10241" width="3.5703125" customWidth="1"/>
    <col min="10242" max="10242" width="49.140625" customWidth="1"/>
    <col min="10243" max="10243" width="8.28515625" customWidth="1"/>
    <col min="10244" max="10244" width="3.42578125" customWidth="1"/>
    <col min="10245" max="10245" width="12.7109375" customWidth="1"/>
    <col min="10246" max="10246" width="14.5703125" customWidth="1"/>
    <col min="10247" max="10247" width="2.42578125" customWidth="1"/>
    <col min="10249" max="10257" width="9.140625" customWidth="1"/>
    <col min="10497" max="10497" width="3.5703125" customWidth="1"/>
    <col min="10498" max="10498" width="49.140625" customWidth="1"/>
    <col min="10499" max="10499" width="8.28515625" customWidth="1"/>
    <col min="10500" max="10500" width="3.42578125" customWidth="1"/>
    <col min="10501" max="10501" width="12.7109375" customWidth="1"/>
    <col min="10502" max="10502" width="14.5703125" customWidth="1"/>
    <col min="10503" max="10503" width="2.42578125" customWidth="1"/>
    <col min="10505" max="10513" width="9.140625" customWidth="1"/>
    <col min="10753" max="10753" width="3.5703125" customWidth="1"/>
    <col min="10754" max="10754" width="49.140625" customWidth="1"/>
    <col min="10755" max="10755" width="8.28515625" customWidth="1"/>
    <col min="10756" max="10756" width="3.42578125" customWidth="1"/>
    <col min="10757" max="10757" width="12.7109375" customWidth="1"/>
    <col min="10758" max="10758" width="14.5703125" customWidth="1"/>
    <col min="10759" max="10759" width="2.42578125" customWidth="1"/>
    <col min="10761" max="10769" width="9.140625" customWidth="1"/>
    <col min="11009" max="11009" width="3.5703125" customWidth="1"/>
    <col min="11010" max="11010" width="49.140625" customWidth="1"/>
    <col min="11011" max="11011" width="8.28515625" customWidth="1"/>
    <col min="11012" max="11012" width="3.42578125" customWidth="1"/>
    <col min="11013" max="11013" width="12.7109375" customWidth="1"/>
    <col min="11014" max="11014" width="14.5703125" customWidth="1"/>
    <col min="11015" max="11015" width="2.42578125" customWidth="1"/>
    <col min="11017" max="11025" width="9.140625" customWidth="1"/>
    <col min="11265" max="11265" width="3.5703125" customWidth="1"/>
    <col min="11266" max="11266" width="49.140625" customWidth="1"/>
    <col min="11267" max="11267" width="8.28515625" customWidth="1"/>
    <col min="11268" max="11268" width="3.42578125" customWidth="1"/>
    <col min="11269" max="11269" width="12.7109375" customWidth="1"/>
    <col min="11270" max="11270" width="14.5703125" customWidth="1"/>
    <col min="11271" max="11271" width="2.42578125" customWidth="1"/>
    <col min="11273" max="11281" width="9.140625" customWidth="1"/>
    <col min="11521" max="11521" width="3.5703125" customWidth="1"/>
    <col min="11522" max="11522" width="49.140625" customWidth="1"/>
    <col min="11523" max="11523" width="8.28515625" customWidth="1"/>
    <col min="11524" max="11524" width="3.42578125" customWidth="1"/>
    <col min="11525" max="11525" width="12.7109375" customWidth="1"/>
    <col min="11526" max="11526" width="14.5703125" customWidth="1"/>
    <col min="11527" max="11527" width="2.42578125" customWidth="1"/>
    <col min="11529" max="11537" width="9.140625" customWidth="1"/>
    <col min="11777" max="11777" width="3.5703125" customWidth="1"/>
    <col min="11778" max="11778" width="49.140625" customWidth="1"/>
    <col min="11779" max="11779" width="8.28515625" customWidth="1"/>
    <col min="11780" max="11780" width="3.42578125" customWidth="1"/>
    <col min="11781" max="11781" width="12.7109375" customWidth="1"/>
    <col min="11782" max="11782" width="14.5703125" customWidth="1"/>
    <col min="11783" max="11783" width="2.42578125" customWidth="1"/>
    <col min="11785" max="11793" width="9.140625" customWidth="1"/>
    <col min="12033" max="12033" width="3.5703125" customWidth="1"/>
    <col min="12034" max="12034" width="49.140625" customWidth="1"/>
    <col min="12035" max="12035" width="8.28515625" customWidth="1"/>
    <col min="12036" max="12036" width="3.42578125" customWidth="1"/>
    <col min="12037" max="12037" width="12.7109375" customWidth="1"/>
    <col min="12038" max="12038" width="14.5703125" customWidth="1"/>
    <col min="12039" max="12039" width="2.42578125" customWidth="1"/>
    <col min="12041" max="12049" width="9.140625" customWidth="1"/>
    <col min="12289" max="12289" width="3.5703125" customWidth="1"/>
    <col min="12290" max="12290" width="49.140625" customWidth="1"/>
    <col min="12291" max="12291" width="8.28515625" customWidth="1"/>
    <col min="12292" max="12292" width="3.42578125" customWidth="1"/>
    <col min="12293" max="12293" width="12.7109375" customWidth="1"/>
    <col min="12294" max="12294" width="14.5703125" customWidth="1"/>
    <col min="12295" max="12295" width="2.42578125" customWidth="1"/>
    <col min="12297" max="12305" width="9.140625" customWidth="1"/>
    <col min="12545" max="12545" width="3.5703125" customWidth="1"/>
    <col min="12546" max="12546" width="49.140625" customWidth="1"/>
    <col min="12547" max="12547" width="8.28515625" customWidth="1"/>
    <col min="12548" max="12548" width="3.42578125" customWidth="1"/>
    <col min="12549" max="12549" width="12.7109375" customWidth="1"/>
    <col min="12550" max="12550" width="14.5703125" customWidth="1"/>
    <col min="12551" max="12551" width="2.42578125" customWidth="1"/>
    <col min="12553" max="12561" width="9.140625" customWidth="1"/>
    <col min="12801" max="12801" width="3.5703125" customWidth="1"/>
    <col min="12802" max="12802" width="49.140625" customWidth="1"/>
    <col min="12803" max="12803" width="8.28515625" customWidth="1"/>
    <col min="12804" max="12804" width="3.42578125" customWidth="1"/>
    <col min="12805" max="12805" width="12.7109375" customWidth="1"/>
    <col min="12806" max="12806" width="14.5703125" customWidth="1"/>
    <col min="12807" max="12807" width="2.42578125" customWidth="1"/>
    <col min="12809" max="12817" width="9.140625" customWidth="1"/>
    <col min="13057" max="13057" width="3.5703125" customWidth="1"/>
    <col min="13058" max="13058" width="49.140625" customWidth="1"/>
    <col min="13059" max="13059" width="8.28515625" customWidth="1"/>
    <col min="13060" max="13060" width="3.42578125" customWidth="1"/>
    <col min="13061" max="13061" width="12.7109375" customWidth="1"/>
    <col min="13062" max="13062" width="14.5703125" customWidth="1"/>
    <col min="13063" max="13063" width="2.42578125" customWidth="1"/>
    <col min="13065" max="13073" width="9.140625" customWidth="1"/>
    <col min="13313" max="13313" width="3.5703125" customWidth="1"/>
    <col min="13314" max="13314" width="49.140625" customWidth="1"/>
    <col min="13315" max="13315" width="8.28515625" customWidth="1"/>
    <col min="13316" max="13316" width="3.42578125" customWidth="1"/>
    <col min="13317" max="13317" width="12.7109375" customWidth="1"/>
    <col min="13318" max="13318" width="14.5703125" customWidth="1"/>
    <col min="13319" max="13319" width="2.42578125" customWidth="1"/>
    <col min="13321" max="13329" width="9.140625" customWidth="1"/>
    <col min="13569" max="13569" width="3.5703125" customWidth="1"/>
    <col min="13570" max="13570" width="49.140625" customWidth="1"/>
    <col min="13571" max="13571" width="8.28515625" customWidth="1"/>
    <col min="13572" max="13572" width="3.42578125" customWidth="1"/>
    <col min="13573" max="13573" width="12.7109375" customWidth="1"/>
    <col min="13574" max="13574" width="14.5703125" customWidth="1"/>
    <col min="13575" max="13575" width="2.42578125" customWidth="1"/>
    <col min="13577" max="13585" width="9.140625" customWidth="1"/>
    <col min="13825" max="13825" width="3.5703125" customWidth="1"/>
    <col min="13826" max="13826" width="49.140625" customWidth="1"/>
    <col min="13827" max="13827" width="8.28515625" customWidth="1"/>
    <col min="13828" max="13828" width="3.42578125" customWidth="1"/>
    <col min="13829" max="13829" width="12.7109375" customWidth="1"/>
    <col min="13830" max="13830" width="14.5703125" customWidth="1"/>
    <col min="13831" max="13831" width="2.42578125" customWidth="1"/>
    <col min="13833" max="13841" width="9.140625" customWidth="1"/>
    <col min="14081" max="14081" width="3.5703125" customWidth="1"/>
    <col min="14082" max="14082" width="49.140625" customWidth="1"/>
    <col min="14083" max="14083" width="8.28515625" customWidth="1"/>
    <col min="14084" max="14084" width="3.42578125" customWidth="1"/>
    <col min="14085" max="14085" width="12.7109375" customWidth="1"/>
    <col min="14086" max="14086" width="14.5703125" customWidth="1"/>
    <col min="14087" max="14087" width="2.42578125" customWidth="1"/>
    <col min="14089" max="14097" width="9.140625" customWidth="1"/>
    <col min="14337" max="14337" width="3.5703125" customWidth="1"/>
    <col min="14338" max="14338" width="49.140625" customWidth="1"/>
    <col min="14339" max="14339" width="8.28515625" customWidth="1"/>
    <col min="14340" max="14340" width="3.42578125" customWidth="1"/>
    <col min="14341" max="14341" width="12.7109375" customWidth="1"/>
    <col min="14342" max="14342" width="14.5703125" customWidth="1"/>
    <col min="14343" max="14343" width="2.42578125" customWidth="1"/>
    <col min="14345" max="14353" width="9.140625" customWidth="1"/>
    <col min="14593" max="14593" width="3.5703125" customWidth="1"/>
    <col min="14594" max="14594" width="49.140625" customWidth="1"/>
    <col min="14595" max="14595" width="8.28515625" customWidth="1"/>
    <col min="14596" max="14596" width="3.42578125" customWidth="1"/>
    <col min="14597" max="14597" width="12.7109375" customWidth="1"/>
    <col min="14598" max="14598" width="14.5703125" customWidth="1"/>
    <col min="14599" max="14599" width="2.42578125" customWidth="1"/>
    <col min="14601" max="14609" width="9.140625" customWidth="1"/>
    <col min="14849" max="14849" width="3.5703125" customWidth="1"/>
    <col min="14850" max="14850" width="49.140625" customWidth="1"/>
    <col min="14851" max="14851" width="8.28515625" customWidth="1"/>
    <col min="14852" max="14852" width="3.42578125" customWidth="1"/>
    <col min="14853" max="14853" width="12.7109375" customWidth="1"/>
    <col min="14854" max="14854" width="14.5703125" customWidth="1"/>
    <col min="14855" max="14855" width="2.42578125" customWidth="1"/>
    <col min="14857" max="14865" width="9.140625" customWidth="1"/>
    <col min="15105" max="15105" width="3.5703125" customWidth="1"/>
    <col min="15106" max="15106" width="49.140625" customWidth="1"/>
    <col min="15107" max="15107" width="8.28515625" customWidth="1"/>
    <col min="15108" max="15108" width="3.42578125" customWidth="1"/>
    <col min="15109" max="15109" width="12.7109375" customWidth="1"/>
    <col min="15110" max="15110" width="14.5703125" customWidth="1"/>
    <col min="15111" max="15111" width="2.42578125" customWidth="1"/>
    <col min="15113" max="15121" width="9.140625" customWidth="1"/>
    <col min="15361" max="15361" width="3.5703125" customWidth="1"/>
    <col min="15362" max="15362" width="49.140625" customWidth="1"/>
    <col min="15363" max="15363" width="8.28515625" customWidth="1"/>
    <col min="15364" max="15364" width="3.42578125" customWidth="1"/>
    <col min="15365" max="15365" width="12.7109375" customWidth="1"/>
    <col min="15366" max="15366" width="14.5703125" customWidth="1"/>
    <col min="15367" max="15367" width="2.42578125" customWidth="1"/>
    <col min="15369" max="15377" width="9.140625" customWidth="1"/>
    <col min="15617" max="15617" width="3.5703125" customWidth="1"/>
    <col min="15618" max="15618" width="49.140625" customWidth="1"/>
    <col min="15619" max="15619" width="8.28515625" customWidth="1"/>
    <col min="15620" max="15620" width="3.42578125" customWidth="1"/>
    <col min="15621" max="15621" width="12.7109375" customWidth="1"/>
    <col min="15622" max="15622" width="14.5703125" customWidth="1"/>
    <col min="15623" max="15623" width="2.42578125" customWidth="1"/>
    <col min="15625" max="15633" width="9.140625" customWidth="1"/>
    <col min="15873" max="15873" width="3.5703125" customWidth="1"/>
    <col min="15874" max="15874" width="49.140625" customWidth="1"/>
    <col min="15875" max="15875" width="8.28515625" customWidth="1"/>
    <col min="15876" max="15876" width="3.42578125" customWidth="1"/>
    <col min="15877" max="15877" width="12.7109375" customWidth="1"/>
    <col min="15878" max="15878" width="14.5703125" customWidth="1"/>
    <col min="15879" max="15879" width="2.42578125" customWidth="1"/>
    <col min="15881" max="15889" width="9.140625" customWidth="1"/>
    <col min="16129" max="16129" width="3.5703125" customWidth="1"/>
    <col min="16130" max="16130" width="49.140625" customWidth="1"/>
    <col min="16131" max="16131" width="8.28515625" customWidth="1"/>
    <col min="16132" max="16132" width="3.42578125" customWidth="1"/>
    <col min="16133" max="16133" width="12.7109375" customWidth="1"/>
    <col min="16134" max="16134" width="14.5703125" customWidth="1"/>
    <col min="16135" max="16135" width="2.42578125" customWidth="1"/>
    <col min="16137" max="16145" width="9.140625" customWidth="1"/>
  </cols>
  <sheetData>
    <row r="1" spans="1:17" s="260" customFormat="1" ht="12.75">
      <c r="I1" s="261"/>
      <c r="J1" s="261"/>
      <c r="K1" s="261"/>
      <c r="L1" s="261"/>
      <c r="M1" s="261"/>
      <c r="N1" s="261"/>
      <c r="O1" s="261"/>
      <c r="P1" s="261"/>
      <c r="Q1" s="261"/>
    </row>
    <row r="2" spans="1:17" s="260" customFormat="1" ht="12.75">
      <c r="I2" s="261"/>
      <c r="J2" s="261"/>
      <c r="K2" s="261"/>
      <c r="L2" s="261"/>
      <c r="M2" s="261"/>
      <c r="N2" s="261"/>
      <c r="O2" s="261"/>
      <c r="P2" s="261"/>
      <c r="Q2" s="261"/>
    </row>
    <row r="3" spans="1:17" s="260" customFormat="1" ht="12.75">
      <c r="I3" s="261"/>
      <c r="J3" s="261"/>
      <c r="K3" s="261"/>
      <c r="L3" s="261"/>
      <c r="M3" s="261"/>
      <c r="N3" s="261"/>
      <c r="O3" s="261"/>
      <c r="P3" s="261"/>
      <c r="Q3" s="261"/>
    </row>
    <row r="4" spans="1:17" s="260" customFormat="1" ht="12.75">
      <c r="I4" s="261"/>
      <c r="J4" s="261"/>
      <c r="K4" s="261"/>
      <c r="L4" s="261"/>
      <c r="M4" s="261"/>
      <c r="N4" s="261"/>
      <c r="O4" s="261"/>
      <c r="P4" s="261"/>
      <c r="Q4" s="261"/>
    </row>
    <row r="5" spans="1:17" s="260" customFormat="1" ht="12.75">
      <c r="I5" s="261"/>
      <c r="J5" s="261"/>
      <c r="K5" s="261"/>
      <c r="L5" s="261"/>
      <c r="M5" s="261"/>
      <c r="N5" s="261"/>
      <c r="O5" s="261"/>
      <c r="P5" s="261"/>
      <c r="Q5" s="261"/>
    </row>
    <row r="6" spans="1:17" s="260" customFormat="1" ht="12.75">
      <c r="I6" s="261"/>
      <c r="J6" s="261"/>
      <c r="K6" s="261"/>
      <c r="L6" s="261"/>
      <c r="M6" s="261"/>
      <c r="N6" s="261"/>
      <c r="O6" s="261"/>
      <c r="P6" s="261"/>
      <c r="Q6" s="261"/>
    </row>
    <row r="7" spans="1:17" s="260" customFormat="1" ht="20.25">
      <c r="A7" s="262"/>
      <c r="B7" s="1184" t="s">
        <v>617</v>
      </c>
      <c r="C7" s="1185"/>
      <c r="D7" s="1185"/>
      <c r="E7" s="1185"/>
      <c r="I7" s="261"/>
      <c r="J7" s="261"/>
      <c r="K7" s="261"/>
      <c r="L7" s="261"/>
      <c r="M7" s="261"/>
      <c r="N7" s="261"/>
      <c r="O7" s="261"/>
      <c r="P7" s="261"/>
      <c r="Q7" s="261"/>
    </row>
    <row r="8" spans="1:17" s="260" customFormat="1">
      <c r="A8" s="263"/>
      <c r="B8" s="1186"/>
      <c r="C8" s="1185"/>
      <c r="D8" s="1185"/>
      <c r="E8" s="1185"/>
      <c r="I8" s="261"/>
      <c r="J8" s="261"/>
      <c r="K8" s="261"/>
      <c r="L8" s="261"/>
      <c r="M8" s="261"/>
      <c r="N8" s="261"/>
      <c r="O8" s="261"/>
      <c r="P8" s="261"/>
      <c r="Q8" s="261"/>
    </row>
    <row r="9" spans="1:17" s="260" customFormat="1" ht="12.75">
      <c r="I9" s="261"/>
      <c r="J9" s="261"/>
      <c r="K9" s="261"/>
      <c r="L9" s="261"/>
      <c r="M9" s="261"/>
      <c r="N9" s="261"/>
      <c r="O9" s="261"/>
      <c r="P9" s="261"/>
      <c r="Q9" s="261"/>
    </row>
    <row r="10" spans="1:17" s="260" customFormat="1" ht="12.75">
      <c r="A10" s="264" t="s">
        <v>618</v>
      </c>
      <c r="B10" s="264"/>
      <c r="C10" s="265"/>
      <c r="D10" s="266"/>
      <c r="E10" s="266" t="s">
        <v>619</v>
      </c>
      <c r="F10" s="266" t="s">
        <v>517</v>
      </c>
      <c r="I10" s="261"/>
      <c r="J10" s="261"/>
      <c r="K10" s="261"/>
      <c r="L10" s="261"/>
      <c r="M10" s="261"/>
      <c r="N10" s="261"/>
      <c r="O10" s="261"/>
      <c r="P10" s="261"/>
      <c r="Q10" s="261"/>
    </row>
    <row r="11" spans="1:17" s="260" customFormat="1" ht="12.75">
      <c r="A11" s="267"/>
      <c r="B11" s="267"/>
      <c r="C11" s="267"/>
      <c r="D11" s="267"/>
      <c r="E11" s="267"/>
      <c r="F11" s="267"/>
      <c r="I11" s="261"/>
      <c r="J11" s="261"/>
      <c r="K11" s="261"/>
      <c r="L11" s="261"/>
      <c r="M11" s="261"/>
      <c r="N11" s="261"/>
      <c r="O11" s="261"/>
      <c r="P11" s="261"/>
      <c r="Q11" s="261"/>
    </row>
    <row r="12" spans="1:17" s="260" customFormat="1" ht="12.75">
      <c r="A12" s="267" t="s">
        <v>620</v>
      </c>
      <c r="B12" s="268" t="str">
        <f>'[2]Predviden vodovod A'!C4</f>
        <v>JAVNI VODOVOD ''A'' [1-8] - NL DN100</v>
      </c>
      <c r="C12" s="267"/>
      <c r="D12" s="269"/>
      <c r="E12" s="269">
        <v>216.17</v>
      </c>
      <c r="F12" s="270">
        <f>'1-VODOVOD-A'!G15</f>
        <v>0</v>
      </c>
      <c r="I12" s="261"/>
      <c r="J12" s="261"/>
      <c r="K12" s="261"/>
      <c r="L12" s="261"/>
      <c r="M12" s="261"/>
      <c r="N12" s="261"/>
      <c r="O12" s="261"/>
      <c r="P12" s="261"/>
      <c r="Q12" s="261"/>
    </row>
    <row r="13" spans="1:17" s="260" customFormat="1" ht="12.75">
      <c r="A13" s="267"/>
      <c r="B13" s="267"/>
      <c r="C13" s="267"/>
      <c r="D13" s="269"/>
      <c r="E13" s="269"/>
      <c r="F13" s="267"/>
      <c r="I13" s="261"/>
      <c r="J13" s="261"/>
      <c r="K13" s="261"/>
      <c r="L13" s="261"/>
      <c r="M13" s="261"/>
      <c r="N13" s="261"/>
      <c r="O13" s="261"/>
      <c r="P13" s="261"/>
      <c r="Q13" s="261"/>
    </row>
    <row r="14" spans="1:17" s="260" customFormat="1" ht="12.75">
      <c r="A14" s="271" t="s">
        <v>621</v>
      </c>
      <c r="B14" s="272"/>
      <c r="C14" s="272"/>
      <c r="D14" s="269"/>
      <c r="E14" s="269"/>
      <c r="F14" s="273">
        <f>F12</f>
        <v>0</v>
      </c>
      <c r="I14" s="261"/>
      <c r="J14" s="261"/>
      <c r="K14" s="261"/>
      <c r="L14" s="261"/>
      <c r="M14" s="261"/>
      <c r="N14" s="261"/>
      <c r="O14" s="261"/>
      <c r="P14" s="261"/>
      <c r="Q14" s="261"/>
    </row>
    <row r="15" spans="1:17" s="260" customFormat="1" ht="12.75">
      <c r="A15" s="274"/>
      <c r="B15" s="272"/>
      <c r="C15" s="272"/>
      <c r="D15" s="269"/>
      <c r="E15" s="269"/>
      <c r="F15" s="275"/>
      <c r="I15" s="261"/>
      <c r="J15" s="261"/>
      <c r="K15" s="261"/>
      <c r="L15" s="261"/>
      <c r="M15" s="261"/>
      <c r="N15" s="261"/>
      <c r="O15" s="261"/>
      <c r="P15" s="261"/>
      <c r="Q15" s="261"/>
    </row>
    <row r="16" spans="1:17" s="260" customFormat="1" ht="12.75">
      <c r="A16" s="272"/>
      <c r="B16" s="272"/>
      <c r="C16" s="272"/>
      <c r="D16" s="272"/>
      <c r="E16" s="272"/>
      <c r="F16" s="276"/>
      <c r="I16" s="261"/>
      <c r="J16" s="261"/>
      <c r="K16" s="261"/>
      <c r="L16" s="261"/>
      <c r="M16" s="261"/>
      <c r="N16" s="261"/>
      <c r="O16" s="261"/>
      <c r="P16" s="261"/>
      <c r="Q16" s="261"/>
    </row>
    <row r="17" spans="1:17" s="260" customFormat="1" ht="12.75">
      <c r="A17" s="264" t="s">
        <v>622</v>
      </c>
      <c r="B17" s="264"/>
      <c r="C17" s="264"/>
      <c r="D17" s="264"/>
      <c r="E17" s="264"/>
      <c r="F17" s="277">
        <f>F46</f>
        <v>0</v>
      </c>
      <c r="I17" s="261"/>
      <c r="J17" s="261"/>
      <c r="K17" s="261"/>
      <c r="L17" s="261"/>
      <c r="M17" s="261"/>
      <c r="N17" s="261"/>
      <c r="O17" s="261"/>
      <c r="P17" s="261"/>
      <c r="Q17" s="261"/>
    </row>
    <row r="18" spans="1:17" s="260" customFormat="1" ht="12.75">
      <c r="A18" s="278"/>
      <c r="B18" s="278"/>
      <c r="C18" s="278"/>
      <c r="D18" s="278"/>
      <c r="E18" s="278"/>
      <c r="F18" s="279"/>
      <c r="I18" s="261"/>
      <c r="J18" s="261"/>
      <c r="K18" s="261"/>
      <c r="L18" s="261"/>
      <c r="M18" s="261"/>
      <c r="N18" s="261"/>
      <c r="O18" s="261"/>
      <c r="P18" s="261"/>
      <c r="Q18" s="261"/>
    </row>
    <row r="19" spans="1:17" s="260" customFormat="1" ht="12.75">
      <c r="A19" s="272"/>
      <c r="B19" s="272"/>
      <c r="C19" s="272"/>
      <c r="D19" s="272"/>
      <c r="E19" s="272"/>
      <c r="F19" s="276"/>
      <c r="I19" s="261"/>
      <c r="J19" s="261"/>
      <c r="K19" s="261"/>
      <c r="L19" s="261"/>
      <c r="M19" s="261"/>
      <c r="N19" s="261"/>
      <c r="O19" s="261"/>
      <c r="P19" s="261"/>
      <c r="Q19" s="261"/>
    </row>
    <row r="20" spans="1:17" s="260" customFormat="1" ht="12.75">
      <c r="A20" s="280" t="s">
        <v>623</v>
      </c>
      <c r="B20" s="281"/>
      <c r="C20" s="282"/>
      <c r="D20" s="281"/>
      <c r="E20" s="1058"/>
      <c r="F20" s="1059">
        <f>SUM(F14:F17)</f>
        <v>0</v>
      </c>
      <c r="I20" s="261"/>
      <c r="J20" s="261"/>
      <c r="K20" s="261"/>
      <c r="L20" s="261"/>
      <c r="M20" s="261"/>
      <c r="N20" s="261"/>
      <c r="O20" s="261"/>
      <c r="P20" s="261"/>
      <c r="Q20" s="261"/>
    </row>
    <row r="21" spans="1:17" s="260" customFormat="1" ht="12.75" customHeight="1">
      <c r="A21" s="283"/>
      <c r="B21" s="284"/>
      <c r="C21" s="285"/>
      <c r="D21" s="285" t="s">
        <v>624</v>
      </c>
      <c r="E21" s="286">
        <f>F20/E23</f>
        <v>0</v>
      </c>
      <c r="F21" s="286"/>
      <c r="I21" s="261"/>
      <c r="J21" s="261"/>
      <c r="K21" s="261"/>
      <c r="L21" s="261"/>
      <c r="M21" s="261"/>
      <c r="N21" s="261"/>
      <c r="O21" s="261"/>
      <c r="P21" s="261"/>
      <c r="Q21" s="261"/>
    </row>
    <row r="22" spans="1:17" s="260" customFormat="1" ht="12.75" customHeight="1">
      <c r="A22" s="283"/>
      <c r="B22" s="284"/>
      <c r="C22" s="287"/>
      <c r="D22" s="288"/>
      <c r="E22" s="286"/>
      <c r="I22" s="261"/>
      <c r="J22" s="261"/>
      <c r="K22" s="261"/>
      <c r="L22" s="261"/>
      <c r="M22" s="261"/>
      <c r="N22" s="261"/>
      <c r="O22" s="261"/>
      <c r="P22" s="261"/>
      <c r="Q22" s="261"/>
    </row>
    <row r="23" spans="1:17" s="260" customFormat="1" ht="12.75">
      <c r="A23" s="289"/>
      <c r="B23" s="284"/>
      <c r="C23" s="290"/>
      <c r="D23" s="291" t="s">
        <v>625</v>
      </c>
      <c r="E23" s="292">
        <f>E12</f>
        <v>216.17</v>
      </c>
      <c r="I23" s="261"/>
      <c r="J23" s="261"/>
      <c r="K23" s="261"/>
      <c r="L23" s="261"/>
      <c r="M23" s="261"/>
      <c r="N23" s="261"/>
      <c r="O23" s="261"/>
      <c r="P23" s="261"/>
      <c r="Q23" s="261"/>
    </row>
    <row r="24" spans="1:17" s="260" customFormat="1" ht="12.75">
      <c r="A24" s="289"/>
      <c r="B24" s="284"/>
      <c r="C24" s="290"/>
      <c r="D24" s="292"/>
      <c r="E24" s="293"/>
      <c r="I24" s="261"/>
      <c r="J24" s="261"/>
      <c r="K24" s="261"/>
      <c r="L24" s="261"/>
      <c r="M24" s="261"/>
      <c r="N24" s="261"/>
      <c r="O24" s="261"/>
      <c r="P24" s="261"/>
      <c r="Q24" s="261"/>
    </row>
    <row r="25" spans="1:17" s="260" customFormat="1" ht="12.75">
      <c r="A25" s="283" t="s">
        <v>626</v>
      </c>
      <c r="B25" s="284"/>
      <c r="C25" s="284"/>
      <c r="D25" s="284"/>
      <c r="E25" s="294"/>
      <c r="I25" s="261"/>
      <c r="J25" s="261"/>
      <c r="K25" s="261"/>
      <c r="L25" s="261"/>
      <c r="M25" s="261"/>
      <c r="N25" s="261"/>
      <c r="O25" s="261"/>
      <c r="P25" s="261"/>
      <c r="Q25" s="261"/>
    </row>
    <row r="26" spans="1:17" s="260" customFormat="1" ht="12.75">
      <c r="A26" s="284"/>
      <c r="B26" s="284"/>
      <c r="C26" s="284"/>
      <c r="D26" s="284"/>
      <c r="E26" s="294"/>
      <c r="I26" s="261"/>
      <c r="J26" s="261"/>
      <c r="K26" s="261"/>
      <c r="L26" s="261"/>
      <c r="M26" s="261"/>
      <c r="N26" s="261"/>
      <c r="O26" s="261"/>
      <c r="P26" s="261"/>
      <c r="Q26" s="261"/>
    </row>
    <row r="27" spans="1:17" s="260" customFormat="1" ht="12.75">
      <c r="A27" s="284" t="s">
        <v>627</v>
      </c>
      <c r="B27" s="284"/>
      <c r="C27" s="284"/>
      <c r="D27" s="284"/>
      <c r="E27" s="294"/>
      <c r="I27" s="261"/>
      <c r="J27" s="261"/>
      <c r="K27" s="261"/>
      <c r="L27" s="261"/>
      <c r="M27" s="261"/>
      <c r="N27" s="261"/>
      <c r="O27" s="261"/>
      <c r="P27" s="261"/>
      <c r="Q27" s="261"/>
    </row>
    <row r="28" spans="1:17" s="260" customFormat="1" ht="12.75">
      <c r="A28" s="284"/>
      <c r="B28" s="284"/>
      <c r="C28" s="284"/>
      <c r="D28" s="284"/>
      <c r="E28" s="294"/>
      <c r="I28" s="261"/>
      <c r="J28" s="261"/>
      <c r="K28" s="261"/>
      <c r="L28" s="261"/>
      <c r="M28" s="261"/>
      <c r="N28" s="261"/>
      <c r="O28" s="261"/>
      <c r="P28" s="261"/>
      <c r="Q28" s="261"/>
    </row>
    <row r="29" spans="1:17" s="260" customFormat="1" ht="12.75">
      <c r="A29" s="295"/>
      <c r="B29" s="295"/>
      <c r="C29" s="295"/>
      <c r="D29" s="295"/>
      <c r="E29" s="295"/>
      <c r="I29" s="261"/>
      <c r="J29" s="261"/>
      <c r="K29" s="261"/>
      <c r="L29" s="261"/>
      <c r="M29" s="261"/>
      <c r="N29" s="261"/>
      <c r="O29" s="261"/>
      <c r="P29" s="261"/>
      <c r="Q29" s="261"/>
    </row>
    <row r="30" spans="1:17" s="260" customFormat="1" ht="12.75" customHeight="1">
      <c r="A30" s="1187" t="s">
        <v>628</v>
      </c>
      <c r="B30" s="1187"/>
      <c r="C30" s="1187"/>
      <c r="D30" s="1187"/>
      <c r="E30" s="295"/>
      <c r="I30" s="261"/>
      <c r="J30" s="261"/>
      <c r="K30" s="261"/>
      <c r="L30" s="261"/>
      <c r="M30" s="261"/>
      <c r="N30" s="261"/>
      <c r="O30" s="261"/>
      <c r="P30" s="261"/>
      <c r="Q30" s="261"/>
    </row>
    <row r="31" spans="1:17" s="260" customFormat="1" ht="12.75" customHeight="1">
      <c r="A31" s="1187"/>
      <c r="B31" s="1187"/>
      <c r="C31" s="1187"/>
      <c r="D31" s="1187"/>
      <c r="E31" s="295"/>
      <c r="I31" s="261"/>
      <c r="J31" s="261"/>
      <c r="K31" s="261"/>
      <c r="L31" s="261"/>
      <c r="M31" s="261"/>
      <c r="N31" s="261"/>
      <c r="O31" s="261"/>
      <c r="P31" s="261"/>
      <c r="Q31" s="261"/>
    </row>
    <row r="32" spans="1:17" s="260" customFormat="1" ht="12.75">
      <c r="A32" s="1187"/>
      <c r="B32" s="1187"/>
      <c r="C32" s="1187"/>
      <c r="D32" s="1187"/>
      <c r="E32" s="295"/>
      <c r="I32" s="261"/>
      <c r="J32" s="261"/>
      <c r="K32" s="261"/>
      <c r="L32" s="261"/>
      <c r="M32" s="261"/>
      <c r="N32" s="261"/>
      <c r="O32" s="261"/>
      <c r="P32" s="261"/>
      <c r="Q32" s="261"/>
    </row>
    <row r="33" spans="1:18" s="260" customFormat="1" ht="12.75">
      <c r="A33" s="296"/>
      <c r="B33" s="296"/>
      <c r="C33" s="296"/>
      <c r="D33" s="296"/>
      <c r="E33" s="295"/>
      <c r="I33" s="261"/>
      <c r="J33" s="261"/>
      <c r="K33" s="261"/>
      <c r="L33" s="261"/>
      <c r="M33" s="261"/>
      <c r="N33" s="261"/>
      <c r="O33" s="261"/>
      <c r="P33" s="261"/>
      <c r="Q33" s="261"/>
    </row>
    <row r="34" spans="1:18" s="260" customFormat="1" ht="12.75">
      <c r="A34" s="284"/>
      <c r="B34" s="267"/>
      <c r="C34" s="267"/>
      <c r="D34" s="267"/>
      <c r="E34" s="267"/>
      <c r="I34" s="261"/>
      <c r="J34" s="261"/>
      <c r="K34" s="261"/>
      <c r="L34" s="261"/>
      <c r="M34" s="261"/>
      <c r="N34" s="261"/>
      <c r="O34" s="261"/>
      <c r="P34" s="261"/>
      <c r="Q34" s="261"/>
    </row>
    <row r="35" spans="1:18" s="260" customFormat="1" ht="12.75">
      <c r="A35" s="297" t="s">
        <v>629</v>
      </c>
      <c r="B35" s="267"/>
      <c r="C35" s="267"/>
      <c r="D35" s="267"/>
      <c r="E35" s="267"/>
      <c r="I35" s="261"/>
      <c r="J35" s="261"/>
      <c r="K35" s="261"/>
      <c r="L35" s="261"/>
      <c r="M35" s="261"/>
      <c r="N35" s="261"/>
      <c r="O35" s="261"/>
      <c r="P35" s="261"/>
      <c r="Q35" s="261"/>
    </row>
    <row r="36" spans="1:18" s="260" customFormat="1" ht="12.75">
      <c r="A36" s="298"/>
      <c r="B36" s="267"/>
      <c r="C36" s="267"/>
      <c r="D36" s="267"/>
      <c r="E36" s="267"/>
      <c r="I36" s="261"/>
      <c r="J36" s="261"/>
      <c r="K36" s="261"/>
      <c r="L36" s="261"/>
      <c r="M36" s="261"/>
      <c r="N36" s="261"/>
      <c r="O36" s="261"/>
      <c r="P36" s="261"/>
      <c r="Q36" s="261"/>
    </row>
    <row r="37" spans="1:18" s="260" customFormat="1" ht="12.75">
      <c r="A37" s="299"/>
      <c r="B37" s="267"/>
      <c r="C37" s="267"/>
      <c r="D37" s="267"/>
      <c r="E37" s="267"/>
      <c r="I37" s="261"/>
      <c r="J37" s="261"/>
      <c r="K37" s="261"/>
      <c r="L37" s="261"/>
      <c r="M37" s="261"/>
      <c r="N37" s="261"/>
      <c r="O37" s="261"/>
      <c r="P37" s="261"/>
      <c r="Q37" s="261"/>
    </row>
    <row r="38" spans="1:18" ht="8.25" customHeight="1">
      <c r="A38" s="300"/>
      <c r="B38" s="300"/>
      <c r="C38" s="300"/>
      <c r="D38" s="300"/>
      <c r="E38" s="300"/>
    </row>
    <row r="39" spans="1:18" s="305" customFormat="1">
      <c r="A39" s="301"/>
      <c r="B39" s="302"/>
      <c r="C39" s="303"/>
      <c r="D39" s="302"/>
      <c r="E39" s="304"/>
      <c r="F39"/>
      <c r="I39" s="306"/>
      <c r="J39" s="306"/>
      <c r="K39" s="306"/>
      <c r="L39" s="306"/>
      <c r="M39" s="306"/>
      <c r="N39" s="306"/>
      <c r="O39" s="306"/>
      <c r="P39" s="306"/>
      <c r="Q39" s="306"/>
    </row>
    <row r="40" spans="1:18" s="305" customFormat="1" ht="12.75" customHeight="1">
      <c r="A40" s="307"/>
      <c r="B40" s="307"/>
      <c r="C40" s="307"/>
      <c r="D40" s="307"/>
      <c r="E40" s="308"/>
      <c r="F40" s="307"/>
      <c r="I40" s="306"/>
      <c r="J40" s="306"/>
      <c r="K40" s="306"/>
      <c r="L40" s="306"/>
      <c r="M40" s="306"/>
      <c r="N40" s="306"/>
      <c r="O40" s="306"/>
      <c r="P40" s="306"/>
      <c r="Q40" s="306"/>
    </row>
    <row r="41" spans="1:18" s="305" customFormat="1" ht="11.25">
      <c r="A41" s="309" t="s">
        <v>630</v>
      </c>
      <c r="B41" s="310"/>
      <c r="C41" s="1188" t="s">
        <v>631</v>
      </c>
      <c r="D41" s="1188"/>
      <c r="E41" s="311" t="s">
        <v>632</v>
      </c>
      <c r="F41" s="311" t="s">
        <v>633</v>
      </c>
      <c r="I41" s="306"/>
      <c r="J41" s="306"/>
      <c r="K41" s="306"/>
      <c r="L41" s="306"/>
      <c r="M41" s="306"/>
      <c r="N41" s="306"/>
      <c r="O41" s="306"/>
      <c r="P41" s="306"/>
      <c r="Q41" s="306"/>
    </row>
    <row r="42" spans="1:18" s="305" customFormat="1">
      <c r="A42" s="306"/>
      <c r="B42" s="306"/>
      <c r="C42" s="303"/>
      <c r="D42" s="312"/>
      <c r="E42" s="313"/>
      <c r="F42" s="9"/>
      <c r="G42"/>
      <c r="J42" s="306"/>
      <c r="K42" s="306"/>
      <c r="L42" s="306"/>
      <c r="M42" s="306"/>
      <c r="N42" s="306"/>
      <c r="O42" s="306"/>
      <c r="P42" s="306"/>
      <c r="Q42" s="306"/>
      <c r="R42" s="306"/>
    </row>
    <row r="43" spans="1:18" s="305" customFormat="1">
      <c r="A43" s="314" t="str">
        <f>'[2]Predviden vodovod A'!C19</f>
        <v>b)   HIŠNI VODOVODNI PRIKLJUČKI</v>
      </c>
      <c r="B43" s="306"/>
      <c r="C43" s="315">
        <f>'[2]Predviden vodovod A'!F19</f>
        <v>13</v>
      </c>
      <c r="D43" s="306"/>
      <c r="E43" s="316">
        <f>'[2]Predviden vodovod A'!D174</f>
        <v>63.2</v>
      </c>
      <c r="F43" s="317">
        <f>'1-VODOVOD-A'!G19</f>
        <v>0</v>
      </c>
      <c r="G43"/>
      <c r="J43" s="306"/>
      <c r="K43" s="306"/>
      <c r="L43" s="306"/>
      <c r="M43" s="306"/>
      <c r="N43" s="306"/>
      <c r="O43" s="306"/>
      <c r="P43" s="306"/>
      <c r="Q43" s="306"/>
      <c r="R43" s="306"/>
    </row>
    <row r="44" spans="1:18" s="305" customFormat="1">
      <c r="A44" s="318"/>
      <c r="B44" s="318"/>
      <c r="C44" s="318"/>
      <c r="D44" s="318"/>
      <c r="E44" s="318"/>
      <c r="F44" s="319"/>
      <c r="G44"/>
      <c r="J44" s="306"/>
      <c r="K44" s="306"/>
      <c r="L44" s="306"/>
      <c r="M44" s="306"/>
      <c r="N44" s="306"/>
      <c r="O44" s="306"/>
      <c r="P44" s="306"/>
      <c r="Q44" s="306"/>
      <c r="R44" s="306"/>
    </row>
    <row r="45" spans="1:18" s="305" customFormat="1">
      <c r="A45" s="302"/>
      <c r="B45" s="306"/>
      <c r="C45" s="320"/>
      <c r="D45" s="320"/>
      <c r="E45" s="302"/>
      <c r="F45" s="313"/>
      <c r="G45"/>
      <c r="J45" s="306"/>
      <c r="K45" s="306"/>
      <c r="L45" s="306"/>
      <c r="M45" s="306"/>
      <c r="N45" s="306"/>
      <c r="O45" s="306"/>
      <c r="P45" s="306"/>
      <c r="Q45" s="306"/>
      <c r="R45" s="306"/>
    </row>
    <row r="46" spans="1:18" s="305" customFormat="1">
      <c r="A46" s="321" t="s">
        <v>634</v>
      </c>
      <c r="B46" s="307"/>
      <c r="C46" s="322">
        <f>SUM(C43:C45)</f>
        <v>13</v>
      </c>
      <c r="D46" s="323"/>
      <c r="E46" s="316">
        <f>SUM(E43:E45)</f>
        <v>63.2</v>
      </c>
      <c r="F46" s="324">
        <f>SUM(F43:F45)</f>
        <v>0</v>
      </c>
      <c r="G46"/>
      <c r="J46" s="306"/>
      <c r="K46" s="306"/>
      <c r="L46" s="306"/>
      <c r="M46" s="306"/>
      <c r="N46" s="306"/>
      <c r="O46" s="306"/>
      <c r="P46" s="306"/>
      <c r="Q46" s="306"/>
      <c r="R46" s="306"/>
    </row>
    <row r="47" spans="1:18" s="305" customFormat="1" ht="12.75" customHeight="1">
      <c r="A47" s="302"/>
      <c r="B47" s="306"/>
      <c r="C47" s="320"/>
      <c r="D47" s="320"/>
      <c r="E47" s="302"/>
      <c r="F47" s="313"/>
      <c r="G47"/>
      <c r="J47" s="306"/>
      <c r="K47" s="306"/>
      <c r="L47" s="306"/>
      <c r="M47" s="306"/>
      <c r="N47" s="306"/>
      <c r="O47" s="306"/>
      <c r="P47" s="306"/>
      <c r="Q47" s="306"/>
      <c r="R47" s="306"/>
    </row>
    <row r="48" spans="1:18" s="305" customFormat="1" ht="11.25">
      <c r="A48" s="302"/>
      <c r="B48" s="1189" t="s">
        <v>635</v>
      </c>
      <c r="C48" s="1189"/>
      <c r="D48" s="1189"/>
      <c r="E48" s="1189"/>
      <c r="F48" s="325">
        <f>F46/E46</f>
        <v>0</v>
      </c>
      <c r="I48" s="306"/>
      <c r="J48" s="306"/>
      <c r="K48" s="306"/>
      <c r="L48" s="306"/>
      <c r="M48" s="306"/>
      <c r="N48" s="306"/>
      <c r="O48" s="306"/>
      <c r="P48" s="306"/>
      <c r="Q48" s="306"/>
    </row>
    <row r="49" spans="1:18" s="305" customFormat="1">
      <c r="A49" s="302"/>
      <c r="B49" s="306"/>
      <c r="C49" s="320"/>
      <c r="D49" s="302"/>
      <c r="E49" s="313"/>
      <c r="F49"/>
      <c r="G49"/>
      <c r="J49" s="306"/>
      <c r="K49" s="306"/>
      <c r="L49" s="306"/>
      <c r="M49" s="306"/>
      <c r="N49" s="306"/>
      <c r="O49" s="306"/>
      <c r="P49" s="306"/>
      <c r="Q49" s="306"/>
      <c r="R49" s="306"/>
    </row>
    <row r="50" spans="1:18" s="305" customFormat="1" ht="11.25">
      <c r="A50" s="326" t="s">
        <v>623</v>
      </c>
      <c r="B50" s="327"/>
      <c r="C50" s="328"/>
      <c r="D50" s="328"/>
      <c r="E50" s="327"/>
      <c r="F50" s="329">
        <f>F46+F14</f>
        <v>0</v>
      </c>
      <c r="I50" s="306"/>
      <c r="J50" s="306"/>
      <c r="K50" s="306"/>
      <c r="L50" s="306"/>
      <c r="M50" s="306"/>
      <c r="N50" s="306"/>
      <c r="O50" s="306"/>
      <c r="P50" s="306"/>
      <c r="Q50" s="306"/>
    </row>
    <row r="51" spans="1:18" s="305" customFormat="1">
      <c r="A51" s="330"/>
      <c r="B51" s="330"/>
      <c r="C51" s="331"/>
      <c r="D51" s="330"/>
      <c r="E51" s="332"/>
      <c r="F51"/>
      <c r="I51" s="306"/>
      <c r="J51" s="306"/>
      <c r="K51" s="306"/>
      <c r="L51" s="306"/>
      <c r="M51" s="306"/>
      <c r="N51" s="306"/>
      <c r="O51" s="306"/>
      <c r="P51" s="306"/>
      <c r="Q51" s="306"/>
    </row>
    <row r="52" spans="1:18">
      <c r="A52" s="333" t="s">
        <v>636</v>
      </c>
      <c r="B52" s="334"/>
      <c r="C52" s="334"/>
      <c r="D52" s="335"/>
      <c r="E52" s="334"/>
    </row>
    <row r="53" spans="1:18">
      <c r="A53" s="334"/>
      <c r="B53" s="334"/>
      <c r="C53" s="334"/>
      <c r="D53" s="335"/>
      <c r="E53" s="334"/>
    </row>
    <row r="54" spans="1:18">
      <c r="A54" s="334"/>
      <c r="B54" s="334"/>
      <c r="C54" s="334"/>
      <c r="D54" s="335"/>
      <c r="E54" s="334"/>
    </row>
    <row r="55" spans="1:18">
      <c r="A55" s="334"/>
      <c r="B55" s="334"/>
      <c r="C55" s="334"/>
      <c r="D55" s="335"/>
      <c r="E55" s="334"/>
    </row>
    <row r="56" spans="1:18">
      <c r="A56" s="336" t="s">
        <v>637</v>
      </c>
      <c r="B56" s="267"/>
      <c r="C56" s="267"/>
      <c r="D56" s="299"/>
      <c r="E56" s="267"/>
    </row>
    <row r="57" spans="1:18">
      <c r="A57" s="1183" t="s">
        <v>638</v>
      </c>
      <c r="B57" s="1183"/>
      <c r="C57" s="1183"/>
      <c r="D57" s="1183"/>
      <c r="E57" s="1183"/>
    </row>
    <row r="58" spans="1:18">
      <c r="A58" s="1183"/>
      <c r="B58" s="1183"/>
      <c r="C58" s="1183"/>
      <c r="D58" s="1183"/>
      <c r="E58" s="1183"/>
    </row>
    <row r="59" spans="1:18">
      <c r="A59" s="1183"/>
      <c r="B59" s="1183"/>
      <c r="C59" s="1183"/>
      <c r="D59" s="1183"/>
      <c r="E59" s="1183"/>
    </row>
    <row r="60" spans="1:18">
      <c r="A60" s="1183"/>
      <c r="B60" s="1183"/>
      <c r="C60" s="1183"/>
      <c r="D60" s="1183"/>
      <c r="E60" s="1183"/>
    </row>
    <row r="61" spans="1:18">
      <c r="A61" s="1183"/>
      <c r="B61" s="1183"/>
      <c r="C61" s="1183"/>
      <c r="D61" s="1183"/>
      <c r="E61" s="1183"/>
    </row>
    <row r="62" spans="1:18">
      <c r="A62" s="1183"/>
      <c r="B62" s="1183"/>
      <c r="C62" s="1183"/>
      <c r="D62" s="1183"/>
      <c r="E62" s="1183"/>
    </row>
    <row r="63" spans="1:18">
      <c r="A63" s="1183"/>
      <c r="B63" s="1183"/>
      <c r="C63" s="1183"/>
      <c r="D63" s="1183"/>
      <c r="E63" s="1183"/>
    </row>
    <row r="64" spans="1:18">
      <c r="A64" s="1183"/>
      <c r="B64" s="1183"/>
      <c r="C64" s="1183"/>
      <c r="D64" s="1183"/>
      <c r="E64" s="1183"/>
    </row>
    <row r="65" spans="1:5">
      <c r="A65" s="1183"/>
      <c r="B65" s="1183"/>
      <c r="C65" s="1183"/>
      <c r="D65" s="1183"/>
      <c r="E65" s="1183"/>
    </row>
    <row r="66" spans="1:5">
      <c r="A66" s="1183"/>
      <c r="B66" s="1183"/>
      <c r="C66" s="1183"/>
      <c r="D66" s="1183"/>
      <c r="E66" s="1183"/>
    </row>
    <row r="67" spans="1:5">
      <c r="A67" s="1183"/>
      <c r="B67" s="1183"/>
      <c r="C67" s="1183"/>
      <c r="D67" s="1183"/>
      <c r="E67" s="1183"/>
    </row>
    <row r="68" spans="1:5">
      <c r="A68" s="1183"/>
      <c r="B68" s="1183"/>
      <c r="C68" s="1183"/>
      <c r="D68" s="1183"/>
      <c r="E68" s="1183"/>
    </row>
    <row r="69" spans="1:5">
      <c r="A69" s="1183"/>
      <c r="B69" s="1183"/>
      <c r="C69" s="1183"/>
      <c r="D69" s="1183"/>
      <c r="E69" s="1183"/>
    </row>
    <row r="70" spans="1:5">
      <c r="A70" s="1183"/>
      <c r="B70" s="1183"/>
      <c r="C70" s="1183"/>
      <c r="D70" s="1183"/>
      <c r="E70" s="1183"/>
    </row>
    <row r="71" spans="1:5">
      <c r="A71" s="1183"/>
      <c r="B71" s="1183"/>
      <c r="C71" s="1183"/>
      <c r="D71" s="1183"/>
      <c r="E71" s="1183"/>
    </row>
    <row r="72" spans="1:5">
      <c r="A72" s="300"/>
      <c r="B72" s="300"/>
      <c r="C72" s="300"/>
      <c r="D72" s="300"/>
      <c r="E72" s="300"/>
    </row>
    <row r="73" spans="1:5">
      <c r="A73" s="336" t="s">
        <v>639</v>
      </c>
      <c r="B73" s="334"/>
      <c r="C73" s="334"/>
      <c r="D73" s="335"/>
      <c r="E73" s="334"/>
    </row>
    <row r="74" spans="1:5">
      <c r="A74" s="1183" t="s">
        <v>640</v>
      </c>
      <c r="B74" s="1183"/>
      <c r="C74" s="1183"/>
      <c r="D74" s="1183"/>
      <c r="E74" s="1183"/>
    </row>
    <row r="75" spans="1:5">
      <c r="A75" s="1183"/>
      <c r="B75" s="1183"/>
      <c r="C75" s="1183"/>
      <c r="D75" s="1183"/>
      <c r="E75" s="1183"/>
    </row>
    <row r="76" spans="1:5">
      <c r="A76" s="1183"/>
      <c r="B76" s="1183"/>
      <c r="C76" s="1183"/>
      <c r="D76" s="1183"/>
      <c r="E76" s="1183"/>
    </row>
    <row r="77" spans="1:5">
      <c r="A77" s="1183"/>
      <c r="B77" s="1183"/>
      <c r="C77" s="1183"/>
      <c r="D77" s="1183"/>
      <c r="E77" s="1183"/>
    </row>
    <row r="78" spans="1:5">
      <c r="A78" s="1183"/>
      <c r="B78" s="1183"/>
      <c r="C78" s="1183"/>
      <c r="D78" s="1183"/>
      <c r="E78" s="1183"/>
    </row>
    <row r="79" spans="1:5">
      <c r="A79" s="1183"/>
      <c r="B79" s="1183"/>
      <c r="C79" s="1183"/>
      <c r="D79" s="1183"/>
      <c r="E79" s="1183"/>
    </row>
    <row r="80" spans="1:5">
      <c r="A80" s="1183"/>
      <c r="B80" s="1183"/>
      <c r="C80" s="1183"/>
      <c r="D80" s="1183"/>
      <c r="E80" s="1183"/>
    </row>
    <row r="81" spans="1:5">
      <c r="A81" s="1183"/>
      <c r="B81" s="1183"/>
      <c r="C81" s="1183"/>
      <c r="D81" s="1183"/>
      <c r="E81" s="1183"/>
    </row>
    <row r="82" spans="1:5">
      <c r="A82" s="1183"/>
      <c r="B82" s="1183"/>
      <c r="C82" s="1183"/>
      <c r="D82" s="1183"/>
      <c r="E82" s="1183"/>
    </row>
    <row r="83" spans="1:5">
      <c r="A83" s="300"/>
      <c r="B83" s="300"/>
      <c r="C83" s="300"/>
      <c r="D83" s="300"/>
      <c r="E83" s="300"/>
    </row>
    <row r="84" spans="1:5">
      <c r="A84" s="1183" t="s">
        <v>641</v>
      </c>
      <c r="B84" s="1183"/>
      <c r="C84" s="1183"/>
      <c r="D84" s="1183"/>
      <c r="E84" s="1183"/>
    </row>
    <row r="85" spans="1:5">
      <c r="A85" s="1183"/>
      <c r="B85" s="1183"/>
      <c r="C85" s="1183"/>
      <c r="D85" s="1183"/>
      <c r="E85" s="1183"/>
    </row>
    <row r="86" spans="1:5">
      <c r="A86" s="1183"/>
      <c r="B86" s="1183"/>
      <c r="C86" s="1183"/>
      <c r="D86" s="1183"/>
      <c r="E86" s="1183"/>
    </row>
    <row r="87" spans="1:5">
      <c r="A87" s="1183"/>
      <c r="B87" s="1183"/>
      <c r="C87" s="1183"/>
      <c r="D87" s="1183"/>
      <c r="E87" s="1183"/>
    </row>
    <row r="88" spans="1:5">
      <c r="A88" s="1183"/>
      <c r="B88" s="1183"/>
      <c r="C88" s="1183"/>
      <c r="D88" s="1183"/>
      <c r="E88" s="1183"/>
    </row>
    <row r="89" spans="1:5">
      <c r="A89" s="1183"/>
      <c r="B89" s="1183"/>
      <c r="C89" s="1183"/>
      <c r="D89" s="1183"/>
      <c r="E89" s="1183"/>
    </row>
    <row r="90" spans="1:5">
      <c r="A90" s="300"/>
      <c r="B90" s="300"/>
      <c r="C90" s="300"/>
      <c r="D90" s="300"/>
      <c r="E90" s="300"/>
    </row>
    <row r="91" spans="1:5">
      <c r="A91" s="336" t="s">
        <v>642</v>
      </c>
      <c r="B91" s="337"/>
      <c r="C91" s="337"/>
      <c r="D91" s="337"/>
      <c r="E91" s="337"/>
    </row>
    <row r="92" spans="1:5">
      <c r="A92" s="1183" t="s">
        <v>643</v>
      </c>
      <c r="B92" s="1183"/>
      <c r="C92" s="1183"/>
      <c r="D92" s="1183"/>
      <c r="E92" s="1183"/>
    </row>
    <row r="93" spans="1:5">
      <c r="A93" s="1183"/>
      <c r="B93" s="1183"/>
      <c r="C93" s="1183"/>
      <c r="D93" s="1183"/>
      <c r="E93" s="1183"/>
    </row>
    <row r="94" spans="1:5">
      <c r="A94" s="1183"/>
      <c r="B94" s="1183"/>
      <c r="C94" s="1183"/>
      <c r="D94" s="1183"/>
      <c r="E94" s="1183"/>
    </row>
    <row r="95" spans="1:5">
      <c r="A95" s="1183"/>
      <c r="B95" s="1183"/>
      <c r="C95" s="1183"/>
      <c r="D95" s="1183"/>
      <c r="E95" s="1183"/>
    </row>
    <row r="96" spans="1:5">
      <c r="A96" s="1183"/>
      <c r="B96" s="1183"/>
      <c r="C96" s="1183"/>
      <c r="D96" s="1183"/>
      <c r="E96" s="1183"/>
    </row>
    <row r="97" spans="1:5">
      <c r="A97" s="1183"/>
      <c r="B97" s="1183"/>
      <c r="C97" s="1183"/>
      <c r="D97" s="1183"/>
      <c r="E97" s="1183"/>
    </row>
    <row r="98" spans="1:5">
      <c r="A98" s="300"/>
      <c r="B98" s="300"/>
      <c r="C98" s="300"/>
      <c r="D98" s="300"/>
      <c r="E98" s="300"/>
    </row>
    <row r="99" spans="1:5">
      <c r="A99" s="336" t="s">
        <v>644</v>
      </c>
      <c r="B99" s="337"/>
      <c r="C99" s="337"/>
      <c r="D99" s="337"/>
      <c r="E99" s="337"/>
    </row>
    <row r="100" spans="1:5">
      <c r="A100" s="1183" t="s">
        <v>645</v>
      </c>
      <c r="B100" s="1183"/>
      <c r="C100" s="1183"/>
      <c r="D100" s="1183"/>
      <c r="E100" s="1183"/>
    </row>
    <row r="101" spans="1:5">
      <c r="A101" s="1183"/>
      <c r="B101" s="1183"/>
      <c r="C101" s="1183"/>
      <c r="D101" s="1183"/>
      <c r="E101" s="1183"/>
    </row>
    <row r="102" spans="1:5">
      <c r="A102" s="1183"/>
      <c r="B102" s="1183"/>
      <c r="C102" s="1183"/>
      <c r="D102" s="1183"/>
      <c r="E102" s="1183"/>
    </row>
    <row r="103" spans="1:5">
      <c r="A103" s="300"/>
      <c r="B103" s="300"/>
      <c r="C103" s="300"/>
      <c r="D103" s="300"/>
      <c r="E103" s="300"/>
    </row>
    <row r="104" spans="1:5">
      <c r="A104" s="336" t="s">
        <v>646</v>
      </c>
      <c r="B104" s="338"/>
      <c r="C104" s="338"/>
      <c r="D104" s="339"/>
      <c r="E104" s="338"/>
    </row>
    <row r="105" spans="1:5">
      <c r="A105" s="1183" t="s">
        <v>647</v>
      </c>
      <c r="B105" s="1183"/>
      <c r="C105" s="1183"/>
      <c r="D105" s="1183"/>
      <c r="E105" s="1183"/>
    </row>
    <row r="106" spans="1:5">
      <c r="A106" s="337"/>
      <c r="B106" s="337"/>
      <c r="C106" s="337"/>
      <c r="D106" s="337"/>
      <c r="E106" s="337"/>
    </row>
    <row r="107" spans="1:5">
      <c r="A107" s="336" t="s">
        <v>648</v>
      </c>
      <c r="B107" s="337"/>
      <c r="C107" s="337"/>
      <c r="D107" s="337"/>
      <c r="E107" s="337"/>
    </row>
    <row r="108" spans="1:5">
      <c r="A108" s="1183" t="s">
        <v>649</v>
      </c>
      <c r="B108" s="1183"/>
      <c r="C108" s="1183"/>
      <c r="D108" s="1183"/>
      <c r="E108" s="1183"/>
    </row>
    <row r="109" spans="1:5">
      <c r="A109" s="1183"/>
      <c r="B109" s="1183"/>
      <c r="C109" s="1183"/>
      <c r="D109" s="1183"/>
      <c r="E109" s="1183"/>
    </row>
    <row r="110" spans="1:5">
      <c r="A110" s="1183"/>
      <c r="B110" s="1183"/>
      <c r="C110" s="1183"/>
      <c r="D110" s="1183"/>
      <c r="E110" s="1183"/>
    </row>
    <row r="111" spans="1:5" ht="15.75">
      <c r="A111" s="340"/>
      <c r="B111" s="338"/>
      <c r="C111" s="338"/>
      <c r="D111" s="339"/>
      <c r="E111" s="338"/>
    </row>
    <row r="112" spans="1:5">
      <c r="A112" s="336" t="s">
        <v>650</v>
      </c>
      <c r="B112" s="338"/>
      <c r="C112" s="338"/>
      <c r="D112" s="339"/>
      <c r="E112" s="338"/>
    </row>
    <row r="113" spans="1:5">
      <c r="A113" s="1183" t="s">
        <v>651</v>
      </c>
      <c r="B113" s="1183"/>
      <c r="C113" s="1183"/>
      <c r="D113" s="1183"/>
      <c r="E113" s="1183"/>
    </row>
    <row r="114" spans="1:5">
      <c r="A114" s="1183"/>
      <c r="B114" s="1183"/>
      <c r="C114" s="1183"/>
      <c r="D114" s="1183"/>
      <c r="E114" s="1183"/>
    </row>
    <row r="115" spans="1:5" ht="15.75">
      <c r="A115" s="340"/>
      <c r="B115" s="338"/>
      <c r="C115" s="338"/>
      <c r="D115" s="339"/>
      <c r="E115" s="338"/>
    </row>
    <row r="116" spans="1:5">
      <c r="A116" s="336" t="s">
        <v>652</v>
      </c>
      <c r="B116" s="338"/>
      <c r="C116" s="338"/>
      <c r="D116" s="339"/>
      <c r="E116" s="338"/>
    </row>
    <row r="117" spans="1:5">
      <c r="A117" s="1183" t="s">
        <v>653</v>
      </c>
      <c r="B117" s="1183"/>
      <c r="C117" s="1183"/>
      <c r="D117" s="1183"/>
      <c r="E117" s="1183"/>
    </row>
    <row r="118" spans="1:5">
      <c r="A118" s="1183"/>
      <c r="B118" s="1183"/>
      <c r="C118" s="1183"/>
      <c r="D118" s="1183"/>
      <c r="E118" s="1183"/>
    </row>
    <row r="119" spans="1:5" ht="15.75">
      <c r="A119" s="340"/>
      <c r="B119" s="338"/>
      <c r="C119" s="338"/>
      <c r="D119" s="339"/>
      <c r="E119" s="338"/>
    </row>
    <row r="120" spans="1:5">
      <c r="A120" s="336" t="s">
        <v>654</v>
      </c>
      <c r="B120" s="338"/>
      <c r="C120" s="338"/>
      <c r="D120" s="339"/>
      <c r="E120" s="338"/>
    </row>
    <row r="121" spans="1:5">
      <c r="A121" s="1183" t="s">
        <v>655</v>
      </c>
      <c r="B121" s="1183"/>
      <c r="C121" s="1183"/>
      <c r="D121" s="1183"/>
      <c r="E121" s="1183"/>
    </row>
    <row r="122" spans="1:5">
      <c r="A122" s="1183"/>
      <c r="B122" s="1183"/>
      <c r="C122" s="1183"/>
      <c r="D122" s="1183"/>
      <c r="E122" s="1183"/>
    </row>
    <row r="123" spans="1:5">
      <c r="A123" s="1183"/>
      <c r="B123" s="1183"/>
      <c r="C123" s="1183"/>
      <c r="D123" s="1183"/>
      <c r="E123" s="1183"/>
    </row>
    <row r="124" spans="1:5">
      <c r="A124" s="1183"/>
      <c r="B124" s="1183"/>
      <c r="C124" s="1183"/>
      <c r="D124" s="1183"/>
      <c r="E124" s="1183"/>
    </row>
    <row r="125" spans="1:5">
      <c r="A125" s="1183"/>
      <c r="B125" s="1183"/>
      <c r="C125" s="1183"/>
      <c r="D125" s="1183"/>
      <c r="E125" s="1183"/>
    </row>
    <row r="126" spans="1:5">
      <c r="A126" s="1183"/>
      <c r="B126" s="1183"/>
      <c r="C126" s="1183"/>
      <c r="D126" s="1183"/>
      <c r="E126" s="1183"/>
    </row>
    <row r="127" spans="1:5">
      <c r="A127" s="1183"/>
      <c r="B127" s="1183"/>
      <c r="C127" s="1183"/>
      <c r="D127" s="1183"/>
      <c r="E127" s="1183"/>
    </row>
    <row r="128" spans="1:5" ht="15.75">
      <c r="A128" s="340"/>
      <c r="B128" s="338"/>
      <c r="C128" s="338"/>
      <c r="D128" s="339"/>
      <c r="E128" s="338"/>
    </row>
    <row r="129" spans="1:5">
      <c r="A129" s="336" t="s">
        <v>656</v>
      </c>
      <c r="B129" s="338"/>
      <c r="C129" s="338"/>
      <c r="D129" s="339"/>
      <c r="E129" s="338"/>
    </row>
    <row r="130" spans="1:5">
      <c r="A130" s="1183" t="s">
        <v>657</v>
      </c>
      <c r="B130" s="1183"/>
      <c r="C130" s="1183"/>
      <c r="D130" s="1183"/>
      <c r="E130" s="1183"/>
    </row>
    <row r="131" spans="1:5">
      <c r="A131" s="1183"/>
      <c r="B131" s="1183"/>
      <c r="C131" s="1183"/>
      <c r="D131" s="1183"/>
      <c r="E131" s="1183"/>
    </row>
    <row r="132" spans="1:5">
      <c r="A132" s="1183"/>
      <c r="B132" s="1183"/>
      <c r="C132" s="1183"/>
      <c r="D132" s="1183"/>
      <c r="E132" s="1183"/>
    </row>
    <row r="133" spans="1:5">
      <c r="A133" s="1183"/>
      <c r="B133" s="1183"/>
      <c r="C133" s="1183"/>
      <c r="D133" s="1183"/>
      <c r="E133" s="1183"/>
    </row>
    <row r="134" spans="1:5">
      <c r="A134" s="1183"/>
      <c r="B134" s="1183"/>
      <c r="C134" s="1183"/>
      <c r="D134" s="1183"/>
      <c r="E134" s="1183"/>
    </row>
    <row r="135" spans="1:5">
      <c r="A135" s="1183"/>
      <c r="B135" s="1183"/>
      <c r="C135" s="1183"/>
      <c r="D135" s="1183"/>
      <c r="E135" s="1183"/>
    </row>
    <row r="136" spans="1:5" ht="15.75">
      <c r="A136" s="340"/>
      <c r="B136" s="338"/>
      <c r="C136" s="338"/>
      <c r="D136" s="339"/>
      <c r="E136" s="338"/>
    </row>
    <row r="137" spans="1:5">
      <c r="A137" s="336" t="s">
        <v>658</v>
      </c>
      <c r="C137" s="338"/>
      <c r="D137" s="339"/>
      <c r="E137" s="338"/>
    </row>
    <row r="138" spans="1:5">
      <c r="A138" s="1183" t="s">
        <v>659</v>
      </c>
      <c r="B138" s="1183" t="s">
        <v>660</v>
      </c>
      <c r="C138" s="1183"/>
      <c r="D138" s="1183"/>
      <c r="E138" s="1183"/>
    </row>
    <row r="139" spans="1:5">
      <c r="A139" s="1183"/>
      <c r="B139" s="1183"/>
      <c r="C139" s="1183"/>
      <c r="D139" s="1183"/>
      <c r="E139" s="1183"/>
    </row>
    <row r="140" spans="1:5">
      <c r="A140" s="1183"/>
      <c r="B140" s="1183"/>
      <c r="C140" s="1183"/>
      <c r="D140" s="1183"/>
      <c r="E140" s="1183"/>
    </row>
    <row r="141" spans="1:5">
      <c r="A141" s="1183"/>
      <c r="B141" s="1183"/>
      <c r="C141" s="1183"/>
      <c r="D141" s="1183"/>
      <c r="E141" s="1183"/>
    </row>
    <row r="142" spans="1:5">
      <c r="A142" s="1183"/>
      <c r="B142" s="1183"/>
      <c r="C142" s="1183"/>
      <c r="D142" s="1183"/>
      <c r="E142" s="1183"/>
    </row>
    <row r="143" spans="1:5">
      <c r="A143" s="1183"/>
      <c r="B143" s="1183"/>
      <c r="C143" s="1183"/>
      <c r="D143" s="1183"/>
      <c r="E143" s="1183"/>
    </row>
    <row r="144" spans="1:5">
      <c r="A144" s="1183"/>
      <c r="B144" s="1183"/>
      <c r="C144" s="1183"/>
      <c r="D144" s="1183"/>
      <c r="E144" s="1183"/>
    </row>
    <row r="145" spans="1:5">
      <c r="A145" s="1183"/>
      <c r="B145" s="1183"/>
      <c r="C145" s="1183"/>
      <c r="D145" s="1183"/>
      <c r="E145" s="1183"/>
    </row>
    <row r="146" spans="1:5">
      <c r="A146" s="300"/>
      <c r="B146" s="300"/>
      <c r="C146" s="300"/>
      <c r="D146" s="300"/>
      <c r="E146" s="300"/>
    </row>
    <row r="147" spans="1:5">
      <c r="A147" s="336" t="s">
        <v>661</v>
      </c>
      <c r="B147" s="300"/>
      <c r="C147" s="300"/>
      <c r="D147" s="300"/>
      <c r="E147" s="300"/>
    </row>
    <row r="148" spans="1:5">
      <c r="A148" s="1183" t="s">
        <v>662</v>
      </c>
      <c r="B148" s="1183"/>
      <c r="C148" s="1183"/>
      <c r="D148" s="1183"/>
      <c r="E148" s="1183"/>
    </row>
    <row r="149" spans="1:5">
      <c r="A149" s="1183"/>
      <c r="B149" s="1183"/>
      <c r="C149" s="1183"/>
      <c r="D149" s="1183"/>
      <c r="E149" s="1183"/>
    </row>
    <row r="150" spans="1:5">
      <c r="A150" s="1183"/>
      <c r="B150" s="1183"/>
      <c r="C150" s="1183"/>
      <c r="D150" s="1183"/>
      <c r="E150" s="1183"/>
    </row>
    <row r="151" spans="1:5">
      <c r="A151" s="1183"/>
      <c r="B151" s="1183"/>
      <c r="C151" s="1183"/>
      <c r="D151" s="1183"/>
      <c r="E151" s="1183"/>
    </row>
    <row r="152" spans="1:5">
      <c r="A152" s="1183"/>
      <c r="B152" s="1183"/>
      <c r="C152" s="1183"/>
      <c r="D152" s="1183"/>
      <c r="E152" s="1183"/>
    </row>
    <row r="153" spans="1:5">
      <c r="A153" s="1183"/>
      <c r="B153" s="1183"/>
      <c r="C153" s="1183"/>
      <c r="D153" s="1183"/>
      <c r="E153" s="1183"/>
    </row>
    <row r="154" spans="1:5">
      <c r="A154" s="300"/>
      <c r="B154" s="300"/>
      <c r="C154" s="300"/>
      <c r="D154" s="300"/>
      <c r="E154" s="300"/>
    </row>
    <row r="155" spans="1:5">
      <c r="A155" s="336" t="s">
        <v>663</v>
      </c>
      <c r="B155" s="300"/>
      <c r="C155" s="300"/>
      <c r="D155" s="300"/>
      <c r="E155" s="300"/>
    </row>
    <row r="156" spans="1:5">
      <c r="A156" s="1183" t="s">
        <v>664</v>
      </c>
      <c r="B156" s="1183"/>
      <c r="C156" s="1183"/>
      <c r="D156" s="1183"/>
      <c r="E156" s="1183"/>
    </row>
    <row r="157" spans="1:5">
      <c r="A157" s="1183"/>
      <c r="B157" s="1183"/>
      <c r="C157" s="1183"/>
      <c r="D157" s="1183"/>
      <c r="E157" s="1183"/>
    </row>
    <row r="158" spans="1:5">
      <c r="A158" s="1183"/>
      <c r="B158" s="1183"/>
      <c r="C158" s="1183"/>
      <c r="D158" s="1183"/>
      <c r="E158" s="1183"/>
    </row>
    <row r="159" spans="1:5">
      <c r="A159" s="300"/>
      <c r="B159" s="300"/>
      <c r="C159" s="300"/>
      <c r="D159" s="300"/>
      <c r="E159" s="300"/>
    </row>
    <row r="160" spans="1:5">
      <c r="A160" s="336" t="s">
        <v>665</v>
      </c>
      <c r="B160" s="300"/>
      <c r="C160" s="300"/>
      <c r="D160" s="300"/>
      <c r="E160" s="300"/>
    </row>
    <row r="161" spans="1:5">
      <c r="A161" s="336"/>
      <c r="B161" s="300"/>
      <c r="C161" s="300"/>
      <c r="D161" s="300"/>
      <c r="E161" s="300"/>
    </row>
    <row r="162" spans="1:5">
      <c r="A162" s="1183" t="s">
        <v>666</v>
      </c>
      <c r="B162" s="1183"/>
      <c r="C162" s="1183"/>
      <c r="D162" s="1183"/>
      <c r="E162" s="1183"/>
    </row>
    <row r="163" spans="1:5">
      <c r="A163" s="1183"/>
      <c r="B163" s="1183"/>
      <c r="C163" s="1183"/>
      <c r="D163" s="1183"/>
      <c r="E163" s="1183"/>
    </row>
    <row r="164" spans="1:5">
      <c r="A164" s="1183"/>
      <c r="B164" s="1183"/>
      <c r="C164" s="1183"/>
      <c r="D164" s="1183"/>
      <c r="E164" s="1183"/>
    </row>
    <row r="165" spans="1:5">
      <c r="A165" s="1183"/>
      <c r="B165" s="1183"/>
      <c r="C165" s="1183"/>
      <c r="D165" s="1183"/>
      <c r="E165" s="1183"/>
    </row>
    <row r="166" spans="1:5">
      <c r="A166" s="1183"/>
      <c r="B166" s="1183"/>
      <c r="C166" s="1183"/>
      <c r="D166" s="1183"/>
      <c r="E166" s="1183"/>
    </row>
    <row r="167" spans="1:5">
      <c r="A167" s="1183"/>
      <c r="B167" s="1183"/>
      <c r="C167" s="1183"/>
      <c r="D167" s="1183"/>
      <c r="E167" s="1183"/>
    </row>
    <row r="168" spans="1:5">
      <c r="A168" s="1183"/>
      <c r="B168" s="1183"/>
      <c r="C168" s="1183"/>
      <c r="D168" s="1183"/>
      <c r="E168" s="1183"/>
    </row>
    <row r="169" spans="1:5">
      <c r="A169" s="1183"/>
      <c r="B169" s="1183"/>
      <c r="C169" s="1183"/>
      <c r="D169" s="1183"/>
      <c r="E169" s="1183"/>
    </row>
    <row r="170" spans="1:5">
      <c r="A170" s="300"/>
      <c r="B170" s="300"/>
      <c r="C170" s="300"/>
      <c r="D170" s="300"/>
      <c r="E170" s="300"/>
    </row>
    <row r="171" spans="1:5">
      <c r="A171" s="1183" t="s">
        <v>667</v>
      </c>
      <c r="B171" s="1183"/>
      <c r="C171" s="1183"/>
      <c r="D171" s="1183"/>
      <c r="E171" s="1183"/>
    </row>
    <row r="172" spans="1:5">
      <c r="A172" s="1183"/>
      <c r="B172" s="1183"/>
      <c r="C172" s="1183"/>
      <c r="D172" s="1183"/>
      <c r="E172" s="1183"/>
    </row>
    <row r="173" spans="1:5">
      <c r="A173" s="1183"/>
      <c r="B173" s="1183"/>
      <c r="C173" s="1183"/>
      <c r="D173" s="1183"/>
      <c r="E173" s="1183"/>
    </row>
    <row r="174" spans="1:5">
      <c r="A174" s="1183"/>
      <c r="B174" s="1183"/>
      <c r="C174" s="1183"/>
      <c r="D174" s="1183"/>
      <c r="E174" s="1183"/>
    </row>
    <row r="175" spans="1:5">
      <c r="A175" s="1183"/>
      <c r="B175" s="1183"/>
      <c r="C175" s="1183"/>
      <c r="D175" s="1183"/>
      <c r="E175" s="1183"/>
    </row>
    <row r="176" spans="1:5">
      <c r="A176" s="1183"/>
      <c r="B176" s="1183"/>
      <c r="C176" s="1183"/>
      <c r="D176" s="1183"/>
      <c r="E176" s="1183"/>
    </row>
    <row r="177" spans="1:5">
      <c r="A177" s="1183"/>
      <c r="B177" s="1183"/>
      <c r="C177" s="1183"/>
      <c r="D177" s="1183"/>
      <c r="E177" s="1183"/>
    </row>
    <row r="178" spans="1:5">
      <c r="A178" s="300"/>
      <c r="B178" s="300"/>
      <c r="C178" s="300"/>
      <c r="D178" s="300"/>
      <c r="E178" s="300"/>
    </row>
    <row r="179" spans="1:5">
      <c r="A179" s="1183" t="s">
        <v>668</v>
      </c>
      <c r="B179" s="1183"/>
      <c r="C179" s="1183"/>
      <c r="D179" s="1183"/>
      <c r="E179" s="1183"/>
    </row>
    <row r="180" spans="1:5">
      <c r="A180" s="1183"/>
      <c r="B180" s="1183"/>
      <c r="C180" s="1183"/>
      <c r="D180" s="1183"/>
      <c r="E180" s="1183"/>
    </row>
    <row r="181" spans="1:5">
      <c r="A181" s="1183"/>
      <c r="B181" s="1183"/>
      <c r="C181" s="1183"/>
      <c r="D181" s="1183"/>
      <c r="E181" s="1183"/>
    </row>
    <row r="182" spans="1:5">
      <c r="A182" s="1183"/>
      <c r="B182" s="1183"/>
      <c r="C182" s="1183"/>
      <c r="D182" s="1183"/>
      <c r="E182" s="1183"/>
    </row>
    <row r="183" spans="1:5">
      <c r="A183" s="1183"/>
      <c r="B183" s="1183"/>
      <c r="C183" s="1183"/>
      <c r="D183" s="1183"/>
      <c r="E183" s="1183"/>
    </row>
    <row r="184" spans="1:5">
      <c r="A184" s="1183"/>
      <c r="B184" s="1183"/>
      <c r="C184" s="1183"/>
      <c r="D184" s="1183"/>
      <c r="E184" s="1183"/>
    </row>
    <row r="185" spans="1:5">
      <c r="A185" s="1183"/>
      <c r="B185" s="1183"/>
      <c r="C185" s="1183"/>
      <c r="D185" s="1183"/>
      <c r="E185" s="1183"/>
    </row>
    <row r="186" spans="1:5">
      <c r="A186" s="1183"/>
      <c r="B186" s="1183"/>
      <c r="C186" s="1183"/>
      <c r="D186" s="1183"/>
      <c r="E186" s="1183"/>
    </row>
    <row r="187" spans="1:5">
      <c r="A187" s="300"/>
      <c r="B187" s="300"/>
      <c r="C187" s="300"/>
      <c r="D187" s="300"/>
      <c r="E187" s="300"/>
    </row>
    <row r="188" spans="1:5">
      <c r="A188" s="300"/>
      <c r="B188" s="300"/>
      <c r="C188" s="300"/>
      <c r="D188" s="300"/>
      <c r="E188" s="300"/>
    </row>
    <row r="189" spans="1:5">
      <c r="A189" s="336" t="s">
        <v>669</v>
      </c>
      <c r="B189" s="334"/>
      <c r="C189" s="334"/>
      <c r="D189" s="335"/>
      <c r="E189" s="334"/>
    </row>
    <row r="190" spans="1:5">
      <c r="A190" s="1183" t="s">
        <v>670</v>
      </c>
      <c r="B190" s="1183"/>
      <c r="C190" s="1183"/>
      <c r="D190" s="1183"/>
      <c r="E190" s="1183"/>
    </row>
    <row r="191" spans="1:5">
      <c r="A191" s="1183"/>
      <c r="B191" s="1183"/>
      <c r="C191" s="1183"/>
      <c r="D191" s="1183"/>
      <c r="E191" s="1183"/>
    </row>
    <row r="192" spans="1:5">
      <c r="A192" s="1183"/>
      <c r="B192" s="1183"/>
      <c r="C192" s="1183"/>
      <c r="D192" s="1183"/>
      <c r="E192" s="1183"/>
    </row>
    <row r="193" spans="1:5">
      <c r="A193" s="1183"/>
      <c r="B193" s="1183"/>
      <c r="C193" s="1183"/>
      <c r="D193" s="1183"/>
      <c r="E193" s="1183"/>
    </row>
    <row r="194" spans="1:5">
      <c r="A194" s="1183"/>
      <c r="B194" s="1183"/>
      <c r="C194" s="1183"/>
      <c r="D194" s="1183"/>
      <c r="E194" s="1183"/>
    </row>
    <row r="195" spans="1:5">
      <c r="A195" s="1183"/>
      <c r="B195" s="1183"/>
      <c r="C195" s="1183"/>
      <c r="D195" s="1183"/>
      <c r="E195" s="1183"/>
    </row>
    <row r="196" spans="1:5">
      <c r="A196" s="300"/>
      <c r="B196" s="300"/>
      <c r="C196" s="300"/>
      <c r="D196" s="300"/>
      <c r="E196" s="300"/>
    </row>
    <row r="197" spans="1:5">
      <c r="A197" s="336" t="s">
        <v>671</v>
      </c>
      <c r="B197" s="300"/>
      <c r="C197" s="300"/>
      <c r="D197" s="300"/>
      <c r="E197" s="300"/>
    </row>
    <row r="198" spans="1:5">
      <c r="A198" s="1183" t="s">
        <v>672</v>
      </c>
      <c r="B198" s="1183"/>
      <c r="C198" s="1183"/>
      <c r="D198" s="1183"/>
      <c r="E198" s="1183"/>
    </row>
    <row r="199" spans="1:5">
      <c r="A199" s="1183"/>
      <c r="B199" s="1183"/>
      <c r="C199" s="1183"/>
      <c r="D199" s="1183"/>
      <c r="E199" s="1183"/>
    </row>
    <row r="200" spans="1:5">
      <c r="A200" s="1183"/>
      <c r="B200" s="1183"/>
      <c r="C200" s="1183"/>
      <c r="D200" s="1183"/>
      <c r="E200" s="1183"/>
    </row>
    <row r="201" spans="1:5">
      <c r="A201" s="1183"/>
      <c r="B201" s="1183"/>
      <c r="C201" s="1183"/>
      <c r="D201" s="1183"/>
      <c r="E201" s="1183"/>
    </row>
    <row r="202" spans="1:5">
      <c r="A202" s="300"/>
      <c r="B202" s="300"/>
      <c r="C202" s="300"/>
      <c r="D202" s="300"/>
      <c r="E202" s="300"/>
    </row>
    <row r="203" spans="1:5">
      <c r="A203" s="336" t="s">
        <v>673</v>
      </c>
      <c r="B203" s="300"/>
      <c r="C203" s="300"/>
      <c r="D203" s="300"/>
      <c r="E203" s="300"/>
    </row>
    <row r="204" spans="1:5">
      <c r="A204" s="1183" t="s">
        <v>674</v>
      </c>
      <c r="B204" s="1183"/>
      <c r="C204" s="1183"/>
      <c r="D204" s="1183"/>
      <c r="E204" s="1183"/>
    </row>
    <row r="205" spans="1:5">
      <c r="A205" s="1183"/>
      <c r="B205" s="1183"/>
      <c r="C205" s="1183"/>
      <c r="D205" s="1183"/>
      <c r="E205" s="1183"/>
    </row>
    <row r="206" spans="1:5">
      <c r="A206" s="1183"/>
      <c r="B206" s="1183"/>
      <c r="C206" s="1183"/>
      <c r="D206" s="1183"/>
      <c r="E206" s="1183"/>
    </row>
    <row r="207" spans="1:5">
      <c r="A207" s="300"/>
      <c r="B207" s="300"/>
      <c r="C207" s="300"/>
      <c r="D207" s="300"/>
      <c r="E207" s="300"/>
    </row>
    <row r="208" spans="1:5">
      <c r="A208" s="336" t="s">
        <v>675</v>
      </c>
      <c r="B208" s="300"/>
      <c r="C208" s="300"/>
      <c r="D208" s="300"/>
      <c r="E208" s="300"/>
    </row>
    <row r="209" spans="1:5">
      <c r="A209" s="1183" t="s">
        <v>676</v>
      </c>
      <c r="B209" s="1183"/>
      <c r="C209" s="1183"/>
      <c r="D209" s="1183"/>
      <c r="E209" s="1183"/>
    </row>
    <row r="210" spans="1:5">
      <c r="A210" s="1183"/>
      <c r="B210" s="1183"/>
      <c r="C210" s="1183"/>
      <c r="D210" s="1183"/>
      <c r="E210" s="1183"/>
    </row>
    <row r="211" spans="1:5">
      <c r="A211" s="1183"/>
      <c r="B211" s="1183"/>
      <c r="C211" s="1183"/>
      <c r="D211" s="1183"/>
      <c r="E211" s="1183"/>
    </row>
    <row r="212" spans="1:5">
      <c r="A212" s="1183"/>
      <c r="B212" s="1183"/>
      <c r="C212" s="1183"/>
      <c r="D212" s="1183"/>
      <c r="E212" s="1183"/>
    </row>
    <row r="213" spans="1:5">
      <c r="A213" s="1183"/>
      <c r="B213" s="1183"/>
      <c r="C213" s="1183"/>
      <c r="D213" s="1183"/>
      <c r="E213" s="1183"/>
    </row>
    <row r="214" spans="1:5">
      <c r="A214" s="1183"/>
      <c r="B214" s="1183"/>
      <c r="C214" s="1183"/>
      <c r="D214" s="1183"/>
      <c r="E214" s="1183"/>
    </row>
    <row r="215" spans="1:5">
      <c r="A215" s="1183"/>
      <c r="B215" s="1183"/>
      <c r="C215" s="1183"/>
      <c r="D215" s="1183"/>
      <c r="E215" s="1183"/>
    </row>
    <row r="216" spans="1:5">
      <c r="A216" s="1183"/>
      <c r="B216" s="1183"/>
      <c r="C216" s="1183"/>
      <c r="D216" s="1183"/>
      <c r="E216" s="1183"/>
    </row>
    <row r="217" spans="1:5">
      <c r="A217" s="1183"/>
      <c r="B217" s="1183"/>
      <c r="C217" s="1183"/>
      <c r="D217" s="1183"/>
      <c r="E217" s="1183"/>
    </row>
    <row r="218" spans="1:5">
      <c r="A218" s="1183"/>
      <c r="B218" s="1183"/>
      <c r="C218" s="1183"/>
      <c r="D218" s="1183"/>
      <c r="E218" s="1183"/>
    </row>
    <row r="219" spans="1:5">
      <c r="A219" s="1183"/>
      <c r="B219" s="1183"/>
      <c r="C219" s="1183"/>
      <c r="D219" s="1183"/>
      <c r="E219" s="1183"/>
    </row>
    <row r="220" spans="1:5">
      <c r="A220" s="1183"/>
      <c r="B220" s="1183"/>
      <c r="C220" s="1183"/>
      <c r="D220" s="1183"/>
      <c r="E220" s="1183"/>
    </row>
    <row r="221" spans="1:5">
      <c r="A221" s="1183"/>
      <c r="B221" s="1183"/>
      <c r="C221" s="1183"/>
      <c r="D221" s="1183"/>
      <c r="E221" s="1183"/>
    </row>
    <row r="222" spans="1:5">
      <c r="A222" s="1183"/>
      <c r="B222" s="1183"/>
      <c r="C222" s="1183"/>
      <c r="D222" s="1183"/>
      <c r="E222" s="1183"/>
    </row>
    <row r="223" spans="1:5">
      <c r="A223" s="300"/>
      <c r="B223" s="300"/>
      <c r="C223" s="300"/>
      <c r="D223" s="300"/>
      <c r="E223" s="300"/>
    </row>
    <row r="224" spans="1:5">
      <c r="A224" s="336" t="s">
        <v>677</v>
      </c>
      <c r="B224" s="300"/>
      <c r="C224" s="300"/>
      <c r="D224" s="300"/>
      <c r="E224" s="300"/>
    </row>
    <row r="225" spans="1:5">
      <c r="A225" s="1183" t="s">
        <v>678</v>
      </c>
      <c r="B225" s="1183"/>
      <c r="C225" s="1183"/>
      <c r="D225" s="1183"/>
      <c r="E225" s="1183"/>
    </row>
    <row r="226" spans="1:5">
      <c r="A226" s="1183"/>
      <c r="B226" s="1183"/>
      <c r="C226" s="1183"/>
      <c r="D226" s="1183"/>
      <c r="E226" s="1183"/>
    </row>
    <row r="227" spans="1:5">
      <c r="A227" s="1183"/>
      <c r="B227" s="1183"/>
      <c r="C227" s="1183"/>
      <c r="D227" s="1183"/>
      <c r="E227" s="1183"/>
    </row>
    <row r="228" spans="1:5">
      <c r="A228" s="1183"/>
      <c r="B228" s="1183"/>
      <c r="C228" s="1183"/>
      <c r="D228" s="1183"/>
      <c r="E228" s="1183"/>
    </row>
    <row r="229" spans="1:5">
      <c r="A229" s="1183"/>
      <c r="B229" s="1183"/>
      <c r="C229" s="1183"/>
      <c r="D229" s="1183"/>
      <c r="E229" s="1183"/>
    </row>
    <row r="230" spans="1:5">
      <c r="A230" s="1183"/>
      <c r="B230" s="1183"/>
      <c r="C230" s="1183"/>
      <c r="D230" s="1183"/>
      <c r="E230" s="1183"/>
    </row>
    <row r="231" spans="1:5">
      <c r="A231" s="1183"/>
      <c r="B231" s="1183"/>
      <c r="C231" s="1183"/>
      <c r="D231" s="1183"/>
      <c r="E231" s="1183"/>
    </row>
    <row r="232" spans="1:5">
      <c r="A232" s="1183"/>
      <c r="B232" s="1183"/>
      <c r="C232" s="1183"/>
      <c r="D232" s="1183"/>
      <c r="E232" s="1183"/>
    </row>
    <row r="233" spans="1:5">
      <c r="A233" s="300"/>
      <c r="B233" s="300"/>
      <c r="C233" s="300"/>
      <c r="D233" s="300"/>
      <c r="E233" s="300"/>
    </row>
    <row r="234" spans="1:5">
      <c r="A234" s="336" t="s">
        <v>679</v>
      </c>
      <c r="B234" s="300"/>
      <c r="C234" s="300"/>
      <c r="D234" s="300"/>
      <c r="E234" s="300"/>
    </row>
    <row r="235" spans="1:5">
      <c r="A235" s="1183" t="s">
        <v>680</v>
      </c>
      <c r="B235" s="1183"/>
      <c r="C235" s="1183"/>
      <c r="D235" s="1183"/>
      <c r="E235" s="1183"/>
    </row>
    <row r="236" spans="1:5">
      <c r="A236" s="1183"/>
      <c r="B236" s="1183"/>
      <c r="C236" s="1183"/>
      <c r="D236" s="1183"/>
      <c r="E236" s="1183"/>
    </row>
    <row r="237" spans="1:5">
      <c r="A237" s="1183"/>
      <c r="B237" s="1183"/>
      <c r="C237" s="1183"/>
      <c r="D237" s="1183"/>
      <c r="E237" s="1183"/>
    </row>
    <row r="238" spans="1:5">
      <c r="A238" s="300"/>
      <c r="B238" s="300"/>
      <c r="C238" s="300"/>
      <c r="D238" s="300"/>
      <c r="E238" s="300"/>
    </row>
    <row r="239" spans="1:5" ht="12" customHeight="1">
      <c r="A239" s="336" t="s">
        <v>681</v>
      </c>
      <c r="B239" s="300"/>
      <c r="C239" s="300"/>
      <c r="D239" s="300"/>
      <c r="E239" s="300"/>
    </row>
    <row r="240" spans="1:5" ht="12" customHeight="1">
      <c r="A240" s="1183" t="s">
        <v>682</v>
      </c>
      <c r="B240" s="1183"/>
      <c r="C240" s="1183"/>
      <c r="D240" s="1183"/>
      <c r="E240" s="1183"/>
    </row>
    <row r="241" spans="1:5" ht="12" customHeight="1">
      <c r="A241" s="1183"/>
      <c r="B241" s="1183"/>
      <c r="C241" s="1183"/>
      <c r="D241" s="1183"/>
      <c r="E241" s="1183"/>
    </row>
    <row r="242" spans="1:5" ht="12" customHeight="1">
      <c r="A242" s="300"/>
      <c r="B242" s="300"/>
      <c r="C242" s="300"/>
      <c r="D242" s="300"/>
      <c r="E242" s="300"/>
    </row>
    <row r="243" spans="1:5" ht="12" customHeight="1">
      <c r="A243" s="336" t="s">
        <v>683</v>
      </c>
      <c r="B243" s="300"/>
      <c r="C243" s="300"/>
      <c r="D243" s="300"/>
      <c r="E243" s="300"/>
    </row>
    <row r="244" spans="1:5" ht="12" customHeight="1">
      <c r="A244" s="1183" t="s">
        <v>684</v>
      </c>
      <c r="B244" s="1183"/>
      <c r="C244" s="1183"/>
      <c r="D244" s="1183"/>
      <c r="E244" s="1183"/>
    </row>
    <row r="245" spans="1:5" ht="12" customHeight="1">
      <c r="A245" s="1183"/>
      <c r="B245" s="1183"/>
      <c r="C245" s="1183"/>
      <c r="D245" s="1183"/>
      <c r="E245" s="1183"/>
    </row>
    <row r="246" spans="1:5" ht="12" customHeight="1">
      <c r="A246" s="1183"/>
      <c r="B246" s="1183"/>
      <c r="C246" s="1183"/>
      <c r="D246" s="1183"/>
      <c r="E246" s="1183"/>
    </row>
    <row r="247" spans="1:5" ht="12" customHeight="1">
      <c r="A247" s="1183"/>
      <c r="B247" s="1183"/>
      <c r="C247" s="1183"/>
      <c r="D247" s="1183"/>
      <c r="E247" s="1183"/>
    </row>
    <row r="248" spans="1:5" ht="12" customHeight="1">
      <c r="A248" s="1183"/>
      <c r="B248" s="1183"/>
      <c r="C248" s="1183"/>
      <c r="D248" s="1183"/>
      <c r="E248" s="1183"/>
    </row>
    <row r="249" spans="1:5" ht="12" customHeight="1">
      <c r="A249" s="1183"/>
      <c r="B249" s="1183"/>
      <c r="C249" s="1183"/>
      <c r="D249" s="1183"/>
      <c r="E249" s="1183"/>
    </row>
    <row r="250" spans="1:5" ht="12" customHeight="1">
      <c r="A250" s="1183"/>
      <c r="B250" s="1183"/>
      <c r="C250" s="1183"/>
      <c r="D250" s="1183"/>
      <c r="E250" s="1183"/>
    </row>
    <row r="251" spans="1:5" ht="12" customHeight="1">
      <c r="A251" s="1183"/>
      <c r="B251" s="1183"/>
      <c r="C251" s="1183"/>
      <c r="D251" s="1183"/>
      <c r="E251" s="1183"/>
    </row>
    <row r="253" spans="1:5" ht="12" customHeight="1">
      <c r="A253" s="1190" t="s">
        <v>685</v>
      </c>
      <c r="B253" s="1190"/>
      <c r="C253" s="1190"/>
      <c r="D253" s="1190"/>
      <c r="E253" s="1190"/>
    </row>
    <row r="254" spans="1:5" ht="12" customHeight="1">
      <c r="A254" s="1190"/>
      <c r="B254" s="1190"/>
      <c r="C254" s="1190"/>
      <c r="D254" s="1190"/>
      <c r="E254" s="1190"/>
    </row>
    <row r="255" spans="1:5" ht="12" customHeight="1">
      <c r="A255" s="1190"/>
      <c r="B255" s="1190"/>
      <c r="C255" s="1190"/>
      <c r="D255" s="1190"/>
      <c r="E255" s="1190"/>
    </row>
    <row r="256" spans="1:5" ht="12" customHeight="1">
      <c r="A256" s="1190"/>
      <c r="B256" s="1190"/>
      <c r="C256" s="1190"/>
      <c r="D256" s="1190"/>
      <c r="E256" s="1190"/>
    </row>
  </sheetData>
  <sheetProtection algorithmName="SHA-512" hashValue="JUsZwTCqzPo5YV4UMbi0rZE8IM6oPvszeDTP7G/hOIdwDRqxrQnzXc7/3N9lg9qiPjVp+Vph9NooOsvznirVZg==" saltValue="5nMoPftx9NXqDdZZifB3lQ==" spinCount="100000" sheet="1" objects="1" scenarios="1"/>
  <mergeCells count="31">
    <mergeCell ref="A244:E251"/>
    <mergeCell ref="A253:E256"/>
    <mergeCell ref="A198:E201"/>
    <mergeCell ref="A204:E206"/>
    <mergeCell ref="A209:E222"/>
    <mergeCell ref="A225:E232"/>
    <mergeCell ref="A235:E237"/>
    <mergeCell ref="A240:E241"/>
    <mergeCell ref="A190:E195"/>
    <mergeCell ref="A108:E110"/>
    <mergeCell ref="A113:E114"/>
    <mergeCell ref="A117:E118"/>
    <mergeCell ref="A121:E127"/>
    <mergeCell ref="A130:E135"/>
    <mergeCell ref="A138:E145"/>
    <mergeCell ref="A148:E153"/>
    <mergeCell ref="A156:E158"/>
    <mergeCell ref="A162:E169"/>
    <mergeCell ref="A171:E177"/>
    <mergeCell ref="A179:E186"/>
    <mergeCell ref="A105:E105"/>
    <mergeCell ref="B7:E7"/>
    <mergeCell ref="B8:E8"/>
    <mergeCell ref="A30:D32"/>
    <mergeCell ref="C41:D41"/>
    <mergeCell ref="B48:E48"/>
    <mergeCell ref="A57:E71"/>
    <mergeCell ref="A74:E82"/>
    <mergeCell ref="A84:E89"/>
    <mergeCell ref="A92:E97"/>
    <mergeCell ref="A100:E10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B3:S190"/>
  <sheetViews>
    <sheetView workbookViewId="0">
      <selection activeCell="F85" sqref="F85"/>
    </sheetView>
  </sheetViews>
  <sheetFormatPr defaultColWidth="9.140625" defaultRowHeight="12.75"/>
  <cols>
    <col min="1" max="1" width="22" style="341" customWidth="1"/>
    <col min="2" max="2" width="6.28515625" style="341" customWidth="1"/>
    <col min="3" max="3" width="40.5703125" style="435" customWidth="1"/>
    <col min="4" max="4" width="11.42578125" style="341" customWidth="1"/>
    <col min="5" max="5" width="4.140625" style="341" customWidth="1"/>
    <col min="6" max="6" width="12.7109375" style="341" customWidth="1"/>
    <col min="7" max="7" width="13" style="341" customWidth="1"/>
    <col min="8" max="8" width="4.28515625" style="341" customWidth="1"/>
    <col min="9" max="11" width="9.140625" style="341"/>
    <col min="12" max="12" width="9.140625" style="342"/>
    <col min="13" max="13" width="10.42578125" style="342" bestFit="1" customWidth="1"/>
    <col min="14" max="16" width="9.140625" style="342"/>
    <col min="17" max="256" width="9.140625" style="341"/>
    <col min="257" max="257" width="22" style="341" customWidth="1"/>
    <col min="258" max="258" width="6.28515625" style="341" customWidth="1"/>
    <col min="259" max="259" width="40.5703125" style="341" customWidth="1"/>
    <col min="260" max="260" width="11.42578125" style="341" customWidth="1"/>
    <col min="261" max="261" width="4.140625" style="341" customWidth="1"/>
    <col min="262" max="262" width="12.140625" style="341" customWidth="1"/>
    <col min="263" max="263" width="13" style="341" customWidth="1"/>
    <col min="264" max="264" width="4.28515625" style="341" customWidth="1"/>
    <col min="265" max="268" width="9.140625" style="341"/>
    <col min="269" max="269" width="10.42578125" style="341" bestFit="1" customWidth="1"/>
    <col min="270" max="512" width="9.140625" style="341"/>
    <col min="513" max="513" width="22" style="341" customWidth="1"/>
    <col min="514" max="514" width="6.28515625" style="341" customWidth="1"/>
    <col min="515" max="515" width="40.5703125" style="341" customWidth="1"/>
    <col min="516" max="516" width="11.42578125" style="341" customWidth="1"/>
    <col min="517" max="517" width="4.140625" style="341" customWidth="1"/>
    <col min="518" max="518" width="12.140625" style="341" customWidth="1"/>
    <col min="519" max="519" width="13" style="341" customWidth="1"/>
    <col min="520" max="520" width="4.28515625" style="341" customWidth="1"/>
    <col min="521" max="524" width="9.140625" style="341"/>
    <col min="525" max="525" width="10.42578125" style="341" bestFit="1" customWidth="1"/>
    <col min="526" max="768" width="9.140625" style="341"/>
    <col min="769" max="769" width="22" style="341" customWidth="1"/>
    <col min="770" max="770" width="6.28515625" style="341" customWidth="1"/>
    <col min="771" max="771" width="40.5703125" style="341" customWidth="1"/>
    <col min="772" max="772" width="11.42578125" style="341" customWidth="1"/>
    <col min="773" max="773" width="4.140625" style="341" customWidth="1"/>
    <col min="774" max="774" width="12.140625" style="341" customWidth="1"/>
    <col min="775" max="775" width="13" style="341" customWidth="1"/>
    <col min="776" max="776" width="4.28515625" style="341" customWidth="1"/>
    <col min="777" max="780" width="9.140625" style="341"/>
    <col min="781" max="781" width="10.42578125" style="341" bestFit="1" customWidth="1"/>
    <col min="782" max="1024" width="9.140625" style="341"/>
    <col min="1025" max="1025" width="22" style="341" customWidth="1"/>
    <col min="1026" max="1026" width="6.28515625" style="341" customWidth="1"/>
    <col min="1027" max="1027" width="40.5703125" style="341" customWidth="1"/>
    <col min="1028" max="1028" width="11.42578125" style="341" customWidth="1"/>
    <col min="1029" max="1029" width="4.140625" style="341" customWidth="1"/>
    <col min="1030" max="1030" width="12.140625" style="341" customWidth="1"/>
    <col min="1031" max="1031" width="13" style="341" customWidth="1"/>
    <col min="1032" max="1032" width="4.28515625" style="341" customWidth="1"/>
    <col min="1033" max="1036" width="9.140625" style="341"/>
    <col min="1037" max="1037" width="10.42578125" style="341" bestFit="1" customWidth="1"/>
    <col min="1038" max="1280" width="9.140625" style="341"/>
    <col min="1281" max="1281" width="22" style="341" customWidth="1"/>
    <col min="1282" max="1282" width="6.28515625" style="341" customWidth="1"/>
    <col min="1283" max="1283" width="40.5703125" style="341" customWidth="1"/>
    <col min="1284" max="1284" width="11.42578125" style="341" customWidth="1"/>
    <col min="1285" max="1285" width="4.140625" style="341" customWidth="1"/>
    <col min="1286" max="1286" width="12.140625" style="341" customWidth="1"/>
    <col min="1287" max="1287" width="13" style="341" customWidth="1"/>
    <col min="1288" max="1288" width="4.28515625" style="341" customWidth="1"/>
    <col min="1289" max="1292" width="9.140625" style="341"/>
    <col min="1293" max="1293" width="10.42578125" style="341" bestFit="1" customWidth="1"/>
    <col min="1294" max="1536" width="9.140625" style="341"/>
    <col min="1537" max="1537" width="22" style="341" customWidth="1"/>
    <col min="1538" max="1538" width="6.28515625" style="341" customWidth="1"/>
    <col min="1539" max="1539" width="40.5703125" style="341" customWidth="1"/>
    <col min="1540" max="1540" width="11.42578125" style="341" customWidth="1"/>
    <col min="1541" max="1541" width="4.140625" style="341" customWidth="1"/>
    <col min="1542" max="1542" width="12.140625" style="341" customWidth="1"/>
    <col min="1543" max="1543" width="13" style="341" customWidth="1"/>
    <col min="1544" max="1544" width="4.28515625" style="341" customWidth="1"/>
    <col min="1545" max="1548" width="9.140625" style="341"/>
    <col min="1549" max="1549" width="10.42578125" style="341" bestFit="1" customWidth="1"/>
    <col min="1550" max="1792" width="9.140625" style="341"/>
    <col min="1793" max="1793" width="22" style="341" customWidth="1"/>
    <col min="1794" max="1794" width="6.28515625" style="341" customWidth="1"/>
    <col min="1795" max="1795" width="40.5703125" style="341" customWidth="1"/>
    <col min="1796" max="1796" width="11.42578125" style="341" customWidth="1"/>
    <col min="1797" max="1797" width="4.140625" style="341" customWidth="1"/>
    <col min="1798" max="1798" width="12.140625" style="341" customWidth="1"/>
    <col min="1799" max="1799" width="13" style="341" customWidth="1"/>
    <col min="1800" max="1800" width="4.28515625" style="341" customWidth="1"/>
    <col min="1801" max="1804" width="9.140625" style="341"/>
    <col min="1805" max="1805" width="10.42578125" style="341" bestFit="1" customWidth="1"/>
    <col min="1806" max="2048" width="9.140625" style="341"/>
    <col min="2049" max="2049" width="22" style="341" customWidth="1"/>
    <col min="2050" max="2050" width="6.28515625" style="341" customWidth="1"/>
    <col min="2051" max="2051" width="40.5703125" style="341" customWidth="1"/>
    <col min="2052" max="2052" width="11.42578125" style="341" customWidth="1"/>
    <col min="2053" max="2053" width="4.140625" style="341" customWidth="1"/>
    <col min="2054" max="2054" width="12.140625" style="341" customWidth="1"/>
    <col min="2055" max="2055" width="13" style="341" customWidth="1"/>
    <col min="2056" max="2056" width="4.28515625" style="341" customWidth="1"/>
    <col min="2057" max="2060" width="9.140625" style="341"/>
    <col min="2061" max="2061" width="10.42578125" style="341" bestFit="1" customWidth="1"/>
    <col min="2062" max="2304" width="9.140625" style="341"/>
    <col min="2305" max="2305" width="22" style="341" customWidth="1"/>
    <col min="2306" max="2306" width="6.28515625" style="341" customWidth="1"/>
    <col min="2307" max="2307" width="40.5703125" style="341" customWidth="1"/>
    <col min="2308" max="2308" width="11.42578125" style="341" customWidth="1"/>
    <col min="2309" max="2309" width="4.140625" style="341" customWidth="1"/>
    <col min="2310" max="2310" width="12.140625" style="341" customWidth="1"/>
    <col min="2311" max="2311" width="13" style="341" customWidth="1"/>
    <col min="2312" max="2312" width="4.28515625" style="341" customWidth="1"/>
    <col min="2313" max="2316" width="9.140625" style="341"/>
    <col min="2317" max="2317" width="10.42578125" style="341" bestFit="1" customWidth="1"/>
    <col min="2318" max="2560" width="9.140625" style="341"/>
    <col min="2561" max="2561" width="22" style="341" customWidth="1"/>
    <col min="2562" max="2562" width="6.28515625" style="341" customWidth="1"/>
    <col min="2563" max="2563" width="40.5703125" style="341" customWidth="1"/>
    <col min="2564" max="2564" width="11.42578125" style="341" customWidth="1"/>
    <col min="2565" max="2565" width="4.140625" style="341" customWidth="1"/>
    <col min="2566" max="2566" width="12.140625" style="341" customWidth="1"/>
    <col min="2567" max="2567" width="13" style="341" customWidth="1"/>
    <col min="2568" max="2568" width="4.28515625" style="341" customWidth="1"/>
    <col min="2569" max="2572" width="9.140625" style="341"/>
    <col min="2573" max="2573" width="10.42578125" style="341" bestFit="1" customWidth="1"/>
    <col min="2574" max="2816" width="9.140625" style="341"/>
    <col min="2817" max="2817" width="22" style="341" customWidth="1"/>
    <col min="2818" max="2818" width="6.28515625" style="341" customWidth="1"/>
    <col min="2819" max="2819" width="40.5703125" style="341" customWidth="1"/>
    <col min="2820" max="2820" width="11.42578125" style="341" customWidth="1"/>
    <col min="2821" max="2821" width="4.140625" style="341" customWidth="1"/>
    <col min="2822" max="2822" width="12.140625" style="341" customWidth="1"/>
    <col min="2823" max="2823" width="13" style="341" customWidth="1"/>
    <col min="2824" max="2824" width="4.28515625" style="341" customWidth="1"/>
    <col min="2825" max="2828" width="9.140625" style="341"/>
    <col min="2829" max="2829" width="10.42578125" style="341" bestFit="1" customWidth="1"/>
    <col min="2830" max="3072" width="9.140625" style="341"/>
    <col min="3073" max="3073" width="22" style="341" customWidth="1"/>
    <col min="3074" max="3074" width="6.28515625" style="341" customWidth="1"/>
    <col min="3075" max="3075" width="40.5703125" style="341" customWidth="1"/>
    <col min="3076" max="3076" width="11.42578125" style="341" customWidth="1"/>
    <col min="3077" max="3077" width="4.140625" style="341" customWidth="1"/>
    <col min="3078" max="3078" width="12.140625" style="341" customWidth="1"/>
    <col min="3079" max="3079" width="13" style="341" customWidth="1"/>
    <col min="3080" max="3080" width="4.28515625" style="341" customWidth="1"/>
    <col min="3081" max="3084" width="9.140625" style="341"/>
    <col min="3085" max="3085" width="10.42578125" style="341" bestFit="1" customWidth="1"/>
    <col min="3086" max="3328" width="9.140625" style="341"/>
    <col min="3329" max="3329" width="22" style="341" customWidth="1"/>
    <col min="3330" max="3330" width="6.28515625" style="341" customWidth="1"/>
    <col min="3331" max="3331" width="40.5703125" style="341" customWidth="1"/>
    <col min="3332" max="3332" width="11.42578125" style="341" customWidth="1"/>
    <col min="3333" max="3333" width="4.140625" style="341" customWidth="1"/>
    <col min="3334" max="3334" width="12.140625" style="341" customWidth="1"/>
    <col min="3335" max="3335" width="13" style="341" customWidth="1"/>
    <col min="3336" max="3336" width="4.28515625" style="341" customWidth="1"/>
    <col min="3337" max="3340" width="9.140625" style="341"/>
    <col min="3341" max="3341" width="10.42578125" style="341" bestFit="1" customWidth="1"/>
    <col min="3342" max="3584" width="9.140625" style="341"/>
    <col min="3585" max="3585" width="22" style="341" customWidth="1"/>
    <col min="3586" max="3586" width="6.28515625" style="341" customWidth="1"/>
    <col min="3587" max="3587" width="40.5703125" style="341" customWidth="1"/>
    <col min="3588" max="3588" width="11.42578125" style="341" customWidth="1"/>
    <col min="3589" max="3589" width="4.140625" style="341" customWidth="1"/>
    <col min="3590" max="3590" width="12.140625" style="341" customWidth="1"/>
    <col min="3591" max="3591" width="13" style="341" customWidth="1"/>
    <col min="3592" max="3592" width="4.28515625" style="341" customWidth="1"/>
    <col min="3593" max="3596" width="9.140625" style="341"/>
    <col min="3597" max="3597" width="10.42578125" style="341" bestFit="1" customWidth="1"/>
    <col min="3598" max="3840" width="9.140625" style="341"/>
    <col min="3841" max="3841" width="22" style="341" customWidth="1"/>
    <col min="3842" max="3842" width="6.28515625" style="341" customWidth="1"/>
    <col min="3843" max="3843" width="40.5703125" style="341" customWidth="1"/>
    <col min="3844" max="3844" width="11.42578125" style="341" customWidth="1"/>
    <col min="3845" max="3845" width="4.140625" style="341" customWidth="1"/>
    <col min="3846" max="3846" width="12.140625" style="341" customWidth="1"/>
    <col min="3847" max="3847" width="13" style="341" customWidth="1"/>
    <col min="3848" max="3848" width="4.28515625" style="341" customWidth="1"/>
    <col min="3849" max="3852" width="9.140625" style="341"/>
    <col min="3853" max="3853" width="10.42578125" style="341" bestFit="1" customWidth="1"/>
    <col min="3854" max="4096" width="9.140625" style="341"/>
    <col min="4097" max="4097" width="22" style="341" customWidth="1"/>
    <col min="4098" max="4098" width="6.28515625" style="341" customWidth="1"/>
    <col min="4099" max="4099" width="40.5703125" style="341" customWidth="1"/>
    <col min="4100" max="4100" width="11.42578125" style="341" customWidth="1"/>
    <col min="4101" max="4101" width="4.140625" style="341" customWidth="1"/>
    <col min="4102" max="4102" width="12.140625" style="341" customWidth="1"/>
    <col min="4103" max="4103" width="13" style="341" customWidth="1"/>
    <col min="4104" max="4104" width="4.28515625" style="341" customWidth="1"/>
    <col min="4105" max="4108" width="9.140625" style="341"/>
    <col min="4109" max="4109" width="10.42578125" style="341" bestFit="1" customWidth="1"/>
    <col min="4110" max="4352" width="9.140625" style="341"/>
    <col min="4353" max="4353" width="22" style="341" customWidth="1"/>
    <col min="4354" max="4354" width="6.28515625" style="341" customWidth="1"/>
    <col min="4355" max="4355" width="40.5703125" style="341" customWidth="1"/>
    <col min="4356" max="4356" width="11.42578125" style="341" customWidth="1"/>
    <col min="4357" max="4357" width="4.140625" style="341" customWidth="1"/>
    <col min="4358" max="4358" width="12.140625" style="341" customWidth="1"/>
    <col min="4359" max="4359" width="13" style="341" customWidth="1"/>
    <col min="4360" max="4360" width="4.28515625" style="341" customWidth="1"/>
    <col min="4361" max="4364" width="9.140625" style="341"/>
    <col min="4365" max="4365" width="10.42578125" style="341" bestFit="1" customWidth="1"/>
    <col min="4366" max="4608" width="9.140625" style="341"/>
    <col min="4609" max="4609" width="22" style="341" customWidth="1"/>
    <col min="4610" max="4610" width="6.28515625" style="341" customWidth="1"/>
    <col min="4611" max="4611" width="40.5703125" style="341" customWidth="1"/>
    <col min="4612" max="4612" width="11.42578125" style="341" customWidth="1"/>
    <col min="4613" max="4613" width="4.140625" style="341" customWidth="1"/>
    <col min="4614" max="4614" width="12.140625" style="341" customWidth="1"/>
    <col min="4615" max="4615" width="13" style="341" customWidth="1"/>
    <col min="4616" max="4616" width="4.28515625" style="341" customWidth="1"/>
    <col min="4617" max="4620" width="9.140625" style="341"/>
    <col min="4621" max="4621" width="10.42578125" style="341" bestFit="1" customWidth="1"/>
    <col min="4622" max="4864" width="9.140625" style="341"/>
    <col min="4865" max="4865" width="22" style="341" customWidth="1"/>
    <col min="4866" max="4866" width="6.28515625" style="341" customWidth="1"/>
    <col min="4867" max="4867" width="40.5703125" style="341" customWidth="1"/>
    <col min="4868" max="4868" width="11.42578125" style="341" customWidth="1"/>
    <col min="4869" max="4869" width="4.140625" style="341" customWidth="1"/>
    <col min="4870" max="4870" width="12.140625" style="341" customWidth="1"/>
    <col min="4871" max="4871" width="13" style="341" customWidth="1"/>
    <col min="4872" max="4872" width="4.28515625" style="341" customWidth="1"/>
    <col min="4873" max="4876" width="9.140625" style="341"/>
    <col min="4877" max="4877" width="10.42578125" style="341" bestFit="1" customWidth="1"/>
    <col min="4878" max="5120" width="9.140625" style="341"/>
    <col min="5121" max="5121" width="22" style="341" customWidth="1"/>
    <col min="5122" max="5122" width="6.28515625" style="341" customWidth="1"/>
    <col min="5123" max="5123" width="40.5703125" style="341" customWidth="1"/>
    <col min="5124" max="5124" width="11.42578125" style="341" customWidth="1"/>
    <col min="5125" max="5125" width="4.140625" style="341" customWidth="1"/>
    <col min="5126" max="5126" width="12.140625" style="341" customWidth="1"/>
    <col min="5127" max="5127" width="13" style="341" customWidth="1"/>
    <col min="5128" max="5128" width="4.28515625" style="341" customWidth="1"/>
    <col min="5129" max="5132" width="9.140625" style="341"/>
    <col min="5133" max="5133" width="10.42578125" style="341" bestFit="1" customWidth="1"/>
    <col min="5134" max="5376" width="9.140625" style="341"/>
    <col min="5377" max="5377" width="22" style="341" customWidth="1"/>
    <col min="5378" max="5378" width="6.28515625" style="341" customWidth="1"/>
    <col min="5379" max="5379" width="40.5703125" style="341" customWidth="1"/>
    <col min="5380" max="5380" width="11.42578125" style="341" customWidth="1"/>
    <col min="5381" max="5381" width="4.140625" style="341" customWidth="1"/>
    <col min="5382" max="5382" width="12.140625" style="341" customWidth="1"/>
    <col min="5383" max="5383" width="13" style="341" customWidth="1"/>
    <col min="5384" max="5384" width="4.28515625" style="341" customWidth="1"/>
    <col min="5385" max="5388" width="9.140625" style="341"/>
    <col min="5389" max="5389" width="10.42578125" style="341" bestFit="1" customWidth="1"/>
    <col min="5390" max="5632" width="9.140625" style="341"/>
    <col min="5633" max="5633" width="22" style="341" customWidth="1"/>
    <col min="5634" max="5634" width="6.28515625" style="341" customWidth="1"/>
    <col min="5635" max="5635" width="40.5703125" style="341" customWidth="1"/>
    <col min="5636" max="5636" width="11.42578125" style="341" customWidth="1"/>
    <col min="5637" max="5637" width="4.140625" style="341" customWidth="1"/>
    <col min="5638" max="5638" width="12.140625" style="341" customWidth="1"/>
    <col min="5639" max="5639" width="13" style="341" customWidth="1"/>
    <col min="5640" max="5640" width="4.28515625" style="341" customWidth="1"/>
    <col min="5641" max="5644" width="9.140625" style="341"/>
    <col min="5645" max="5645" width="10.42578125" style="341" bestFit="1" customWidth="1"/>
    <col min="5646" max="5888" width="9.140625" style="341"/>
    <col min="5889" max="5889" width="22" style="341" customWidth="1"/>
    <col min="5890" max="5890" width="6.28515625" style="341" customWidth="1"/>
    <col min="5891" max="5891" width="40.5703125" style="341" customWidth="1"/>
    <col min="5892" max="5892" width="11.42578125" style="341" customWidth="1"/>
    <col min="5893" max="5893" width="4.140625" style="341" customWidth="1"/>
    <col min="5894" max="5894" width="12.140625" style="341" customWidth="1"/>
    <col min="5895" max="5895" width="13" style="341" customWidth="1"/>
    <col min="5896" max="5896" width="4.28515625" style="341" customWidth="1"/>
    <col min="5897" max="5900" width="9.140625" style="341"/>
    <col min="5901" max="5901" width="10.42578125" style="341" bestFit="1" customWidth="1"/>
    <col min="5902" max="6144" width="9.140625" style="341"/>
    <col min="6145" max="6145" width="22" style="341" customWidth="1"/>
    <col min="6146" max="6146" width="6.28515625" style="341" customWidth="1"/>
    <col min="6147" max="6147" width="40.5703125" style="341" customWidth="1"/>
    <col min="6148" max="6148" width="11.42578125" style="341" customWidth="1"/>
    <col min="6149" max="6149" width="4.140625" style="341" customWidth="1"/>
    <col min="6150" max="6150" width="12.140625" style="341" customWidth="1"/>
    <col min="6151" max="6151" width="13" style="341" customWidth="1"/>
    <col min="6152" max="6152" width="4.28515625" style="341" customWidth="1"/>
    <col min="6153" max="6156" width="9.140625" style="341"/>
    <col min="6157" max="6157" width="10.42578125" style="341" bestFit="1" customWidth="1"/>
    <col min="6158" max="6400" width="9.140625" style="341"/>
    <col min="6401" max="6401" width="22" style="341" customWidth="1"/>
    <col min="6402" max="6402" width="6.28515625" style="341" customWidth="1"/>
    <col min="6403" max="6403" width="40.5703125" style="341" customWidth="1"/>
    <col min="6404" max="6404" width="11.42578125" style="341" customWidth="1"/>
    <col min="6405" max="6405" width="4.140625" style="341" customWidth="1"/>
    <col min="6406" max="6406" width="12.140625" style="341" customWidth="1"/>
    <col min="6407" max="6407" width="13" style="341" customWidth="1"/>
    <col min="6408" max="6408" width="4.28515625" style="341" customWidth="1"/>
    <col min="6409" max="6412" width="9.140625" style="341"/>
    <col min="6413" max="6413" width="10.42578125" style="341" bestFit="1" customWidth="1"/>
    <col min="6414" max="6656" width="9.140625" style="341"/>
    <col min="6657" max="6657" width="22" style="341" customWidth="1"/>
    <col min="6658" max="6658" width="6.28515625" style="341" customWidth="1"/>
    <col min="6659" max="6659" width="40.5703125" style="341" customWidth="1"/>
    <col min="6660" max="6660" width="11.42578125" style="341" customWidth="1"/>
    <col min="6661" max="6661" width="4.140625" style="341" customWidth="1"/>
    <col min="6662" max="6662" width="12.140625" style="341" customWidth="1"/>
    <col min="6663" max="6663" width="13" style="341" customWidth="1"/>
    <col min="6664" max="6664" width="4.28515625" style="341" customWidth="1"/>
    <col min="6665" max="6668" width="9.140625" style="341"/>
    <col min="6669" max="6669" width="10.42578125" style="341" bestFit="1" customWidth="1"/>
    <col min="6670" max="6912" width="9.140625" style="341"/>
    <col min="6913" max="6913" width="22" style="341" customWidth="1"/>
    <col min="6914" max="6914" width="6.28515625" style="341" customWidth="1"/>
    <col min="6915" max="6915" width="40.5703125" style="341" customWidth="1"/>
    <col min="6916" max="6916" width="11.42578125" style="341" customWidth="1"/>
    <col min="6917" max="6917" width="4.140625" style="341" customWidth="1"/>
    <col min="6918" max="6918" width="12.140625" style="341" customWidth="1"/>
    <col min="6919" max="6919" width="13" style="341" customWidth="1"/>
    <col min="6920" max="6920" width="4.28515625" style="341" customWidth="1"/>
    <col min="6921" max="6924" width="9.140625" style="341"/>
    <col min="6925" max="6925" width="10.42578125" style="341" bestFit="1" customWidth="1"/>
    <col min="6926" max="7168" width="9.140625" style="341"/>
    <col min="7169" max="7169" width="22" style="341" customWidth="1"/>
    <col min="7170" max="7170" width="6.28515625" style="341" customWidth="1"/>
    <col min="7171" max="7171" width="40.5703125" style="341" customWidth="1"/>
    <col min="7172" max="7172" width="11.42578125" style="341" customWidth="1"/>
    <col min="7173" max="7173" width="4.140625" style="341" customWidth="1"/>
    <col min="7174" max="7174" width="12.140625" style="341" customWidth="1"/>
    <col min="7175" max="7175" width="13" style="341" customWidth="1"/>
    <col min="7176" max="7176" width="4.28515625" style="341" customWidth="1"/>
    <col min="7177" max="7180" width="9.140625" style="341"/>
    <col min="7181" max="7181" width="10.42578125" style="341" bestFit="1" customWidth="1"/>
    <col min="7182" max="7424" width="9.140625" style="341"/>
    <col min="7425" max="7425" width="22" style="341" customWidth="1"/>
    <col min="7426" max="7426" width="6.28515625" style="341" customWidth="1"/>
    <col min="7427" max="7427" width="40.5703125" style="341" customWidth="1"/>
    <col min="7428" max="7428" width="11.42578125" style="341" customWidth="1"/>
    <col min="7429" max="7429" width="4.140625" style="341" customWidth="1"/>
    <col min="7430" max="7430" width="12.140625" style="341" customWidth="1"/>
    <col min="7431" max="7431" width="13" style="341" customWidth="1"/>
    <col min="7432" max="7432" width="4.28515625" style="341" customWidth="1"/>
    <col min="7433" max="7436" width="9.140625" style="341"/>
    <col min="7437" max="7437" width="10.42578125" style="341" bestFit="1" customWidth="1"/>
    <col min="7438" max="7680" width="9.140625" style="341"/>
    <col min="7681" max="7681" width="22" style="341" customWidth="1"/>
    <col min="7682" max="7682" width="6.28515625" style="341" customWidth="1"/>
    <col min="7683" max="7683" width="40.5703125" style="341" customWidth="1"/>
    <col min="7684" max="7684" width="11.42578125" style="341" customWidth="1"/>
    <col min="7685" max="7685" width="4.140625" style="341" customWidth="1"/>
    <col min="7686" max="7686" width="12.140625" style="341" customWidth="1"/>
    <col min="7687" max="7687" width="13" style="341" customWidth="1"/>
    <col min="7688" max="7688" width="4.28515625" style="341" customWidth="1"/>
    <col min="7689" max="7692" width="9.140625" style="341"/>
    <col min="7693" max="7693" width="10.42578125" style="341" bestFit="1" customWidth="1"/>
    <col min="7694" max="7936" width="9.140625" style="341"/>
    <col min="7937" max="7937" width="22" style="341" customWidth="1"/>
    <col min="7938" max="7938" width="6.28515625" style="341" customWidth="1"/>
    <col min="7939" max="7939" width="40.5703125" style="341" customWidth="1"/>
    <col min="7940" max="7940" width="11.42578125" style="341" customWidth="1"/>
    <col min="7941" max="7941" width="4.140625" style="341" customWidth="1"/>
    <col min="7942" max="7942" width="12.140625" style="341" customWidth="1"/>
    <col min="7943" max="7943" width="13" style="341" customWidth="1"/>
    <col min="7944" max="7944" width="4.28515625" style="341" customWidth="1"/>
    <col min="7945" max="7948" width="9.140625" style="341"/>
    <col min="7949" max="7949" width="10.42578125" style="341" bestFit="1" customWidth="1"/>
    <col min="7950" max="8192" width="9.140625" style="341"/>
    <col min="8193" max="8193" width="22" style="341" customWidth="1"/>
    <col min="8194" max="8194" width="6.28515625" style="341" customWidth="1"/>
    <col min="8195" max="8195" width="40.5703125" style="341" customWidth="1"/>
    <col min="8196" max="8196" width="11.42578125" style="341" customWidth="1"/>
    <col min="8197" max="8197" width="4.140625" style="341" customWidth="1"/>
    <col min="8198" max="8198" width="12.140625" style="341" customWidth="1"/>
    <col min="8199" max="8199" width="13" style="341" customWidth="1"/>
    <col min="8200" max="8200" width="4.28515625" style="341" customWidth="1"/>
    <col min="8201" max="8204" width="9.140625" style="341"/>
    <col min="8205" max="8205" width="10.42578125" style="341" bestFit="1" customWidth="1"/>
    <col min="8206" max="8448" width="9.140625" style="341"/>
    <col min="8449" max="8449" width="22" style="341" customWidth="1"/>
    <col min="8450" max="8450" width="6.28515625" style="341" customWidth="1"/>
    <col min="8451" max="8451" width="40.5703125" style="341" customWidth="1"/>
    <col min="8452" max="8452" width="11.42578125" style="341" customWidth="1"/>
    <col min="8453" max="8453" width="4.140625" style="341" customWidth="1"/>
    <col min="8454" max="8454" width="12.140625" style="341" customWidth="1"/>
    <col min="8455" max="8455" width="13" style="341" customWidth="1"/>
    <col min="8456" max="8456" width="4.28515625" style="341" customWidth="1"/>
    <col min="8457" max="8460" width="9.140625" style="341"/>
    <col min="8461" max="8461" width="10.42578125" style="341" bestFit="1" customWidth="1"/>
    <col min="8462" max="8704" width="9.140625" style="341"/>
    <col min="8705" max="8705" width="22" style="341" customWidth="1"/>
    <col min="8706" max="8706" width="6.28515625" style="341" customWidth="1"/>
    <col min="8707" max="8707" width="40.5703125" style="341" customWidth="1"/>
    <col min="8708" max="8708" width="11.42578125" style="341" customWidth="1"/>
    <col min="8709" max="8709" width="4.140625" style="341" customWidth="1"/>
    <col min="8710" max="8710" width="12.140625" style="341" customWidth="1"/>
    <col min="8711" max="8711" width="13" style="341" customWidth="1"/>
    <col min="8712" max="8712" width="4.28515625" style="341" customWidth="1"/>
    <col min="8713" max="8716" width="9.140625" style="341"/>
    <col min="8717" max="8717" width="10.42578125" style="341" bestFit="1" customWidth="1"/>
    <col min="8718" max="8960" width="9.140625" style="341"/>
    <col min="8961" max="8961" width="22" style="341" customWidth="1"/>
    <col min="8962" max="8962" width="6.28515625" style="341" customWidth="1"/>
    <col min="8963" max="8963" width="40.5703125" style="341" customWidth="1"/>
    <col min="8964" max="8964" width="11.42578125" style="341" customWidth="1"/>
    <col min="8965" max="8965" width="4.140625" style="341" customWidth="1"/>
    <col min="8966" max="8966" width="12.140625" style="341" customWidth="1"/>
    <col min="8967" max="8967" width="13" style="341" customWidth="1"/>
    <col min="8968" max="8968" width="4.28515625" style="341" customWidth="1"/>
    <col min="8969" max="8972" width="9.140625" style="341"/>
    <col min="8973" max="8973" width="10.42578125" style="341" bestFit="1" customWidth="1"/>
    <col min="8974" max="9216" width="9.140625" style="341"/>
    <col min="9217" max="9217" width="22" style="341" customWidth="1"/>
    <col min="9218" max="9218" width="6.28515625" style="341" customWidth="1"/>
    <col min="9219" max="9219" width="40.5703125" style="341" customWidth="1"/>
    <col min="9220" max="9220" width="11.42578125" style="341" customWidth="1"/>
    <col min="9221" max="9221" width="4.140625" style="341" customWidth="1"/>
    <col min="9222" max="9222" width="12.140625" style="341" customWidth="1"/>
    <col min="9223" max="9223" width="13" style="341" customWidth="1"/>
    <col min="9224" max="9224" width="4.28515625" style="341" customWidth="1"/>
    <col min="9225" max="9228" width="9.140625" style="341"/>
    <col min="9229" max="9229" width="10.42578125" style="341" bestFit="1" customWidth="1"/>
    <col min="9230" max="9472" width="9.140625" style="341"/>
    <col min="9473" max="9473" width="22" style="341" customWidth="1"/>
    <col min="9474" max="9474" width="6.28515625" style="341" customWidth="1"/>
    <col min="9475" max="9475" width="40.5703125" style="341" customWidth="1"/>
    <col min="9476" max="9476" width="11.42578125" style="341" customWidth="1"/>
    <col min="9477" max="9477" width="4.140625" style="341" customWidth="1"/>
    <col min="9478" max="9478" width="12.140625" style="341" customWidth="1"/>
    <col min="9479" max="9479" width="13" style="341" customWidth="1"/>
    <col min="9480" max="9480" width="4.28515625" style="341" customWidth="1"/>
    <col min="9481" max="9484" width="9.140625" style="341"/>
    <col min="9485" max="9485" width="10.42578125" style="341" bestFit="1" customWidth="1"/>
    <col min="9486" max="9728" width="9.140625" style="341"/>
    <col min="9729" max="9729" width="22" style="341" customWidth="1"/>
    <col min="9730" max="9730" width="6.28515625" style="341" customWidth="1"/>
    <col min="9731" max="9731" width="40.5703125" style="341" customWidth="1"/>
    <col min="9732" max="9732" width="11.42578125" style="341" customWidth="1"/>
    <col min="9733" max="9733" width="4.140625" style="341" customWidth="1"/>
    <col min="9734" max="9734" width="12.140625" style="341" customWidth="1"/>
    <col min="9735" max="9735" width="13" style="341" customWidth="1"/>
    <col min="9736" max="9736" width="4.28515625" style="341" customWidth="1"/>
    <col min="9737" max="9740" width="9.140625" style="341"/>
    <col min="9741" max="9741" width="10.42578125" style="341" bestFit="1" customWidth="1"/>
    <col min="9742" max="9984" width="9.140625" style="341"/>
    <col min="9985" max="9985" width="22" style="341" customWidth="1"/>
    <col min="9986" max="9986" width="6.28515625" style="341" customWidth="1"/>
    <col min="9987" max="9987" width="40.5703125" style="341" customWidth="1"/>
    <col min="9988" max="9988" width="11.42578125" style="341" customWidth="1"/>
    <col min="9989" max="9989" width="4.140625" style="341" customWidth="1"/>
    <col min="9990" max="9990" width="12.140625" style="341" customWidth="1"/>
    <col min="9991" max="9991" width="13" style="341" customWidth="1"/>
    <col min="9992" max="9992" width="4.28515625" style="341" customWidth="1"/>
    <col min="9993" max="9996" width="9.140625" style="341"/>
    <col min="9997" max="9997" width="10.42578125" style="341" bestFit="1" customWidth="1"/>
    <col min="9998" max="10240" width="9.140625" style="341"/>
    <col min="10241" max="10241" width="22" style="341" customWidth="1"/>
    <col min="10242" max="10242" width="6.28515625" style="341" customWidth="1"/>
    <col min="10243" max="10243" width="40.5703125" style="341" customWidth="1"/>
    <col min="10244" max="10244" width="11.42578125" style="341" customWidth="1"/>
    <col min="10245" max="10245" width="4.140625" style="341" customWidth="1"/>
    <col min="10246" max="10246" width="12.140625" style="341" customWidth="1"/>
    <col min="10247" max="10247" width="13" style="341" customWidth="1"/>
    <col min="10248" max="10248" width="4.28515625" style="341" customWidth="1"/>
    <col min="10249" max="10252" width="9.140625" style="341"/>
    <col min="10253" max="10253" width="10.42578125" style="341" bestFit="1" customWidth="1"/>
    <col min="10254" max="10496" width="9.140625" style="341"/>
    <col min="10497" max="10497" width="22" style="341" customWidth="1"/>
    <col min="10498" max="10498" width="6.28515625" style="341" customWidth="1"/>
    <col min="10499" max="10499" width="40.5703125" style="341" customWidth="1"/>
    <col min="10500" max="10500" width="11.42578125" style="341" customWidth="1"/>
    <col min="10501" max="10501" width="4.140625" style="341" customWidth="1"/>
    <col min="10502" max="10502" width="12.140625" style="341" customWidth="1"/>
    <col min="10503" max="10503" width="13" style="341" customWidth="1"/>
    <col min="10504" max="10504" width="4.28515625" style="341" customWidth="1"/>
    <col min="10505" max="10508" width="9.140625" style="341"/>
    <col min="10509" max="10509" width="10.42578125" style="341" bestFit="1" customWidth="1"/>
    <col min="10510" max="10752" width="9.140625" style="341"/>
    <col min="10753" max="10753" width="22" style="341" customWidth="1"/>
    <col min="10754" max="10754" width="6.28515625" style="341" customWidth="1"/>
    <col min="10755" max="10755" width="40.5703125" style="341" customWidth="1"/>
    <col min="10756" max="10756" width="11.42578125" style="341" customWidth="1"/>
    <col min="10757" max="10757" width="4.140625" style="341" customWidth="1"/>
    <col min="10758" max="10758" width="12.140625" style="341" customWidth="1"/>
    <col min="10759" max="10759" width="13" style="341" customWidth="1"/>
    <col min="10760" max="10760" width="4.28515625" style="341" customWidth="1"/>
    <col min="10761" max="10764" width="9.140625" style="341"/>
    <col min="10765" max="10765" width="10.42578125" style="341" bestFit="1" customWidth="1"/>
    <col min="10766" max="11008" width="9.140625" style="341"/>
    <col min="11009" max="11009" width="22" style="341" customWidth="1"/>
    <col min="11010" max="11010" width="6.28515625" style="341" customWidth="1"/>
    <col min="11011" max="11011" width="40.5703125" style="341" customWidth="1"/>
    <col min="11012" max="11012" width="11.42578125" style="341" customWidth="1"/>
    <col min="11013" max="11013" width="4.140625" style="341" customWidth="1"/>
    <col min="11014" max="11014" width="12.140625" style="341" customWidth="1"/>
    <col min="11015" max="11015" width="13" style="341" customWidth="1"/>
    <col min="11016" max="11016" width="4.28515625" style="341" customWidth="1"/>
    <col min="11017" max="11020" width="9.140625" style="341"/>
    <col min="11021" max="11021" width="10.42578125" style="341" bestFit="1" customWidth="1"/>
    <col min="11022" max="11264" width="9.140625" style="341"/>
    <col min="11265" max="11265" width="22" style="341" customWidth="1"/>
    <col min="11266" max="11266" width="6.28515625" style="341" customWidth="1"/>
    <col min="11267" max="11267" width="40.5703125" style="341" customWidth="1"/>
    <col min="11268" max="11268" width="11.42578125" style="341" customWidth="1"/>
    <col min="11269" max="11269" width="4.140625" style="341" customWidth="1"/>
    <col min="11270" max="11270" width="12.140625" style="341" customWidth="1"/>
    <col min="11271" max="11271" width="13" style="341" customWidth="1"/>
    <col min="11272" max="11272" width="4.28515625" style="341" customWidth="1"/>
    <col min="11273" max="11276" width="9.140625" style="341"/>
    <col min="11277" max="11277" width="10.42578125" style="341" bestFit="1" customWidth="1"/>
    <col min="11278" max="11520" width="9.140625" style="341"/>
    <col min="11521" max="11521" width="22" style="341" customWidth="1"/>
    <col min="11522" max="11522" width="6.28515625" style="341" customWidth="1"/>
    <col min="11523" max="11523" width="40.5703125" style="341" customWidth="1"/>
    <col min="11524" max="11524" width="11.42578125" style="341" customWidth="1"/>
    <col min="11525" max="11525" width="4.140625" style="341" customWidth="1"/>
    <col min="11526" max="11526" width="12.140625" style="341" customWidth="1"/>
    <col min="11527" max="11527" width="13" style="341" customWidth="1"/>
    <col min="11528" max="11528" width="4.28515625" style="341" customWidth="1"/>
    <col min="11529" max="11532" width="9.140625" style="341"/>
    <col min="11533" max="11533" width="10.42578125" style="341" bestFit="1" customWidth="1"/>
    <col min="11534" max="11776" width="9.140625" style="341"/>
    <col min="11777" max="11777" width="22" style="341" customWidth="1"/>
    <col min="11778" max="11778" width="6.28515625" style="341" customWidth="1"/>
    <col min="11779" max="11779" width="40.5703125" style="341" customWidth="1"/>
    <col min="11780" max="11780" width="11.42578125" style="341" customWidth="1"/>
    <col min="11781" max="11781" width="4.140625" style="341" customWidth="1"/>
    <col min="11782" max="11782" width="12.140625" style="341" customWidth="1"/>
    <col min="11783" max="11783" width="13" style="341" customWidth="1"/>
    <col min="11784" max="11784" width="4.28515625" style="341" customWidth="1"/>
    <col min="11785" max="11788" width="9.140625" style="341"/>
    <col min="11789" max="11789" width="10.42578125" style="341" bestFit="1" customWidth="1"/>
    <col min="11790" max="12032" width="9.140625" style="341"/>
    <col min="12033" max="12033" width="22" style="341" customWidth="1"/>
    <col min="12034" max="12034" width="6.28515625" style="341" customWidth="1"/>
    <col min="12035" max="12035" width="40.5703125" style="341" customWidth="1"/>
    <col min="12036" max="12036" width="11.42578125" style="341" customWidth="1"/>
    <col min="12037" max="12037" width="4.140625" style="341" customWidth="1"/>
    <col min="12038" max="12038" width="12.140625" style="341" customWidth="1"/>
    <col min="12039" max="12039" width="13" style="341" customWidth="1"/>
    <col min="12040" max="12040" width="4.28515625" style="341" customWidth="1"/>
    <col min="12041" max="12044" width="9.140625" style="341"/>
    <col min="12045" max="12045" width="10.42578125" style="341" bestFit="1" customWidth="1"/>
    <col min="12046" max="12288" width="9.140625" style="341"/>
    <col min="12289" max="12289" width="22" style="341" customWidth="1"/>
    <col min="12290" max="12290" width="6.28515625" style="341" customWidth="1"/>
    <col min="12291" max="12291" width="40.5703125" style="341" customWidth="1"/>
    <col min="12292" max="12292" width="11.42578125" style="341" customWidth="1"/>
    <col min="12293" max="12293" width="4.140625" style="341" customWidth="1"/>
    <col min="12294" max="12294" width="12.140625" style="341" customWidth="1"/>
    <col min="12295" max="12295" width="13" style="341" customWidth="1"/>
    <col min="12296" max="12296" width="4.28515625" style="341" customWidth="1"/>
    <col min="12297" max="12300" width="9.140625" style="341"/>
    <col min="12301" max="12301" width="10.42578125" style="341" bestFit="1" customWidth="1"/>
    <col min="12302" max="12544" width="9.140625" style="341"/>
    <col min="12545" max="12545" width="22" style="341" customWidth="1"/>
    <col min="12546" max="12546" width="6.28515625" style="341" customWidth="1"/>
    <col min="12547" max="12547" width="40.5703125" style="341" customWidth="1"/>
    <col min="12548" max="12548" width="11.42578125" style="341" customWidth="1"/>
    <col min="12549" max="12549" width="4.140625" style="341" customWidth="1"/>
    <col min="12550" max="12550" width="12.140625" style="341" customWidth="1"/>
    <col min="12551" max="12551" width="13" style="341" customWidth="1"/>
    <col min="12552" max="12552" width="4.28515625" style="341" customWidth="1"/>
    <col min="12553" max="12556" width="9.140625" style="341"/>
    <col min="12557" max="12557" width="10.42578125" style="341" bestFit="1" customWidth="1"/>
    <col min="12558" max="12800" width="9.140625" style="341"/>
    <col min="12801" max="12801" width="22" style="341" customWidth="1"/>
    <col min="12802" max="12802" width="6.28515625" style="341" customWidth="1"/>
    <col min="12803" max="12803" width="40.5703125" style="341" customWidth="1"/>
    <col min="12804" max="12804" width="11.42578125" style="341" customWidth="1"/>
    <col min="12805" max="12805" width="4.140625" style="341" customWidth="1"/>
    <col min="12806" max="12806" width="12.140625" style="341" customWidth="1"/>
    <col min="12807" max="12807" width="13" style="341" customWidth="1"/>
    <col min="12808" max="12808" width="4.28515625" style="341" customWidth="1"/>
    <col min="12809" max="12812" width="9.140625" style="341"/>
    <col min="12813" max="12813" width="10.42578125" style="341" bestFit="1" customWidth="1"/>
    <col min="12814" max="13056" width="9.140625" style="341"/>
    <col min="13057" max="13057" width="22" style="341" customWidth="1"/>
    <col min="13058" max="13058" width="6.28515625" style="341" customWidth="1"/>
    <col min="13059" max="13059" width="40.5703125" style="341" customWidth="1"/>
    <col min="13060" max="13060" width="11.42578125" style="341" customWidth="1"/>
    <col min="13061" max="13061" width="4.140625" style="341" customWidth="1"/>
    <col min="13062" max="13062" width="12.140625" style="341" customWidth="1"/>
    <col min="13063" max="13063" width="13" style="341" customWidth="1"/>
    <col min="13064" max="13064" width="4.28515625" style="341" customWidth="1"/>
    <col min="13065" max="13068" width="9.140625" style="341"/>
    <col min="13069" max="13069" width="10.42578125" style="341" bestFit="1" customWidth="1"/>
    <col min="13070" max="13312" width="9.140625" style="341"/>
    <col min="13313" max="13313" width="22" style="341" customWidth="1"/>
    <col min="13314" max="13314" width="6.28515625" style="341" customWidth="1"/>
    <col min="13315" max="13315" width="40.5703125" style="341" customWidth="1"/>
    <col min="13316" max="13316" width="11.42578125" style="341" customWidth="1"/>
    <col min="13317" max="13317" width="4.140625" style="341" customWidth="1"/>
    <col min="13318" max="13318" width="12.140625" style="341" customWidth="1"/>
    <col min="13319" max="13319" width="13" style="341" customWidth="1"/>
    <col min="13320" max="13320" width="4.28515625" style="341" customWidth="1"/>
    <col min="13321" max="13324" width="9.140625" style="341"/>
    <col min="13325" max="13325" width="10.42578125" style="341" bestFit="1" customWidth="1"/>
    <col min="13326" max="13568" width="9.140625" style="341"/>
    <col min="13569" max="13569" width="22" style="341" customWidth="1"/>
    <col min="13570" max="13570" width="6.28515625" style="341" customWidth="1"/>
    <col min="13571" max="13571" width="40.5703125" style="341" customWidth="1"/>
    <col min="13572" max="13572" width="11.42578125" style="341" customWidth="1"/>
    <col min="13573" max="13573" width="4.140625" style="341" customWidth="1"/>
    <col min="13574" max="13574" width="12.140625" style="341" customWidth="1"/>
    <col min="13575" max="13575" width="13" style="341" customWidth="1"/>
    <col min="13576" max="13576" width="4.28515625" style="341" customWidth="1"/>
    <col min="13577" max="13580" width="9.140625" style="341"/>
    <col min="13581" max="13581" width="10.42578125" style="341" bestFit="1" customWidth="1"/>
    <col min="13582" max="13824" width="9.140625" style="341"/>
    <col min="13825" max="13825" width="22" style="341" customWidth="1"/>
    <col min="13826" max="13826" width="6.28515625" style="341" customWidth="1"/>
    <col min="13827" max="13827" width="40.5703125" style="341" customWidth="1"/>
    <col min="13828" max="13828" width="11.42578125" style="341" customWidth="1"/>
    <col min="13829" max="13829" width="4.140625" style="341" customWidth="1"/>
    <col min="13830" max="13830" width="12.140625" style="341" customWidth="1"/>
    <col min="13831" max="13831" width="13" style="341" customWidth="1"/>
    <col min="13832" max="13832" width="4.28515625" style="341" customWidth="1"/>
    <col min="13833" max="13836" width="9.140625" style="341"/>
    <col min="13837" max="13837" width="10.42578125" style="341" bestFit="1" customWidth="1"/>
    <col min="13838" max="14080" width="9.140625" style="341"/>
    <col min="14081" max="14081" width="22" style="341" customWidth="1"/>
    <col min="14082" max="14082" width="6.28515625" style="341" customWidth="1"/>
    <col min="14083" max="14083" width="40.5703125" style="341" customWidth="1"/>
    <col min="14084" max="14084" width="11.42578125" style="341" customWidth="1"/>
    <col min="14085" max="14085" width="4.140625" style="341" customWidth="1"/>
    <col min="14086" max="14086" width="12.140625" style="341" customWidth="1"/>
    <col min="14087" max="14087" width="13" style="341" customWidth="1"/>
    <col min="14088" max="14088" width="4.28515625" style="341" customWidth="1"/>
    <col min="14089" max="14092" width="9.140625" style="341"/>
    <col min="14093" max="14093" width="10.42578125" style="341" bestFit="1" customWidth="1"/>
    <col min="14094" max="14336" width="9.140625" style="341"/>
    <col min="14337" max="14337" width="22" style="341" customWidth="1"/>
    <col min="14338" max="14338" width="6.28515625" style="341" customWidth="1"/>
    <col min="14339" max="14339" width="40.5703125" style="341" customWidth="1"/>
    <col min="14340" max="14340" width="11.42578125" style="341" customWidth="1"/>
    <col min="14341" max="14341" width="4.140625" style="341" customWidth="1"/>
    <col min="14342" max="14342" width="12.140625" style="341" customWidth="1"/>
    <col min="14343" max="14343" width="13" style="341" customWidth="1"/>
    <col min="14344" max="14344" width="4.28515625" style="341" customWidth="1"/>
    <col min="14345" max="14348" width="9.140625" style="341"/>
    <col min="14349" max="14349" width="10.42578125" style="341" bestFit="1" customWidth="1"/>
    <col min="14350" max="14592" width="9.140625" style="341"/>
    <col min="14593" max="14593" width="22" style="341" customWidth="1"/>
    <col min="14594" max="14594" width="6.28515625" style="341" customWidth="1"/>
    <col min="14595" max="14595" width="40.5703125" style="341" customWidth="1"/>
    <col min="14596" max="14596" width="11.42578125" style="341" customWidth="1"/>
    <col min="14597" max="14597" width="4.140625" style="341" customWidth="1"/>
    <col min="14598" max="14598" width="12.140625" style="341" customWidth="1"/>
    <col min="14599" max="14599" width="13" style="341" customWidth="1"/>
    <col min="14600" max="14600" width="4.28515625" style="341" customWidth="1"/>
    <col min="14601" max="14604" width="9.140625" style="341"/>
    <col min="14605" max="14605" width="10.42578125" style="341" bestFit="1" customWidth="1"/>
    <col min="14606" max="14848" width="9.140625" style="341"/>
    <col min="14849" max="14849" width="22" style="341" customWidth="1"/>
    <col min="14850" max="14850" width="6.28515625" style="341" customWidth="1"/>
    <col min="14851" max="14851" width="40.5703125" style="341" customWidth="1"/>
    <col min="14852" max="14852" width="11.42578125" style="341" customWidth="1"/>
    <col min="14853" max="14853" width="4.140625" style="341" customWidth="1"/>
    <col min="14854" max="14854" width="12.140625" style="341" customWidth="1"/>
    <col min="14855" max="14855" width="13" style="341" customWidth="1"/>
    <col min="14856" max="14856" width="4.28515625" style="341" customWidth="1"/>
    <col min="14857" max="14860" width="9.140625" style="341"/>
    <col min="14861" max="14861" width="10.42578125" style="341" bestFit="1" customWidth="1"/>
    <col min="14862" max="15104" width="9.140625" style="341"/>
    <col min="15105" max="15105" width="22" style="341" customWidth="1"/>
    <col min="15106" max="15106" width="6.28515625" style="341" customWidth="1"/>
    <col min="15107" max="15107" width="40.5703125" style="341" customWidth="1"/>
    <col min="15108" max="15108" width="11.42578125" style="341" customWidth="1"/>
    <col min="15109" max="15109" width="4.140625" style="341" customWidth="1"/>
    <col min="15110" max="15110" width="12.140625" style="341" customWidth="1"/>
    <col min="15111" max="15111" width="13" style="341" customWidth="1"/>
    <col min="15112" max="15112" width="4.28515625" style="341" customWidth="1"/>
    <col min="15113" max="15116" width="9.140625" style="341"/>
    <col min="15117" max="15117" width="10.42578125" style="341" bestFit="1" customWidth="1"/>
    <col min="15118" max="15360" width="9.140625" style="341"/>
    <col min="15361" max="15361" width="22" style="341" customWidth="1"/>
    <col min="15362" max="15362" width="6.28515625" style="341" customWidth="1"/>
    <col min="15363" max="15363" width="40.5703125" style="341" customWidth="1"/>
    <col min="15364" max="15364" width="11.42578125" style="341" customWidth="1"/>
    <col min="15365" max="15365" width="4.140625" style="341" customWidth="1"/>
    <col min="15366" max="15366" width="12.140625" style="341" customWidth="1"/>
    <col min="15367" max="15367" width="13" style="341" customWidth="1"/>
    <col min="15368" max="15368" width="4.28515625" style="341" customWidth="1"/>
    <col min="15369" max="15372" width="9.140625" style="341"/>
    <col min="15373" max="15373" width="10.42578125" style="341" bestFit="1" customWidth="1"/>
    <col min="15374" max="15616" width="9.140625" style="341"/>
    <col min="15617" max="15617" width="22" style="341" customWidth="1"/>
    <col min="15618" max="15618" width="6.28515625" style="341" customWidth="1"/>
    <col min="15619" max="15619" width="40.5703125" style="341" customWidth="1"/>
    <col min="15620" max="15620" width="11.42578125" style="341" customWidth="1"/>
    <col min="15621" max="15621" width="4.140625" style="341" customWidth="1"/>
    <col min="15622" max="15622" width="12.140625" style="341" customWidth="1"/>
    <col min="15623" max="15623" width="13" style="341" customWidth="1"/>
    <col min="15624" max="15624" width="4.28515625" style="341" customWidth="1"/>
    <col min="15625" max="15628" width="9.140625" style="341"/>
    <col min="15629" max="15629" width="10.42578125" style="341" bestFit="1" customWidth="1"/>
    <col min="15630" max="15872" width="9.140625" style="341"/>
    <col min="15873" max="15873" width="22" style="341" customWidth="1"/>
    <col min="15874" max="15874" width="6.28515625" style="341" customWidth="1"/>
    <col min="15875" max="15875" width="40.5703125" style="341" customWidth="1"/>
    <col min="15876" max="15876" width="11.42578125" style="341" customWidth="1"/>
    <col min="15877" max="15877" width="4.140625" style="341" customWidth="1"/>
    <col min="15878" max="15878" width="12.140625" style="341" customWidth="1"/>
    <col min="15879" max="15879" width="13" style="341" customWidth="1"/>
    <col min="15880" max="15880" width="4.28515625" style="341" customWidth="1"/>
    <col min="15881" max="15884" width="9.140625" style="341"/>
    <col min="15885" max="15885" width="10.42578125" style="341" bestFit="1" customWidth="1"/>
    <col min="15886" max="16128" width="9.140625" style="341"/>
    <col min="16129" max="16129" width="22" style="341" customWidth="1"/>
    <col min="16130" max="16130" width="6.28515625" style="341" customWidth="1"/>
    <col min="16131" max="16131" width="40.5703125" style="341" customWidth="1"/>
    <col min="16132" max="16132" width="11.42578125" style="341" customWidth="1"/>
    <col min="16133" max="16133" width="4.140625" style="341" customWidth="1"/>
    <col min="16134" max="16134" width="12.140625" style="341" customWidth="1"/>
    <col min="16135" max="16135" width="13" style="341" customWidth="1"/>
    <col min="16136" max="16136" width="4.28515625" style="341" customWidth="1"/>
    <col min="16137" max="16140" width="9.140625" style="341"/>
    <col min="16141" max="16141" width="10.42578125" style="341" bestFit="1" customWidth="1"/>
    <col min="16142" max="16384" width="9.140625" style="341"/>
  </cols>
  <sheetData>
    <row r="3" spans="2:16" ht="18">
      <c r="C3" s="1191" t="s">
        <v>686</v>
      </c>
      <c r="D3" s="1191"/>
      <c r="E3" s="1191"/>
      <c r="F3" s="1191"/>
      <c r="G3" s="1191"/>
    </row>
    <row r="4" spans="2:16" ht="15">
      <c r="C4" s="1192" t="s">
        <v>687</v>
      </c>
      <c r="D4" s="1192"/>
      <c r="E4" s="1192"/>
      <c r="F4" s="1192"/>
      <c r="G4" s="1192"/>
    </row>
    <row r="5" spans="2:16">
      <c r="C5" s="1193"/>
      <c r="D5" s="1194"/>
      <c r="E5" s="1194"/>
      <c r="F5" s="1194"/>
      <c r="G5" s="1194"/>
    </row>
    <row r="6" spans="2:16" s="343" customFormat="1" ht="12">
      <c r="C6" s="343" t="s">
        <v>618</v>
      </c>
      <c r="L6" s="344"/>
      <c r="M6" s="344"/>
      <c r="N6" s="344"/>
      <c r="O6" s="344"/>
      <c r="P6" s="344"/>
    </row>
    <row r="7" spans="2:16" s="343" customFormat="1" ht="12">
      <c r="L7" s="344"/>
      <c r="M7" s="344"/>
      <c r="N7" s="344"/>
      <c r="O7" s="344"/>
      <c r="P7" s="344"/>
    </row>
    <row r="8" spans="2:16" s="343" customFormat="1" ht="12">
      <c r="C8" s="343" t="s">
        <v>688</v>
      </c>
      <c r="G8" s="345">
        <f>G86</f>
        <v>0</v>
      </c>
      <c r="L8" s="344"/>
      <c r="M8" s="344"/>
      <c r="N8" s="344"/>
      <c r="O8" s="344"/>
      <c r="P8" s="344"/>
    </row>
    <row r="9" spans="2:16" s="343" customFormat="1" ht="12">
      <c r="G9" s="345"/>
      <c r="L9" s="344"/>
      <c r="M9" s="344"/>
      <c r="N9" s="344"/>
      <c r="O9" s="344"/>
      <c r="P9" s="344"/>
    </row>
    <row r="10" spans="2:16" s="343" customFormat="1" ht="12">
      <c r="C10" s="343" t="s">
        <v>689</v>
      </c>
      <c r="G10" s="345">
        <f>G110</f>
        <v>0</v>
      </c>
      <c r="L10" s="344"/>
      <c r="M10" s="344"/>
      <c r="N10" s="344"/>
      <c r="O10" s="344"/>
      <c r="P10" s="344"/>
    </row>
    <row r="11" spans="2:16" s="343" customFormat="1" ht="12">
      <c r="L11" s="344"/>
      <c r="M11" s="344"/>
      <c r="N11" s="344"/>
      <c r="O11" s="344"/>
      <c r="P11" s="344"/>
    </row>
    <row r="12" spans="2:16" s="343" customFormat="1" ht="12">
      <c r="C12" s="344" t="s">
        <v>690</v>
      </c>
      <c r="D12" s="344"/>
      <c r="E12" s="344"/>
      <c r="F12" s="344"/>
      <c r="G12" s="346">
        <f>G143</f>
        <v>0</v>
      </c>
      <c r="L12" s="344"/>
      <c r="M12" s="344"/>
      <c r="N12" s="344"/>
      <c r="O12" s="344"/>
      <c r="P12" s="344"/>
    </row>
    <row r="13" spans="2:16" s="343" customFormat="1" ht="12">
      <c r="B13" s="344"/>
      <c r="C13" s="347"/>
      <c r="D13" s="347"/>
      <c r="E13" s="347"/>
      <c r="F13" s="347"/>
      <c r="G13" s="348"/>
      <c r="L13" s="344"/>
      <c r="M13" s="344"/>
      <c r="N13" s="344"/>
      <c r="O13" s="344"/>
      <c r="P13" s="344"/>
    </row>
    <row r="14" spans="2:16" s="343" customFormat="1" thickBot="1">
      <c r="L14" s="344"/>
      <c r="M14" s="344"/>
      <c r="N14" s="344"/>
      <c r="O14" s="344"/>
      <c r="P14" s="344"/>
    </row>
    <row r="15" spans="2:16" s="343" customFormat="1" thickBot="1">
      <c r="C15" s="349" t="s">
        <v>621</v>
      </c>
      <c r="D15" s="350"/>
      <c r="E15" s="350"/>
      <c r="F15" s="350"/>
      <c r="G15" s="351">
        <f>SUM(G8:G14)</f>
        <v>0</v>
      </c>
      <c r="L15" s="344"/>
      <c r="M15" s="344"/>
      <c r="N15" s="344"/>
      <c r="O15" s="344"/>
      <c r="P15" s="344"/>
    </row>
    <row r="16" spans="2:16" s="343" customFormat="1" ht="12">
      <c r="C16" s="352"/>
      <c r="F16" s="352" t="s">
        <v>691</v>
      </c>
      <c r="G16" s="353">
        <v>216.17</v>
      </c>
      <c r="L16" s="344"/>
      <c r="M16" s="344"/>
      <c r="N16" s="344"/>
      <c r="O16" s="344"/>
      <c r="P16" s="344"/>
    </row>
    <row r="17" spans="3:16" s="343" customFormat="1" ht="12">
      <c r="C17" s="352"/>
      <c r="F17" s="352" t="s">
        <v>692</v>
      </c>
      <c r="G17" s="354">
        <f>G15/G16</f>
        <v>0</v>
      </c>
      <c r="L17" s="344"/>
      <c r="M17" s="344"/>
      <c r="N17" s="344"/>
      <c r="O17" s="344"/>
      <c r="P17" s="344"/>
    </row>
    <row r="18" spans="3:16" s="343" customFormat="1" ht="12">
      <c r="L18" s="344"/>
      <c r="M18" s="344"/>
      <c r="N18" s="344"/>
      <c r="O18" s="344"/>
      <c r="P18" s="344"/>
    </row>
    <row r="19" spans="3:16" s="343" customFormat="1" ht="12">
      <c r="C19" s="355" t="s">
        <v>693</v>
      </c>
      <c r="F19" s="356"/>
      <c r="G19" s="345">
        <f>G162+G176+G190</f>
        <v>0</v>
      </c>
      <c r="L19" s="344"/>
      <c r="M19" s="344"/>
      <c r="N19" s="344"/>
      <c r="O19" s="344"/>
      <c r="P19" s="344"/>
    </row>
    <row r="20" spans="3:16" s="343" customFormat="1" ht="12">
      <c r="L20" s="344"/>
      <c r="M20" s="344"/>
      <c r="N20" s="344"/>
      <c r="O20" s="344"/>
      <c r="P20" s="344"/>
    </row>
    <row r="21" spans="3:16" s="343" customFormat="1" ht="12.75" customHeight="1">
      <c r="C21" s="357" t="s">
        <v>694</v>
      </c>
      <c r="D21" s="357"/>
      <c r="E21" s="357"/>
      <c r="F21" s="1195">
        <f>G15+G19</f>
        <v>0</v>
      </c>
      <c r="G21" s="1195"/>
      <c r="L21" s="344"/>
      <c r="M21" s="344"/>
      <c r="N21" s="344"/>
      <c r="O21" s="344"/>
      <c r="P21" s="344"/>
    </row>
    <row r="22" spans="3:16" s="343" customFormat="1" ht="12">
      <c r="C22" s="358"/>
      <c r="L22" s="344"/>
      <c r="M22" s="344"/>
      <c r="N22" s="344"/>
      <c r="O22" s="344"/>
      <c r="P22" s="344"/>
    </row>
    <row r="23" spans="3:16" s="343" customFormat="1" ht="12">
      <c r="L23" s="344"/>
      <c r="M23" s="344"/>
      <c r="N23" s="344"/>
      <c r="O23" s="344"/>
      <c r="P23" s="344"/>
    </row>
    <row r="24" spans="3:16" s="343" customFormat="1" ht="12">
      <c r="C24" s="343" t="s">
        <v>695</v>
      </c>
      <c r="L24" s="344"/>
      <c r="M24" s="344"/>
      <c r="N24" s="344"/>
      <c r="O24" s="344"/>
      <c r="P24" s="344"/>
    </row>
    <row r="25" spans="3:16" s="343" customFormat="1" ht="12">
      <c r="L25" s="344"/>
      <c r="M25" s="344"/>
      <c r="N25" s="344"/>
      <c r="O25" s="344"/>
      <c r="P25" s="344"/>
    </row>
    <row r="26" spans="3:16" s="343" customFormat="1" ht="12">
      <c r="C26" s="343" t="s">
        <v>626</v>
      </c>
      <c r="L26" s="344"/>
      <c r="M26" s="344"/>
      <c r="N26" s="344"/>
      <c r="O26" s="344"/>
      <c r="P26" s="344"/>
    </row>
    <row r="27" spans="3:16" s="343" customFormat="1" ht="12">
      <c r="L27" s="344"/>
      <c r="M27" s="344"/>
      <c r="N27" s="344"/>
      <c r="O27" s="344"/>
      <c r="P27" s="344"/>
    </row>
    <row r="28" spans="3:16" s="343" customFormat="1" ht="12" customHeight="1">
      <c r="C28" s="1187" t="s">
        <v>696</v>
      </c>
      <c r="D28" s="1187"/>
      <c r="E28" s="1187"/>
      <c r="F28" s="1187"/>
      <c r="L28" s="344"/>
      <c r="M28" s="344"/>
      <c r="N28" s="344"/>
      <c r="O28" s="344"/>
      <c r="P28" s="344"/>
    </row>
    <row r="29" spans="3:16" s="343" customFormat="1" ht="12">
      <c r="C29" s="1187"/>
      <c r="D29" s="1187"/>
      <c r="E29" s="1187"/>
      <c r="F29" s="1187"/>
      <c r="L29" s="344"/>
      <c r="M29" s="344"/>
      <c r="N29" s="344"/>
      <c r="O29" s="344"/>
      <c r="P29" s="344"/>
    </row>
    <row r="30" spans="3:16" s="343" customFormat="1" ht="12.75" customHeight="1">
      <c r="C30" s="1187"/>
      <c r="D30" s="1187"/>
      <c r="E30" s="1187"/>
      <c r="F30" s="1187"/>
      <c r="L30" s="344"/>
      <c r="M30" s="344"/>
      <c r="N30" s="344"/>
      <c r="O30" s="344"/>
      <c r="P30" s="344"/>
    </row>
    <row r="31" spans="3:16" s="343" customFormat="1" ht="12.75" customHeight="1">
      <c r="C31" s="1187"/>
      <c r="D31" s="1187"/>
      <c r="E31" s="1187"/>
      <c r="F31" s="1187"/>
      <c r="L31" s="344"/>
      <c r="M31" s="344"/>
      <c r="N31" s="344"/>
      <c r="O31" s="344"/>
      <c r="P31" s="344"/>
    </row>
    <row r="32" spans="3:16" s="343" customFormat="1" ht="12.75" customHeight="1">
      <c r="C32" s="1187" t="s">
        <v>697</v>
      </c>
      <c r="D32" s="1187"/>
      <c r="E32" s="1187"/>
      <c r="F32" s="1187"/>
      <c r="L32" s="344"/>
      <c r="M32" s="344"/>
      <c r="N32" s="344"/>
      <c r="O32" s="344"/>
      <c r="P32" s="344"/>
    </row>
    <row r="33" spans="2:16" s="343" customFormat="1" ht="12.75" customHeight="1">
      <c r="C33" s="1187"/>
      <c r="D33" s="1187"/>
      <c r="E33" s="1187"/>
      <c r="F33" s="1187"/>
      <c r="L33" s="344"/>
      <c r="M33" s="344"/>
      <c r="N33" s="344"/>
      <c r="O33" s="344"/>
      <c r="P33" s="344"/>
    </row>
    <row r="34" spans="2:16" s="343" customFormat="1" ht="12.75" customHeight="1">
      <c r="C34" s="1187"/>
      <c r="D34" s="1187"/>
      <c r="E34" s="1187"/>
      <c r="F34" s="1187"/>
      <c r="L34" s="344"/>
      <c r="M34" s="344"/>
      <c r="N34" s="344"/>
      <c r="O34" s="344"/>
      <c r="P34" s="344"/>
    </row>
    <row r="35" spans="2:16" s="343" customFormat="1" ht="12.75" customHeight="1">
      <c r="C35" s="1187" t="s">
        <v>698</v>
      </c>
      <c r="D35" s="1187"/>
      <c r="E35" s="1187"/>
      <c r="F35" s="1187"/>
      <c r="L35" s="344"/>
      <c r="M35" s="344"/>
      <c r="N35" s="344"/>
      <c r="O35" s="344"/>
      <c r="P35" s="344"/>
    </row>
    <row r="36" spans="2:16" s="343" customFormat="1" ht="12.75" customHeight="1">
      <c r="C36" s="1187"/>
      <c r="D36" s="1187"/>
      <c r="E36" s="1187"/>
      <c r="F36" s="1187"/>
      <c r="L36" s="344"/>
      <c r="M36" s="344"/>
      <c r="N36" s="344"/>
      <c r="O36" s="344"/>
      <c r="P36" s="344"/>
    </row>
    <row r="37" spans="2:16" s="343" customFormat="1" ht="12.75" customHeight="1">
      <c r="C37" s="359"/>
      <c r="L37" s="344"/>
      <c r="M37" s="344"/>
      <c r="N37" s="344"/>
      <c r="O37" s="344"/>
      <c r="P37" s="344"/>
    </row>
    <row r="38" spans="2:16" s="343" customFormat="1" ht="12">
      <c r="C38" s="343" t="s">
        <v>699</v>
      </c>
      <c r="D38" s="360">
        <v>90</v>
      </c>
      <c r="L38" s="344"/>
      <c r="M38" s="344"/>
      <c r="N38" s="344"/>
      <c r="O38" s="344"/>
      <c r="P38" s="344"/>
    </row>
    <row r="39" spans="2:16" s="343" customFormat="1" ht="12">
      <c r="D39" s="361"/>
      <c r="L39" s="344"/>
      <c r="M39" s="344"/>
      <c r="N39" s="344"/>
      <c r="O39" s="344"/>
      <c r="P39" s="344"/>
    </row>
    <row r="40" spans="2:16" s="343" customFormat="1" ht="12">
      <c r="C40" s="343" t="s">
        <v>700</v>
      </c>
      <c r="D40" s="362">
        <v>90</v>
      </c>
      <c r="L40" s="344"/>
      <c r="M40" s="344"/>
      <c r="N40" s="344"/>
      <c r="O40" s="344"/>
      <c r="P40" s="344"/>
    </row>
    <row r="41" spans="2:16" s="343" customFormat="1" ht="12">
      <c r="L41" s="344"/>
      <c r="M41" s="344"/>
      <c r="N41" s="344"/>
      <c r="O41" s="344"/>
      <c r="P41" s="344"/>
    </row>
    <row r="42" spans="2:16" s="343" customFormat="1" ht="12">
      <c r="C42" s="357" t="s">
        <v>629</v>
      </c>
      <c r="L42" s="344"/>
      <c r="M42" s="344"/>
      <c r="N42" s="344"/>
      <c r="O42" s="344"/>
      <c r="P42" s="344"/>
    </row>
    <row r="43" spans="2:16" s="343" customFormat="1" ht="12">
      <c r="C43" s="359"/>
      <c r="L43" s="344"/>
      <c r="M43" s="344"/>
      <c r="N43" s="344"/>
      <c r="O43" s="344"/>
      <c r="P43" s="344"/>
    </row>
    <row r="44" spans="2:16" s="343" customFormat="1" ht="12">
      <c r="C44" s="359"/>
      <c r="L44" s="344"/>
      <c r="M44" s="344"/>
      <c r="N44" s="344"/>
      <c r="O44" s="344"/>
      <c r="P44" s="344"/>
    </row>
    <row r="45" spans="2:16">
      <c r="B45" s="363" t="s">
        <v>618</v>
      </c>
      <c r="C45" s="341"/>
    </row>
    <row r="46" spans="2:16">
      <c r="C46" s="341"/>
    </row>
    <row r="47" spans="2:16" s="364" customFormat="1" ht="12">
      <c r="B47" s="364" t="s">
        <v>701</v>
      </c>
      <c r="C47" s="365" t="s">
        <v>702</v>
      </c>
      <c r="D47" s="366" t="s">
        <v>703</v>
      </c>
      <c r="E47" s="367" t="s">
        <v>704</v>
      </c>
      <c r="F47" s="368" t="s">
        <v>705</v>
      </c>
      <c r="G47" s="367" t="s">
        <v>633</v>
      </c>
      <c r="L47" s="369"/>
      <c r="M47" s="369"/>
      <c r="N47" s="369"/>
      <c r="O47" s="369"/>
      <c r="P47" s="369"/>
    </row>
    <row r="48" spans="2:16" s="343" customFormat="1" ht="12">
      <c r="B48" s="370"/>
      <c r="C48" s="371"/>
      <c r="D48" s="372"/>
      <c r="E48" s="372"/>
      <c r="F48" s="373"/>
      <c r="G48" s="373"/>
      <c r="L48" s="344"/>
      <c r="M48" s="344"/>
      <c r="N48" s="344"/>
      <c r="O48" s="344"/>
      <c r="P48" s="344"/>
    </row>
    <row r="49" spans="2:16" s="374" customFormat="1" ht="45">
      <c r="B49" s="375" t="s">
        <v>620</v>
      </c>
      <c r="C49" s="376" t="s">
        <v>706</v>
      </c>
      <c r="D49" s="377">
        <v>216.17</v>
      </c>
      <c r="E49" s="378" t="s">
        <v>704</v>
      </c>
      <c r="F49" s="379">
        <v>0</v>
      </c>
      <c r="G49" s="380">
        <f>D49*F49</f>
        <v>0</v>
      </c>
      <c r="L49" s="381"/>
      <c r="M49" s="381"/>
      <c r="N49" s="381"/>
      <c r="O49" s="381"/>
      <c r="P49" s="381"/>
    </row>
    <row r="50" spans="2:16" s="343" customFormat="1" ht="129.75" customHeight="1">
      <c r="B50" s="375" t="s">
        <v>707</v>
      </c>
      <c r="C50" s="376" t="s">
        <v>708</v>
      </c>
      <c r="D50" s="377">
        <v>216.17</v>
      </c>
      <c r="E50" s="378" t="s">
        <v>704</v>
      </c>
      <c r="F50" s="379">
        <v>0</v>
      </c>
      <c r="G50" s="373">
        <f t="shared" ref="G50:G63" si="0">D50*F50</f>
        <v>0</v>
      </c>
      <c r="L50" s="344"/>
      <c r="M50" s="344"/>
      <c r="N50" s="344"/>
      <c r="O50" s="344"/>
      <c r="P50" s="344"/>
    </row>
    <row r="51" spans="2:16" s="382" customFormat="1" ht="45">
      <c r="B51" s="383" t="s">
        <v>709</v>
      </c>
      <c r="C51" s="384" t="s">
        <v>710</v>
      </c>
      <c r="D51" s="385">
        <v>48</v>
      </c>
      <c r="E51" s="386" t="s">
        <v>704</v>
      </c>
      <c r="F51" s="387">
        <v>0</v>
      </c>
      <c r="G51" s="388">
        <f t="shared" si="0"/>
        <v>0</v>
      </c>
      <c r="L51" s="389"/>
      <c r="M51" s="390"/>
      <c r="N51" s="389"/>
      <c r="O51" s="389"/>
      <c r="P51" s="389"/>
    </row>
    <row r="52" spans="2:16" s="382" customFormat="1" ht="58.5" customHeight="1">
      <c r="B52" s="383" t="s">
        <v>711</v>
      </c>
      <c r="C52" s="384" t="s">
        <v>712</v>
      </c>
      <c r="D52" s="385">
        <v>1</v>
      </c>
      <c r="E52" s="386" t="s">
        <v>704</v>
      </c>
      <c r="F52" s="387">
        <v>0</v>
      </c>
      <c r="G52" s="388">
        <f>D52*F52</f>
        <v>0</v>
      </c>
      <c r="L52" s="389"/>
      <c r="M52" s="390"/>
      <c r="N52" s="389"/>
      <c r="O52" s="389"/>
      <c r="P52" s="389"/>
    </row>
    <row r="53" spans="2:16" s="382" customFormat="1" ht="45">
      <c r="B53" s="383" t="s">
        <v>713</v>
      </c>
      <c r="C53" s="384" t="s">
        <v>714</v>
      </c>
      <c r="D53" s="385">
        <v>1</v>
      </c>
      <c r="E53" s="386" t="s">
        <v>704</v>
      </c>
      <c r="F53" s="387">
        <v>0</v>
      </c>
      <c r="G53" s="388">
        <f>D53*F53</f>
        <v>0</v>
      </c>
      <c r="L53" s="389"/>
      <c r="M53" s="390"/>
      <c r="N53" s="389"/>
      <c r="O53" s="389"/>
      <c r="P53" s="389"/>
    </row>
    <row r="54" spans="2:16" s="382" customFormat="1" ht="56.25">
      <c r="B54" s="383" t="s">
        <v>715</v>
      </c>
      <c r="C54" s="384" t="s">
        <v>716</v>
      </c>
      <c r="D54" s="385">
        <v>8</v>
      </c>
      <c r="E54" s="386" t="s">
        <v>704</v>
      </c>
      <c r="F54" s="387">
        <v>0</v>
      </c>
      <c r="G54" s="388">
        <f t="shared" si="0"/>
        <v>0</v>
      </c>
      <c r="L54" s="389"/>
      <c r="M54" s="390"/>
      <c r="N54" s="389"/>
      <c r="O54" s="389"/>
      <c r="P54" s="389"/>
    </row>
    <row r="55" spans="2:16" s="382" customFormat="1" ht="57" customHeight="1">
      <c r="B55" s="391" t="s">
        <v>717</v>
      </c>
      <c r="C55" s="384" t="s">
        <v>718</v>
      </c>
      <c r="D55" s="385">
        <v>1</v>
      </c>
      <c r="E55" s="386" t="s">
        <v>704</v>
      </c>
      <c r="F55" s="387">
        <v>0</v>
      </c>
      <c r="G55" s="388">
        <f>D55*F55</f>
        <v>0</v>
      </c>
      <c r="L55" s="389"/>
      <c r="M55" s="390"/>
      <c r="N55" s="389"/>
      <c r="O55" s="389"/>
      <c r="P55" s="389"/>
    </row>
    <row r="56" spans="2:16" s="382" customFormat="1" ht="56.25" customHeight="1">
      <c r="B56" s="391" t="s">
        <v>719</v>
      </c>
      <c r="C56" s="384" t="s">
        <v>720</v>
      </c>
      <c r="D56" s="385">
        <v>11</v>
      </c>
      <c r="E56" s="386" t="s">
        <v>704</v>
      </c>
      <c r="F56" s="387">
        <v>0</v>
      </c>
      <c r="G56" s="388">
        <f>D56*F56</f>
        <v>0</v>
      </c>
      <c r="L56" s="389"/>
      <c r="M56" s="390"/>
      <c r="N56" s="389"/>
      <c r="O56" s="389"/>
      <c r="P56" s="389"/>
    </row>
    <row r="57" spans="2:16" s="382" customFormat="1" ht="45">
      <c r="B57" s="391" t="s">
        <v>721</v>
      </c>
      <c r="C57" s="384" t="s">
        <v>722</v>
      </c>
      <c r="D57" s="385">
        <v>7</v>
      </c>
      <c r="E57" s="386" t="s">
        <v>704</v>
      </c>
      <c r="F57" s="387">
        <v>0</v>
      </c>
      <c r="G57" s="388">
        <f>D57*F57</f>
        <v>0</v>
      </c>
      <c r="L57" s="389"/>
      <c r="M57" s="390"/>
      <c r="N57" s="389"/>
      <c r="O57" s="389"/>
      <c r="P57" s="389"/>
    </row>
    <row r="58" spans="2:16" s="382" customFormat="1" ht="45">
      <c r="B58" s="383" t="s">
        <v>723</v>
      </c>
      <c r="C58" s="384" t="s">
        <v>724</v>
      </c>
      <c r="D58" s="385">
        <v>1</v>
      </c>
      <c r="E58" s="386" t="s">
        <v>704</v>
      </c>
      <c r="F58" s="387">
        <v>0</v>
      </c>
      <c r="G58" s="388">
        <f t="shared" si="0"/>
        <v>0</v>
      </c>
      <c r="L58" s="389"/>
      <c r="M58" s="390"/>
      <c r="N58" s="389"/>
      <c r="O58" s="389"/>
      <c r="P58" s="389"/>
    </row>
    <row r="59" spans="2:16" s="382" customFormat="1" ht="45">
      <c r="B59" s="383" t="s">
        <v>725</v>
      </c>
      <c r="C59" s="384" t="s">
        <v>726</v>
      </c>
      <c r="D59" s="385">
        <v>8</v>
      </c>
      <c r="E59" s="386" t="s">
        <v>704</v>
      </c>
      <c r="F59" s="387">
        <v>0</v>
      </c>
      <c r="G59" s="388">
        <f t="shared" si="0"/>
        <v>0</v>
      </c>
      <c r="J59" s="392"/>
      <c r="L59" s="389"/>
      <c r="M59" s="390"/>
      <c r="N59" s="389"/>
      <c r="O59" s="389"/>
      <c r="P59" s="389"/>
    </row>
    <row r="60" spans="2:16" s="382" customFormat="1" ht="56.25">
      <c r="B60" s="383" t="s">
        <v>727</v>
      </c>
      <c r="C60" s="384" t="s">
        <v>728</v>
      </c>
      <c r="D60" s="385">
        <v>10</v>
      </c>
      <c r="E60" s="386" t="s">
        <v>704</v>
      </c>
      <c r="F60" s="387">
        <v>0</v>
      </c>
      <c r="G60" s="388">
        <f t="shared" si="0"/>
        <v>0</v>
      </c>
      <c r="L60" s="389"/>
      <c r="M60" s="390"/>
      <c r="N60" s="389"/>
      <c r="O60" s="389"/>
      <c r="P60" s="389"/>
    </row>
    <row r="61" spans="2:16" s="343" customFormat="1" ht="33.75">
      <c r="B61" s="383" t="s">
        <v>729</v>
      </c>
      <c r="C61" s="384" t="s">
        <v>730</v>
      </c>
      <c r="D61" s="385">
        <v>48</v>
      </c>
      <c r="E61" s="386" t="s">
        <v>704</v>
      </c>
      <c r="F61" s="387">
        <v>0</v>
      </c>
      <c r="G61" s="388">
        <f t="shared" si="0"/>
        <v>0</v>
      </c>
      <c r="L61" s="344"/>
      <c r="M61" s="390"/>
      <c r="N61" s="344"/>
      <c r="O61" s="344"/>
      <c r="P61" s="344"/>
    </row>
    <row r="62" spans="2:16" s="343" customFormat="1" ht="33.75">
      <c r="B62" s="383" t="s">
        <v>731</v>
      </c>
      <c r="C62" s="384" t="s">
        <v>732</v>
      </c>
      <c r="D62" s="385">
        <v>11</v>
      </c>
      <c r="E62" s="386" t="s">
        <v>704</v>
      </c>
      <c r="F62" s="387">
        <v>0</v>
      </c>
      <c r="G62" s="388">
        <f t="shared" si="0"/>
        <v>0</v>
      </c>
      <c r="L62" s="344"/>
      <c r="M62" s="390"/>
      <c r="N62" s="344"/>
      <c r="O62" s="344"/>
      <c r="P62" s="344"/>
    </row>
    <row r="63" spans="2:16" s="343" customFormat="1" ht="15">
      <c r="B63" s="391" t="s">
        <v>733</v>
      </c>
      <c r="C63" s="384" t="s">
        <v>734</v>
      </c>
      <c r="D63" s="393">
        <v>5</v>
      </c>
      <c r="E63" s="386" t="s">
        <v>704</v>
      </c>
      <c r="F63" s="394">
        <v>0</v>
      </c>
      <c r="G63" s="395">
        <f t="shared" si="0"/>
        <v>0</v>
      </c>
      <c r="L63" s="344"/>
      <c r="M63" s="390"/>
      <c r="N63" s="344"/>
      <c r="O63" s="344"/>
      <c r="P63" s="344"/>
    </row>
    <row r="64" spans="2:16" s="343" customFormat="1" ht="33.75">
      <c r="B64" s="375" t="s">
        <v>735</v>
      </c>
      <c r="C64" s="376" t="s">
        <v>736</v>
      </c>
      <c r="D64" s="396">
        <v>152.66480000000001</v>
      </c>
      <c r="E64" s="378"/>
      <c r="F64" s="397">
        <v>0</v>
      </c>
      <c r="G64" s="373"/>
      <c r="L64" s="344"/>
      <c r="M64" s="398"/>
      <c r="N64" s="344"/>
      <c r="O64" s="344"/>
      <c r="P64" s="344"/>
    </row>
    <row r="65" spans="2:16" s="343" customFormat="1" ht="12">
      <c r="B65" s="375"/>
      <c r="C65" s="399" t="s">
        <v>737</v>
      </c>
      <c r="D65" s="400">
        <v>152.66480000000001</v>
      </c>
      <c r="E65" s="378" t="s">
        <v>704</v>
      </c>
      <c r="F65" s="397">
        <v>0</v>
      </c>
      <c r="G65" s="373">
        <f>D65*F65</f>
        <v>0</v>
      </c>
      <c r="L65" s="344"/>
      <c r="M65" s="344"/>
      <c r="N65" s="344"/>
      <c r="O65" s="344"/>
      <c r="P65" s="344"/>
    </row>
    <row r="66" spans="2:16" s="343" customFormat="1" ht="67.5">
      <c r="B66" s="375"/>
      <c r="C66" s="376" t="s">
        <v>738</v>
      </c>
      <c r="D66" s="372"/>
      <c r="E66" s="372"/>
      <c r="F66" s="373"/>
      <c r="G66" s="373"/>
      <c r="L66" s="344"/>
      <c r="M66" s="344"/>
      <c r="N66" s="344"/>
      <c r="O66" s="344"/>
      <c r="P66" s="344"/>
    </row>
    <row r="67" spans="2:16" s="343" customFormat="1" ht="22.5">
      <c r="B67" s="375" t="s">
        <v>739</v>
      </c>
      <c r="C67" s="376" t="s">
        <v>740</v>
      </c>
      <c r="D67" s="396">
        <v>13.2752</v>
      </c>
      <c r="E67" s="378"/>
      <c r="F67" s="397">
        <v>0</v>
      </c>
      <c r="G67" s="373"/>
      <c r="L67" s="344"/>
      <c r="M67" s="398"/>
      <c r="N67" s="344"/>
      <c r="O67" s="401"/>
      <c r="P67" s="344"/>
    </row>
    <row r="68" spans="2:16" s="343" customFormat="1" ht="12">
      <c r="B68" s="375"/>
      <c r="C68" s="399" t="s">
        <v>737</v>
      </c>
      <c r="D68" s="400">
        <v>13.2752</v>
      </c>
      <c r="E68" s="378" t="s">
        <v>704</v>
      </c>
      <c r="F68" s="397">
        <v>0</v>
      </c>
      <c r="G68" s="373">
        <f>D68*F68</f>
        <v>0</v>
      </c>
      <c r="L68" s="344"/>
      <c r="M68" s="402"/>
      <c r="N68" s="344"/>
      <c r="O68" s="344"/>
      <c r="P68" s="344"/>
    </row>
    <row r="69" spans="2:16" s="343" customFormat="1" ht="22.5">
      <c r="B69" s="375" t="s">
        <v>741</v>
      </c>
      <c r="C69" s="376" t="s">
        <v>742</v>
      </c>
      <c r="D69" s="403">
        <v>194.553</v>
      </c>
      <c r="E69" s="378" t="s">
        <v>704</v>
      </c>
      <c r="F69" s="404">
        <v>0</v>
      </c>
      <c r="G69" s="373">
        <f>D69*F69</f>
        <v>0</v>
      </c>
      <c r="L69" s="344"/>
      <c r="M69" s="344"/>
      <c r="N69" s="344"/>
      <c r="O69" s="344"/>
      <c r="P69" s="344"/>
    </row>
    <row r="70" spans="2:16" ht="33.75">
      <c r="B70" s="375" t="s">
        <v>743</v>
      </c>
      <c r="C70" s="376" t="s">
        <v>744</v>
      </c>
      <c r="D70" s="405">
        <v>24.73</v>
      </c>
      <c r="E70" s="378" t="s">
        <v>704</v>
      </c>
      <c r="F70" s="397">
        <v>0</v>
      </c>
      <c r="G70" s="373">
        <f>D70*F70</f>
        <v>0</v>
      </c>
      <c r="M70" s="344"/>
    </row>
    <row r="71" spans="2:16" ht="90">
      <c r="B71" s="375" t="s">
        <v>745</v>
      </c>
      <c r="C71" s="376" t="s">
        <v>746</v>
      </c>
      <c r="D71" s="405">
        <v>73.61</v>
      </c>
      <c r="E71" s="378" t="s">
        <v>704</v>
      </c>
      <c r="F71" s="397">
        <v>0</v>
      </c>
      <c r="G71" s="373">
        <f>D71*F71</f>
        <v>0</v>
      </c>
      <c r="M71" s="344"/>
    </row>
    <row r="72" spans="2:16" ht="45">
      <c r="B72" s="375" t="s">
        <v>747</v>
      </c>
      <c r="C72" s="376" t="s">
        <v>748</v>
      </c>
      <c r="D72" s="396">
        <v>65.239999999999981</v>
      </c>
      <c r="E72" s="378"/>
      <c r="F72" s="397">
        <v>0</v>
      </c>
      <c r="G72" s="373"/>
    </row>
    <row r="73" spans="2:16" ht="15">
      <c r="B73" s="406"/>
      <c r="C73" s="407" t="s">
        <v>749</v>
      </c>
      <c r="D73" s="405">
        <v>65.239999999999981</v>
      </c>
      <c r="E73" s="378" t="s">
        <v>704</v>
      </c>
      <c r="F73" s="397">
        <v>0</v>
      </c>
      <c r="G73" s="373">
        <f>D73*F73</f>
        <v>0</v>
      </c>
      <c r="L73" s="408"/>
      <c r="M73" s="408"/>
      <c r="N73" s="408"/>
      <c r="O73" s="408"/>
      <c r="P73" s="408"/>
    </row>
    <row r="74" spans="2:16" ht="45">
      <c r="B74" s="409" t="s">
        <v>750</v>
      </c>
      <c r="C74" s="410" t="s">
        <v>751</v>
      </c>
      <c r="D74" s="411">
        <v>3</v>
      </c>
      <c r="E74" s="412" t="s">
        <v>704</v>
      </c>
      <c r="F74" s="413">
        <f t="shared" ref="F74:F84" si="1">SUBTOTAL(109,G34:G73)</f>
        <v>0</v>
      </c>
      <c r="G74" s="414">
        <f>D74*F74</f>
        <v>0</v>
      </c>
      <c r="L74" s="408"/>
      <c r="M74" s="408"/>
      <c r="N74" s="408"/>
      <c r="O74" s="408"/>
      <c r="P74" s="408"/>
    </row>
    <row r="75" spans="2:16" ht="67.5">
      <c r="B75" s="406" t="s">
        <v>752</v>
      </c>
      <c r="C75" s="337" t="s">
        <v>753</v>
      </c>
      <c r="D75" s="415">
        <v>6</v>
      </c>
      <c r="E75" s="416" t="s">
        <v>704</v>
      </c>
      <c r="F75" s="417">
        <f t="shared" si="1"/>
        <v>0</v>
      </c>
      <c r="G75" s="418">
        <f>D75*F75</f>
        <v>0</v>
      </c>
      <c r="L75" s="408"/>
      <c r="M75" s="408"/>
      <c r="N75" s="408"/>
      <c r="O75" s="408"/>
      <c r="P75" s="408"/>
    </row>
    <row r="76" spans="2:16" ht="22.5">
      <c r="B76" s="406" t="s">
        <v>754</v>
      </c>
      <c r="C76" s="337" t="s">
        <v>755</v>
      </c>
      <c r="D76" s="419">
        <v>497.19099999999992</v>
      </c>
      <c r="E76" s="416" t="s">
        <v>704</v>
      </c>
      <c r="F76" s="420">
        <f t="shared" si="1"/>
        <v>0</v>
      </c>
      <c r="G76" s="421">
        <f>D76*F76</f>
        <v>0</v>
      </c>
      <c r="L76" s="408"/>
      <c r="M76" s="408"/>
      <c r="N76" s="408"/>
      <c r="O76" s="408"/>
      <c r="P76" s="408"/>
    </row>
    <row r="77" spans="2:16" ht="22.5">
      <c r="B77" s="406" t="s">
        <v>756</v>
      </c>
      <c r="C77" s="337" t="s">
        <v>757</v>
      </c>
      <c r="D77" s="422" t="s">
        <v>758</v>
      </c>
      <c r="E77" s="423"/>
      <c r="F77" s="424">
        <f t="shared" si="1"/>
        <v>0</v>
      </c>
      <c r="G77" s="270"/>
      <c r="L77" s="408"/>
      <c r="M77" s="408"/>
      <c r="N77" s="408"/>
      <c r="O77" s="408"/>
      <c r="P77" s="408"/>
    </row>
    <row r="78" spans="2:16" ht="56.25">
      <c r="B78" s="409" t="s">
        <v>759</v>
      </c>
      <c r="C78" s="410" t="s">
        <v>760</v>
      </c>
      <c r="D78" s="411"/>
      <c r="E78" s="412"/>
      <c r="F78" s="413">
        <f t="shared" si="1"/>
        <v>0</v>
      </c>
      <c r="G78" s="414"/>
      <c r="L78" s="408"/>
      <c r="M78" s="408"/>
      <c r="N78" s="408"/>
      <c r="O78" s="408"/>
      <c r="P78" s="408"/>
    </row>
    <row r="79" spans="2:16" s="343" customFormat="1" ht="15">
      <c r="B79" s="425"/>
      <c r="C79" s="426" t="s">
        <v>761</v>
      </c>
      <c r="D79" s="411">
        <v>6</v>
      </c>
      <c r="E79" s="412" t="s">
        <v>704</v>
      </c>
      <c r="F79" s="413">
        <f t="shared" si="1"/>
        <v>0</v>
      </c>
      <c r="G79" s="414">
        <f t="shared" ref="G79:G84" si="2">D79*F79</f>
        <v>0</v>
      </c>
      <c r="L79" s="408"/>
      <c r="M79" s="408"/>
      <c r="N79" s="408"/>
      <c r="O79" s="408"/>
      <c r="P79" s="408"/>
    </row>
    <row r="80" spans="2:16" s="372" customFormat="1" ht="15">
      <c r="B80" s="409"/>
      <c r="C80" s="426" t="s">
        <v>762</v>
      </c>
      <c r="D80" s="411">
        <v>6</v>
      </c>
      <c r="E80" s="412" t="s">
        <v>704</v>
      </c>
      <c r="F80" s="413">
        <f t="shared" si="1"/>
        <v>0</v>
      </c>
      <c r="G80" s="414">
        <f t="shared" si="2"/>
        <v>0</v>
      </c>
      <c r="L80" s="408"/>
      <c r="M80" s="408"/>
      <c r="N80" s="408"/>
      <c r="O80" s="408"/>
      <c r="P80" s="408"/>
    </row>
    <row r="81" spans="2:16" s="372" customFormat="1" ht="15">
      <c r="B81" s="409"/>
      <c r="C81" s="426" t="s">
        <v>763</v>
      </c>
      <c r="D81" s="411">
        <v>6</v>
      </c>
      <c r="E81" s="412" t="s">
        <v>704</v>
      </c>
      <c r="F81" s="413">
        <f t="shared" si="1"/>
        <v>0</v>
      </c>
      <c r="G81" s="414">
        <f t="shared" si="2"/>
        <v>0</v>
      </c>
      <c r="L81" s="408"/>
      <c r="M81" s="408"/>
      <c r="N81" s="408"/>
      <c r="O81" s="408"/>
      <c r="P81" s="408"/>
    </row>
    <row r="82" spans="2:16" s="372" customFormat="1" ht="15">
      <c r="B82" s="409"/>
      <c r="C82" s="426" t="s">
        <v>764</v>
      </c>
      <c r="D82" s="411">
        <v>6</v>
      </c>
      <c r="E82" s="412" t="s">
        <v>704</v>
      </c>
      <c r="F82" s="413">
        <f t="shared" si="1"/>
        <v>0</v>
      </c>
      <c r="G82" s="414">
        <f t="shared" si="2"/>
        <v>0</v>
      </c>
      <c r="L82" s="408"/>
      <c r="M82" s="408"/>
      <c r="N82" s="408"/>
      <c r="O82" s="408"/>
      <c r="P82" s="408"/>
    </row>
    <row r="83" spans="2:16" s="372" customFormat="1" ht="15">
      <c r="B83" s="409"/>
      <c r="C83" s="426" t="s">
        <v>765</v>
      </c>
      <c r="D83" s="411">
        <v>3</v>
      </c>
      <c r="E83" s="412" t="s">
        <v>704</v>
      </c>
      <c r="F83" s="413">
        <f t="shared" si="1"/>
        <v>0</v>
      </c>
      <c r="G83" s="414">
        <f t="shared" si="2"/>
        <v>0</v>
      </c>
      <c r="L83" s="408"/>
      <c r="M83" s="408"/>
      <c r="N83" s="408"/>
      <c r="O83" s="408"/>
      <c r="P83" s="408"/>
    </row>
    <row r="84" spans="2:16" s="372" customFormat="1" ht="15">
      <c r="B84" s="409" t="s">
        <v>766</v>
      </c>
      <c r="C84" s="410" t="s">
        <v>767</v>
      </c>
      <c r="D84" s="427">
        <v>648.51</v>
      </c>
      <c r="E84" s="412" t="s">
        <v>704</v>
      </c>
      <c r="F84" s="428">
        <f t="shared" si="1"/>
        <v>0</v>
      </c>
      <c r="G84" s="414">
        <f t="shared" si="2"/>
        <v>0</v>
      </c>
      <c r="L84" s="408"/>
      <c r="M84" s="408"/>
      <c r="N84" s="408"/>
      <c r="O84" s="408"/>
      <c r="P84" s="408"/>
    </row>
    <row r="85" spans="2:16" s="429" customFormat="1" ht="22.5">
      <c r="B85" s="375" t="s">
        <v>768</v>
      </c>
      <c r="C85" s="376" t="s">
        <v>769</v>
      </c>
      <c r="D85" s="430">
        <v>0.05</v>
      </c>
      <c r="E85" s="378" t="s">
        <v>770</v>
      </c>
      <c r="F85" s="431">
        <f>SUBTOTAL(109,G49:G84)</f>
        <v>0</v>
      </c>
      <c r="G85" s="373">
        <f>D85*F85</f>
        <v>0</v>
      </c>
      <c r="L85" s="408"/>
      <c r="M85" s="408"/>
      <c r="N85" s="408"/>
      <c r="O85" s="408"/>
      <c r="P85" s="408"/>
    </row>
    <row r="86" spans="2:16" s="429" customFormat="1" ht="11.25">
      <c r="B86" s="432" t="s">
        <v>771</v>
      </c>
      <c r="C86" s="433"/>
      <c r="D86" s="372"/>
      <c r="E86" s="372"/>
      <c r="F86" s="372"/>
      <c r="G86" s="373"/>
      <c r="L86" s="434"/>
      <c r="M86" s="434"/>
      <c r="N86" s="434"/>
      <c r="O86" s="434"/>
      <c r="P86" s="434"/>
    </row>
    <row r="87" spans="2:16" s="429" customFormat="1" ht="11.25">
      <c r="B87" s="432"/>
      <c r="C87" s="433"/>
      <c r="D87" s="372"/>
      <c r="E87" s="372"/>
      <c r="F87" s="372"/>
      <c r="G87" s="373"/>
      <c r="L87" s="434"/>
      <c r="M87" s="434"/>
      <c r="N87" s="434"/>
      <c r="O87" s="434"/>
      <c r="P87" s="434"/>
    </row>
    <row r="88" spans="2:16" s="429" customFormat="1">
      <c r="B88" s="341"/>
      <c r="C88" s="435"/>
      <c r="D88" s="341"/>
      <c r="E88" s="341"/>
      <c r="F88" s="341"/>
      <c r="G88" s="341"/>
      <c r="L88" s="434"/>
      <c r="M88" s="434"/>
      <c r="N88" s="434"/>
      <c r="O88" s="434"/>
      <c r="P88" s="434"/>
    </row>
    <row r="89" spans="2:16" s="372" customFormat="1" ht="12">
      <c r="B89" s="364" t="s">
        <v>772</v>
      </c>
      <c r="C89" s="365" t="s">
        <v>773</v>
      </c>
      <c r="D89" s="366" t="s">
        <v>703</v>
      </c>
      <c r="E89" s="367" t="s">
        <v>704</v>
      </c>
      <c r="F89" s="368" t="s">
        <v>705</v>
      </c>
      <c r="G89" s="366" t="s">
        <v>633</v>
      </c>
      <c r="L89" s="436"/>
      <c r="M89" s="434"/>
      <c r="N89" s="436"/>
      <c r="O89" s="436"/>
      <c r="P89" s="436"/>
    </row>
    <row r="90" spans="2:16" s="429" customFormat="1" ht="11.25">
      <c r="B90" s="370"/>
      <c r="C90" s="433"/>
      <c r="D90" s="372"/>
      <c r="E90" s="372"/>
      <c r="F90" s="373"/>
      <c r="G90" s="373"/>
      <c r="L90" s="434"/>
      <c r="M90" s="436"/>
      <c r="N90" s="434"/>
      <c r="O90" s="434"/>
      <c r="P90" s="434"/>
    </row>
    <row r="91" spans="2:16" s="372" customFormat="1" ht="34.5">
      <c r="B91" s="391" t="s">
        <v>620</v>
      </c>
      <c r="C91" s="437" t="s">
        <v>774</v>
      </c>
      <c r="D91" s="438">
        <v>0.05</v>
      </c>
      <c r="E91" s="386" t="s">
        <v>770</v>
      </c>
      <c r="F91" s="395">
        <f>Tabela579[[#Totals],[cena]]</f>
        <v>0</v>
      </c>
      <c r="G91" s="439">
        <f t="shared" ref="G91:G99" si="3">D91*F91</f>
        <v>0</v>
      </c>
      <c r="K91" s="1142"/>
      <c r="L91" s="436"/>
      <c r="M91" s="434"/>
      <c r="N91" s="436"/>
      <c r="O91" s="436"/>
      <c r="P91" s="436"/>
    </row>
    <row r="92" spans="2:16" ht="56.25">
      <c r="B92" s="391" t="s">
        <v>707</v>
      </c>
      <c r="C92" s="440" t="s">
        <v>775</v>
      </c>
      <c r="D92" s="441">
        <v>2</v>
      </c>
      <c r="E92" s="386" t="s">
        <v>704</v>
      </c>
      <c r="F92" s="442">
        <v>0</v>
      </c>
      <c r="G92" s="388">
        <f t="shared" si="3"/>
        <v>0</v>
      </c>
      <c r="K92" s="1142"/>
      <c r="M92" s="436"/>
    </row>
    <row r="93" spans="2:16" ht="45">
      <c r="B93" s="391" t="s">
        <v>709</v>
      </c>
      <c r="C93" s="384" t="s">
        <v>776</v>
      </c>
      <c r="D93" s="443">
        <v>2</v>
      </c>
      <c r="E93" s="386" t="s">
        <v>704</v>
      </c>
      <c r="F93" s="387">
        <v>0</v>
      </c>
      <c r="G93" s="388">
        <f t="shared" si="3"/>
        <v>0</v>
      </c>
    </row>
    <row r="94" spans="2:16" s="444" customFormat="1">
      <c r="B94" s="391" t="s">
        <v>711</v>
      </c>
      <c r="C94" s="384" t="s">
        <v>777</v>
      </c>
      <c r="D94" s="443">
        <v>1</v>
      </c>
      <c r="E94" s="386" t="s">
        <v>704</v>
      </c>
      <c r="F94" s="387">
        <v>0</v>
      </c>
      <c r="G94" s="388">
        <f t="shared" si="3"/>
        <v>0</v>
      </c>
      <c r="L94" s="445"/>
      <c r="M94" s="342"/>
      <c r="N94" s="445"/>
      <c r="O94" s="445"/>
      <c r="P94" s="445"/>
    </row>
    <row r="95" spans="2:16" s="382" customFormat="1" ht="22.5">
      <c r="B95" s="391" t="s">
        <v>713</v>
      </c>
      <c r="C95" s="437" t="s">
        <v>778</v>
      </c>
      <c r="D95" s="441">
        <v>216.17</v>
      </c>
      <c r="E95" s="386" t="s">
        <v>704</v>
      </c>
      <c r="F95" s="442">
        <v>0</v>
      </c>
      <c r="G95" s="388">
        <f t="shared" si="3"/>
        <v>0</v>
      </c>
      <c r="L95" s="389"/>
      <c r="M95" s="445"/>
      <c r="N95" s="389"/>
      <c r="O95" s="389"/>
      <c r="P95" s="389"/>
    </row>
    <row r="96" spans="2:16" s="429" customFormat="1" ht="39" customHeight="1">
      <c r="B96" s="391" t="s">
        <v>715</v>
      </c>
      <c r="C96" s="384" t="s">
        <v>779</v>
      </c>
      <c r="D96" s="443">
        <v>40</v>
      </c>
      <c r="E96" s="386" t="s">
        <v>704</v>
      </c>
      <c r="F96" s="387">
        <v>0</v>
      </c>
      <c r="G96" s="388">
        <f t="shared" si="3"/>
        <v>0</v>
      </c>
      <c r="L96" s="434"/>
      <c r="M96" s="389"/>
      <c r="N96" s="434"/>
      <c r="O96" s="434"/>
      <c r="P96" s="434"/>
    </row>
    <row r="97" spans="2:16" s="429" customFormat="1" ht="22.5">
      <c r="B97" s="391" t="s">
        <v>717</v>
      </c>
      <c r="C97" s="437" t="s">
        <v>780</v>
      </c>
      <c r="D97" s="441">
        <v>216.17</v>
      </c>
      <c r="E97" s="386" t="s">
        <v>704</v>
      </c>
      <c r="F97" s="442">
        <v>0</v>
      </c>
      <c r="G97" s="388">
        <f t="shared" si="3"/>
        <v>0</v>
      </c>
      <c r="L97" s="434"/>
      <c r="M97" s="434"/>
      <c r="N97" s="434"/>
      <c r="O97" s="434"/>
      <c r="P97" s="434"/>
    </row>
    <row r="98" spans="2:16" s="429" customFormat="1" ht="23.25">
      <c r="B98" s="391" t="s">
        <v>719</v>
      </c>
      <c r="C98" s="437" t="s">
        <v>781</v>
      </c>
      <c r="D98" s="443">
        <v>18</v>
      </c>
      <c r="E98" s="386" t="s">
        <v>704</v>
      </c>
      <c r="F98" s="387">
        <v>0</v>
      </c>
      <c r="G98" s="388">
        <f t="shared" si="3"/>
        <v>0</v>
      </c>
      <c r="K98" s="1142"/>
      <c r="L98" s="434"/>
      <c r="M98" s="434"/>
      <c r="N98" s="434"/>
      <c r="O98" s="434"/>
      <c r="P98" s="434"/>
    </row>
    <row r="99" spans="2:16" s="429" customFormat="1" ht="23.25">
      <c r="B99" s="391" t="s">
        <v>721</v>
      </c>
      <c r="C99" s="446" t="s">
        <v>782</v>
      </c>
      <c r="D99" s="443">
        <v>16</v>
      </c>
      <c r="E99" s="386" t="s">
        <v>704</v>
      </c>
      <c r="F99" s="387">
        <v>0</v>
      </c>
      <c r="G99" s="388">
        <f t="shared" si="3"/>
        <v>0</v>
      </c>
      <c r="K99" s="1142"/>
      <c r="L99" s="434"/>
      <c r="M99" s="434"/>
      <c r="N99" s="434"/>
      <c r="O99" s="434"/>
      <c r="P99" s="434"/>
    </row>
    <row r="100" spans="2:16" s="372" customFormat="1" ht="23.25">
      <c r="B100" s="391" t="s">
        <v>723</v>
      </c>
      <c r="C100" s="446" t="s">
        <v>783</v>
      </c>
      <c r="D100" s="443"/>
      <c r="E100" s="386"/>
      <c r="F100" s="387">
        <v>0</v>
      </c>
      <c r="G100" s="388"/>
      <c r="K100" s="1142"/>
      <c r="L100" s="436"/>
      <c r="M100" s="434"/>
      <c r="N100" s="436"/>
      <c r="O100" s="436"/>
      <c r="P100" s="436"/>
    </row>
    <row r="101" spans="2:16" s="447" customFormat="1" ht="15">
      <c r="B101" s="391"/>
      <c r="C101" s="448" t="s">
        <v>784</v>
      </c>
      <c r="D101" s="443">
        <v>3</v>
      </c>
      <c r="E101" s="386" t="s">
        <v>704</v>
      </c>
      <c r="F101" s="387">
        <v>0</v>
      </c>
      <c r="G101" s="388">
        <f>D101*F101</f>
        <v>0</v>
      </c>
      <c r="K101" s="1143"/>
      <c r="L101" s="449"/>
      <c r="M101" s="436"/>
      <c r="N101" s="449"/>
      <c r="O101" s="449"/>
      <c r="P101" s="449"/>
    </row>
    <row r="102" spans="2:16" s="372" customFormat="1" ht="23.25">
      <c r="B102" s="391" t="s">
        <v>725</v>
      </c>
      <c r="C102" s="446" t="s">
        <v>785</v>
      </c>
      <c r="D102" s="443">
        <v>3</v>
      </c>
      <c r="E102" s="386" t="s">
        <v>704</v>
      </c>
      <c r="F102" s="387">
        <v>0</v>
      </c>
      <c r="G102" s="388">
        <f t="shared" ref="G102:G108" si="4">D102*F102</f>
        <v>0</v>
      </c>
      <c r="K102" s="1142"/>
      <c r="L102" s="436"/>
      <c r="M102" s="449"/>
      <c r="N102" s="436"/>
      <c r="O102" s="436"/>
      <c r="P102" s="436"/>
    </row>
    <row r="103" spans="2:16" s="372" customFormat="1" ht="23.25">
      <c r="B103" s="391" t="s">
        <v>727</v>
      </c>
      <c r="C103" s="437" t="s">
        <v>786</v>
      </c>
      <c r="D103" s="443">
        <v>3</v>
      </c>
      <c r="E103" s="386" t="s">
        <v>704</v>
      </c>
      <c r="F103" s="387">
        <v>0</v>
      </c>
      <c r="G103" s="388">
        <f t="shared" si="4"/>
        <v>0</v>
      </c>
      <c r="K103" s="1142"/>
      <c r="L103" s="436"/>
      <c r="M103" s="436"/>
      <c r="N103" s="436"/>
      <c r="O103" s="436"/>
      <c r="P103" s="436"/>
    </row>
    <row r="104" spans="2:16" s="372" customFormat="1" ht="45">
      <c r="B104" s="391" t="s">
        <v>729</v>
      </c>
      <c r="C104" s="437" t="s">
        <v>787</v>
      </c>
      <c r="D104" s="443">
        <v>3</v>
      </c>
      <c r="E104" s="386" t="s">
        <v>704</v>
      </c>
      <c r="F104" s="387">
        <v>0</v>
      </c>
      <c r="G104" s="388">
        <f t="shared" si="4"/>
        <v>0</v>
      </c>
      <c r="L104" s="436"/>
      <c r="M104" s="436"/>
      <c r="N104" s="436"/>
      <c r="O104" s="436"/>
      <c r="P104" s="436"/>
    </row>
    <row r="105" spans="2:16" s="372" customFormat="1" ht="22.5">
      <c r="B105" s="391" t="s">
        <v>731</v>
      </c>
      <c r="C105" s="437" t="s">
        <v>788</v>
      </c>
      <c r="D105" s="441">
        <v>216.17</v>
      </c>
      <c r="E105" s="386" t="s">
        <v>704</v>
      </c>
      <c r="F105" s="442">
        <v>0</v>
      </c>
      <c r="G105" s="388">
        <f t="shared" si="4"/>
        <v>0</v>
      </c>
      <c r="L105" s="436"/>
      <c r="M105" s="436"/>
      <c r="N105" s="436"/>
      <c r="O105" s="436"/>
      <c r="P105" s="436"/>
    </row>
    <row r="106" spans="2:16" s="372" customFormat="1" ht="22.5">
      <c r="B106" s="391" t="s">
        <v>733</v>
      </c>
      <c r="C106" s="384" t="s">
        <v>789</v>
      </c>
      <c r="D106" s="450">
        <v>2</v>
      </c>
      <c r="E106" s="451" t="s">
        <v>704</v>
      </c>
      <c r="F106" s="452">
        <v>0</v>
      </c>
      <c r="G106" s="453">
        <f>D106*F106</f>
        <v>0</v>
      </c>
      <c r="L106" s="436"/>
      <c r="M106" s="436"/>
      <c r="N106" s="436"/>
      <c r="O106" s="436"/>
      <c r="P106" s="436"/>
    </row>
    <row r="107" spans="2:16" s="372" customFormat="1" ht="33.75">
      <c r="B107" s="391" t="s">
        <v>735</v>
      </c>
      <c r="C107" s="437" t="s">
        <v>790</v>
      </c>
      <c r="D107" s="450">
        <v>3</v>
      </c>
      <c r="E107" s="451" t="s">
        <v>704</v>
      </c>
      <c r="F107" s="452">
        <v>0</v>
      </c>
      <c r="G107" s="453">
        <f t="shared" si="4"/>
        <v>0</v>
      </c>
      <c r="L107" s="436"/>
      <c r="M107" s="436"/>
      <c r="N107" s="436"/>
      <c r="O107" s="436"/>
      <c r="P107" s="436"/>
    </row>
    <row r="108" spans="2:16" s="372" customFormat="1" ht="11.25">
      <c r="B108" s="391" t="s">
        <v>739</v>
      </c>
      <c r="C108" s="437" t="s">
        <v>791</v>
      </c>
      <c r="D108" s="441">
        <v>216.17</v>
      </c>
      <c r="E108" s="386" t="s">
        <v>704</v>
      </c>
      <c r="F108" s="442">
        <v>0</v>
      </c>
      <c r="G108" s="388">
        <f t="shared" si="4"/>
        <v>0</v>
      </c>
      <c r="L108" s="436"/>
      <c r="M108" s="436"/>
      <c r="N108" s="436"/>
      <c r="O108" s="436"/>
      <c r="P108" s="436"/>
    </row>
    <row r="109" spans="2:16" s="372" customFormat="1" ht="11.25">
      <c r="B109" s="391" t="s">
        <v>741</v>
      </c>
      <c r="C109" s="384" t="s">
        <v>792</v>
      </c>
      <c r="D109" s="438">
        <v>0.1</v>
      </c>
      <c r="E109" s="386" t="s">
        <v>770</v>
      </c>
      <c r="F109" s="395">
        <f>SUM(G91:G108)</f>
        <v>0</v>
      </c>
      <c r="G109" s="388">
        <f>Tabela57[[#This Row],[količina]]*Tabela57[[#This Row],[cena na enoto]]</f>
        <v>0</v>
      </c>
      <c r="L109" s="436"/>
      <c r="M109" s="436"/>
      <c r="N109" s="436"/>
      <c r="O109" s="436"/>
      <c r="P109" s="436"/>
    </row>
    <row r="110" spans="2:16" s="372" customFormat="1" ht="11.25">
      <c r="B110" s="432" t="s">
        <v>793</v>
      </c>
      <c r="C110" s="433"/>
      <c r="G110" s="373">
        <f>SUBTOTAL(109,Tabela57[cena])</f>
        <v>0</v>
      </c>
      <c r="L110" s="436"/>
      <c r="M110" s="436"/>
      <c r="N110" s="436"/>
      <c r="O110" s="436"/>
      <c r="P110" s="436"/>
    </row>
    <row r="111" spans="2:16" s="372" customFormat="1" ht="11.25">
      <c r="B111" s="432"/>
      <c r="C111" s="433"/>
      <c r="G111" s="373"/>
      <c r="L111" s="436"/>
      <c r="M111" s="436"/>
      <c r="N111" s="436"/>
      <c r="O111" s="436"/>
      <c r="P111" s="436"/>
    </row>
    <row r="112" spans="2:16" s="372" customFormat="1" ht="12">
      <c r="B112" s="454"/>
      <c r="C112" s="359"/>
      <c r="D112" s="343"/>
      <c r="E112" s="343"/>
      <c r="F112" s="343"/>
      <c r="G112" s="345"/>
      <c r="L112" s="436"/>
      <c r="M112" s="436"/>
      <c r="N112" s="436"/>
      <c r="O112" s="436"/>
      <c r="P112" s="436"/>
    </row>
    <row r="113" spans="2:16" s="372" customFormat="1" ht="12">
      <c r="B113" s="364" t="s">
        <v>794</v>
      </c>
      <c r="C113" s="365" t="s">
        <v>795</v>
      </c>
      <c r="D113" s="366" t="s">
        <v>703</v>
      </c>
      <c r="E113" s="367" t="s">
        <v>704</v>
      </c>
      <c r="F113" s="368" t="s">
        <v>705</v>
      </c>
      <c r="G113" s="366" t="s">
        <v>633</v>
      </c>
      <c r="L113" s="436"/>
      <c r="M113" s="436"/>
      <c r="N113" s="436"/>
      <c r="O113" s="436"/>
      <c r="P113" s="436"/>
    </row>
    <row r="114" spans="2:16" s="372" customFormat="1" ht="11.25">
      <c r="B114" s="370"/>
      <c r="C114" s="433"/>
      <c r="G114" s="373"/>
      <c r="L114" s="436"/>
      <c r="M114" s="436"/>
      <c r="N114" s="436"/>
      <c r="O114" s="436"/>
      <c r="P114" s="436"/>
    </row>
    <row r="115" spans="2:16" s="372" customFormat="1" ht="45">
      <c r="B115" s="375" t="s">
        <v>620</v>
      </c>
      <c r="C115" s="376" t="s">
        <v>796</v>
      </c>
      <c r="D115" s="455">
        <f>D116/6</f>
        <v>37</v>
      </c>
      <c r="E115" s="378"/>
      <c r="F115" s="379"/>
      <c r="G115" s="380"/>
      <c r="L115" s="436"/>
      <c r="M115" s="436"/>
      <c r="N115" s="436"/>
      <c r="O115" s="436"/>
      <c r="P115" s="436"/>
    </row>
    <row r="116" spans="2:16" s="372" customFormat="1" ht="11.25">
      <c r="B116" s="375"/>
      <c r="C116" s="433" t="s">
        <v>797</v>
      </c>
      <c r="D116" s="456">
        <v>222</v>
      </c>
      <c r="E116" s="378" t="s">
        <v>704</v>
      </c>
      <c r="F116" s="379">
        <v>0</v>
      </c>
      <c r="G116" s="380">
        <f>D116*F116</f>
        <v>0</v>
      </c>
      <c r="L116" s="436"/>
      <c r="M116" s="436"/>
      <c r="N116" s="436"/>
      <c r="O116" s="436"/>
      <c r="P116" s="436"/>
    </row>
    <row r="117" spans="2:16" s="372" customFormat="1" ht="112.5">
      <c r="B117" s="375" t="s">
        <v>707</v>
      </c>
      <c r="C117" s="371" t="s">
        <v>798</v>
      </c>
      <c r="D117" s="447"/>
      <c r="E117" s="378"/>
      <c r="F117" s="457"/>
      <c r="G117" s="373"/>
      <c r="L117" s="436"/>
      <c r="M117" s="436"/>
      <c r="N117" s="436"/>
      <c r="O117" s="436"/>
      <c r="P117" s="436"/>
    </row>
    <row r="118" spans="2:16" s="372" customFormat="1" ht="11.25" customHeight="1">
      <c r="B118" s="406"/>
      <c r="C118" s="376" t="s">
        <v>799</v>
      </c>
      <c r="D118" s="455">
        <v>1</v>
      </c>
      <c r="E118" s="378" t="s">
        <v>704</v>
      </c>
      <c r="F118" s="457">
        <v>0</v>
      </c>
      <c r="G118" s="373">
        <f>D118*F118</f>
        <v>0</v>
      </c>
      <c r="L118" s="436"/>
      <c r="M118" s="436"/>
      <c r="N118" s="436"/>
      <c r="O118" s="436"/>
      <c r="P118" s="436"/>
    </row>
    <row r="119" spans="2:16" s="372" customFormat="1" ht="11.25">
      <c r="B119" s="406"/>
      <c r="C119" s="376" t="s">
        <v>800</v>
      </c>
      <c r="D119" s="455">
        <v>1</v>
      </c>
      <c r="E119" s="378" t="s">
        <v>704</v>
      </c>
      <c r="F119" s="457">
        <v>0</v>
      </c>
      <c r="G119" s="373">
        <f>D119*F119</f>
        <v>0</v>
      </c>
      <c r="L119" s="436"/>
      <c r="M119" s="436"/>
      <c r="N119" s="436"/>
      <c r="O119" s="436"/>
      <c r="P119" s="436"/>
    </row>
    <row r="120" spans="2:16" s="372" customFormat="1" ht="11.25">
      <c r="B120" s="375"/>
      <c r="C120" s="376" t="s">
        <v>801</v>
      </c>
      <c r="D120" s="455">
        <v>4</v>
      </c>
      <c r="E120" s="378" t="s">
        <v>704</v>
      </c>
      <c r="F120" s="457">
        <v>0</v>
      </c>
      <c r="G120" s="373">
        <f t="shared" ref="G120:G127" si="5">D120*F120</f>
        <v>0</v>
      </c>
      <c r="L120" s="436"/>
      <c r="M120" s="436"/>
      <c r="N120" s="436"/>
      <c r="O120" s="436"/>
      <c r="P120" s="436"/>
    </row>
    <row r="121" spans="2:16" s="372" customFormat="1" ht="11.25">
      <c r="B121" s="406"/>
      <c r="C121" s="376" t="s">
        <v>802</v>
      </c>
      <c r="D121" s="455">
        <v>3</v>
      </c>
      <c r="E121" s="378" t="s">
        <v>704</v>
      </c>
      <c r="F121" s="457">
        <v>0</v>
      </c>
      <c r="G121" s="373">
        <f t="shared" si="5"/>
        <v>0</v>
      </c>
      <c r="L121" s="436"/>
      <c r="M121" s="436"/>
      <c r="N121" s="436"/>
      <c r="O121" s="436"/>
      <c r="P121" s="436"/>
    </row>
    <row r="122" spans="2:16" s="372" customFormat="1" ht="11.25">
      <c r="B122" s="406"/>
      <c r="C122" s="376" t="s">
        <v>803</v>
      </c>
      <c r="D122" s="455">
        <v>3</v>
      </c>
      <c r="E122" s="378" t="s">
        <v>704</v>
      </c>
      <c r="F122" s="457">
        <v>0</v>
      </c>
      <c r="G122" s="373">
        <f>D122*F122</f>
        <v>0</v>
      </c>
      <c r="L122" s="436"/>
      <c r="M122" s="436"/>
      <c r="N122" s="436"/>
      <c r="O122" s="436"/>
      <c r="P122" s="436"/>
    </row>
    <row r="123" spans="2:16" s="372" customFormat="1" ht="11.25">
      <c r="B123" s="406"/>
      <c r="C123" s="458" t="s">
        <v>804</v>
      </c>
      <c r="D123" s="455">
        <v>2</v>
      </c>
      <c r="E123" s="378" t="s">
        <v>704</v>
      </c>
      <c r="F123" s="457">
        <v>0</v>
      </c>
      <c r="G123" s="373">
        <f>D123*F123</f>
        <v>0</v>
      </c>
      <c r="L123" s="436"/>
      <c r="M123" s="436"/>
      <c r="N123" s="436"/>
      <c r="O123" s="436"/>
      <c r="P123" s="436"/>
    </row>
    <row r="124" spans="2:16" s="372" customFormat="1" ht="11.25">
      <c r="B124" s="406"/>
      <c r="C124" s="458" t="s">
        <v>805</v>
      </c>
      <c r="D124" s="455">
        <v>1</v>
      </c>
      <c r="E124" s="378" t="s">
        <v>704</v>
      </c>
      <c r="F124" s="457">
        <v>0</v>
      </c>
      <c r="G124" s="373">
        <f>D124*F124</f>
        <v>0</v>
      </c>
      <c r="L124" s="436"/>
      <c r="M124" s="436"/>
      <c r="N124" s="436"/>
      <c r="O124" s="436"/>
      <c r="P124" s="436"/>
    </row>
    <row r="125" spans="2:16" s="372" customFormat="1" ht="11.25">
      <c r="B125" s="375"/>
      <c r="C125" s="458" t="s">
        <v>806</v>
      </c>
      <c r="D125" s="455">
        <v>1</v>
      </c>
      <c r="E125" s="378" t="s">
        <v>704</v>
      </c>
      <c r="F125" s="457">
        <v>0</v>
      </c>
      <c r="G125" s="373">
        <f t="shared" si="5"/>
        <v>0</v>
      </c>
      <c r="L125" s="436"/>
      <c r="M125" s="436"/>
      <c r="N125" s="436"/>
      <c r="O125" s="436"/>
      <c r="P125" s="436"/>
    </row>
    <row r="126" spans="2:16">
      <c r="B126" s="406"/>
      <c r="C126" s="376" t="s">
        <v>807</v>
      </c>
      <c r="D126" s="455">
        <v>1</v>
      </c>
      <c r="E126" s="378" t="s">
        <v>704</v>
      </c>
      <c r="F126" s="457">
        <v>0</v>
      </c>
      <c r="G126" s="373">
        <f>D126*F126</f>
        <v>0</v>
      </c>
      <c r="M126" s="436"/>
    </row>
    <row r="127" spans="2:16">
      <c r="B127" s="375"/>
      <c r="C127" s="376" t="s">
        <v>808</v>
      </c>
      <c r="D127" s="455">
        <v>1</v>
      </c>
      <c r="E127" s="378" t="s">
        <v>704</v>
      </c>
      <c r="F127" s="457">
        <v>0</v>
      </c>
      <c r="G127" s="373">
        <f t="shared" si="5"/>
        <v>0</v>
      </c>
      <c r="M127" s="436"/>
    </row>
    <row r="128" spans="2:16">
      <c r="B128" s="375"/>
      <c r="C128" s="459" t="s">
        <v>809</v>
      </c>
      <c r="D128" s="462">
        <f>SUM(D118:D127)</f>
        <v>18</v>
      </c>
      <c r="E128" s="378"/>
      <c r="F128" s="379"/>
      <c r="G128" s="373"/>
    </row>
    <row r="129" spans="2:9" ht="67.5">
      <c r="B129" s="375" t="s">
        <v>709</v>
      </c>
      <c r="C129" s="433" t="s">
        <v>810</v>
      </c>
      <c r="D129" s="455"/>
      <c r="E129" s="378"/>
      <c r="F129" s="379"/>
      <c r="G129" s="373"/>
    </row>
    <row r="130" spans="2:9">
      <c r="B130" s="375"/>
      <c r="C130" s="433" t="s">
        <v>811</v>
      </c>
      <c r="D130" s="455">
        <v>6</v>
      </c>
      <c r="E130" s="378" t="s">
        <v>704</v>
      </c>
      <c r="F130" s="457">
        <v>0</v>
      </c>
      <c r="G130" s="373">
        <f>D130*F130</f>
        <v>0</v>
      </c>
    </row>
    <row r="131" spans="2:9">
      <c r="B131" s="375"/>
      <c r="C131" s="433" t="s">
        <v>812</v>
      </c>
      <c r="D131" s="455">
        <v>6</v>
      </c>
      <c r="E131" s="378" t="s">
        <v>704</v>
      </c>
      <c r="F131" s="457">
        <v>0</v>
      </c>
      <c r="G131" s="373">
        <f>D131*F131</f>
        <v>0</v>
      </c>
    </row>
    <row r="132" spans="2:9">
      <c r="B132" s="406"/>
      <c r="C132" s="433" t="s">
        <v>813</v>
      </c>
      <c r="D132" s="455">
        <v>1</v>
      </c>
      <c r="E132" s="378" t="s">
        <v>704</v>
      </c>
      <c r="F132" s="457">
        <v>0</v>
      </c>
      <c r="G132" s="373">
        <f>D132*F132</f>
        <v>0</v>
      </c>
    </row>
    <row r="133" spans="2:9">
      <c r="B133" s="406"/>
      <c r="C133" s="460" t="s">
        <v>814</v>
      </c>
      <c r="D133" s="455">
        <v>1</v>
      </c>
      <c r="E133" s="378" t="s">
        <v>704</v>
      </c>
      <c r="F133" s="457">
        <v>0</v>
      </c>
      <c r="G133" s="373">
        <f>D133*F133</f>
        <v>0</v>
      </c>
    </row>
    <row r="134" spans="2:9">
      <c r="B134" s="406"/>
      <c r="C134" s="460" t="s">
        <v>815</v>
      </c>
      <c r="D134" s="455">
        <v>2</v>
      </c>
      <c r="E134" s="378" t="s">
        <v>704</v>
      </c>
      <c r="F134" s="457">
        <v>0</v>
      </c>
      <c r="G134" s="373">
        <f>D134*F134</f>
        <v>0</v>
      </c>
    </row>
    <row r="135" spans="2:9">
      <c r="B135" s="375"/>
      <c r="C135" s="459" t="s">
        <v>816</v>
      </c>
      <c r="D135" s="462">
        <f>SUM(D130:D134)</f>
        <v>16</v>
      </c>
      <c r="E135" s="378"/>
      <c r="F135" s="379"/>
      <c r="G135" s="373"/>
      <c r="H135" s="372"/>
      <c r="I135" s="372"/>
    </row>
    <row r="136" spans="2:9" ht="45">
      <c r="B136" s="375" t="s">
        <v>711</v>
      </c>
      <c r="C136" s="376" t="s">
        <v>817</v>
      </c>
      <c r="D136" s="455"/>
      <c r="E136" s="378"/>
      <c r="F136" s="379"/>
      <c r="G136" s="373"/>
    </row>
    <row r="137" spans="2:9">
      <c r="B137" s="406"/>
      <c r="C137" s="459" t="s">
        <v>818</v>
      </c>
      <c r="D137" s="455">
        <v>3</v>
      </c>
      <c r="E137" s="378" t="s">
        <v>704</v>
      </c>
      <c r="F137" s="457">
        <v>0</v>
      </c>
      <c r="G137" s="373">
        <f>D137*F137</f>
        <v>0</v>
      </c>
    </row>
    <row r="138" spans="2:9">
      <c r="B138" s="406" t="s">
        <v>713</v>
      </c>
      <c r="C138" s="433" t="s">
        <v>819</v>
      </c>
      <c r="D138" s="455">
        <v>1</v>
      </c>
      <c r="E138" s="378" t="s">
        <v>704</v>
      </c>
      <c r="F138" s="457">
        <v>0</v>
      </c>
      <c r="G138" s="373">
        <f>D138*F138</f>
        <v>0</v>
      </c>
    </row>
    <row r="139" spans="2:9">
      <c r="B139" s="375" t="s">
        <v>715</v>
      </c>
      <c r="C139" s="433" t="s">
        <v>820</v>
      </c>
      <c r="D139" s="455">
        <v>2</v>
      </c>
      <c r="E139" s="378" t="s">
        <v>704</v>
      </c>
      <c r="F139" s="457">
        <v>0</v>
      </c>
      <c r="G139" s="373">
        <f>D139*F139</f>
        <v>0</v>
      </c>
    </row>
    <row r="140" spans="2:9">
      <c r="B140" s="406"/>
      <c r="C140" s="461" t="s">
        <v>821</v>
      </c>
      <c r="D140" s="462">
        <f>SUM(D137:D139)</f>
        <v>6</v>
      </c>
      <c r="E140" s="463"/>
      <c r="F140" s="464"/>
      <c r="G140" s="465"/>
    </row>
    <row r="141" spans="2:9" ht="33.75">
      <c r="B141" s="375" t="s">
        <v>717</v>
      </c>
      <c r="C141" s="433" t="s">
        <v>822</v>
      </c>
      <c r="D141" s="447">
        <v>0.1</v>
      </c>
      <c r="E141" s="378" t="s">
        <v>770</v>
      </c>
      <c r="F141" s="431">
        <f>SUM(G116:G140)</f>
        <v>0</v>
      </c>
      <c r="G141" s="373">
        <f>D141*F141</f>
        <v>0</v>
      </c>
    </row>
    <row r="142" spans="2:9" ht="22.5">
      <c r="B142" s="375" t="s">
        <v>719</v>
      </c>
      <c r="C142" s="433" t="s">
        <v>823</v>
      </c>
      <c r="D142" s="447">
        <v>0.1</v>
      </c>
      <c r="E142" s="378" t="s">
        <v>770</v>
      </c>
      <c r="F142" s="431">
        <f>SUM(G116:G140)</f>
        <v>0</v>
      </c>
      <c r="G142" s="373">
        <f>D142*F142</f>
        <v>0</v>
      </c>
    </row>
    <row r="143" spans="2:9">
      <c r="B143" s="466" t="s">
        <v>824</v>
      </c>
      <c r="C143" s="458"/>
      <c r="D143" s="298"/>
      <c r="E143" s="298"/>
      <c r="F143" s="464"/>
      <c r="G143" s="465">
        <f>SUBTOTAL(109,Tabela579[cena])</f>
        <v>0</v>
      </c>
    </row>
    <row r="144" spans="2:9">
      <c r="F144" s="467"/>
    </row>
    <row r="145" spans="2:19">
      <c r="F145" s="467"/>
    </row>
    <row r="146" spans="2:19">
      <c r="B146" s="363" t="s">
        <v>825</v>
      </c>
      <c r="F146" s="467"/>
    </row>
    <row r="148" spans="2:19">
      <c r="B148" s="364" t="s">
        <v>826</v>
      </c>
      <c r="C148" s="365" t="s">
        <v>827</v>
      </c>
      <c r="D148" s="366" t="s">
        <v>703</v>
      </c>
      <c r="E148" s="367" t="s">
        <v>704</v>
      </c>
      <c r="F148" s="368" t="s">
        <v>705</v>
      </c>
      <c r="G148" s="366" t="s">
        <v>633</v>
      </c>
    </row>
    <row r="149" spans="2:19">
      <c r="B149" s="370"/>
      <c r="C149" s="433"/>
      <c r="D149" s="372"/>
      <c r="E149" s="372"/>
      <c r="F149" s="1144"/>
      <c r="G149" s="373"/>
    </row>
    <row r="150" spans="2:19" ht="36.75" customHeight="1">
      <c r="B150" s="375" t="s">
        <v>620</v>
      </c>
      <c r="C150" s="376" t="s">
        <v>828</v>
      </c>
      <c r="D150" s="455">
        <v>26</v>
      </c>
      <c r="E150" s="378"/>
      <c r="F150" s="457">
        <v>0</v>
      </c>
      <c r="G150" s="380">
        <f>D150*F150</f>
        <v>0</v>
      </c>
    </row>
    <row r="151" spans="2:19" ht="75.95" customHeight="1">
      <c r="B151" s="375" t="s">
        <v>707</v>
      </c>
      <c r="C151" s="371" t="s">
        <v>829</v>
      </c>
      <c r="D151" s="372"/>
      <c r="E151" s="372"/>
      <c r="F151" s="457"/>
      <c r="G151" s="373"/>
    </row>
    <row r="152" spans="2:19">
      <c r="B152" s="375"/>
      <c r="C152" s="433" t="s">
        <v>830</v>
      </c>
      <c r="D152" s="377">
        <v>63.2</v>
      </c>
      <c r="E152" s="378" t="s">
        <v>704</v>
      </c>
      <c r="F152" s="379">
        <v>0</v>
      </c>
      <c r="G152" s="380">
        <f>D152*F152</f>
        <v>0</v>
      </c>
      <c r="J152" s="468"/>
    </row>
    <row r="153" spans="2:19" ht="67.5">
      <c r="B153" s="375"/>
      <c r="C153" s="376" t="s">
        <v>831</v>
      </c>
      <c r="D153" s="469"/>
      <c r="E153" s="378"/>
      <c r="F153" s="457"/>
      <c r="G153" s="380"/>
    </row>
    <row r="154" spans="2:19" ht="90.75" customHeight="1">
      <c r="B154" s="375" t="s">
        <v>709</v>
      </c>
      <c r="C154" s="376" t="s">
        <v>832</v>
      </c>
      <c r="D154" s="377">
        <v>63.2</v>
      </c>
      <c r="E154" s="378" t="s">
        <v>704</v>
      </c>
      <c r="F154" s="379">
        <v>0</v>
      </c>
      <c r="G154" s="373">
        <f t="shared" ref="G154:G161" si="6">D154*F154</f>
        <v>0</v>
      </c>
    </row>
    <row r="155" spans="2:19" ht="24" customHeight="1">
      <c r="B155" s="375" t="s">
        <v>711</v>
      </c>
      <c r="C155" s="376" t="s">
        <v>833</v>
      </c>
      <c r="D155" s="455">
        <v>1</v>
      </c>
      <c r="E155" s="378" t="s">
        <v>704</v>
      </c>
      <c r="F155" s="457">
        <v>0</v>
      </c>
      <c r="G155" s="373">
        <f t="shared" si="6"/>
        <v>0</v>
      </c>
    </row>
    <row r="156" spans="2:19" ht="22.5">
      <c r="B156" s="375" t="s">
        <v>713</v>
      </c>
      <c r="C156" s="433" t="s">
        <v>834</v>
      </c>
      <c r="D156" s="377">
        <v>5</v>
      </c>
      <c r="E156" s="378" t="s">
        <v>704</v>
      </c>
      <c r="F156" s="379">
        <v>0</v>
      </c>
      <c r="G156" s="373">
        <f t="shared" si="6"/>
        <v>0</v>
      </c>
    </row>
    <row r="157" spans="2:19" ht="22.5">
      <c r="B157" s="406" t="s">
        <v>715</v>
      </c>
      <c r="C157" s="458" t="s">
        <v>835</v>
      </c>
      <c r="D157" s="455">
        <v>13</v>
      </c>
      <c r="E157" s="378" t="s">
        <v>704</v>
      </c>
      <c r="F157" s="457">
        <v>0</v>
      </c>
      <c r="G157" s="373">
        <f>D157*F157</f>
        <v>0</v>
      </c>
    </row>
    <row r="158" spans="2:19" ht="22.5">
      <c r="B158" s="375" t="s">
        <v>717</v>
      </c>
      <c r="C158" s="376" t="s">
        <v>836</v>
      </c>
      <c r="D158" s="455">
        <v>42</v>
      </c>
      <c r="E158" s="378" t="s">
        <v>704</v>
      </c>
      <c r="F158" s="457">
        <v>0</v>
      </c>
      <c r="G158" s="373">
        <f t="shared" si="6"/>
        <v>0</v>
      </c>
      <c r="L158" s="408"/>
      <c r="N158" s="408"/>
      <c r="O158" s="408"/>
      <c r="P158" s="408"/>
      <c r="Q158" s="470"/>
      <c r="R158" s="470"/>
      <c r="S158" s="470"/>
    </row>
    <row r="159" spans="2:19" ht="15">
      <c r="B159" s="375" t="s">
        <v>719</v>
      </c>
      <c r="C159" s="376" t="s">
        <v>837</v>
      </c>
      <c r="D159" s="455">
        <v>13</v>
      </c>
      <c r="E159" s="378" t="s">
        <v>704</v>
      </c>
      <c r="F159" s="457">
        <v>0</v>
      </c>
      <c r="G159" s="373">
        <f t="shared" si="6"/>
        <v>0</v>
      </c>
      <c r="L159" s="408"/>
      <c r="M159" s="408"/>
      <c r="N159" s="408"/>
      <c r="O159" s="408"/>
      <c r="P159" s="408"/>
      <c r="Q159" s="470"/>
      <c r="R159" s="470"/>
      <c r="S159" s="470"/>
    </row>
    <row r="160" spans="2:19" ht="22.5">
      <c r="B160" s="375" t="s">
        <v>721</v>
      </c>
      <c r="C160" s="376" t="s">
        <v>838</v>
      </c>
      <c r="D160" s="455">
        <v>13</v>
      </c>
      <c r="E160" s="378" t="s">
        <v>704</v>
      </c>
      <c r="F160" s="457">
        <v>0</v>
      </c>
      <c r="G160" s="373">
        <f t="shared" si="6"/>
        <v>0</v>
      </c>
      <c r="M160" s="408"/>
    </row>
    <row r="161" spans="2:7">
      <c r="B161" s="375" t="s">
        <v>723</v>
      </c>
      <c r="C161" s="376" t="s">
        <v>839</v>
      </c>
      <c r="D161" s="447">
        <v>0.15</v>
      </c>
      <c r="E161" s="378" t="s">
        <v>770</v>
      </c>
      <c r="F161" s="471">
        <f>SUM(G150:G160)</f>
        <v>0</v>
      </c>
      <c r="G161" s="373">
        <f t="shared" si="6"/>
        <v>0</v>
      </c>
    </row>
    <row r="162" spans="2:7">
      <c r="B162" s="432" t="s">
        <v>771</v>
      </c>
      <c r="C162" s="433"/>
      <c r="D162" s="372"/>
      <c r="E162" s="372"/>
      <c r="F162" s="457"/>
      <c r="G162" s="373">
        <f>SUBTOTAL(109,Tabela57916[cena])</f>
        <v>0</v>
      </c>
    </row>
    <row r="163" spans="2:7">
      <c r="B163" s="432"/>
      <c r="C163" s="433"/>
      <c r="D163" s="372"/>
      <c r="E163" s="372"/>
      <c r="F163" s="457"/>
      <c r="G163" s="373"/>
    </row>
    <row r="165" spans="2:7">
      <c r="B165" s="364" t="s">
        <v>840</v>
      </c>
      <c r="C165" s="365" t="s">
        <v>841</v>
      </c>
      <c r="D165" s="366" t="s">
        <v>703</v>
      </c>
      <c r="E165" s="367" t="s">
        <v>704</v>
      </c>
      <c r="F165" s="368" t="s">
        <v>705</v>
      </c>
      <c r="G165" s="366" t="s">
        <v>633</v>
      </c>
    </row>
    <row r="166" spans="2:7">
      <c r="B166" s="370"/>
      <c r="C166" s="433"/>
      <c r="D166" s="372"/>
      <c r="E166" s="372"/>
      <c r="F166" s="372"/>
      <c r="G166" s="373"/>
    </row>
    <row r="167" spans="2:7" ht="33.75">
      <c r="B167" s="375" t="s">
        <v>620</v>
      </c>
      <c r="C167" s="376" t="s">
        <v>842</v>
      </c>
      <c r="D167" s="447">
        <v>0.05</v>
      </c>
      <c r="E167" s="378" t="s">
        <v>770</v>
      </c>
      <c r="F167" s="1145">
        <f>Tabela579161819[[#Totals],[cena]]</f>
        <v>0</v>
      </c>
      <c r="G167" s="380">
        <f>D167*F167</f>
        <v>0</v>
      </c>
    </row>
    <row r="168" spans="2:7" ht="33.75">
      <c r="B168" s="375" t="s">
        <v>707</v>
      </c>
      <c r="C168" s="371" t="s">
        <v>843</v>
      </c>
      <c r="D168" s="456">
        <v>63.2</v>
      </c>
      <c r="E168" s="378" t="s">
        <v>704</v>
      </c>
      <c r="F168" s="379">
        <v>0</v>
      </c>
      <c r="G168" s="380">
        <f>D168*F168</f>
        <v>0</v>
      </c>
    </row>
    <row r="169" spans="2:7" ht="22.5">
      <c r="B169" s="375" t="s">
        <v>709</v>
      </c>
      <c r="C169" s="376" t="s">
        <v>844</v>
      </c>
      <c r="D169" s="377">
        <v>63.2</v>
      </c>
      <c r="E169" s="378" t="s">
        <v>704</v>
      </c>
      <c r="F169" s="379">
        <v>0</v>
      </c>
      <c r="G169" s="373">
        <f>D169*F169</f>
        <v>0</v>
      </c>
    </row>
    <row r="170" spans="2:7" ht="33.75">
      <c r="B170" s="375" t="s">
        <v>711</v>
      </c>
      <c r="C170" s="376" t="s">
        <v>845</v>
      </c>
      <c r="D170" s="472">
        <v>13</v>
      </c>
      <c r="E170" s="378" t="s">
        <v>704</v>
      </c>
      <c r="F170" s="473">
        <v>0</v>
      </c>
      <c r="G170" s="373">
        <f t="shared" ref="G170:G175" si="7">D170*F170</f>
        <v>0</v>
      </c>
    </row>
    <row r="171" spans="2:7" ht="22.5">
      <c r="B171" s="375" t="s">
        <v>713</v>
      </c>
      <c r="C171" s="376" t="s">
        <v>846</v>
      </c>
      <c r="D171" s="472">
        <v>13</v>
      </c>
      <c r="E171" s="378" t="s">
        <v>704</v>
      </c>
      <c r="F171" s="473"/>
      <c r="G171" s="373">
        <f t="shared" si="7"/>
        <v>0</v>
      </c>
    </row>
    <row r="172" spans="2:7" ht="22.5">
      <c r="B172" s="375" t="s">
        <v>715</v>
      </c>
      <c r="C172" s="376" t="s">
        <v>847</v>
      </c>
      <c r="D172" s="377">
        <v>63.2</v>
      </c>
      <c r="E172" s="378" t="s">
        <v>704</v>
      </c>
      <c r="F172" s="379">
        <v>0</v>
      </c>
      <c r="G172" s="373">
        <f t="shared" si="7"/>
        <v>0</v>
      </c>
    </row>
    <row r="173" spans="2:7" ht="22.5">
      <c r="B173" s="375" t="s">
        <v>717</v>
      </c>
      <c r="C173" s="376" t="s">
        <v>848</v>
      </c>
      <c r="D173" s="450">
        <v>3</v>
      </c>
      <c r="E173" s="451" t="s">
        <v>704</v>
      </c>
      <c r="F173" s="452"/>
      <c r="G173" s="453">
        <f t="shared" si="7"/>
        <v>0</v>
      </c>
    </row>
    <row r="174" spans="2:7">
      <c r="B174" s="375" t="s">
        <v>719</v>
      </c>
      <c r="C174" s="376" t="s">
        <v>791</v>
      </c>
      <c r="D174" s="377">
        <v>63.2</v>
      </c>
      <c r="E174" s="378" t="s">
        <v>704</v>
      </c>
      <c r="F174" s="379">
        <v>0</v>
      </c>
      <c r="G174" s="373">
        <f t="shared" si="7"/>
        <v>0</v>
      </c>
    </row>
    <row r="175" spans="2:7">
      <c r="B175" s="375" t="s">
        <v>721</v>
      </c>
      <c r="C175" s="376" t="s">
        <v>849</v>
      </c>
      <c r="D175" s="447">
        <v>0.1</v>
      </c>
      <c r="E175" s="378" t="s">
        <v>770</v>
      </c>
      <c r="F175" s="471">
        <f>SUM(G167:G174)</f>
        <v>0</v>
      </c>
      <c r="G175" s="373">
        <f t="shared" si="7"/>
        <v>0</v>
      </c>
    </row>
    <row r="176" spans="2:7">
      <c r="B176" s="432" t="s">
        <v>793</v>
      </c>
      <c r="C176" s="433"/>
      <c r="D176" s="372"/>
      <c r="E176" s="372"/>
      <c r="F176" s="457"/>
      <c r="G176" s="373">
        <f>SUBTOTAL(109,Tabela5791618[cena])</f>
        <v>0</v>
      </c>
    </row>
    <row r="179" spans="2:7">
      <c r="B179" s="364" t="s">
        <v>850</v>
      </c>
      <c r="C179" s="365" t="s">
        <v>851</v>
      </c>
      <c r="D179" s="366" t="s">
        <v>703</v>
      </c>
      <c r="E179" s="367" t="s">
        <v>704</v>
      </c>
      <c r="F179" s="368" t="s">
        <v>705</v>
      </c>
      <c r="G179" s="366" t="s">
        <v>633</v>
      </c>
    </row>
    <row r="180" spans="2:7">
      <c r="B180" s="370"/>
      <c r="C180" s="433"/>
      <c r="D180" s="372"/>
      <c r="E180" s="372"/>
      <c r="F180" s="372"/>
      <c r="G180" s="373"/>
    </row>
    <row r="181" spans="2:7">
      <c r="B181" s="375" t="s">
        <v>620</v>
      </c>
      <c r="C181" s="376" t="s">
        <v>852</v>
      </c>
      <c r="D181" s="456">
        <v>63.2</v>
      </c>
      <c r="E181" s="378"/>
      <c r="F181" s="379">
        <v>0</v>
      </c>
      <c r="G181" s="380">
        <f>D181*F181</f>
        <v>0</v>
      </c>
    </row>
    <row r="182" spans="2:7">
      <c r="B182" s="375" t="s">
        <v>707</v>
      </c>
      <c r="C182" s="371" t="s">
        <v>853</v>
      </c>
      <c r="D182" s="456">
        <v>61.9</v>
      </c>
      <c r="E182" s="378" t="s">
        <v>704</v>
      </c>
      <c r="F182" s="379">
        <v>0</v>
      </c>
      <c r="G182" s="380">
        <f>D182*F182</f>
        <v>0</v>
      </c>
    </row>
    <row r="183" spans="2:7" ht="47.25" customHeight="1">
      <c r="B183" s="375" t="s">
        <v>709</v>
      </c>
      <c r="C183" s="371" t="s">
        <v>854</v>
      </c>
      <c r="D183" s="447"/>
      <c r="E183" s="378"/>
      <c r="F183" s="457"/>
      <c r="G183" s="373"/>
    </row>
    <row r="184" spans="2:7">
      <c r="B184" s="375"/>
      <c r="C184" s="474"/>
      <c r="D184" s="472">
        <v>13</v>
      </c>
      <c r="E184" s="378" t="s">
        <v>704</v>
      </c>
      <c r="F184" s="473">
        <v>0</v>
      </c>
      <c r="G184" s="373">
        <f>D184*F184</f>
        <v>0</v>
      </c>
    </row>
    <row r="185" spans="2:7" ht="78.75">
      <c r="B185" s="375" t="s">
        <v>711</v>
      </c>
      <c r="C185" s="376" t="s">
        <v>855</v>
      </c>
      <c r="D185" s="455"/>
      <c r="E185" s="378"/>
      <c r="F185" s="457"/>
      <c r="G185" s="373"/>
    </row>
    <row r="186" spans="2:7">
      <c r="B186" s="375"/>
      <c r="C186" s="459"/>
      <c r="D186" s="472">
        <v>13</v>
      </c>
      <c r="E186" s="378" t="s">
        <v>704</v>
      </c>
      <c r="F186" s="473">
        <v>0</v>
      </c>
      <c r="G186" s="373">
        <f>D186*F186</f>
        <v>0</v>
      </c>
    </row>
    <row r="187" spans="2:7">
      <c r="B187" s="375" t="s">
        <v>713</v>
      </c>
      <c r="C187" s="433" t="s">
        <v>856</v>
      </c>
      <c r="D187" s="447">
        <v>0.1</v>
      </c>
      <c r="E187" s="378" t="s">
        <v>770</v>
      </c>
      <c r="F187" s="475">
        <f>SUM(G181:G186)</f>
        <v>0</v>
      </c>
      <c r="G187" s="373">
        <f>D187*F187</f>
        <v>0</v>
      </c>
    </row>
    <row r="188" spans="2:7" ht="22.5">
      <c r="B188" s="375" t="s">
        <v>715</v>
      </c>
      <c r="C188" s="433" t="s">
        <v>857</v>
      </c>
      <c r="D188" s="447">
        <v>0.1</v>
      </c>
      <c r="E188" s="378" t="s">
        <v>770</v>
      </c>
      <c r="F188" s="471">
        <f>SUM(G181:G186)</f>
        <v>0</v>
      </c>
      <c r="G188" s="373">
        <f>D188*F188</f>
        <v>0</v>
      </c>
    </row>
    <row r="189" spans="2:7">
      <c r="B189" s="375"/>
      <c r="C189" s="433"/>
      <c r="D189" s="455"/>
      <c r="E189" s="378"/>
      <c r="F189" s="457"/>
      <c r="G189" s="373"/>
    </row>
    <row r="190" spans="2:7">
      <c r="B190" s="432" t="s">
        <v>824</v>
      </c>
      <c r="C190" s="433"/>
      <c r="D190" s="372"/>
      <c r="E190" s="372"/>
      <c r="F190" s="457"/>
      <c r="G190" s="373">
        <f>SUBTOTAL(109,Tabela579161819[cena])</f>
        <v>0</v>
      </c>
    </row>
  </sheetData>
  <sheetProtection algorithmName="SHA-512" hashValue="svWT3f2WY6EqOCWLFJuk9TLl2B3in3JJzbdTY6Ko8jqx0bGaw3L6pNtUEOqCnCWQSdMQteDVO1pY0asrGGj9dg==" saltValue="kAfr76tLpa8e18gRzvznfA==" spinCount="100000" sheet="1" objects="1" scenarios="1"/>
  <protectedRanges>
    <protectedRange sqref="F49:F190" name="CENA"/>
  </protectedRanges>
  <mergeCells count="7">
    <mergeCell ref="C35:F36"/>
    <mergeCell ref="C3:G3"/>
    <mergeCell ref="C4:G4"/>
    <mergeCell ref="C5:G5"/>
    <mergeCell ref="F21:G21"/>
    <mergeCell ref="C28:F31"/>
    <mergeCell ref="C32:F34"/>
  </mergeCells>
  <pageMargins left="0.7" right="0.7" top="0.75" bottom="0.75" header="0.3" footer="0.3"/>
  <pageSetup paperSize="9" orientation="portrait" r:id="rId1"/>
  <tableParts count="6">
    <tablePart r:id="rId2"/>
    <tablePart r:id="rId3"/>
    <tablePart r:id="rId4"/>
    <tablePart r:id="rId5"/>
    <tablePart r:id="rId6"/>
    <tablePart r:id="rId7"/>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60"/>
  <sheetViews>
    <sheetView workbookViewId="0">
      <selection activeCell="K43" sqref="K43"/>
    </sheetView>
  </sheetViews>
  <sheetFormatPr defaultColWidth="8.85546875" defaultRowHeight="12.75"/>
  <cols>
    <col min="1" max="1" width="6.140625" style="492" customWidth="1"/>
    <col min="2" max="2" width="24.85546875" style="492" customWidth="1"/>
    <col min="3" max="3" width="13.5703125" style="492" customWidth="1"/>
    <col min="4" max="4" width="10" style="492" customWidth="1"/>
    <col min="5" max="5" width="10.140625" style="492" customWidth="1"/>
    <col min="6" max="6" width="15.85546875" style="492" customWidth="1"/>
    <col min="7" max="7" width="11.42578125" style="494" customWidth="1"/>
    <col min="8" max="16384" width="8.85546875" style="492"/>
  </cols>
  <sheetData>
    <row r="1" spans="1:8" s="476" customFormat="1"/>
    <row r="2" spans="1:8" s="476" customFormat="1" ht="26.25">
      <c r="A2" s="477"/>
      <c r="B2" s="1196" t="s">
        <v>858</v>
      </c>
      <c r="C2" s="1196"/>
      <c r="D2" s="1196"/>
      <c r="E2" s="1196"/>
      <c r="F2" s="1196"/>
      <c r="G2" s="1196"/>
    </row>
    <row r="3" spans="1:8" s="476" customFormat="1" ht="16.5" customHeight="1">
      <c r="A3" s="477"/>
      <c r="B3" s="478"/>
      <c r="C3" s="479"/>
      <c r="D3" s="479"/>
    </row>
    <row r="4" spans="1:8" s="480" customFormat="1" ht="13.5" customHeight="1">
      <c r="B4" s="481" t="s">
        <v>859</v>
      </c>
      <c r="C4" s="1197" t="s">
        <v>860</v>
      </c>
      <c r="D4" s="1197"/>
      <c r="E4" s="1197"/>
      <c r="F4" s="1197"/>
      <c r="G4" s="1197"/>
    </row>
    <row r="5" spans="1:8" s="480" customFormat="1" ht="30.75" customHeight="1">
      <c r="B5" s="481"/>
      <c r="C5" s="1197"/>
      <c r="D5" s="1197"/>
      <c r="E5" s="1197"/>
      <c r="F5" s="1197"/>
      <c r="G5" s="1197"/>
    </row>
    <row r="6" spans="1:8" s="480" customFormat="1" ht="12.75" customHeight="1">
      <c r="B6" s="481"/>
      <c r="C6" s="1198"/>
      <c r="D6" s="1198"/>
      <c r="E6" s="1198"/>
      <c r="F6" s="1198"/>
      <c r="G6" s="482"/>
    </row>
    <row r="7" spans="1:8" s="476" customFormat="1" ht="18" customHeight="1">
      <c r="B7" s="477" t="s">
        <v>861</v>
      </c>
      <c r="C7" s="483" t="s">
        <v>862</v>
      </c>
      <c r="D7" s="479"/>
    </row>
    <row r="8" spans="1:8" s="476" customFormat="1" ht="18" customHeight="1">
      <c r="A8" s="477"/>
      <c r="B8" s="478"/>
      <c r="C8" s="483" t="s">
        <v>863</v>
      </c>
      <c r="D8" s="484"/>
      <c r="E8" s="485"/>
    </row>
    <row r="9" spans="1:8" s="476" customFormat="1" ht="18" customHeight="1">
      <c r="A9" s="477"/>
      <c r="B9" s="478"/>
      <c r="C9" s="486"/>
      <c r="D9" s="484"/>
      <c r="E9" s="485"/>
    </row>
    <row r="10" spans="1:8" ht="23.25">
      <c r="A10" s="487" t="s">
        <v>864</v>
      </c>
      <c r="B10" s="488"/>
      <c r="C10" s="489"/>
      <c r="D10" s="489"/>
      <c r="E10" s="490"/>
      <c r="F10" s="490"/>
      <c r="G10" s="491"/>
    </row>
    <row r="11" spans="1:8" ht="15.75">
      <c r="A11" s="1199" t="s">
        <v>865</v>
      </c>
      <c r="B11" s="1200"/>
      <c r="C11" s="1200"/>
      <c r="D11" s="1200"/>
      <c r="E11" s="1200"/>
      <c r="F11" s="1200"/>
      <c r="G11" s="1201"/>
    </row>
    <row r="12" spans="1:8" s="494" customFormat="1">
      <c r="A12" s="1202" t="s">
        <v>866</v>
      </c>
      <c r="B12" s="1204" t="s">
        <v>867</v>
      </c>
      <c r="C12" s="1204" t="s">
        <v>868</v>
      </c>
      <c r="D12" s="1204" t="s">
        <v>869</v>
      </c>
      <c r="E12" s="1204" t="s">
        <v>870</v>
      </c>
      <c r="F12" s="1204" t="s">
        <v>871</v>
      </c>
      <c r="G12" s="1204" t="s">
        <v>872</v>
      </c>
      <c r="H12" s="493"/>
    </row>
    <row r="13" spans="1:8" ht="18" customHeight="1">
      <c r="A13" s="1203"/>
      <c r="B13" s="1205"/>
      <c r="C13" s="1205"/>
      <c r="D13" s="1205"/>
      <c r="E13" s="1205"/>
      <c r="F13" s="1205" t="s">
        <v>873</v>
      </c>
      <c r="G13" s="1205" t="s">
        <v>874</v>
      </c>
    </row>
    <row r="14" spans="1:8">
      <c r="A14" s="495"/>
      <c r="B14" s="495"/>
      <c r="C14" s="495"/>
      <c r="D14" s="496"/>
      <c r="E14" s="496"/>
      <c r="F14" s="496" t="s">
        <v>873</v>
      </c>
      <c r="G14" s="497" t="s">
        <v>874</v>
      </c>
    </row>
    <row r="15" spans="1:8" ht="14.25" customHeight="1" thickBot="1">
      <c r="A15" s="498" t="s">
        <v>416</v>
      </c>
      <c r="B15" s="499" t="s">
        <v>875</v>
      </c>
      <c r="C15" s="500" t="s">
        <v>876</v>
      </c>
      <c r="D15" s="501" t="s">
        <v>877</v>
      </c>
      <c r="E15" s="501" t="s">
        <v>878</v>
      </c>
      <c r="F15" s="501">
        <v>116</v>
      </c>
      <c r="G15" s="502">
        <f>'2-PLINOVOD-GD-GLAVNI'!F113</f>
        <v>0</v>
      </c>
      <c r="H15" s="503"/>
    </row>
    <row r="16" spans="1:8" ht="13.5" thickBot="1">
      <c r="A16" s="1206" t="s">
        <v>879</v>
      </c>
      <c r="B16" s="1207"/>
      <c r="C16" s="1207"/>
      <c r="D16" s="1208"/>
      <c r="E16" s="1208"/>
      <c r="F16" s="1209"/>
      <c r="G16" s="504">
        <f>SUM(G15:G15)</f>
        <v>0</v>
      </c>
    </row>
    <row r="17" spans="1:7" ht="15.75">
      <c r="A17" s="1210" t="s">
        <v>880</v>
      </c>
      <c r="B17" s="1211"/>
      <c r="C17" s="1211"/>
      <c r="D17" s="1211"/>
      <c r="E17" s="1211"/>
      <c r="F17" s="1211"/>
      <c r="G17" s="1212"/>
    </row>
    <row r="18" spans="1:7" ht="25.5">
      <c r="A18" s="1202" t="s">
        <v>866</v>
      </c>
      <c r="B18" s="1204" t="s">
        <v>867</v>
      </c>
      <c r="C18" s="1204" t="s">
        <v>868</v>
      </c>
      <c r="D18" s="1204" t="s">
        <v>869</v>
      </c>
      <c r="E18" s="1204" t="s">
        <v>870</v>
      </c>
      <c r="F18" s="505" t="s">
        <v>871</v>
      </c>
      <c r="G18" s="506" t="s">
        <v>872</v>
      </c>
    </row>
    <row r="19" spans="1:7">
      <c r="A19" s="1213"/>
      <c r="B19" s="1214"/>
      <c r="C19" s="1214"/>
      <c r="D19" s="1214"/>
      <c r="E19" s="1214"/>
      <c r="F19" s="496" t="s">
        <v>873</v>
      </c>
      <c r="G19" s="497" t="s">
        <v>874</v>
      </c>
    </row>
    <row r="20" spans="1:7" ht="13.5" thickBot="1">
      <c r="A20" s="507" t="s">
        <v>418</v>
      </c>
      <c r="B20" s="499" t="s">
        <v>881</v>
      </c>
      <c r="C20" s="508" t="s">
        <v>882</v>
      </c>
      <c r="D20" s="508" t="s">
        <v>877</v>
      </c>
      <c r="E20" s="508" t="s">
        <v>883</v>
      </c>
      <c r="F20" s="509">
        <v>65</v>
      </c>
      <c r="G20" s="510">
        <f>'2-PLINOVOD-GD-PRIKLJUČKI'!F87</f>
        <v>0</v>
      </c>
    </row>
    <row r="21" spans="1:7" ht="13.5" thickBot="1">
      <c r="A21" s="1206" t="s">
        <v>884</v>
      </c>
      <c r="B21" s="1207"/>
      <c r="C21" s="1207"/>
      <c r="D21" s="1207"/>
      <c r="E21" s="1207"/>
      <c r="F21" s="1215"/>
      <c r="G21" s="504">
        <f>SUM(G20:G20)</f>
        <v>0</v>
      </c>
    </row>
    <row r="22" spans="1:7" ht="23.25">
      <c r="A22" s="511" t="s">
        <v>885</v>
      </c>
      <c r="B22" s="512"/>
      <c r="C22" s="513"/>
      <c r="D22" s="513"/>
      <c r="E22" s="514"/>
      <c r="F22" s="514"/>
      <c r="G22" s="515"/>
    </row>
    <row r="23" spans="1:7" ht="15.75">
      <c r="A23" s="1216" t="s">
        <v>886</v>
      </c>
      <c r="B23" s="1217"/>
      <c r="C23" s="1217"/>
      <c r="D23" s="1217"/>
      <c r="E23" s="1217"/>
      <c r="F23" s="1217"/>
      <c r="G23" s="1218"/>
    </row>
    <row r="24" spans="1:7">
      <c r="A24" s="1202" t="s">
        <v>866</v>
      </c>
      <c r="B24" s="1204" t="s">
        <v>867</v>
      </c>
      <c r="C24" s="1204" t="s">
        <v>868</v>
      </c>
      <c r="D24" s="1204" t="s">
        <v>869</v>
      </c>
      <c r="E24" s="1204" t="s">
        <v>870</v>
      </c>
      <c r="F24" s="1204" t="s">
        <v>871</v>
      </c>
      <c r="G24" s="1204" t="s">
        <v>872</v>
      </c>
    </row>
    <row r="25" spans="1:7">
      <c r="A25" s="1203"/>
      <c r="B25" s="1205"/>
      <c r="C25" s="1205"/>
      <c r="D25" s="1205"/>
      <c r="E25" s="1205"/>
      <c r="F25" s="1205" t="s">
        <v>873</v>
      </c>
      <c r="G25" s="1205" t="s">
        <v>874</v>
      </c>
    </row>
    <row r="26" spans="1:7">
      <c r="A26" s="495"/>
      <c r="B26" s="495"/>
      <c r="C26" s="495"/>
      <c r="D26" s="496"/>
      <c r="E26" s="496"/>
      <c r="F26" s="496" t="s">
        <v>873</v>
      </c>
      <c r="G26" s="497" t="s">
        <v>874</v>
      </c>
    </row>
    <row r="27" spans="1:7" ht="13.5" thickBot="1">
      <c r="A27" s="498" t="s">
        <v>887</v>
      </c>
      <c r="B27" s="499" t="str">
        <f>B15</f>
        <v>Velika Hrušica</v>
      </c>
      <c r="C27" s="499" t="str">
        <f>C15</f>
        <v>N-20369</v>
      </c>
      <c r="D27" s="499" t="str">
        <f>D15</f>
        <v xml:space="preserve"> PE100</v>
      </c>
      <c r="E27" s="499" t="str">
        <f>E15</f>
        <v>PE63x5,8</v>
      </c>
      <c r="F27" s="516">
        <f>F15</f>
        <v>116</v>
      </c>
      <c r="G27" s="502">
        <f>'2-PLINOVOD-SD-GLAVNI'!F84</f>
        <v>0</v>
      </c>
    </row>
    <row r="28" spans="1:7" ht="13.5" thickBot="1">
      <c r="A28" s="1206" t="s">
        <v>888</v>
      </c>
      <c r="B28" s="1207"/>
      <c r="C28" s="1207"/>
      <c r="D28" s="1207"/>
      <c r="E28" s="1207"/>
      <c r="F28" s="1215"/>
      <c r="G28" s="504">
        <f>SUM(G27:G27)</f>
        <v>0</v>
      </c>
    </row>
    <row r="29" spans="1:7" ht="15.75">
      <c r="A29" s="1210" t="s">
        <v>889</v>
      </c>
      <c r="B29" s="1211"/>
      <c r="C29" s="1211"/>
      <c r="D29" s="1211"/>
      <c r="E29" s="1211"/>
      <c r="F29" s="1211"/>
      <c r="G29" s="1212"/>
    </row>
    <row r="30" spans="1:7" ht="25.5">
      <c r="A30" s="1202" t="s">
        <v>866</v>
      </c>
      <c r="B30" s="1204" t="s">
        <v>867</v>
      </c>
      <c r="C30" s="1204" t="s">
        <v>868</v>
      </c>
      <c r="D30" s="1204" t="s">
        <v>869</v>
      </c>
      <c r="E30" s="1204" t="s">
        <v>870</v>
      </c>
      <c r="F30" s="505" t="s">
        <v>871</v>
      </c>
      <c r="G30" s="506" t="s">
        <v>872</v>
      </c>
    </row>
    <row r="31" spans="1:7">
      <c r="A31" s="1213"/>
      <c r="B31" s="1214"/>
      <c r="C31" s="1214"/>
      <c r="D31" s="1214"/>
      <c r="E31" s="1214"/>
      <c r="F31" s="496" t="s">
        <v>873</v>
      </c>
      <c r="G31" s="497" t="s">
        <v>874</v>
      </c>
    </row>
    <row r="32" spans="1:7" ht="13.5" thickBot="1">
      <c r="A32" s="507" t="s">
        <v>890</v>
      </c>
      <c r="B32" s="499" t="str">
        <f>B20</f>
        <v>Hišni priklopi x 14</v>
      </c>
      <c r="C32" s="508" t="str">
        <f>C20</f>
        <v>P-xxxx</v>
      </c>
      <c r="D32" s="517" t="s">
        <v>877</v>
      </c>
      <c r="E32" s="508" t="str">
        <f>E20</f>
        <v>PE32x3,0</v>
      </c>
      <c r="F32" s="509">
        <f>F20</f>
        <v>65</v>
      </c>
      <c r="G32" s="510">
        <f>'2-PLINOVOD-SD-PRIKLJUČKI'!F69</f>
        <v>0</v>
      </c>
    </row>
    <row r="33" spans="1:7" ht="16.5" customHeight="1" thickBot="1">
      <c r="A33" s="1206" t="s">
        <v>891</v>
      </c>
      <c r="B33" s="1207"/>
      <c r="C33" s="1207"/>
      <c r="D33" s="1207"/>
      <c r="E33" s="1207"/>
      <c r="F33" s="1215"/>
      <c r="G33" s="504">
        <f>SUM(G32:G32)</f>
        <v>0</v>
      </c>
    </row>
    <row r="34" spans="1:7" ht="21" customHeight="1">
      <c r="A34" s="518" t="s">
        <v>892</v>
      </c>
      <c r="B34" s="519"/>
      <c r="C34" s="519"/>
      <c r="D34" s="519"/>
      <c r="E34" s="519"/>
      <c r="F34" s="519"/>
      <c r="G34" s="520"/>
    </row>
    <row r="35" spans="1:7" s="521" customFormat="1">
      <c r="A35" s="1219" t="s">
        <v>477</v>
      </c>
      <c r="B35" s="1220"/>
      <c r="C35" s="1220"/>
      <c r="D35" s="1220"/>
      <c r="E35" s="1221"/>
      <c r="F35" s="1222" t="s">
        <v>893</v>
      </c>
      <c r="G35" s="1223"/>
    </row>
    <row r="36" spans="1:7" s="523" customFormat="1" ht="15.75">
      <c r="A36" s="1224" t="s">
        <v>894</v>
      </c>
      <c r="B36" s="1225"/>
      <c r="C36" s="1225"/>
      <c r="D36" s="1225" t="s">
        <v>895</v>
      </c>
      <c r="E36" s="1225"/>
      <c r="F36" s="522">
        <f>G16</f>
        <v>0</v>
      </c>
      <c r="G36" s="1228">
        <f>SUM(F36:F37)</f>
        <v>0</v>
      </c>
    </row>
    <row r="37" spans="1:7" s="523" customFormat="1" ht="15.75">
      <c r="A37" s="1226"/>
      <c r="B37" s="1227"/>
      <c r="C37" s="1227"/>
      <c r="D37" s="1227" t="s">
        <v>896</v>
      </c>
      <c r="E37" s="1227"/>
      <c r="F37" s="524">
        <f>G28</f>
        <v>0</v>
      </c>
      <c r="G37" s="1229"/>
    </row>
    <row r="38" spans="1:7" s="523" customFormat="1" ht="15.75" customHeight="1">
      <c r="A38" s="1232" t="s">
        <v>897</v>
      </c>
      <c r="B38" s="1233"/>
      <c r="C38" s="1234"/>
      <c r="D38" s="1225" t="s">
        <v>895</v>
      </c>
      <c r="E38" s="1225"/>
      <c r="F38" s="522">
        <f>G21</f>
        <v>0</v>
      </c>
      <c r="G38" s="1228">
        <f>SUM(F38:F39)</f>
        <v>0</v>
      </c>
    </row>
    <row r="39" spans="1:7" s="523" customFormat="1" ht="16.5" thickBot="1">
      <c r="A39" s="1235"/>
      <c r="B39" s="1236"/>
      <c r="C39" s="1237"/>
      <c r="D39" s="1227" t="s">
        <v>896</v>
      </c>
      <c r="E39" s="1227"/>
      <c r="F39" s="524">
        <f>G33</f>
        <v>0</v>
      </c>
      <c r="G39" s="1229"/>
    </row>
    <row r="40" spans="1:7" s="521" customFormat="1" ht="16.5" thickBot="1">
      <c r="A40" s="1238" t="s">
        <v>898</v>
      </c>
      <c r="B40" s="1239"/>
      <c r="C40" s="1239"/>
      <c r="D40" s="1239"/>
      <c r="E40" s="1239"/>
      <c r="F40" s="1240"/>
      <c r="G40" s="525">
        <f>G36+G38</f>
        <v>0</v>
      </c>
    </row>
    <row r="41" spans="1:7" s="521" customFormat="1">
      <c r="G41" s="526"/>
    </row>
    <row r="42" spans="1:7" s="478" customFormat="1" ht="12.75" customHeight="1">
      <c r="A42" s="527"/>
      <c r="B42" s="1241" t="s">
        <v>899</v>
      </c>
      <c r="C42" s="1241"/>
      <c r="D42" s="1241"/>
      <c r="E42" s="1241"/>
      <c r="F42" s="1241"/>
    </row>
    <row r="43" spans="1:7" s="478" customFormat="1" ht="15.75" customHeight="1">
      <c r="A43" s="527"/>
      <c r="B43" s="528"/>
      <c r="C43" s="528"/>
      <c r="D43" s="528"/>
      <c r="E43" s="528"/>
      <c r="F43" s="528"/>
    </row>
    <row r="44" spans="1:7" s="530" customFormat="1" ht="12.75" customHeight="1">
      <c r="A44" s="529"/>
      <c r="B44" s="1230" t="s">
        <v>900</v>
      </c>
      <c r="C44" s="1230"/>
      <c r="D44" s="1230"/>
      <c r="E44" s="1230"/>
      <c r="F44" s="1230"/>
    </row>
    <row r="45" spans="1:7" s="532" customFormat="1" ht="18.75" customHeight="1">
      <c r="A45" s="531">
        <v>1</v>
      </c>
      <c r="B45" s="1230"/>
      <c r="C45" s="1230"/>
      <c r="D45" s="1230"/>
      <c r="E45" s="1230"/>
      <c r="F45" s="1230"/>
    </row>
    <row r="46" spans="1:7" s="532" customFormat="1" ht="18.75" customHeight="1">
      <c r="A46" s="531"/>
      <c r="B46" s="533"/>
      <c r="C46" s="533"/>
      <c r="D46" s="533"/>
      <c r="E46" s="533"/>
      <c r="F46" s="533"/>
    </row>
    <row r="47" spans="1:7" s="478" customFormat="1" ht="25.5" customHeight="1">
      <c r="A47" s="527"/>
      <c r="B47" s="1231" t="s">
        <v>901</v>
      </c>
      <c r="C47" s="1231"/>
      <c r="D47" s="1231"/>
      <c r="E47" s="1231"/>
      <c r="F47" s="1231"/>
      <c r="G47" s="1231"/>
    </row>
    <row r="48" spans="1:7" s="521" customFormat="1">
      <c r="F48" s="534"/>
      <c r="G48" s="535"/>
    </row>
    <row r="49" spans="1:7" s="521" customFormat="1">
      <c r="G49" s="526"/>
    </row>
    <row r="50" spans="1:7" s="521" customFormat="1">
      <c r="G50" s="526"/>
    </row>
    <row r="51" spans="1:7" s="521" customFormat="1">
      <c r="G51" s="526"/>
    </row>
    <row r="52" spans="1:7">
      <c r="A52" s="521"/>
      <c r="B52" s="521"/>
      <c r="C52" s="521"/>
      <c r="D52" s="521"/>
      <c r="E52" s="521"/>
      <c r="F52" s="521"/>
      <c r="G52" s="526"/>
    </row>
    <row r="53" spans="1:7">
      <c r="A53" s="521"/>
      <c r="B53" s="521"/>
      <c r="C53" s="521"/>
      <c r="D53" s="521"/>
      <c r="E53" s="521"/>
      <c r="F53" s="521"/>
      <c r="G53" s="526"/>
    </row>
    <row r="54" spans="1:7">
      <c r="A54" s="521"/>
      <c r="B54" s="521"/>
      <c r="C54" s="521"/>
      <c r="D54" s="521"/>
      <c r="E54" s="521"/>
      <c r="F54" s="521"/>
      <c r="G54" s="526"/>
    </row>
    <row r="58" spans="1:7" ht="15.75" customHeight="1"/>
    <row r="60" spans="1:7" ht="16.5" customHeight="1"/>
  </sheetData>
  <sheetProtection algorithmName="SHA-512" hashValue="5PaSIONwEllJVtFrA4Gh0Qna4FoMbYtB02RGZDOY9M44abSY/hXmO5U+f1TS6ztot3+iGeG3cZge5wz9c6d/mA==" saltValue="s8gsMPuZyDObXTVNXFC+PQ==" spinCount="100000" sheet="1" objects="1" scenarios="1"/>
  <mergeCells count="49">
    <mergeCell ref="B44:F45"/>
    <mergeCell ref="B47:G47"/>
    <mergeCell ref="A38:C39"/>
    <mergeCell ref="D38:E38"/>
    <mergeCell ref="G38:G39"/>
    <mergeCell ref="D39:E39"/>
    <mergeCell ref="A40:F40"/>
    <mergeCell ref="B42:F42"/>
    <mergeCell ref="A33:F33"/>
    <mergeCell ref="A35:E35"/>
    <mergeCell ref="F35:G35"/>
    <mergeCell ref="A36:C37"/>
    <mergeCell ref="D36:E36"/>
    <mergeCell ref="G36:G37"/>
    <mergeCell ref="D37:E37"/>
    <mergeCell ref="A28:F28"/>
    <mergeCell ref="A29:G29"/>
    <mergeCell ref="A30:A31"/>
    <mergeCell ref="B30:B31"/>
    <mergeCell ref="C30:C31"/>
    <mergeCell ref="D30:D31"/>
    <mergeCell ref="E30:E31"/>
    <mergeCell ref="A21:F21"/>
    <mergeCell ref="A23:G23"/>
    <mergeCell ref="A24:A25"/>
    <mergeCell ref="B24:B25"/>
    <mergeCell ref="C24:C25"/>
    <mergeCell ref="D24:D25"/>
    <mergeCell ref="E24:E25"/>
    <mergeCell ref="F24:F25"/>
    <mergeCell ref="G24:G25"/>
    <mergeCell ref="A16:F16"/>
    <mergeCell ref="A17:G17"/>
    <mergeCell ref="A18:A19"/>
    <mergeCell ref="B18:B19"/>
    <mergeCell ref="C18:C19"/>
    <mergeCell ref="D18:D19"/>
    <mergeCell ref="E18:E19"/>
    <mergeCell ref="B2:G2"/>
    <mergeCell ref="C4:G5"/>
    <mergeCell ref="C6:F6"/>
    <mergeCell ref="A11:G11"/>
    <mergeCell ref="A12:A13"/>
    <mergeCell ref="B12:B13"/>
    <mergeCell ref="C12:C13"/>
    <mergeCell ref="D12:D13"/>
    <mergeCell ref="E12:E13"/>
    <mergeCell ref="F12:F13"/>
    <mergeCell ref="G12:G1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28"/>
  <sheetViews>
    <sheetView workbookViewId="0">
      <selection activeCell="H17" sqref="H17"/>
    </sheetView>
  </sheetViews>
  <sheetFormatPr defaultColWidth="9.140625" defaultRowHeight="12.75"/>
  <cols>
    <col min="1" max="1" width="6" style="623" customWidth="1"/>
    <col min="2" max="2" width="34.7109375" style="614" customWidth="1"/>
    <col min="3" max="3" width="6.5703125" style="622" bestFit="1" customWidth="1"/>
    <col min="4" max="4" width="4.7109375" style="606" bestFit="1" customWidth="1"/>
    <col min="5" max="5" width="16.85546875" style="624" customWidth="1"/>
    <col min="6" max="6" width="16.85546875" style="625" customWidth="1"/>
    <col min="7" max="16384" width="9.140625" style="606"/>
  </cols>
  <sheetData>
    <row r="1" spans="1:6" s="541" customFormat="1" ht="15.75">
      <c r="A1" s="536" t="s">
        <v>902</v>
      </c>
      <c r="B1" s="483" t="s">
        <v>903</v>
      </c>
      <c r="C1" s="537"/>
      <c r="D1" s="538"/>
      <c r="E1" s="539"/>
      <c r="F1" s="540"/>
    </row>
    <row r="2" spans="1:6" s="541" customFormat="1" ht="15.75">
      <c r="A2" s="536" t="s">
        <v>47</v>
      </c>
      <c r="B2" s="483" t="s">
        <v>904</v>
      </c>
      <c r="C2" s="537"/>
      <c r="D2" s="538"/>
      <c r="E2" s="539"/>
      <c r="F2" s="540"/>
    </row>
    <row r="3" spans="1:6" s="541" customFormat="1" ht="16.5" customHeight="1">
      <c r="A3" s="536" t="s">
        <v>416</v>
      </c>
      <c r="B3" s="542" t="s">
        <v>905</v>
      </c>
      <c r="C3" s="542"/>
      <c r="D3" s="542"/>
      <c r="E3" s="542"/>
      <c r="F3" s="543"/>
    </row>
    <row r="4" spans="1:6" s="541" customFormat="1" ht="15.75">
      <c r="A4" s="536"/>
      <c r="B4" s="483" t="str">
        <f>[3]Rekapitulacija!C7</f>
        <v>MESTNA OBČINA LJUBLJANA</v>
      </c>
      <c r="C4" s="537"/>
      <c r="D4" s="538"/>
      <c r="E4" s="539"/>
      <c r="F4" s="540"/>
    </row>
    <row r="5" spans="1:6" s="541" customFormat="1" ht="15.75">
      <c r="A5" s="536"/>
      <c r="B5" s="483" t="str">
        <f>[3]Rekapitulacija!C8</f>
        <v>Mestni trg 1, 1000 Ljubljana</v>
      </c>
      <c r="C5" s="537"/>
      <c r="D5" s="538"/>
      <c r="E5" s="539"/>
      <c r="F5" s="540"/>
    </row>
    <row r="6" spans="1:6" s="541" customFormat="1" ht="15.75">
      <c r="A6" s="536"/>
      <c r="B6" s="483"/>
      <c r="C6" s="537"/>
      <c r="D6" s="538"/>
      <c r="E6" s="539"/>
      <c r="F6" s="540"/>
    </row>
    <row r="7" spans="1:6" s="541" customFormat="1" ht="15.75">
      <c r="A7" s="544"/>
      <c r="B7" s="483" t="s">
        <v>906</v>
      </c>
      <c r="C7" s="537"/>
      <c r="D7" s="538"/>
      <c r="E7" s="539"/>
      <c r="F7" s="540"/>
    </row>
    <row r="8" spans="1:6" s="549" customFormat="1" ht="76.5">
      <c r="A8" s="545" t="s">
        <v>907</v>
      </c>
      <c r="B8" s="546" t="s">
        <v>908</v>
      </c>
      <c r="C8" s="547" t="s">
        <v>478</v>
      </c>
      <c r="D8" s="547" t="s">
        <v>909</v>
      </c>
      <c r="E8" s="548" t="s">
        <v>910</v>
      </c>
      <c r="F8" s="548" t="s">
        <v>911</v>
      </c>
    </row>
    <row r="9" spans="1:6" s="554" customFormat="1">
      <c r="A9" s="550">
        <v>1</v>
      </c>
      <c r="B9" s="551"/>
      <c r="C9" s="552"/>
      <c r="D9" s="549"/>
      <c r="E9" s="553"/>
      <c r="F9" s="552"/>
    </row>
    <row r="10" spans="1:6" s="554" customFormat="1">
      <c r="A10" s="555"/>
      <c r="B10" s="556" t="s">
        <v>695</v>
      </c>
      <c r="C10" s="557"/>
      <c r="D10" s="558"/>
      <c r="E10" s="559"/>
      <c r="F10" s="559"/>
    </row>
    <row r="11" spans="1:6" s="554" customFormat="1">
      <c r="A11" s="555"/>
      <c r="B11" s="556"/>
      <c r="C11" s="557"/>
      <c r="D11" s="558"/>
      <c r="E11" s="559"/>
      <c r="F11" s="559"/>
    </row>
    <row r="12" spans="1:6" s="554" customFormat="1">
      <c r="A12" s="555"/>
      <c r="B12" s="1230" t="s">
        <v>900</v>
      </c>
      <c r="C12" s="1230"/>
      <c r="D12" s="1230"/>
      <c r="E12" s="1230"/>
      <c r="F12" s="1230"/>
    </row>
    <row r="13" spans="1:6" s="554" customFormat="1">
      <c r="A13" s="555"/>
      <c r="B13" s="1230"/>
      <c r="C13" s="1230"/>
      <c r="D13" s="1230"/>
      <c r="E13" s="1230"/>
      <c r="F13" s="1230"/>
    </row>
    <row r="14" spans="1:6" s="554" customFormat="1">
      <c r="A14" s="555"/>
      <c r="B14" s="533"/>
      <c r="C14" s="533"/>
      <c r="D14" s="533"/>
      <c r="E14" s="533"/>
      <c r="F14" s="533"/>
    </row>
    <row r="15" spans="1:6" s="554" customFormat="1">
      <c r="A15" s="550">
        <v>1</v>
      </c>
      <c r="B15" s="551"/>
      <c r="C15" s="552"/>
      <c r="D15" s="549"/>
      <c r="E15" s="553"/>
      <c r="F15" s="552"/>
    </row>
    <row r="16" spans="1:6" s="554" customFormat="1">
      <c r="A16" s="555">
        <f>COUNT(A15+1)</f>
        <v>1</v>
      </c>
      <c r="B16" s="556" t="s">
        <v>912</v>
      </c>
      <c r="C16" s="557"/>
      <c r="D16" s="558"/>
      <c r="E16" s="559"/>
      <c r="F16" s="559"/>
    </row>
    <row r="17" spans="1:6" s="554" customFormat="1" ht="51">
      <c r="A17" s="555"/>
      <c r="B17" s="543" t="s">
        <v>913</v>
      </c>
      <c r="C17" s="557"/>
      <c r="D17" s="558"/>
      <c r="E17" s="559"/>
      <c r="F17" s="559"/>
    </row>
    <row r="18" spans="1:6" s="554" customFormat="1" ht="14.25">
      <c r="A18" s="555"/>
      <c r="B18" s="543"/>
      <c r="C18" s="560">
        <v>116</v>
      </c>
      <c r="D18" s="558" t="s">
        <v>914</v>
      </c>
      <c r="E18" s="561"/>
      <c r="F18" s="559">
        <f>C18*E18</f>
        <v>0</v>
      </c>
    </row>
    <row r="19" spans="1:6" s="554" customFormat="1">
      <c r="A19" s="555"/>
      <c r="B19" s="543"/>
      <c r="C19" s="560"/>
      <c r="D19" s="558"/>
      <c r="E19" s="562"/>
      <c r="F19" s="559"/>
    </row>
    <row r="20" spans="1:6" s="554" customFormat="1">
      <c r="A20" s="563"/>
      <c r="B20" s="564"/>
      <c r="C20" s="565"/>
      <c r="D20" s="566"/>
      <c r="E20" s="567"/>
      <c r="F20" s="568"/>
    </row>
    <row r="21" spans="1:6" s="554" customFormat="1" ht="15" customHeight="1">
      <c r="A21" s="555">
        <f>COUNT($A$16:A20)+1</f>
        <v>2</v>
      </c>
      <c r="B21" s="569" t="s">
        <v>915</v>
      </c>
      <c r="C21" s="570"/>
      <c r="D21" s="571"/>
      <c r="E21" s="572"/>
      <c r="F21" s="573"/>
    </row>
    <row r="22" spans="1:6" s="554" customFormat="1" ht="51">
      <c r="A22" s="555"/>
      <c r="B22" s="574" t="s">
        <v>916</v>
      </c>
      <c r="C22" s="570"/>
      <c r="D22" s="571"/>
      <c r="E22" s="572"/>
      <c r="F22" s="573"/>
    </row>
    <row r="23" spans="1:6" s="554" customFormat="1" ht="14.25">
      <c r="A23" s="555"/>
      <c r="B23" s="574"/>
      <c r="C23" s="570">
        <v>14</v>
      </c>
      <c r="D23" s="571" t="s">
        <v>917</v>
      </c>
      <c r="E23" s="561"/>
      <c r="F23" s="572">
        <f>C23*E23</f>
        <v>0</v>
      </c>
    </row>
    <row r="24" spans="1:6" s="554" customFormat="1">
      <c r="A24" s="555"/>
      <c r="B24" s="575"/>
      <c r="C24" s="576"/>
      <c r="D24" s="577"/>
      <c r="E24" s="578"/>
      <c r="F24" s="579"/>
    </row>
    <row r="25" spans="1:6" s="554" customFormat="1">
      <c r="A25" s="563"/>
      <c r="B25" s="564"/>
      <c r="C25" s="565"/>
      <c r="D25" s="566"/>
      <c r="E25" s="567"/>
      <c r="F25" s="568"/>
    </row>
    <row r="26" spans="1:6" s="554" customFormat="1">
      <c r="A26" s="555">
        <f>COUNT($A$16:A25)+1</f>
        <v>3</v>
      </c>
      <c r="B26" s="569" t="s">
        <v>918</v>
      </c>
      <c r="C26" s="570"/>
      <c r="D26" s="580"/>
      <c r="E26" s="581"/>
      <c r="F26" s="582"/>
    </row>
    <row r="27" spans="1:6" s="554" customFormat="1" ht="102">
      <c r="A27" s="583"/>
      <c r="B27" s="574" t="s">
        <v>919</v>
      </c>
      <c r="C27" s="570"/>
      <c r="D27" s="580"/>
      <c r="E27" s="581"/>
      <c r="F27" s="582"/>
    </row>
    <row r="28" spans="1:6" s="554" customFormat="1" ht="25.5">
      <c r="A28" s="583"/>
      <c r="B28" s="574" t="s">
        <v>920</v>
      </c>
      <c r="C28" s="570">
        <v>14</v>
      </c>
      <c r="D28" s="580" t="s">
        <v>917</v>
      </c>
      <c r="E28" s="584"/>
      <c r="F28" s="581">
        <f>C28*E28</f>
        <v>0</v>
      </c>
    </row>
    <row r="29" spans="1:6" s="554" customFormat="1" ht="25.5">
      <c r="A29" s="583"/>
      <c r="B29" s="574" t="s">
        <v>921</v>
      </c>
      <c r="C29" s="570">
        <v>14</v>
      </c>
      <c r="D29" s="580" t="s">
        <v>917</v>
      </c>
      <c r="E29" s="584"/>
      <c r="F29" s="581">
        <f>C29*E29</f>
        <v>0</v>
      </c>
    </row>
    <row r="30" spans="1:6" s="554" customFormat="1">
      <c r="A30" s="585"/>
      <c r="B30" s="575"/>
      <c r="C30" s="576"/>
      <c r="D30" s="586"/>
      <c r="E30" s="587"/>
      <c r="F30" s="588"/>
    </row>
    <row r="31" spans="1:6" s="554" customFormat="1">
      <c r="A31" s="589"/>
      <c r="B31" s="564"/>
      <c r="C31" s="565"/>
      <c r="D31" s="566"/>
      <c r="E31" s="567"/>
      <c r="F31" s="568"/>
    </row>
    <row r="32" spans="1:6" s="554" customFormat="1">
      <c r="A32" s="555">
        <f>COUNT($A$7:A31)+1</f>
        <v>6</v>
      </c>
      <c r="B32" s="569" t="s">
        <v>922</v>
      </c>
      <c r="C32" s="570"/>
      <c r="D32" s="571"/>
      <c r="E32" s="572"/>
      <c r="F32" s="573"/>
    </row>
    <row r="33" spans="1:6" s="554" customFormat="1" ht="102">
      <c r="A33" s="583"/>
      <c r="B33" s="574" t="s">
        <v>919</v>
      </c>
      <c r="C33" s="570"/>
      <c r="D33" s="571"/>
      <c r="E33" s="572"/>
      <c r="F33" s="573"/>
    </row>
    <row r="34" spans="1:6" s="554" customFormat="1">
      <c r="A34" s="583"/>
      <c r="B34" s="569" t="s">
        <v>923</v>
      </c>
      <c r="C34" s="570"/>
      <c r="D34" s="571"/>
      <c r="E34" s="572"/>
      <c r="F34" s="573"/>
    </row>
    <row r="35" spans="1:6" s="554" customFormat="1" ht="25.5">
      <c r="A35" s="583"/>
      <c r="B35" s="574" t="s">
        <v>924</v>
      </c>
      <c r="C35" s="570">
        <v>190</v>
      </c>
      <c r="D35" s="580" t="s">
        <v>917</v>
      </c>
      <c r="E35" s="584"/>
      <c r="F35" s="581">
        <f>C35*E35</f>
        <v>0</v>
      </c>
    </row>
    <row r="36" spans="1:6" s="554" customFormat="1" ht="25.5">
      <c r="A36" s="583"/>
      <c r="B36" s="574" t="s">
        <v>925</v>
      </c>
      <c r="C36" s="570">
        <v>190</v>
      </c>
      <c r="D36" s="580" t="s">
        <v>917</v>
      </c>
      <c r="E36" s="584"/>
      <c r="F36" s="581">
        <f>C36*E36</f>
        <v>0</v>
      </c>
    </row>
    <row r="37" spans="1:6" s="554" customFormat="1">
      <c r="A37" s="585"/>
      <c r="B37" s="575"/>
      <c r="C37" s="576"/>
      <c r="D37" s="586"/>
      <c r="E37" s="587"/>
      <c r="F37" s="588"/>
    </row>
    <row r="38" spans="1:6" s="590" customFormat="1">
      <c r="A38" s="563"/>
      <c r="B38" s="564"/>
      <c r="C38" s="565"/>
      <c r="D38" s="566"/>
      <c r="E38" s="567"/>
      <c r="F38" s="568"/>
    </row>
    <row r="39" spans="1:6" s="590" customFormat="1">
      <c r="A39" s="555">
        <f>COUNT($A$16:A38)+1</f>
        <v>5</v>
      </c>
      <c r="B39" s="569" t="s">
        <v>926</v>
      </c>
      <c r="C39" s="570"/>
      <c r="D39" s="571"/>
      <c r="E39" s="572"/>
      <c r="F39" s="572"/>
    </row>
    <row r="40" spans="1:6" s="590" customFormat="1" ht="51">
      <c r="A40" s="555"/>
      <c r="B40" s="574" t="s">
        <v>927</v>
      </c>
      <c r="C40" s="570"/>
      <c r="D40" s="571"/>
      <c r="E40" s="572"/>
      <c r="F40" s="572"/>
    </row>
    <row r="41" spans="1:6" s="590" customFormat="1">
      <c r="A41" s="555"/>
      <c r="B41" s="574"/>
      <c r="C41" s="570">
        <v>21</v>
      </c>
      <c r="D41" s="571" t="s">
        <v>227</v>
      </c>
      <c r="E41" s="561"/>
      <c r="F41" s="572">
        <f>C41*E41</f>
        <v>0</v>
      </c>
    </row>
    <row r="42" spans="1:6" s="590" customFormat="1">
      <c r="A42" s="591"/>
      <c r="B42" s="575"/>
      <c r="C42" s="576"/>
      <c r="D42" s="577"/>
      <c r="E42" s="578"/>
      <c r="F42" s="579"/>
    </row>
    <row r="43" spans="1:6" s="590" customFormat="1">
      <c r="A43" s="563"/>
      <c r="B43" s="564"/>
      <c r="C43" s="565"/>
      <c r="D43" s="566"/>
      <c r="E43" s="567"/>
      <c r="F43" s="567"/>
    </row>
    <row r="44" spans="1:6" s="590" customFormat="1">
      <c r="A44" s="555">
        <f>COUNT($A$16:A43)+1</f>
        <v>6</v>
      </c>
      <c r="B44" s="569" t="s">
        <v>928</v>
      </c>
      <c r="C44" s="570"/>
      <c r="D44" s="571"/>
      <c r="E44" s="572"/>
      <c r="F44" s="572"/>
    </row>
    <row r="45" spans="1:6" s="590" customFormat="1" ht="38.25">
      <c r="A45" s="555"/>
      <c r="B45" s="574" t="s">
        <v>929</v>
      </c>
      <c r="C45" s="570"/>
      <c r="D45" s="571"/>
      <c r="E45" s="572"/>
      <c r="F45" s="572"/>
    </row>
    <row r="46" spans="1:6" s="590" customFormat="1" ht="14.25">
      <c r="A46" s="555"/>
      <c r="B46" s="574"/>
      <c r="C46" s="570">
        <v>246</v>
      </c>
      <c r="D46" s="571" t="s">
        <v>914</v>
      </c>
      <c r="E46" s="561"/>
      <c r="F46" s="572">
        <f>C46*E46</f>
        <v>0</v>
      </c>
    </row>
    <row r="47" spans="1:6" s="590" customFormat="1">
      <c r="A47" s="591"/>
      <c r="B47" s="575"/>
      <c r="C47" s="576"/>
      <c r="D47" s="577"/>
      <c r="E47" s="578"/>
      <c r="F47" s="579"/>
    </row>
    <row r="48" spans="1:6" s="554" customFormat="1">
      <c r="A48" s="563"/>
      <c r="B48" s="564"/>
      <c r="C48" s="565"/>
      <c r="D48" s="566"/>
      <c r="E48" s="567"/>
      <c r="F48" s="567"/>
    </row>
    <row r="49" spans="1:6" s="554" customFormat="1" ht="25.5">
      <c r="A49" s="555">
        <f>COUNT($A$16:A48)+1</f>
        <v>7</v>
      </c>
      <c r="B49" s="569" t="s">
        <v>930</v>
      </c>
      <c r="C49" s="570"/>
      <c r="D49" s="571"/>
      <c r="E49" s="572"/>
      <c r="F49" s="573"/>
    </row>
    <row r="50" spans="1:6" s="554" customFormat="1" ht="38.25">
      <c r="A50" s="555"/>
      <c r="B50" s="574" t="s">
        <v>931</v>
      </c>
      <c r="C50" s="570"/>
      <c r="D50" s="571"/>
      <c r="E50" s="572"/>
      <c r="F50" s="573"/>
    </row>
    <row r="51" spans="1:6" s="554" customFormat="1" ht="14.25">
      <c r="A51" s="555"/>
      <c r="B51" s="574" t="s">
        <v>932</v>
      </c>
      <c r="C51" s="570">
        <v>189</v>
      </c>
      <c r="D51" s="571" t="s">
        <v>933</v>
      </c>
      <c r="E51" s="561"/>
      <c r="F51" s="572">
        <f>C51*E51</f>
        <v>0</v>
      </c>
    </row>
    <row r="52" spans="1:6" s="554" customFormat="1" ht="14.25">
      <c r="A52" s="555"/>
      <c r="B52" s="574" t="s">
        <v>934</v>
      </c>
      <c r="C52" s="570">
        <v>47</v>
      </c>
      <c r="D52" s="571" t="s">
        <v>933</v>
      </c>
      <c r="E52" s="561"/>
      <c r="F52" s="572">
        <f>C52*E52</f>
        <v>0</v>
      </c>
    </row>
    <row r="53" spans="1:6" s="554" customFormat="1">
      <c r="A53" s="591"/>
      <c r="B53" s="575"/>
      <c r="C53" s="576"/>
      <c r="D53" s="577"/>
      <c r="E53" s="578"/>
      <c r="F53" s="579"/>
    </row>
    <row r="54" spans="1:6" s="554" customFormat="1">
      <c r="A54" s="563"/>
      <c r="B54" s="564"/>
      <c r="C54" s="565"/>
      <c r="D54" s="566"/>
      <c r="E54" s="567"/>
      <c r="F54" s="567"/>
    </row>
    <row r="55" spans="1:6" s="554" customFormat="1">
      <c r="A55" s="555">
        <f>COUNT($A$16:A54)+1</f>
        <v>8</v>
      </c>
      <c r="B55" s="569" t="s">
        <v>935</v>
      </c>
      <c r="C55" s="570"/>
      <c r="D55" s="571"/>
      <c r="E55" s="572"/>
      <c r="F55" s="572"/>
    </row>
    <row r="56" spans="1:6" s="554" customFormat="1" ht="81" customHeight="1">
      <c r="A56" s="555"/>
      <c r="B56" s="574" t="s">
        <v>936</v>
      </c>
      <c r="C56" s="570"/>
      <c r="D56" s="571"/>
      <c r="E56" s="572"/>
      <c r="F56" s="572"/>
    </row>
    <row r="57" spans="1:6" s="554" customFormat="1" ht="14.25">
      <c r="A57" s="555"/>
      <c r="B57" s="574"/>
      <c r="C57" s="570">
        <v>51</v>
      </c>
      <c r="D57" s="571" t="s">
        <v>933</v>
      </c>
      <c r="E57" s="561"/>
      <c r="F57" s="572">
        <f>C57*E57</f>
        <v>0</v>
      </c>
    </row>
    <row r="58" spans="1:6" s="554" customFormat="1">
      <c r="A58" s="591"/>
      <c r="B58" s="575"/>
      <c r="C58" s="576"/>
      <c r="D58" s="577"/>
      <c r="E58" s="578"/>
      <c r="F58" s="579"/>
    </row>
    <row r="59" spans="1:6" s="554" customFormat="1">
      <c r="A59" s="563"/>
      <c r="B59" s="564"/>
      <c r="C59" s="565"/>
      <c r="D59" s="566"/>
      <c r="E59" s="567"/>
      <c r="F59" s="567"/>
    </row>
    <row r="60" spans="1:6" s="554" customFormat="1" ht="13.5" customHeight="1">
      <c r="A60" s="555">
        <f>COUNT($A$16:A59)+1</f>
        <v>9</v>
      </c>
      <c r="B60" s="569" t="s">
        <v>937</v>
      </c>
      <c r="C60" s="570"/>
      <c r="D60" s="571"/>
      <c r="E60" s="572"/>
      <c r="F60" s="572"/>
    </row>
    <row r="61" spans="1:6" s="554" customFormat="1" ht="89.25">
      <c r="A61" s="555"/>
      <c r="B61" s="574" t="s">
        <v>938</v>
      </c>
      <c r="C61" s="570"/>
      <c r="D61" s="571"/>
      <c r="E61" s="572"/>
      <c r="F61" s="572"/>
    </row>
    <row r="62" spans="1:6" s="554" customFormat="1" ht="14.25">
      <c r="A62" s="555"/>
      <c r="B62" s="574"/>
      <c r="C62" s="570">
        <v>76</v>
      </c>
      <c r="D62" s="571" t="s">
        <v>933</v>
      </c>
      <c r="E62" s="561"/>
      <c r="F62" s="572">
        <f>C62*E62</f>
        <v>0</v>
      </c>
    </row>
    <row r="63" spans="1:6" s="554" customFormat="1">
      <c r="A63" s="591"/>
      <c r="B63" s="575"/>
      <c r="C63" s="576"/>
      <c r="D63" s="577"/>
      <c r="E63" s="578"/>
      <c r="F63" s="579"/>
    </row>
    <row r="64" spans="1:6" s="554" customFormat="1">
      <c r="A64" s="563"/>
      <c r="B64" s="564"/>
      <c r="C64" s="565"/>
      <c r="D64" s="566"/>
      <c r="E64" s="567"/>
      <c r="F64" s="567"/>
    </row>
    <row r="65" spans="1:6" s="554" customFormat="1" ht="25.5">
      <c r="A65" s="555">
        <f>COUNT($A$16:A64)+1</f>
        <v>10</v>
      </c>
      <c r="B65" s="569" t="s">
        <v>939</v>
      </c>
      <c r="C65" s="570"/>
      <c r="D65" s="571"/>
      <c r="E65" s="572"/>
      <c r="F65" s="573"/>
    </row>
    <row r="66" spans="1:6" s="554" customFormat="1" ht="63.75" customHeight="1">
      <c r="A66" s="555"/>
      <c r="B66" s="574" t="s">
        <v>940</v>
      </c>
      <c r="C66" s="570"/>
      <c r="D66" s="571"/>
      <c r="E66" s="572"/>
      <c r="F66" s="573"/>
    </row>
    <row r="67" spans="1:6" s="554" customFormat="1" ht="14.25">
      <c r="A67" s="555"/>
      <c r="B67" s="574"/>
      <c r="C67" s="570">
        <v>108</v>
      </c>
      <c r="D67" s="571" t="s">
        <v>933</v>
      </c>
      <c r="E67" s="561"/>
      <c r="F67" s="572">
        <f>C67*E67</f>
        <v>0</v>
      </c>
    </row>
    <row r="68" spans="1:6" s="554" customFormat="1">
      <c r="A68" s="591"/>
      <c r="B68" s="575"/>
      <c r="C68" s="576"/>
      <c r="D68" s="577"/>
      <c r="E68" s="578"/>
      <c r="F68" s="579"/>
    </row>
    <row r="69" spans="1:6" s="590" customFormat="1">
      <c r="A69" s="563"/>
      <c r="B69" s="564"/>
      <c r="C69" s="565"/>
      <c r="D69" s="566"/>
      <c r="E69" s="567"/>
      <c r="F69" s="567"/>
    </row>
    <row r="70" spans="1:6" s="590" customFormat="1">
      <c r="A70" s="555">
        <f>COUNT($A$16:A69)+1</f>
        <v>11</v>
      </c>
      <c r="B70" s="569" t="s">
        <v>941</v>
      </c>
      <c r="C70" s="570"/>
      <c r="D70" s="571"/>
      <c r="E70" s="572"/>
      <c r="F70" s="573"/>
    </row>
    <row r="71" spans="1:6" s="590" customFormat="1" ht="38.25">
      <c r="A71" s="555"/>
      <c r="B71" s="574" t="s">
        <v>942</v>
      </c>
      <c r="C71" s="570"/>
      <c r="D71" s="571"/>
      <c r="E71" s="572"/>
      <c r="F71" s="573"/>
    </row>
    <row r="72" spans="1:6" s="590" customFormat="1">
      <c r="A72" s="555"/>
      <c r="B72" s="574"/>
      <c r="C72" s="570">
        <v>2</v>
      </c>
      <c r="D72" s="571" t="s">
        <v>74</v>
      </c>
      <c r="E72" s="561"/>
      <c r="F72" s="572">
        <f>C72*E72</f>
        <v>0</v>
      </c>
    </row>
    <row r="73" spans="1:6" s="590" customFormat="1">
      <c r="A73" s="591"/>
      <c r="B73" s="575"/>
      <c r="C73" s="576"/>
      <c r="D73" s="577"/>
      <c r="E73" s="578"/>
      <c r="F73" s="579"/>
    </row>
    <row r="74" spans="1:6" s="554" customFormat="1">
      <c r="A74" s="563"/>
      <c r="B74" s="564"/>
      <c r="C74" s="565"/>
      <c r="D74" s="566"/>
      <c r="E74" s="567"/>
      <c r="F74" s="567"/>
    </row>
    <row r="75" spans="1:6" s="554" customFormat="1">
      <c r="A75" s="555">
        <f>COUNT($A$16:A74)+1</f>
        <v>12</v>
      </c>
      <c r="B75" s="569" t="s">
        <v>943</v>
      </c>
      <c r="C75" s="570"/>
      <c r="D75" s="571"/>
      <c r="E75" s="572"/>
      <c r="F75" s="572"/>
    </row>
    <row r="76" spans="1:6" s="554" customFormat="1" ht="25.5">
      <c r="A76" s="555"/>
      <c r="B76" s="574" t="s">
        <v>944</v>
      </c>
      <c r="C76" s="570"/>
      <c r="D76" s="571"/>
      <c r="E76" s="572"/>
      <c r="F76" s="573"/>
    </row>
    <row r="77" spans="1:6" s="554" customFormat="1">
      <c r="A77" s="555"/>
      <c r="B77" s="574"/>
      <c r="C77" s="570">
        <v>2</v>
      </c>
      <c r="D77" s="571" t="s">
        <v>74</v>
      </c>
      <c r="E77" s="561"/>
      <c r="F77" s="572">
        <f>C77*E77</f>
        <v>0</v>
      </c>
    </row>
    <row r="78" spans="1:6" s="554" customFormat="1">
      <c r="A78" s="591"/>
      <c r="B78" s="575"/>
      <c r="C78" s="576"/>
      <c r="D78" s="577"/>
      <c r="E78" s="578"/>
      <c r="F78" s="579"/>
    </row>
    <row r="79" spans="1:6" s="554" customFormat="1">
      <c r="A79" s="563"/>
      <c r="B79" s="564"/>
      <c r="C79" s="565"/>
      <c r="D79" s="566"/>
      <c r="E79" s="567"/>
      <c r="F79" s="568"/>
    </row>
    <row r="80" spans="1:6" s="554" customFormat="1">
      <c r="A80" s="555">
        <f>COUNT($A$16:A79)+1</f>
        <v>13</v>
      </c>
      <c r="B80" s="569" t="s">
        <v>945</v>
      </c>
      <c r="C80" s="570"/>
      <c r="D80" s="571"/>
      <c r="E80" s="572"/>
      <c r="F80" s="573"/>
    </row>
    <row r="81" spans="1:6" s="554" customFormat="1" ht="51">
      <c r="A81" s="555"/>
      <c r="B81" s="574" t="s">
        <v>946</v>
      </c>
      <c r="C81" s="570"/>
      <c r="D81" s="571"/>
      <c r="E81" s="572"/>
      <c r="F81" s="573"/>
    </row>
    <row r="82" spans="1:6" s="554" customFormat="1">
      <c r="A82" s="555"/>
      <c r="B82" s="574"/>
      <c r="C82" s="570">
        <v>1</v>
      </c>
      <c r="D82" s="571" t="s">
        <v>74</v>
      </c>
      <c r="E82" s="561"/>
      <c r="F82" s="572">
        <f>C82*E82</f>
        <v>0</v>
      </c>
    </row>
    <row r="83" spans="1:6" s="554" customFormat="1">
      <c r="A83" s="591"/>
      <c r="B83" s="575"/>
      <c r="C83" s="576"/>
      <c r="D83" s="577"/>
      <c r="E83" s="578"/>
      <c r="F83" s="579"/>
    </row>
    <row r="84" spans="1:6" s="554" customFormat="1">
      <c r="A84" s="563"/>
      <c r="B84" s="564"/>
      <c r="C84" s="565"/>
      <c r="D84" s="566"/>
      <c r="E84" s="567"/>
      <c r="F84" s="567"/>
    </row>
    <row r="85" spans="1:6" s="554" customFormat="1">
      <c r="A85" s="555">
        <f>COUNT($A$16:A84)+1</f>
        <v>14</v>
      </c>
      <c r="B85" s="569" t="s">
        <v>947</v>
      </c>
      <c r="C85" s="570"/>
      <c r="D85" s="571"/>
      <c r="E85" s="572"/>
      <c r="F85" s="572"/>
    </row>
    <row r="86" spans="1:6" s="554" customFormat="1" ht="38.25">
      <c r="A86" s="555"/>
      <c r="B86" s="574" t="s">
        <v>948</v>
      </c>
      <c r="C86" s="570"/>
      <c r="D86" s="571"/>
      <c r="E86" s="572"/>
      <c r="F86" s="573"/>
    </row>
    <row r="87" spans="1:6" s="554" customFormat="1" ht="14.25">
      <c r="A87" s="555"/>
      <c r="B87" s="574"/>
      <c r="C87" s="570">
        <f>C18</f>
        <v>116</v>
      </c>
      <c r="D87" s="571" t="s">
        <v>914</v>
      </c>
      <c r="E87" s="561"/>
      <c r="F87" s="572">
        <f>C87*E87</f>
        <v>0</v>
      </c>
    </row>
    <row r="88" spans="1:6" s="554" customFormat="1">
      <c r="A88" s="591"/>
      <c r="B88" s="575"/>
      <c r="C88" s="576"/>
      <c r="D88" s="577"/>
      <c r="E88" s="578"/>
      <c r="F88" s="579"/>
    </row>
    <row r="89" spans="1:6" s="554" customFormat="1">
      <c r="A89" s="563"/>
      <c r="B89" s="564"/>
      <c r="C89" s="565"/>
      <c r="D89" s="566"/>
      <c r="E89" s="567"/>
      <c r="F89" s="567"/>
    </row>
    <row r="90" spans="1:6" s="554" customFormat="1">
      <c r="A90" s="555">
        <f>COUNT($A$16:A89)+1</f>
        <v>15</v>
      </c>
      <c r="B90" s="569" t="s">
        <v>949</v>
      </c>
      <c r="C90" s="570"/>
      <c r="D90" s="571"/>
      <c r="E90" s="572"/>
      <c r="F90" s="573"/>
    </row>
    <row r="91" spans="1:6" s="554" customFormat="1">
      <c r="A91" s="555"/>
      <c r="B91" s="574" t="s">
        <v>950</v>
      </c>
      <c r="C91" s="570"/>
      <c r="D91" s="571"/>
      <c r="E91" s="572"/>
      <c r="F91" s="573"/>
    </row>
    <row r="92" spans="1:6" s="554" customFormat="1" ht="14.25">
      <c r="A92" s="555"/>
      <c r="B92" s="574"/>
      <c r="C92" s="570">
        <f>C18</f>
        <v>116</v>
      </c>
      <c r="D92" s="571" t="s">
        <v>914</v>
      </c>
      <c r="E92" s="561"/>
      <c r="F92" s="572">
        <f>C92*E92</f>
        <v>0</v>
      </c>
    </row>
    <row r="93" spans="1:6" s="554" customFormat="1">
      <c r="A93" s="591"/>
      <c r="B93" s="575"/>
      <c r="C93" s="576"/>
      <c r="D93" s="577"/>
      <c r="E93" s="578"/>
      <c r="F93" s="579"/>
    </row>
    <row r="94" spans="1:6" s="554" customFormat="1">
      <c r="A94" s="583"/>
      <c r="B94" s="574"/>
      <c r="C94" s="570"/>
      <c r="D94" s="571"/>
      <c r="E94" s="572"/>
      <c r="F94" s="573"/>
    </row>
    <row r="95" spans="1:6" s="554" customFormat="1" ht="25.5">
      <c r="A95" s="555">
        <f>COUNT($A$7:A94)+1</f>
        <v>18</v>
      </c>
      <c r="B95" s="569" t="s">
        <v>951</v>
      </c>
      <c r="C95" s="570"/>
      <c r="D95" s="571"/>
      <c r="E95" s="572"/>
      <c r="F95" s="573"/>
    </row>
    <row r="96" spans="1:6" s="554" customFormat="1" ht="51">
      <c r="A96" s="583"/>
      <c r="B96" s="574" t="s">
        <v>952</v>
      </c>
      <c r="C96" s="570"/>
      <c r="D96" s="571"/>
      <c r="E96" s="572"/>
      <c r="F96" s="573"/>
    </row>
    <row r="97" spans="1:6" s="554" customFormat="1">
      <c r="A97" s="583"/>
      <c r="B97" s="574" t="s">
        <v>953</v>
      </c>
      <c r="C97" s="570">
        <v>6</v>
      </c>
      <c r="D97" s="571" t="s">
        <v>74</v>
      </c>
      <c r="E97" s="561"/>
      <c r="F97" s="572">
        <f>C97*E97</f>
        <v>0</v>
      </c>
    </row>
    <row r="98" spans="1:6" s="554" customFormat="1">
      <c r="A98" s="585"/>
      <c r="B98" s="575"/>
      <c r="C98" s="576"/>
      <c r="D98" s="577"/>
      <c r="E98" s="578"/>
      <c r="F98" s="579"/>
    </row>
    <row r="99" spans="1:6" s="554" customFormat="1">
      <c r="A99" s="563"/>
      <c r="B99" s="592"/>
      <c r="C99" s="552"/>
      <c r="D99" s="549"/>
      <c r="E99" s="553"/>
      <c r="F99" s="552"/>
    </row>
    <row r="100" spans="1:6" s="554" customFormat="1" ht="25.5">
      <c r="A100" s="555">
        <f>COUNT($A$16:A99)+1</f>
        <v>17</v>
      </c>
      <c r="B100" s="569" t="s">
        <v>954</v>
      </c>
      <c r="C100" s="573"/>
      <c r="D100" s="571"/>
      <c r="E100" s="593"/>
      <c r="F100" s="573"/>
    </row>
    <row r="101" spans="1:6" s="554" customFormat="1" ht="102">
      <c r="A101" s="555"/>
      <c r="B101" s="574" t="s">
        <v>955</v>
      </c>
      <c r="C101" s="573"/>
      <c r="D101" s="571"/>
      <c r="E101" s="572"/>
      <c r="F101" s="573"/>
    </row>
    <row r="102" spans="1:6" s="554" customFormat="1">
      <c r="A102" s="555"/>
      <c r="B102" s="594" t="s">
        <v>956</v>
      </c>
      <c r="C102" s="595"/>
      <c r="D102" s="596">
        <v>0.02</v>
      </c>
      <c r="E102" s="573"/>
      <c r="F102" s="572">
        <f>ROUND(SUM(F18:F97)*D102,0)</f>
        <v>0</v>
      </c>
    </row>
    <row r="103" spans="1:6" s="554" customFormat="1">
      <c r="A103" s="591"/>
      <c r="B103" s="597"/>
      <c r="C103" s="598"/>
      <c r="D103" s="599"/>
      <c r="E103" s="600"/>
      <c r="F103" s="579"/>
    </row>
    <row r="104" spans="1:6" s="554" customFormat="1">
      <c r="A104" s="563"/>
      <c r="B104" s="564"/>
      <c r="C104" s="568"/>
      <c r="D104" s="566"/>
      <c r="E104" s="601"/>
      <c r="F104" s="567"/>
    </row>
    <row r="105" spans="1:6" s="554" customFormat="1" ht="25.5">
      <c r="A105" s="555">
        <f>COUNT($A$16:A104)+1</f>
        <v>18</v>
      </c>
      <c r="B105" s="569" t="s">
        <v>957</v>
      </c>
      <c r="C105" s="573"/>
      <c r="D105" s="571"/>
      <c r="E105" s="593"/>
      <c r="F105" s="572"/>
    </row>
    <row r="106" spans="1:6" s="554" customFormat="1" ht="40.5" customHeight="1">
      <c r="A106" s="555"/>
      <c r="B106" s="574" t="s">
        <v>958</v>
      </c>
      <c r="C106" s="573"/>
      <c r="D106" s="571"/>
      <c r="E106" s="573"/>
      <c r="F106" s="572"/>
    </row>
    <row r="107" spans="1:6" s="554" customFormat="1">
      <c r="A107" s="555"/>
      <c r="B107" s="574"/>
      <c r="C107" s="595"/>
      <c r="D107" s="596">
        <v>0.05</v>
      </c>
      <c r="E107" s="573"/>
      <c r="F107" s="572">
        <f>ROUND(SUM(F18:F97)*D107,0)</f>
        <v>0</v>
      </c>
    </row>
    <row r="108" spans="1:6" s="554" customFormat="1">
      <c r="A108" s="591"/>
      <c r="B108" s="575"/>
      <c r="C108" s="600"/>
      <c r="D108" s="577"/>
      <c r="E108" s="600"/>
      <c r="F108" s="600"/>
    </row>
    <row r="109" spans="1:6">
      <c r="A109" s="563"/>
      <c r="B109" s="602"/>
      <c r="C109" s="603"/>
      <c r="D109" s="604"/>
      <c r="E109" s="605"/>
      <c r="F109" s="605"/>
    </row>
    <row r="110" spans="1:6">
      <c r="A110" s="555">
        <f>COUNT($A$16:A109)+1</f>
        <v>19</v>
      </c>
      <c r="B110" s="607" t="s">
        <v>959</v>
      </c>
      <c r="C110" s="603"/>
      <c r="D110" s="604"/>
      <c r="E110" s="608"/>
      <c r="F110" s="608"/>
    </row>
    <row r="111" spans="1:6" ht="38.25">
      <c r="A111" s="609"/>
      <c r="B111" s="610" t="s">
        <v>960</v>
      </c>
      <c r="C111" s="611"/>
      <c r="D111" s="612">
        <v>0.1</v>
      </c>
      <c r="E111" s="608"/>
      <c r="F111" s="605">
        <f>ROUND(SUM(F20:F109)*D111,0)</f>
        <v>0</v>
      </c>
    </row>
    <row r="112" spans="1:6">
      <c r="A112" s="613"/>
      <c r="C112" s="603"/>
      <c r="D112" s="604"/>
      <c r="E112" s="615"/>
      <c r="F112" s="608"/>
    </row>
    <row r="113" spans="1:6">
      <c r="A113" s="616"/>
      <c r="B113" s="617" t="s">
        <v>961</v>
      </c>
      <c r="C113" s="618"/>
      <c r="D113" s="619"/>
      <c r="E113" s="620" t="s">
        <v>962</v>
      </c>
      <c r="F113" s="620">
        <f>SUM(F18:F112)</f>
        <v>0</v>
      </c>
    </row>
    <row r="114" spans="1:6">
      <c r="A114" s="621"/>
      <c r="B114" s="606"/>
      <c r="E114" s="606"/>
      <c r="F114" s="606"/>
    </row>
    <row r="115" spans="1:6">
      <c r="A115" s="621"/>
      <c r="B115" s="606"/>
      <c r="E115" s="606"/>
      <c r="F115" s="606"/>
    </row>
    <row r="116" spans="1:6">
      <c r="A116" s="621"/>
      <c r="B116" s="606"/>
      <c r="E116" s="606"/>
      <c r="F116" s="606"/>
    </row>
    <row r="117" spans="1:6">
      <c r="A117" s="621"/>
      <c r="B117" s="606"/>
      <c r="E117" s="606"/>
      <c r="F117" s="606"/>
    </row>
    <row r="118" spans="1:6">
      <c r="A118" s="621"/>
      <c r="B118" s="606"/>
      <c r="E118" s="606"/>
      <c r="F118" s="606"/>
    </row>
    <row r="119" spans="1:6">
      <c r="A119" s="621"/>
      <c r="B119" s="606"/>
      <c r="E119" s="606"/>
      <c r="F119" s="606"/>
    </row>
    <row r="120" spans="1:6">
      <c r="A120" s="621"/>
      <c r="B120" s="606"/>
      <c r="E120" s="606"/>
      <c r="F120" s="606"/>
    </row>
    <row r="121" spans="1:6">
      <c r="A121" s="621"/>
      <c r="B121" s="606"/>
      <c r="E121" s="606"/>
      <c r="F121" s="606"/>
    </row>
    <row r="122" spans="1:6">
      <c r="A122" s="621"/>
      <c r="B122" s="606"/>
      <c r="E122" s="606"/>
      <c r="F122" s="606"/>
    </row>
    <row r="123" spans="1:6">
      <c r="A123" s="621"/>
      <c r="B123" s="606"/>
      <c r="E123" s="606"/>
      <c r="F123" s="606"/>
    </row>
    <row r="124" spans="1:6">
      <c r="A124" s="621"/>
      <c r="B124" s="606"/>
      <c r="E124" s="606"/>
      <c r="F124" s="606"/>
    </row>
    <row r="125" spans="1:6">
      <c r="A125" s="621"/>
      <c r="B125" s="606"/>
      <c r="E125" s="606"/>
      <c r="F125" s="606"/>
    </row>
    <row r="128" spans="1:6">
      <c r="A128" s="621"/>
      <c r="B128" s="606"/>
      <c r="E128" s="606"/>
      <c r="F128" s="606"/>
    </row>
  </sheetData>
  <sheetProtection algorithmName="SHA-512" hashValue="kqaqOSYjTA+rUyI/f9k1ozACLu+Y7R5QFg4T2ugeoAO+NIJsTDy2wQ5XIhIO8RUJ64s7rSbwOvSKFYs12MFeyw==" saltValue="3XMFCc5qR6vRTcrHUiiq1A==" spinCount="100000" sheet="1" objects="1" scenarios="1"/>
  <protectedRanges>
    <protectedRange sqref="E18:E113" name="CENA"/>
  </protectedRanges>
  <mergeCells count="1">
    <mergeCell ref="B12:F1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02"/>
  <sheetViews>
    <sheetView workbookViewId="0">
      <selection activeCell="L75" sqref="L75"/>
    </sheetView>
  </sheetViews>
  <sheetFormatPr defaultColWidth="9.140625" defaultRowHeight="12.75"/>
  <cols>
    <col min="1" max="1" width="6" style="623" customWidth="1"/>
    <col min="2" max="2" width="34.7109375" style="614" customWidth="1"/>
    <col min="3" max="3" width="6.5703125" style="622" bestFit="1" customWidth="1"/>
    <col min="4" max="4" width="4.7109375" style="606" bestFit="1" customWidth="1"/>
    <col min="5" max="5" width="16.85546875" style="624" customWidth="1"/>
    <col min="6" max="6" width="16.85546875" style="625" customWidth="1"/>
    <col min="7" max="16384" width="9.140625" style="606"/>
  </cols>
  <sheetData>
    <row r="1" spans="1:6" s="541" customFormat="1" ht="15.75">
      <c r="A1" s="536" t="s">
        <v>902</v>
      </c>
      <c r="B1" s="483" t="s">
        <v>903</v>
      </c>
      <c r="C1" s="537"/>
      <c r="D1" s="538"/>
      <c r="E1" s="539"/>
      <c r="F1" s="540"/>
    </row>
    <row r="2" spans="1:6" s="541" customFormat="1" ht="15.75">
      <c r="A2" s="536" t="s">
        <v>47</v>
      </c>
      <c r="B2" s="483" t="s">
        <v>904</v>
      </c>
      <c r="C2" s="537"/>
      <c r="D2" s="538"/>
      <c r="E2" s="539"/>
      <c r="F2" s="540"/>
    </row>
    <row r="3" spans="1:6" s="541" customFormat="1" ht="16.5" customHeight="1">
      <c r="A3" s="536" t="s">
        <v>418</v>
      </c>
      <c r="B3" s="542" t="s">
        <v>905</v>
      </c>
      <c r="C3" s="542"/>
      <c r="D3" s="542"/>
      <c r="E3" s="542"/>
      <c r="F3" s="543"/>
    </row>
    <row r="4" spans="1:6" s="541" customFormat="1" ht="15.75">
      <c r="A4" s="536"/>
      <c r="B4" s="483" t="str">
        <f>[3]Rekapitulacija!C7</f>
        <v>MESTNA OBČINA LJUBLJANA</v>
      </c>
      <c r="C4" s="537"/>
      <c r="D4" s="538"/>
      <c r="E4" s="539"/>
      <c r="F4" s="540"/>
    </row>
    <row r="5" spans="1:6" s="541" customFormat="1" ht="15.75">
      <c r="A5" s="536"/>
      <c r="B5" s="483" t="str">
        <f>[3]Rekapitulacija!C8</f>
        <v>Mestni trg 1, 1000 Ljubljana</v>
      </c>
      <c r="C5" s="537"/>
      <c r="D5" s="538"/>
      <c r="E5" s="539"/>
      <c r="F5" s="540"/>
    </row>
    <row r="6" spans="1:6" s="541" customFormat="1" ht="15.75">
      <c r="A6" s="536"/>
      <c r="B6" s="483"/>
      <c r="C6" s="537"/>
      <c r="D6" s="538"/>
      <c r="E6" s="539"/>
      <c r="F6" s="540"/>
    </row>
    <row r="7" spans="1:6" s="541" customFormat="1" ht="15.75">
      <c r="A7" s="544"/>
      <c r="B7" s="483" t="s">
        <v>963</v>
      </c>
      <c r="C7" s="537"/>
      <c r="D7" s="538"/>
      <c r="E7" s="539"/>
      <c r="F7" s="540"/>
    </row>
    <row r="8" spans="1:6" s="549" customFormat="1" ht="76.5">
      <c r="A8" s="545" t="s">
        <v>907</v>
      </c>
      <c r="B8" s="546" t="s">
        <v>908</v>
      </c>
      <c r="C8" s="547" t="s">
        <v>478</v>
      </c>
      <c r="D8" s="547" t="s">
        <v>909</v>
      </c>
      <c r="E8" s="548" t="s">
        <v>910</v>
      </c>
      <c r="F8" s="548" t="s">
        <v>911</v>
      </c>
    </row>
    <row r="9" spans="1:6" s="554" customFormat="1">
      <c r="A9" s="550">
        <v>1</v>
      </c>
      <c r="B9" s="551"/>
      <c r="C9" s="552"/>
      <c r="D9" s="549"/>
      <c r="E9" s="553"/>
      <c r="F9" s="552"/>
    </row>
    <row r="10" spans="1:6" s="554" customFormat="1">
      <c r="A10" s="555"/>
      <c r="B10" s="556" t="s">
        <v>695</v>
      </c>
      <c r="C10" s="557"/>
      <c r="D10" s="558"/>
      <c r="E10" s="559"/>
      <c r="F10" s="559"/>
    </row>
    <row r="11" spans="1:6" s="554" customFormat="1">
      <c r="A11" s="555"/>
      <c r="B11" s="556"/>
      <c r="C11" s="557"/>
      <c r="D11" s="558"/>
      <c r="E11" s="559"/>
      <c r="F11" s="559"/>
    </row>
    <row r="12" spans="1:6" s="554" customFormat="1">
      <c r="A12" s="555"/>
      <c r="B12" s="1230" t="s">
        <v>900</v>
      </c>
      <c r="C12" s="1230"/>
      <c r="D12" s="1230"/>
      <c r="E12" s="1230"/>
      <c r="F12" s="1230"/>
    </row>
    <row r="13" spans="1:6" s="554" customFormat="1">
      <c r="A13" s="555"/>
      <c r="B13" s="1230"/>
      <c r="C13" s="1230"/>
      <c r="D13" s="1230"/>
      <c r="E13" s="1230"/>
      <c r="F13" s="1230"/>
    </row>
    <row r="14" spans="1:6" s="554" customFormat="1">
      <c r="A14" s="555"/>
      <c r="B14" s="533"/>
      <c r="C14" s="533"/>
      <c r="D14" s="533"/>
      <c r="E14" s="533"/>
      <c r="F14" s="533"/>
    </row>
    <row r="15" spans="1:6" s="554" customFormat="1">
      <c r="A15" s="550">
        <v>1</v>
      </c>
      <c r="B15" s="551"/>
      <c r="C15" s="552"/>
      <c r="D15" s="549"/>
      <c r="E15" s="553"/>
      <c r="F15" s="552"/>
    </row>
    <row r="16" spans="1:6" s="554" customFormat="1">
      <c r="A16" s="555">
        <f>COUNT(A15+1)</f>
        <v>1</v>
      </c>
      <c r="B16" s="556" t="s">
        <v>912</v>
      </c>
      <c r="C16" s="557"/>
      <c r="D16" s="558"/>
      <c r="E16" s="559"/>
      <c r="F16" s="559"/>
    </row>
    <row r="17" spans="1:6" s="554" customFormat="1" ht="51">
      <c r="A17" s="555"/>
      <c r="B17" s="543" t="s">
        <v>913</v>
      </c>
      <c r="C17" s="557"/>
      <c r="D17" s="558"/>
      <c r="E17" s="559"/>
      <c r="F17" s="559"/>
    </row>
    <row r="18" spans="1:6" s="554" customFormat="1" ht="14.25">
      <c r="A18" s="555"/>
      <c r="B18" s="543"/>
      <c r="C18" s="560">
        <v>65</v>
      </c>
      <c r="D18" s="558" t="s">
        <v>914</v>
      </c>
      <c r="E18" s="561"/>
      <c r="F18" s="559">
        <f>C18*E18</f>
        <v>0</v>
      </c>
    </row>
    <row r="19" spans="1:6" s="554" customFormat="1">
      <c r="A19" s="555"/>
      <c r="B19" s="543"/>
      <c r="C19" s="560"/>
      <c r="D19" s="558"/>
      <c r="E19" s="562"/>
      <c r="F19" s="559"/>
    </row>
    <row r="20" spans="1:6" s="554" customFormat="1">
      <c r="A20" s="589"/>
      <c r="B20" s="564"/>
      <c r="C20" s="565"/>
      <c r="D20" s="566"/>
      <c r="E20" s="567"/>
      <c r="F20" s="568"/>
    </row>
    <row r="21" spans="1:6" s="554" customFormat="1">
      <c r="A21" s="555">
        <f>COUNT($A$16:A20)+1</f>
        <v>2</v>
      </c>
      <c r="B21" s="569" t="s">
        <v>922</v>
      </c>
      <c r="C21" s="570"/>
      <c r="D21" s="571"/>
      <c r="E21" s="572"/>
      <c r="F21" s="573"/>
    </row>
    <row r="22" spans="1:6" s="554" customFormat="1" ht="102">
      <c r="A22" s="583"/>
      <c r="B22" s="574" t="s">
        <v>919</v>
      </c>
      <c r="C22" s="570"/>
      <c r="D22" s="571"/>
      <c r="E22" s="572"/>
      <c r="F22" s="573"/>
    </row>
    <row r="23" spans="1:6" s="554" customFormat="1">
      <c r="A23" s="583"/>
      <c r="B23" s="569" t="s">
        <v>923</v>
      </c>
      <c r="C23" s="570"/>
      <c r="D23" s="571"/>
      <c r="E23" s="572"/>
      <c r="F23" s="573"/>
    </row>
    <row r="24" spans="1:6" s="554" customFormat="1" ht="25.5">
      <c r="A24" s="583"/>
      <c r="B24" s="574" t="s">
        <v>924</v>
      </c>
      <c r="C24" s="570">
        <v>95</v>
      </c>
      <c r="D24" s="580" t="s">
        <v>917</v>
      </c>
      <c r="E24" s="584"/>
      <c r="F24" s="581">
        <f>C24*E24</f>
        <v>0</v>
      </c>
    </row>
    <row r="25" spans="1:6" s="554" customFormat="1" ht="25.5">
      <c r="A25" s="583"/>
      <c r="B25" s="574" t="s">
        <v>925</v>
      </c>
      <c r="C25" s="570">
        <v>95</v>
      </c>
      <c r="D25" s="580" t="s">
        <v>917</v>
      </c>
      <c r="E25" s="584"/>
      <c r="F25" s="581">
        <f>C25*E25</f>
        <v>0</v>
      </c>
    </row>
    <row r="26" spans="1:6" s="554" customFormat="1">
      <c r="A26" s="585"/>
      <c r="B26" s="575"/>
      <c r="C26" s="576"/>
      <c r="D26" s="586"/>
      <c r="E26" s="587"/>
      <c r="F26" s="588"/>
    </row>
    <row r="27" spans="1:6" s="590" customFormat="1">
      <c r="A27" s="563"/>
      <c r="B27" s="564"/>
      <c r="C27" s="565"/>
      <c r="D27" s="566"/>
      <c r="E27" s="567"/>
      <c r="F27" s="568"/>
    </row>
    <row r="28" spans="1:6" s="590" customFormat="1">
      <c r="A28" s="555">
        <f>COUNT($A$16:A27)+1</f>
        <v>3</v>
      </c>
      <c r="B28" s="569" t="s">
        <v>926</v>
      </c>
      <c r="C28" s="570"/>
      <c r="D28" s="571"/>
      <c r="E28" s="572"/>
      <c r="F28" s="572"/>
    </row>
    <row r="29" spans="1:6" s="590" customFormat="1" ht="51">
      <c r="A29" s="555"/>
      <c r="B29" s="574" t="s">
        <v>927</v>
      </c>
      <c r="C29" s="570"/>
      <c r="D29" s="571"/>
      <c r="E29" s="572"/>
      <c r="F29" s="572"/>
    </row>
    <row r="30" spans="1:6" s="590" customFormat="1">
      <c r="A30" s="555"/>
      <c r="B30" s="574"/>
      <c r="C30" s="570">
        <v>13</v>
      </c>
      <c r="D30" s="571" t="s">
        <v>227</v>
      </c>
      <c r="E30" s="561"/>
      <c r="F30" s="572">
        <f>C30*E30</f>
        <v>0</v>
      </c>
    </row>
    <row r="31" spans="1:6" s="590" customFormat="1">
      <c r="A31" s="591"/>
      <c r="B31" s="575"/>
      <c r="C31" s="576"/>
      <c r="D31" s="577"/>
      <c r="E31" s="578"/>
      <c r="F31" s="579"/>
    </row>
    <row r="32" spans="1:6" s="590" customFormat="1">
      <c r="A32" s="563"/>
      <c r="B32" s="564"/>
      <c r="C32" s="565"/>
      <c r="D32" s="566"/>
      <c r="E32" s="567"/>
      <c r="F32" s="567"/>
    </row>
    <row r="33" spans="1:6" s="590" customFormat="1">
      <c r="A33" s="555">
        <f>COUNT($A$16:A32)+1</f>
        <v>4</v>
      </c>
      <c r="B33" s="569" t="s">
        <v>928</v>
      </c>
      <c r="C33" s="570"/>
      <c r="D33" s="571"/>
      <c r="E33" s="572"/>
      <c r="F33" s="572"/>
    </row>
    <row r="34" spans="1:6" s="590" customFormat="1" ht="38.25">
      <c r="A34" s="555"/>
      <c r="B34" s="574" t="s">
        <v>929</v>
      </c>
      <c r="C34" s="570"/>
      <c r="D34" s="571"/>
      <c r="E34" s="572"/>
      <c r="F34" s="572"/>
    </row>
    <row r="35" spans="1:6" s="590" customFormat="1" ht="14.25">
      <c r="A35" s="555"/>
      <c r="B35" s="574"/>
      <c r="C35" s="570">
        <v>150</v>
      </c>
      <c r="D35" s="571" t="s">
        <v>914</v>
      </c>
      <c r="E35" s="561"/>
      <c r="F35" s="572">
        <f>C35*E35</f>
        <v>0</v>
      </c>
    </row>
    <row r="36" spans="1:6" s="590" customFormat="1">
      <c r="A36" s="591"/>
      <c r="B36" s="575"/>
      <c r="C36" s="576"/>
      <c r="D36" s="577"/>
      <c r="E36" s="578"/>
      <c r="F36" s="579"/>
    </row>
    <row r="37" spans="1:6" s="554" customFormat="1">
      <c r="A37" s="563"/>
      <c r="B37" s="564"/>
      <c r="C37" s="565"/>
      <c r="D37" s="566"/>
      <c r="E37" s="567"/>
      <c r="F37" s="567"/>
    </row>
    <row r="38" spans="1:6" s="554" customFormat="1" ht="25.5">
      <c r="A38" s="555">
        <f>COUNT($A$16:A37)+1</f>
        <v>5</v>
      </c>
      <c r="B38" s="569" t="s">
        <v>930</v>
      </c>
      <c r="C38" s="570"/>
      <c r="D38" s="571"/>
      <c r="E38" s="572"/>
      <c r="F38" s="573"/>
    </row>
    <row r="39" spans="1:6" s="554" customFormat="1" ht="38.25">
      <c r="A39" s="555"/>
      <c r="B39" s="574" t="s">
        <v>931</v>
      </c>
      <c r="C39" s="570"/>
      <c r="D39" s="571"/>
      <c r="E39" s="572"/>
      <c r="F39" s="573"/>
    </row>
    <row r="40" spans="1:6" s="554" customFormat="1" ht="14.25">
      <c r="A40" s="555"/>
      <c r="B40" s="574" t="s">
        <v>932</v>
      </c>
      <c r="C40" s="570">
        <v>72</v>
      </c>
      <c r="D40" s="571" t="s">
        <v>933</v>
      </c>
      <c r="E40" s="561"/>
      <c r="F40" s="572">
        <f>C40*E40</f>
        <v>0</v>
      </c>
    </row>
    <row r="41" spans="1:6" s="554" customFormat="1" ht="14.25">
      <c r="A41" s="555"/>
      <c r="B41" s="574" t="s">
        <v>934</v>
      </c>
      <c r="C41" s="570">
        <v>18</v>
      </c>
      <c r="D41" s="571" t="s">
        <v>933</v>
      </c>
      <c r="E41" s="561"/>
      <c r="F41" s="572">
        <f>C41*E41</f>
        <v>0</v>
      </c>
    </row>
    <row r="42" spans="1:6" s="554" customFormat="1">
      <c r="A42" s="591"/>
      <c r="B42" s="575"/>
      <c r="C42" s="576"/>
      <c r="D42" s="577"/>
      <c r="E42" s="578"/>
      <c r="F42" s="579"/>
    </row>
    <row r="43" spans="1:6" s="554" customFormat="1">
      <c r="A43" s="563"/>
      <c r="B43" s="564"/>
      <c r="C43" s="565"/>
      <c r="D43" s="566"/>
      <c r="E43" s="567"/>
      <c r="F43" s="567"/>
    </row>
    <row r="44" spans="1:6" s="554" customFormat="1">
      <c r="A44" s="555">
        <f>COUNT($A$16:A43)+1</f>
        <v>6</v>
      </c>
      <c r="B44" s="569" t="s">
        <v>935</v>
      </c>
      <c r="C44" s="570"/>
      <c r="D44" s="571"/>
      <c r="E44" s="572"/>
      <c r="F44" s="572"/>
    </row>
    <row r="45" spans="1:6" s="554" customFormat="1" ht="81" customHeight="1">
      <c r="A45" s="555"/>
      <c r="B45" s="574" t="s">
        <v>936</v>
      </c>
      <c r="C45" s="570"/>
      <c r="D45" s="571"/>
      <c r="E45" s="572"/>
      <c r="F45" s="572"/>
    </row>
    <row r="46" spans="1:6" s="554" customFormat="1" ht="14.25">
      <c r="A46" s="555"/>
      <c r="B46" s="574"/>
      <c r="C46" s="570">
        <v>11</v>
      </c>
      <c r="D46" s="571" t="s">
        <v>933</v>
      </c>
      <c r="E46" s="561"/>
      <c r="F46" s="572">
        <f>C46*E46</f>
        <v>0</v>
      </c>
    </row>
    <row r="47" spans="1:6" s="554" customFormat="1">
      <c r="A47" s="591"/>
      <c r="B47" s="575"/>
      <c r="C47" s="576"/>
      <c r="D47" s="577"/>
      <c r="E47" s="578"/>
      <c r="F47" s="579"/>
    </row>
    <row r="48" spans="1:6" s="554" customFormat="1">
      <c r="A48" s="563"/>
      <c r="B48" s="564"/>
      <c r="C48" s="565"/>
      <c r="D48" s="566"/>
      <c r="E48" s="567"/>
      <c r="F48" s="567"/>
    </row>
    <row r="49" spans="1:6" s="554" customFormat="1" ht="13.5" customHeight="1">
      <c r="A49" s="555">
        <f>COUNT($A$16:A48)+1</f>
        <v>7</v>
      </c>
      <c r="B49" s="569" t="s">
        <v>937</v>
      </c>
      <c r="C49" s="570"/>
      <c r="D49" s="571"/>
      <c r="E49" s="572"/>
      <c r="F49" s="572"/>
    </row>
    <row r="50" spans="1:6" s="554" customFormat="1" ht="89.25">
      <c r="A50" s="555"/>
      <c r="B50" s="574" t="s">
        <v>938</v>
      </c>
      <c r="C50" s="570"/>
      <c r="D50" s="571"/>
      <c r="E50" s="572"/>
      <c r="F50" s="572"/>
    </row>
    <row r="51" spans="1:6" s="554" customFormat="1" ht="14.25">
      <c r="A51" s="555"/>
      <c r="B51" s="574"/>
      <c r="C51" s="570">
        <v>35</v>
      </c>
      <c r="D51" s="571" t="s">
        <v>933</v>
      </c>
      <c r="E51" s="561"/>
      <c r="F51" s="572">
        <f>C51*E51</f>
        <v>0</v>
      </c>
    </row>
    <row r="52" spans="1:6" s="554" customFormat="1">
      <c r="A52" s="591"/>
      <c r="B52" s="575"/>
      <c r="C52" s="576"/>
      <c r="D52" s="577"/>
      <c r="E52" s="578"/>
      <c r="F52" s="579"/>
    </row>
    <row r="53" spans="1:6" s="554" customFormat="1">
      <c r="A53" s="563"/>
      <c r="B53" s="564"/>
      <c r="C53" s="565"/>
      <c r="D53" s="566"/>
      <c r="E53" s="567"/>
      <c r="F53" s="567"/>
    </row>
    <row r="54" spans="1:6" s="554" customFormat="1" ht="25.5">
      <c r="A54" s="555">
        <f>COUNT($A$16:A53)+1</f>
        <v>8</v>
      </c>
      <c r="B54" s="569" t="s">
        <v>939</v>
      </c>
      <c r="C54" s="570"/>
      <c r="D54" s="571"/>
      <c r="E54" s="572"/>
      <c r="F54" s="573"/>
    </row>
    <row r="55" spans="1:6" s="554" customFormat="1" ht="63.75" customHeight="1">
      <c r="A55" s="555"/>
      <c r="B55" s="574" t="s">
        <v>940</v>
      </c>
      <c r="C55" s="570"/>
      <c r="D55" s="571"/>
      <c r="E55" s="572"/>
      <c r="F55" s="573"/>
    </row>
    <row r="56" spans="1:6" s="554" customFormat="1" ht="14.25">
      <c r="A56" s="555"/>
      <c r="B56" s="574"/>
      <c r="C56" s="570">
        <v>44</v>
      </c>
      <c r="D56" s="571" t="s">
        <v>933</v>
      </c>
      <c r="E56" s="561"/>
      <c r="F56" s="572">
        <f>C56*E56</f>
        <v>0</v>
      </c>
    </row>
    <row r="57" spans="1:6" s="554" customFormat="1">
      <c r="A57" s="591"/>
      <c r="B57" s="575"/>
      <c r="C57" s="576"/>
      <c r="D57" s="577"/>
      <c r="E57" s="578"/>
      <c r="F57" s="579"/>
    </row>
    <row r="58" spans="1:6" s="554" customFormat="1">
      <c r="A58" s="589"/>
      <c r="B58" s="564"/>
      <c r="C58" s="565"/>
      <c r="D58" s="566"/>
      <c r="E58" s="567"/>
      <c r="F58" s="568"/>
    </row>
    <row r="59" spans="1:6" s="554" customFormat="1">
      <c r="A59" s="555">
        <f>COUNT($A$7:A58)+1</f>
        <v>11</v>
      </c>
      <c r="B59" s="569" t="s">
        <v>964</v>
      </c>
      <c r="C59" s="570"/>
      <c r="D59" s="571"/>
      <c r="E59" s="572"/>
      <c r="F59" s="573"/>
    </row>
    <row r="60" spans="1:6" s="554" customFormat="1" ht="51">
      <c r="A60" s="583"/>
      <c r="B60" s="574" t="s">
        <v>965</v>
      </c>
      <c r="C60" s="570"/>
      <c r="D60" s="571"/>
      <c r="E60" s="572"/>
      <c r="F60" s="573"/>
    </row>
    <row r="61" spans="1:6" s="554" customFormat="1" ht="25.5">
      <c r="A61" s="583"/>
      <c r="B61" s="574" t="s">
        <v>966</v>
      </c>
      <c r="C61" s="570">
        <v>14</v>
      </c>
      <c r="D61" s="571" t="s">
        <v>74</v>
      </c>
      <c r="E61" s="561"/>
      <c r="F61" s="572">
        <f t="shared" ref="F61" si="0">C61*E61</f>
        <v>0</v>
      </c>
    </row>
    <row r="62" spans="1:6" s="554" customFormat="1">
      <c r="A62" s="583"/>
      <c r="B62" s="574"/>
      <c r="C62" s="570"/>
      <c r="D62" s="571"/>
      <c r="E62" s="626"/>
      <c r="F62" s="572"/>
    </row>
    <row r="63" spans="1:6" s="554" customFormat="1">
      <c r="A63" s="563"/>
      <c r="B63" s="564"/>
      <c r="C63" s="565"/>
      <c r="D63" s="566"/>
      <c r="E63" s="567"/>
      <c r="F63" s="567"/>
    </row>
    <row r="64" spans="1:6" s="554" customFormat="1">
      <c r="A64" s="555">
        <f>COUNT($A$16:A63)+1</f>
        <v>10</v>
      </c>
      <c r="B64" s="569" t="s">
        <v>947</v>
      </c>
      <c r="C64" s="570"/>
      <c r="D64" s="571"/>
      <c r="E64" s="572"/>
      <c r="F64" s="572"/>
    </row>
    <row r="65" spans="1:6" s="554" customFormat="1" ht="38.25">
      <c r="A65" s="555"/>
      <c r="B65" s="574" t="s">
        <v>948</v>
      </c>
      <c r="C65" s="570"/>
      <c r="D65" s="571"/>
      <c r="E65" s="572"/>
      <c r="F65" s="573"/>
    </row>
    <row r="66" spans="1:6" s="554" customFormat="1" ht="14.25">
      <c r="A66" s="555"/>
      <c r="B66" s="574"/>
      <c r="C66" s="570">
        <f>C18</f>
        <v>65</v>
      </c>
      <c r="D66" s="571" t="s">
        <v>914</v>
      </c>
      <c r="E66" s="561"/>
      <c r="F66" s="572">
        <f>C66*E66</f>
        <v>0</v>
      </c>
    </row>
    <row r="67" spans="1:6" s="554" customFormat="1">
      <c r="A67" s="591"/>
      <c r="B67" s="575"/>
      <c r="C67" s="576"/>
      <c r="D67" s="577"/>
      <c r="E67" s="578"/>
      <c r="F67" s="579"/>
    </row>
    <row r="68" spans="1:6" s="554" customFormat="1">
      <c r="A68" s="563"/>
      <c r="B68" s="564"/>
      <c r="C68" s="565"/>
      <c r="D68" s="566"/>
      <c r="E68" s="567"/>
      <c r="F68" s="567"/>
    </row>
    <row r="69" spans="1:6" s="554" customFormat="1">
      <c r="A69" s="555">
        <f>COUNT($A$16:A68)+1</f>
        <v>11</v>
      </c>
      <c r="B69" s="569" t="s">
        <v>949</v>
      </c>
      <c r="C69" s="570"/>
      <c r="D69" s="571"/>
      <c r="E69" s="572"/>
      <c r="F69" s="573"/>
    </row>
    <row r="70" spans="1:6" s="554" customFormat="1">
      <c r="A70" s="555"/>
      <c r="B70" s="574" t="s">
        <v>950</v>
      </c>
      <c r="C70" s="570"/>
      <c r="D70" s="571"/>
      <c r="E70" s="572"/>
      <c r="F70" s="573"/>
    </row>
    <row r="71" spans="1:6" s="554" customFormat="1" ht="14.25">
      <c r="A71" s="555"/>
      <c r="B71" s="574"/>
      <c r="C71" s="570">
        <f>C18</f>
        <v>65</v>
      </c>
      <c r="D71" s="571" t="s">
        <v>914</v>
      </c>
      <c r="E71" s="561"/>
      <c r="F71" s="572">
        <f>C71*E71</f>
        <v>0</v>
      </c>
    </row>
    <row r="72" spans="1:6" s="554" customFormat="1">
      <c r="A72" s="591"/>
      <c r="B72" s="575"/>
      <c r="C72" s="576"/>
      <c r="D72" s="577"/>
      <c r="E72" s="578"/>
      <c r="F72" s="579"/>
    </row>
    <row r="73" spans="1:6" s="554" customFormat="1">
      <c r="A73" s="583"/>
      <c r="B73" s="574"/>
      <c r="C73" s="570"/>
      <c r="D73" s="571"/>
      <c r="E73" s="572"/>
      <c r="F73" s="573"/>
    </row>
    <row r="74" spans="1:6" s="554" customFormat="1" ht="25.5">
      <c r="A74" s="555">
        <f>COUNT($A$7:A73)+1</f>
        <v>14</v>
      </c>
      <c r="B74" s="569" t="s">
        <v>951</v>
      </c>
      <c r="C74" s="570"/>
      <c r="D74" s="571"/>
      <c r="E74" s="572"/>
      <c r="F74" s="573"/>
    </row>
    <row r="75" spans="1:6" s="554" customFormat="1" ht="51">
      <c r="A75" s="583"/>
      <c r="B75" s="574" t="s">
        <v>952</v>
      </c>
      <c r="C75" s="570"/>
      <c r="D75" s="571"/>
      <c r="E75" s="572"/>
      <c r="F75" s="573"/>
    </row>
    <row r="76" spans="1:6" s="554" customFormat="1">
      <c r="A76" s="583"/>
      <c r="B76" s="574" t="s">
        <v>953</v>
      </c>
      <c r="C76" s="570">
        <v>6</v>
      </c>
      <c r="D76" s="571" t="s">
        <v>74</v>
      </c>
      <c r="E76" s="561"/>
      <c r="F76" s="572">
        <f>C76*E76</f>
        <v>0</v>
      </c>
    </row>
    <row r="77" spans="1:6" s="554" customFormat="1">
      <c r="A77" s="585"/>
      <c r="B77" s="575"/>
      <c r="C77" s="576"/>
      <c r="D77" s="577"/>
      <c r="E77" s="578"/>
      <c r="F77" s="579"/>
    </row>
    <row r="78" spans="1:6" s="554" customFormat="1">
      <c r="A78" s="563"/>
      <c r="B78" s="592"/>
      <c r="C78" s="552"/>
      <c r="D78" s="549"/>
      <c r="E78" s="553"/>
      <c r="F78" s="552"/>
    </row>
    <row r="79" spans="1:6" s="554" customFormat="1" ht="25.5">
      <c r="A79" s="555">
        <f>COUNT($A$16:A78)+1</f>
        <v>13</v>
      </c>
      <c r="B79" s="569" t="s">
        <v>954</v>
      </c>
      <c r="C79" s="573"/>
      <c r="D79" s="571"/>
      <c r="E79" s="593"/>
      <c r="F79" s="573"/>
    </row>
    <row r="80" spans="1:6" s="554" customFormat="1" ht="102">
      <c r="A80" s="555"/>
      <c r="B80" s="574" t="s">
        <v>955</v>
      </c>
      <c r="C80" s="573"/>
      <c r="D80" s="571"/>
      <c r="E80" s="572"/>
      <c r="F80" s="573"/>
    </row>
    <row r="81" spans="1:6" s="554" customFormat="1">
      <c r="A81" s="555"/>
      <c r="B81" s="594" t="s">
        <v>956</v>
      </c>
      <c r="C81" s="595"/>
      <c r="D81" s="596">
        <v>0.02</v>
      </c>
      <c r="E81" s="573"/>
      <c r="F81" s="572">
        <f>ROUND(SUM(F18:F76)*D81,0)</f>
        <v>0</v>
      </c>
    </row>
    <row r="82" spans="1:6" s="554" customFormat="1">
      <c r="A82" s="591"/>
      <c r="B82" s="597"/>
      <c r="C82" s="598"/>
      <c r="D82" s="599"/>
      <c r="E82" s="600"/>
      <c r="F82" s="579"/>
    </row>
    <row r="83" spans="1:6">
      <c r="A83" s="563"/>
      <c r="B83" s="602"/>
      <c r="C83" s="603"/>
      <c r="D83" s="604"/>
      <c r="E83" s="605"/>
      <c r="F83" s="605"/>
    </row>
    <row r="84" spans="1:6">
      <c r="A84" s="555">
        <f>COUNT($A$16:A83)+1</f>
        <v>14</v>
      </c>
      <c r="B84" s="607" t="s">
        <v>959</v>
      </c>
      <c r="C84" s="603"/>
      <c r="D84" s="604"/>
      <c r="E84" s="608"/>
      <c r="F84" s="608"/>
    </row>
    <row r="85" spans="1:6" ht="38.25">
      <c r="A85" s="609"/>
      <c r="B85" s="610" t="s">
        <v>960</v>
      </c>
      <c r="C85" s="611"/>
      <c r="D85" s="612">
        <v>0.1</v>
      </c>
      <c r="E85" s="608"/>
      <c r="F85" s="605">
        <f>ROUND(SUM(F20:F83)*D85,0)</f>
        <v>0</v>
      </c>
    </row>
    <row r="86" spans="1:6">
      <c r="A86" s="613"/>
      <c r="C86" s="603"/>
      <c r="D86" s="604"/>
      <c r="E86" s="615"/>
      <c r="F86" s="608"/>
    </row>
    <row r="87" spans="1:6">
      <c r="A87" s="616"/>
      <c r="B87" s="617" t="s">
        <v>961</v>
      </c>
      <c r="C87" s="618"/>
      <c r="D87" s="619"/>
      <c r="E87" s="620" t="s">
        <v>962</v>
      </c>
      <c r="F87" s="620">
        <f>SUM(F18:F86)</f>
        <v>0</v>
      </c>
    </row>
    <row r="88" spans="1:6">
      <c r="A88" s="621"/>
      <c r="B88" s="606"/>
      <c r="E88" s="606"/>
      <c r="F88" s="606"/>
    </row>
    <row r="89" spans="1:6">
      <c r="A89" s="621"/>
      <c r="B89" s="606"/>
      <c r="E89" s="606"/>
      <c r="F89" s="606"/>
    </row>
    <row r="90" spans="1:6">
      <c r="A90" s="621"/>
      <c r="B90" s="606"/>
      <c r="E90" s="606"/>
      <c r="F90" s="606"/>
    </row>
    <row r="91" spans="1:6">
      <c r="A91" s="621"/>
      <c r="B91" s="606"/>
      <c r="E91" s="606"/>
      <c r="F91" s="606"/>
    </row>
    <row r="92" spans="1:6">
      <c r="A92" s="621"/>
      <c r="B92" s="606"/>
      <c r="E92" s="606"/>
      <c r="F92" s="606"/>
    </row>
    <row r="93" spans="1:6">
      <c r="A93" s="621"/>
      <c r="B93" s="606"/>
      <c r="E93" s="606"/>
      <c r="F93" s="606"/>
    </row>
    <row r="94" spans="1:6">
      <c r="A94" s="621"/>
      <c r="B94" s="606"/>
      <c r="E94" s="606"/>
      <c r="F94" s="606"/>
    </row>
    <row r="95" spans="1:6">
      <c r="A95" s="621"/>
      <c r="B95" s="606"/>
      <c r="E95" s="606"/>
      <c r="F95" s="606"/>
    </row>
    <row r="96" spans="1:6">
      <c r="A96" s="621"/>
      <c r="B96" s="606"/>
      <c r="E96" s="606"/>
      <c r="F96" s="606"/>
    </row>
    <row r="97" spans="1:6">
      <c r="A97" s="621"/>
      <c r="B97" s="606"/>
      <c r="E97" s="606"/>
      <c r="F97" s="606"/>
    </row>
    <row r="98" spans="1:6">
      <c r="A98" s="621"/>
      <c r="B98" s="606"/>
      <c r="E98" s="606"/>
      <c r="F98" s="606"/>
    </row>
    <row r="99" spans="1:6">
      <c r="A99" s="621"/>
      <c r="B99" s="606"/>
      <c r="E99" s="606"/>
      <c r="F99" s="606"/>
    </row>
    <row r="102" spans="1:6">
      <c r="A102" s="621"/>
      <c r="B102" s="606"/>
      <c r="E102" s="606"/>
      <c r="F102" s="606"/>
    </row>
  </sheetData>
  <sheetProtection algorithmName="SHA-512" hashValue="U+DBh8J+R99l3U8HgdBva0Fi9VQHG+YwMDAyv/iXX/k7OLBHVX3dr9OI4in7RnstnakYjDD9ffIwzVMktMdjLg==" saltValue="l2SxVMewrBxYijCjv8YO5Q==" spinCount="100000" sheet="1" objects="1" scenarios="1"/>
  <protectedRanges>
    <protectedRange sqref="E15:E87" name="CENA"/>
  </protectedRanges>
  <mergeCells count="1">
    <mergeCell ref="B12:F1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8"/>
  <sheetViews>
    <sheetView tabSelected="1" workbookViewId="0">
      <selection activeCell="J58" sqref="J58"/>
    </sheetView>
  </sheetViews>
  <sheetFormatPr defaultColWidth="9.140625" defaultRowHeight="12.75"/>
  <cols>
    <col min="1" max="1" width="6" style="696" bestFit="1" customWidth="1"/>
    <col min="2" max="2" width="52" style="691" customWidth="1"/>
    <col min="3" max="3" width="6.5703125" style="603" bestFit="1" customWidth="1"/>
    <col min="4" max="4" width="4.7109375" style="476" bestFit="1" customWidth="1"/>
    <col min="5" max="5" width="8.140625" style="692" bestFit="1" customWidth="1"/>
    <col min="6" max="6" width="9.140625" style="693" bestFit="1"/>
    <col min="7" max="16384" width="9.140625" style="476"/>
  </cols>
  <sheetData>
    <row r="1" spans="1:6" ht="18">
      <c r="A1" s="627" t="s">
        <v>902</v>
      </c>
      <c r="B1" s="483" t="s">
        <v>903</v>
      </c>
      <c r="C1" s="628"/>
      <c r="D1" s="629"/>
      <c r="E1" s="630"/>
      <c r="F1" s="631"/>
    </row>
    <row r="2" spans="1:6" ht="18">
      <c r="A2" s="627" t="s">
        <v>967</v>
      </c>
      <c r="B2" s="483" t="s">
        <v>968</v>
      </c>
      <c r="C2" s="628"/>
      <c r="D2" s="629"/>
      <c r="E2" s="630"/>
      <c r="F2" s="631"/>
    </row>
    <row r="3" spans="1:6" ht="14.25" customHeight="1">
      <c r="A3" s="536" t="s">
        <v>887</v>
      </c>
      <c r="B3" s="1242" t="s">
        <v>905</v>
      </c>
      <c r="C3" s="1242"/>
      <c r="D3" s="1242"/>
      <c r="E3" s="1242"/>
      <c r="F3" s="631"/>
    </row>
    <row r="4" spans="1:6" ht="18">
      <c r="A4" s="632"/>
      <c r="B4" s="483" t="str">
        <f>[3]Rekapitulacija!C7</f>
        <v>MESTNA OBČINA LJUBLJANA</v>
      </c>
      <c r="C4" s="628"/>
      <c r="D4" s="629"/>
      <c r="E4" s="630"/>
      <c r="F4" s="631"/>
    </row>
    <row r="5" spans="1:6" s="541" customFormat="1" ht="15.75">
      <c r="A5" s="536"/>
      <c r="B5" s="483" t="str">
        <f>[3]Rekapitulacija!C8</f>
        <v>Mestni trg 1, 1000 Ljubljana</v>
      </c>
      <c r="C5" s="537"/>
      <c r="D5" s="538"/>
      <c r="E5" s="539"/>
      <c r="F5" s="540"/>
    </row>
    <row r="6" spans="1:6" s="541" customFormat="1" ht="15.75">
      <c r="A6" s="536"/>
      <c r="B6" s="483"/>
      <c r="C6" s="537"/>
      <c r="D6" s="538"/>
      <c r="E6" s="539"/>
      <c r="F6" s="540"/>
    </row>
    <row r="7" spans="1:6" s="541" customFormat="1" ht="15.75">
      <c r="A7" s="483"/>
      <c r="B7" s="483" t="s">
        <v>906</v>
      </c>
      <c r="C7" s="537"/>
      <c r="D7" s="538"/>
      <c r="E7" s="539"/>
      <c r="F7" s="540"/>
    </row>
    <row r="8" spans="1:6" s="606" customFormat="1" ht="76.5">
      <c r="A8" s="633" t="s">
        <v>907</v>
      </c>
      <c r="B8" s="634" t="s">
        <v>908</v>
      </c>
      <c r="C8" s="635" t="s">
        <v>478</v>
      </c>
      <c r="D8" s="636" t="s">
        <v>909</v>
      </c>
      <c r="E8" s="637" t="s">
        <v>910</v>
      </c>
      <c r="F8" s="637" t="s">
        <v>911</v>
      </c>
    </row>
    <row r="9" spans="1:6" s="478" customFormat="1" ht="15.75">
      <c r="A9" s="638">
        <v>1</v>
      </c>
      <c r="B9" s="639"/>
      <c r="C9" s="640"/>
      <c r="D9" s="641"/>
      <c r="E9" s="642"/>
      <c r="F9" s="642"/>
    </row>
    <row r="10" spans="1:6" s="478" customFormat="1" ht="15.75">
      <c r="A10" s="583">
        <f>COUNT(A9+1)</f>
        <v>1</v>
      </c>
      <c r="B10" s="643" t="s">
        <v>969</v>
      </c>
      <c r="C10" s="644"/>
      <c r="D10" s="645"/>
      <c r="E10" s="646"/>
      <c r="F10" s="646"/>
    </row>
    <row r="11" spans="1:6" s="478" customFormat="1" ht="25.5">
      <c r="A11" s="583"/>
      <c r="B11" s="647" t="s">
        <v>970</v>
      </c>
      <c r="C11" s="582"/>
      <c r="D11" s="648"/>
      <c r="E11" s="649"/>
      <c r="F11" s="649"/>
    </row>
    <row r="12" spans="1:6" s="478" customFormat="1" ht="14.25">
      <c r="A12" s="583"/>
      <c r="B12" s="650" t="s">
        <v>971</v>
      </c>
      <c r="C12" s="570">
        <v>116</v>
      </c>
      <c r="D12" s="651" t="s">
        <v>914</v>
      </c>
      <c r="E12" s="584"/>
      <c r="F12" s="581">
        <f>C12*E12</f>
        <v>0</v>
      </c>
    </row>
    <row r="13" spans="1:6" s="478" customFormat="1">
      <c r="A13" s="585"/>
      <c r="B13" s="652"/>
      <c r="C13" s="576"/>
      <c r="D13" s="653"/>
      <c r="E13" s="587"/>
      <c r="F13" s="588"/>
    </row>
    <row r="14" spans="1:6" s="478" customFormat="1">
      <c r="A14" s="589"/>
      <c r="B14" s="549"/>
      <c r="C14" s="565"/>
      <c r="D14" s="654"/>
      <c r="E14" s="655"/>
      <c r="F14" s="656"/>
    </row>
    <row r="15" spans="1:6" s="478" customFormat="1">
      <c r="A15" s="657">
        <f>COUNT($A$10:A14)+1</f>
        <v>2</v>
      </c>
      <c r="B15" s="643" t="s">
        <v>972</v>
      </c>
      <c r="C15" s="570"/>
      <c r="D15" s="648"/>
      <c r="E15" s="581"/>
      <c r="F15" s="649"/>
    </row>
    <row r="16" spans="1:6" s="478" customFormat="1" ht="25.5">
      <c r="A16" s="583"/>
      <c r="B16" s="658" t="s">
        <v>973</v>
      </c>
      <c r="C16" s="570"/>
      <c r="D16" s="648"/>
      <c r="E16" s="649"/>
      <c r="F16" s="649"/>
    </row>
    <row r="17" spans="1:6" s="478" customFormat="1">
      <c r="A17" s="583"/>
      <c r="B17" s="650" t="s">
        <v>974</v>
      </c>
      <c r="C17" s="570">
        <v>1</v>
      </c>
      <c r="D17" s="648" t="s">
        <v>74</v>
      </c>
      <c r="E17" s="584"/>
      <c r="F17" s="581">
        <f t="shared" ref="F17" si="0">C17*E17</f>
        <v>0</v>
      </c>
    </row>
    <row r="18" spans="1:6" s="478" customFormat="1">
      <c r="A18" s="585"/>
      <c r="B18" s="652"/>
      <c r="C18" s="576"/>
      <c r="D18" s="659"/>
      <c r="E18" s="588"/>
      <c r="F18" s="588"/>
    </row>
    <row r="19" spans="1:6" s="478" customFormat="1">
      <c r="A19" s="660"/>
      <c r="B19" s="661"/>
      <c r="C19" s="565"/>
      <c r="D19" s="654"/>
      <c r="E19" s="656"/>
      <c r="F19" s="656"/>
    </row>
    <row r="20" spans="1:6" s="478" customFormat="1">
      <c r="A20" s="657">
        <f>COUNT($A$10:A19)+1</f>
        <v>3</v>
      </c>
      <c r="B20" s="643" t="s">
        <v>975</v>
      </c>
      <c r="C20" s="570"/>
      <c r="D20" s="648"/>
      <c r="E20" s="649"/>
      <c r="F20" s="649"/>
    </row>
    <row r="21" spans="1:6" s="478" customFormat="1">
      <c r="A21" s="583"/>
      <c r="B21" s="658" t="s">
        <v>976</v>
      </c>
      <c r="C21" s="570"/>
      <c r="D21" s="648"/>
      <c r="E21" s="649"/>
      <c r="F21" s="649"/>
    </row>
    <row r="22" spans="1:6" s="478" customFormat="1">
      <c r="A22" s="583"/>
      <c r="B22" s="650" t="s">
        <v>977</v>
      </c>
      <c r="C22" s="570">
        <v>1</v>
      </c>
      <c r="D22" s="648" t="s">
        <v>74</v>
      </c>
      <c r="E22" s="584"/>
      <c r="F22" s="581">
        <f t="shared" ref="F22" si="1">C22*E22</f>
        <v>0</v>
      </c>
    </row>
    <row r="23" spans="1:6" s="478" customFormat="1">
      <c r="A23" s="585"/>
      <c r="B23" s="652"/>
      <c r="C23" s="576"/>
      <c r="D23" s="659"/>
      <c r="E23" s="587"/>
      <c r="F23" s="588"/>
    </row>
    <row r="24" spans="1:6" s="478" customFormat="1">
      <c r="A24" s="589"/>
      <c r="B24" s="549"/>
      <c r="C24" s="565"/>
      <c r="D24" s="654"/>
      <c r="E24" s="656"/>
      <c r="F24" s="656"/>
    </row>
    <row r="25" spans="1:6" s="478" customFormat="1" ht="14.25">
      <c r="A25" s="657">
        <f>COUNT($A$10:A24)+1</f>
        <v>4</v>
      </c>
      <c r="B25" s="643" t="s">
        <v>978</v>
      </c>
      <c r="C25" s="570"/>
      <c r="D25" s="648"/>
      <c r="E25" s="649"/>
      <c r="F25" s="649"/>
    </row>
    <row r="26" spans="1:6" s="478" customFormat="1" ht="14.25">
      <c r="A26" s="583"/>
      <c r="B26" s="658" t="s">
        <v>979</v>
      </c>
      <c r="C26" s="570"/>
      <c r="D26" s="648"/>
      <c r="E26" s="649"/>
      <c r="F26" s="649"/>
    </row>
    <row r="27" spans="1:6" s="478" customFormat="1">
      <c r="A27" s="583"/>
      <c r="B27" s="650" t="s">
        <v>980</v>
      </c>
      <c r="C27" s="570">
        <v>1</v>
      </c>
      <c r="D27" s="648" t="s">
        <v>74</v>
      </c>
      <c r="E27" s="584"/>
      <c r="F27" s="581">
        <f t="shared" ref="F27" si="2">C27*E27</f>
        <v>0</v>
      </c>
    </row>
    <row r="28" spans="1:6" s="478" customFormat="1">
      <c r="A28" s="585"/>
      <c r="B28" s="652"/>
      <c r="C28" s="576"/>
      <c r="D28" s="659"/>
      <c r="E28" s="587"/>
      <c r="F28" s="588"/>
    </row>
    <row r="29" spans="1:6" s="478" customFormat="1">
      <c r="A29" s="589"/>
      <c r="B29" s="549"/>
      <c r="C29" s="565"/>
      <c r="D29" s="654"/>
      <c r="E29" s="656"/>
      <c r="F29" s="656"/>
    </row>
    <row r="30" spans="1:6" s="478" customFormat="1">
      <c r="A30" s="657">
        <f>COUNT($A$7:A22)+1</f>
        <v>5</v>
      </c>
      <c r="B30" s="643" t="s">
        <v>981</v>
      </c>
      <c r="C30" s="570"/>
      <c r="D30" s="648"/>
      <c r="E30" s="649"/>
      <c r="F30" s="649"/>
    </row>
    <row r="31" spans="1:6" s="478" customFormat="1">
      <c r="A31" s="583"/>
      <c r="B31" s="658" t="s">
        <v>982</v>
      </c>
      <c r="C31" s="570"/>
      <c r="D31" s="648"/>
      <c r="E31" s="649"/>
      <c r="F31" s="649"/>
    </row>
    <row r="32" spans="1:6" s="478" customFormat="1">
      <c r="A32" s="583"/>
      <c r="B32" s="650" t="s">
        <v>983</v>
      </c>
      <c r="C32" s="570">
        <v>1</v>
      </c>
      <c r="D32" s="648" t="s">
        <v>74</v>
      </c>
      <c r="E32" s="584"/>
      <c r="F32" s="581">
        <f>C32*E32</f>
        <v>0</v>
      </c>
    </row>
    <row r="33" spans="1:6" s="478" customFormat="1">
      <c r="A33" s="585"/>
      <c r="B33" s="652"/>
      <c r="C33" s="576"/>
      <c r="D33" s="659"/>
      <c r="E33" s="587"/>
      <c r="F33" s="588"/>
    </row>
    <row r="34" spans="1:6" s="478" customFormat="1">
      <c r="A34" s="589"/>
      <c r="B34" s="549"/>
      <c r="C34" s="565"/>
      <c r="D34" s="654"/>
      <c r="E34" s="656"/>
      <c r="F34" s="656"/>
    </row>
    <row r="35" spans="1:6" s="478" customFormat="1">
      <c r="A35" s="657">
        <f>COUNT($A$10:A34)+1</f>
        <v>6</v>
      </c>
      <c r="B35" s="643" t="s">
        <v>984</v>
      </c>
      <c r="C35" s="570"/>
      <c r="D35" s="648"/>
      <c r="E35" s="649"/>
      <c r="F35" s="649"/>
    </row>
    <row r="36" spans="1:6" s="478" customFormat="1" ht="25.5">
      <c r="A36" s="583"/>
      <c r="B36" s="658" t="s">
        <v>985</v>
      </c>
      <c r="C36" s="570"/>
      <c r="D36" s="648"/>
      <c r="E36" s="649"/>
      <c r="F36" s="649"/>
    </row>
    <row r="37" spans="1:6" s="478" customFormat="1">
      <c r="A37" s="583"/>
      <c r="B37" s="650" t="s">
        <v>983</v>
      </c>
      <c r="C37" s="570">
        <v>26</v>
      </c>
      <c r="D37" s="648" t="s">
        <v>74</v>
      </c>
      <c r="E37" s="584"/>
      <c r="F37" s="581">
        <f t="shared" ref="F37" si="3">C37*E37</f>
        <v>0</v>
      </c>
    </row>
    <row r="38" spans="1:6" s="478" customFormat="1">
      <c r="A38" s="585"/>
      <c r="B38" s="652"/>
      <c r="C38" s="576"/>
      <c r="D38" s="659"/>
      <c r="E38" s="587"/>
      <c r="F38" s="588"/>
    </row>
    <row r="39" spans="1:6" s="478" customFormat="1">
      <c r="A39" s="589"/>
      <c r="B39" s="662"/>
      <c r="C39" s="565"/>
      <c r="D39" s="654"/>
      <c r="E39" s="655"/>
      <c r="F39" s="655"/>
    </row>
    <row r="40" spans="1:6" s="478" customFormat="1">
      <c r="A40" s="657">
        <f>COUNT($A$10:A39)+1</f>
        <v>7</v>
      </c>
      <c r="B40" s="643" t="s">
        <v>986</v>
      </c>
      <c r="C40" s="570"/>
      <c r="D40" s="648"/>
      <c r="E40" s="649"/>
      <c r="F40" s="649"/>
    </row>
    <row r="41" spans="1:6" s="478" customFormat="1" ht="38.25">
      <c r="A41" s="583"/>
      <c r="B41" s="658" t="s">
        <v>987</v>
      </c>
      <c r="C41" s="570"/>
      <c r="D41" s="648"/>
      <c r="E41" s="649"/>
      <c r="F41" s="649"/>
    </row>
    <row r="42" spans="1:6" s="478" customFormat="1">
      <c r="A42" s="583"/>
      <c r="B42" s="650" t="s">
        <v>980</v>
      </c>
      <c r="C42" s="570">
        <v>1</v>
      </c>
      <c r="D42" s="648" t="s">
        <v>74</v>
      </c>
      <c r="E42" s="584"/>
      <c r="F42" s="581">
        <f>C42*E42</f>
        <v>0</v>
      </c>
    </row>
    <row r="43" spans="1:6" s="478" customFormat="1">
      <c r="A43" s="585"/>
      <c r="B43" s="652"/>
      <c r="C43" s="576"/>
      <c r="D43" s="659"/>
      <c r="E43" s="587"/>
      <c r="F43" s="588"/>
    </row>
    <row r="44" spans="1:6" s="478" customFormat="1">
      <c r="A44" s="589"/>
      <c r="B44" s="662"/>
      <c r="C44" s="565"/>
      <c r="D44" s="654"/>
      <c r="E44" s="655"/>
      <c r="F44" s="655"/>
    </row>
    <row r="45" spans="1:6" s="478" customFormat="1">
      <c r="A45" s="657">
        <f>COUNT($A$10:A44)+1</f>
        <v>8</v>
      </c>
      <c r="B45" s="643" t="s">
        <v>988</v>
      </c>
      <c r="C45" s="570"/>
      <c r="D45" s="648"/>
      <c r="E45" s="649"/>
      <c r="F45" s="649"/>
    </row>
    <row r="46" spans="1:6" s="478" customFormat="1" ht="25.5">
      <c r="A46" s="583"/>
      <c r="B46" s="658" t="s">
        <v>989</v>
      </c>
      <c r="C46" s="570"/>
      <c r="D46" s="648"/>
      <c r="E46" s="649"/>
      <c r="F46" s="649"/>
    </row>
    <row r="47" spans="1:6" s="478" customFormat="1">
      <c r="A47" s="583"/>
      <c r="B47" s="663" t="s">
        <v>990</v>
      </c>
      <c r="C47" s="570">
        <v>2</v>
      </c>
      <c r="D47" s="648" t="s">
        <v>74</v>
      </c>
      <c r="E47" s="584"/>
      <c r="F47" s="581">
        <f>C47*E47</f>
        <v>0</v>
      </c>
    </row>
    <row r="48" spans="1:6" s="478" customFormat="1">
      <c r="A48" s="585"/>
      <c r="B48" s="664"/>
      <c r="C48" s="576"/>
      <c r="D48" s="659"/>
      <c r="E48" s="587"/>
      <c r="F48" s="588"/>
    </row>
    <row r="49" spans="1:6" s="478" customFormat="1">
      <c r="A49" s="589"/>
      <c r="B49" s="549"/>
      <c r="C49" s="565"/>
      <c r="D49" s="654"/>
      <c r="E49" s="656"/>
      <c r="F49" s="656"/>
    </row>
    <row r="50" spans="1:6" s="478" customFormat="1">
      <c r="A50" s="657">
        <f>COUNT($A$10:A47)+1</f>
        <v>9</v>
      </c>
      <c r="B50" s="643" t="s">
        <v>991</v>
      </c>
      <c r="C50" s="570"/>
      <c r="D50" s="648"/>
      <c r="E50" s="649"/>
      <c r="F50" s="649"/>
    </row>
    <row r="51" spans="1:6" s="478" customFormat="1" ht="102">
      <c r="A51" s="583"/>
      <c r="B51" s="658" t="s">
        <v>992</v>
      </c>
      <c r="C51" s="570"/>
      <c r="D51" s="648"/>
      <c r="E51" s="649"/>
      <c r="F51" s="649"/>
    </row>
    <row r="52" spans="1:6" s="478" customFormat="1">
      <c r="A52" s="583"/>
      <c r="B52" s="663"/>
      <c r="C52" s="570">
        <v>1</v>
      </c>
      <c r="D52" s="648" t="s">
        <v>74</v>
      </c>
      <c r="E52" s="584"/>
      <c r="F52" s="581">
        <f>C52*E52</f>
        <v>0</v>
      </c>
    </row>
    <row r="53" spans="1:6" s="478" customFormat="1">
      <c r="A53" s="585"/>
      <c r="B53" s="664"/>
      <c r="C53" s="576"/>
      <c r="D53" s="659"/>
      <c r="E53" s="587"/>
      <c r="F53" s="588"/>
    </row>
    <row r="54" spans="1:6" s="670" customFormat="1">
      <c r="A54" s="665"/>
      <c r="B54" s="666"/>
      <c r="C54" s="667"/>
      <c r="D54" s="668"/>
      <c r="E54" s="567"/>
      <c r="F54" s="669"/>
    </row>
    <row r="55" spans="1:6" s="478" customFormat="1">
      <c r="A55" s="657">
        <f>COUNT($A$10:A54)+1</f>
        <v>10</v>
      </c>
      <c r="B55" s="671" t="s">
        <v>993</v>
      </c>
      <c r="C55" s="672"/>
      <c r="D55" s="673"/>
      <c r="E55" s="581"/>
      <c r="F55" s="674"/>
    </row>
    <row r="56" spans="1:6" s="478" customFormat="1" ht="25.5">
      <c r="A56" s="583"/>
      <c r="B56" s="658" t="s">
        <v>994</v>
      </c>
      <c r="C56" s="582"/>
      <c r="D56" s="648"/>
      <c r="E56" s="649"/>
      <c r="F56" s="581"/>
    </row>
    <row r="57" spans="1:6" s="478" customFormat="1">
      <c r="A57" s="583"/>
      <c r="B57" s="663"/>
      <c r="C57" s="570">
        <v>2</v>
      </c>
      <c r="D57" s="648" t="s">
        <v>74</v>
      </c>
      <c r="E57" s="584"/>
      <c r="F57" s="581">
        <f>C57*E57</f>
        <v>0</v>
      </c>
    </row>
    <row r="58" spans="1:6" s="478" customFormat="1">
      <c r="A58" s="585"/>
      <c r="B58" s="664"/>
      <c r="C58" s="576"/>
      <c r="D58" s="659"/>
      <c r="E58" s="587"/>
      <c r="F58" s="588"/>
    </row>
    <row r="59" spans="1:6" s="478" customFormat="1">
      <c r="A59" s="589"/>
      <c r="B59" s="549"/>
      <c r="C59" s="570"/>
      <c r="D59" s="654"/>
      <c r="E59" s="675"/>
      <c r="F59" s="655"/>
    </row>
    <row r="60" spans="1:6" s="478" customFormat="1">
      <c r="A60" s="657">
        <f>COUNT($A$10:A57)+1</f>
        <v>11</v>
      </c>
      <c r="B60" s="643" t="s">
        <v>995</v>
      </c>
      <c r="C60" s="570"/>
      <c r="D60" s="648"/>
      <c r="E60" s="649"/>
      <c r="F60" s="581"/>
    </row>
    <row r="61" spans="1:6" s="478" customFormat="1" ht="25.5">
      <c r="A61" s="583"/>
      <c r="B61" s="658" t="s">
        <v>996</v>
      </c>
      <c r="C61" s="570"/>
      <c r="D61" s="648"/>
      <c r="E61" s="649"/>
      <c r="F61" s="581"/>
    </row>
    <row r="62" spans="1:6" s="478" customFormat="1" ht="14.25">
      <c r="A62" s="583"/>
      <c r="B62" s="663"/>
      <c r="C62" s="570">
        <f>C12</f>
        <v>116</v>
      </c>
      <c r="D62" s="651" t="s">
        <v>914</v>
      </c>
      <c r="E62" s="584"/>
      <c r="F62" s="581">
        <f>C62*E62</f>
        <v>0</v>
      </c>
    </row>
    <row r="63" spans="1:6" s="478" customFormat="1">
      <c r="A63" s="585"/>
      <c r="B63" s="664"/>
      <c r="C63" s="676"/>
      <c r="D63" s="659"/>
      <c r="E63" s="677"/>
      <c r="F63" s="588"/>
    </row>
    <row r="64" spans="1:6" s="478" customFormat="1">
      <c r="A64" s="589"/>
      <c r="B64" s="549"/>
      <c r="C64" s="678"/>
      <c r="D64" s="654"/>
      <c r="E64" s="656"/>
      <c r="F64" s="655"/>
    </row>
    <row r="65" spans="1:6" s="478" customFormat="1">
      <c r="A65" s="657">
        <f>COUNT($A$10:A63)+1</f>
        <v>12</v>
      </c>
      <c r="B65" s="643" t="s">
        <v>997</v>
      </c>
      <c r="C65" s="582"/>
      <c r="D65" s="648"/>
      <c r="E65" s="649"/>
      <c r="F65" s="581"/>
    </row>
    <row r="66" spans="1:6" s="478" customFormat="1">
      <c r="A66" s="583"/>
      <c r="B66" s="658" t="s">
        <v>998</v>
      </c>
      <c r="C66" s="582"/>
      <c r="D66" s="648"/>
      <c r="E66" s="649"/>
      <c r="F66" s="581"/>
    </row>
    <row r="67" spans="1:6" s="478" customFormat="1">
      <c r="A67" s="583"/>
      <c r="B67" s="663"/>
      <c r="C67" s="582"/>
      <c r="D67" s="679">
        <v>0.02</v>
      </c>
      <c r="E67" s="649"/>
      <c r="F67" s="581">
        <f>D67*(SUM(F12:F62))</f>
        <v>0</v>
      </c>
    </row>
    <row r="68" spans="1:6" s="478" customFormat="1">
      <c r="A68" s="585"/>
      <c r="B68" s="664"/>
      <c r="C68" s="676"/>
      <c r="D68" s="680"/>
      <c r="E68" s="677"/>
      <c r="F68" s="588"/>
    </row>
    <row r="69" spans="1:6" s="478" customFormat="1">
      <c r="A69" s="589"/>
      <c r="B69" s="549"/>
      <c r="C69" s="678"/>
      <c r="D69" s="654"/>
      <c r="E69" s="656"/>
      <c r="F69" s="655"/>
    </row>
    <row r="70" spans="1:6" s="478" customFormat="1">
      <c r="A70" s="657">
        <f>COUNT($A$10:A69)+1</f>
        <v>13</v>
      </c>
      <c r="B70" s="643" t="s">
        <v>999</v>
      </c>
      <c r="C70" s="582"/>
      <c r="D70" s="648"/>
      <c r="E70" s="649"/>
      <c r="F70" s="581"/>
    </row>
    <row r="71" spans="1:6" s="478" customFormat="1">
      <c r="A71" s="583"/>
      <c r="B71" s="658" t="s">
        <v>1000</v>
      </c>
      <c r="C71" s="582"/>
      <c r="D71" s="648"/>
      <c r="E71" s="649"/>
      <c r="F71" s="649"/>
    </row>
    <row r="72" spans="1:6" s="478" customFormat="1">
      <c r="A72" s="583"/>
      <c r="B72" s="663"/>
      <c r="C72" s="582"/>
      <c r="D72" s="679">
        <v>0.02</v>
      </c>
      <c r="E72" s="581"/>
      <c r="F72" s="581">
        <f>D72*(SUM(F12:F62))</f>
        <v>0</v>
      </c>
    </row>
    <row r="73" spans="1:6" s="478" customFormat="1">
      <c r="A73" s="585"/>
      <c r="B73" s="664"/>
      <c r="C73" s="676"/>
      <c r="D73" s="659"/>
      <c r="E73" s="677"/>
      <c r="F73" s="588"/>
    </row>
    <row r="74" spans="1:6" s="478" customFormat="1">
      <c r="A74" s="589"/>
      <c r="B74" s="549"/>
      <c r="C74" s="678"/>
      <c r="D74" s="654"/>
      <c r="E74" s="656"/>
      <c r="F74" s="655"/>
    </row>
    <row r="75" spans="1:6" s="478" customFormat="1">
      <c r="A75" s="657">
        <f>COUNT($A$10:A73)+1</f>
        <v>14</v>
      </c>
      <c r="B75" s="643" t="s">
        <v>1001</v>
      </c>
      <c r="C75" s="582"/>
      <c r="D75" s="648"/>
      <c r="E75" s="649"/>
      <c r="F75" s="581"/>
    </row>
    <row r="76" spans="1:6" s="478" customFormat="1" ht="38.25">
      <c r="A76" s="583"/>
      <c r="B76" s="658" t="s">
        <v>1002</v>
      </c>
      <c r="C76" s="582"/>
      <c r="D76" s="648"/>
      <c r="E76" s="649"/>
      <c r="F76" s="649"/>
    </row>
    <row r="77" spans="1:6" s="478" customFormat="1">
      <c r="A77" s="583"/>
      <c r="B77" s="663"/>
      <c r="C77" s="582"/>
      <c r="D77" s="679">
        <v>0.02</v>
      </c>
      <c r="E77" s="581"/>
      <c r="F77" s="581">
        <f>D77*(SUM(F12:F62))</f>
        <v>0</v>
      </c>
    </row>
    <row r="78" spans="1:6" s="478" customFormat="1">
      <c r="A78" s="585"/>
      <c r="B78" s="664"/>
      <c r="C78" s="676"/>
      <c r="D78" s="659"/>
      <c r="E78" s="588"/>
      <c r="F78" s="588"/>
    </row>
    <row r="79" spans="1:6" s="478" customFormat="1">
      <c r="A79" s="589"/>
      <c r="B79" s="549"/>
      <c r="C79" s="678"/>
      <c r="D79" s="654"/>
      <c r="E79" s="655"/>
      <c r="F79" s="655"/>
    </row>
    <row r="80" spans="1:6" s="478" customFormat="1">
      <c r="A80" s="657">
        <f>COUNT($A$10:A78)+1</f>
        <v>15</v>
      </c>
      <c r="B80" s="643" t="s">
        <v>1003</v>
      </c>
      <c r="C80" s="582"/>
      <c r="D80" s="648"/>
      <c r="E80" s="581"/>
      <c r="F80" s="581"/>
    </row>
    <row r="81" spans="1:6" s="478" customFormat="1" ht="25.5">
      <c r="A81" s="583"/>
      <c r="B81" s="681" t="s">
        <v>960</v>
      </c>
      <c r="C81" s="582"/>
      <c r="D81" s="648"/>
      <c r="E81" s="649"/>
      <c r="F81" s="581"/>
    </row>
    <row r="82" spans="1:6" s="478" customFormat="1">
      <c r="A82" s="682"/>
      <c r="B82" s="663"/>
      <c r="C82" s="582"/>
      <c r="D82" s="679">
        <v>0.1</v>
      </c>
      <c r="E82" s="649"/>
      <c r="F82" s="581">
        <f>D82*(SUM(F12:F63))</f>
        <v>0</v>
      </c>
    </row>
    <row r="83" spans="1:6" s="478" customFormat="1">
      <c r="A83" s="683"/>
      <c r="B83" s="664"/>
      <c r="C83" s="676"/>
      <c r="D83" s="659"/>
      <c r="E83" s="588"/>
      <c r="F83" s="588"/>
    </row>
    <row r="84" spans="1:6">
      <c r="A84" s="684"/>
      <c r="B84" s="685" t="s">
        <v>1004</v>
      </c>
      <c r="C84" s="686"/>
      <c r="D84" s="687"/>
      <c r="E84" s="688" t="s">
        <v>962</v>
      </c>
      <c r="F84" s="689">
        <f>SUM(F10:F83)</f>
        <v>0</v>
      </c>
    </row>
    <row r="85" spans="1:6">
      <c r="A85" s="690"/>
      <c r="C85" s="621"/>
    </row>
    <row r="87" spans="1:6">
      <c r="A87" s="694"/>
    </row>
    <row r="88" spans="1:6">
      <c r="A88" s="695"/>
    </row>
  </sheetData>
  <sheetProtection algorithmName="SHA-512" hashValue="rvr5oFHNytm6cUMYWVIf79vIczdBSumeMSvkrAJ+srg3zvKyKR4XKQpXKt7kDam0IqW6KV46bFvq1GGXPMXI0w==" saltValue="7YQh2jFLCxbQzdL+cbFf8Q==" spinCount="100000" sheet="1" objects="1" scenarios="1"/>
  <protectedRanges>
    <protectedRange sqref="E8:E84" name="CENA"/>
  </protectedRanges>
  <mergeCells count="1">
    <mergeCell ref="B3:E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3"/>
  <sheetViews>
    <sheetView workbookViewId="0">
      <selection activeCell="L37" sqref="L37"/>
    </sheetView>
  </sheetViews>
  <sheetFormatPr defaultColWidth="9.140625" defaultRowHeight="12.75"/>
  <cols>
    <col min="1" max="1" width="6" style="696" bestFit="1" customWidth="1"/>
    <col min="2" max="2" width="52" style="691" customWidth="1"/>
    <col min="3" max="3" width="6.5703125" style="603" bestFit="1" customWidth="1"/>
    <col min="4" max="4" width="4.7109375" style="476" bestFit="1" customWidth="1"/>
    <col min="5" max="5" width="8.140625" style="692" bestFit="1" customWidth="1"/>
    <col min="6" max="6" width="9.140625" style="693" bestFit="1"/>
    <col min="7" max="16384" width="9.140625" style="476"/>
  </cols>
  <sheetData>
    <row r="1" spans="1:6" ht="18">
      <c r="A1" s="627" t="s">
        <v>902</v>
      </c>
      <c r="B1" s="483" t="s">
        <v>903</v>
      </c>
      <c r="C1" s="628"/>
      <c r="D1" s="629"/>
      <c r="E1" s="630"/>
      <c r="F1" s="631"/>
    </row>
    <row r="2" spans="1:6" ht="18">
      <c r="A2" s="627" t="s">
        <v>967</v>
      </c>
      <c r="B2" s="483" t="s">
        <v>968</v>
      </c>
      <c r="C2" s="628"/>
      <c r="D2" s="629"/>
      <c r="E2" s="630"/>
      <c r="F2" s="631"/>
    </row>
    <row r="3" spans="1:6" ht="14.25" customHeight="1">
      <c r="A3" s="536" t="s">
        <v>890</v>
      </c>
      <c r="B3" s="1242" t="s">
        <v>905</v>
      </c>
      <c r="C3" s="1242"/>
      <c r="D3" s="1242"/>
      <c r="E3" s="1242"/>
      <c r="F3" s="631"/>
    </row>
    <row r="4" spans="1:6" ht="18">
      <c r="A4" s="632"/>
      <c r="B4" s="483" t="str">
        <f>[3]Rekapitulacija!C7</f>
        <v>MESTNA OBČINA LJUBLJANA</v>
      </c>
      <c r="C4" s="628"/>
      <c r="D4" s="629"/>
      <c r="E4" s="630"/>
      <c r="F4" s="631"/>
    </row>
    <row r="5" spans="1:6" s="541" customFormat="1" ht="15.75">
      <c r="A5" s="536"/>
      <c r="B5" s="483" t="str">
        <f>[3]Rekapitulacija!C8</f>
        <v>Mestni trg 1, 1000 Ljubljana</v>
      </c>
      <c r="C5" s="537"/>
      <c r="D5" s="538"/>
      <c r="E5" s="539"/>
      <c r="F5" s="540"/>
    </row>
    <row r="6" spans="1:6" s="541" customFormat="1" ht="15.75">
      <c r="A6" s="536"/>
      <c r="B6" s="483"/>
      <c r="C6" s="537"/>
      <c r="D6" s="538"/>
      <c r="E6" s="539"/>
      <c r="F6" s="540"/>
    </row>
    <row r="7" spans="1:6" s="541" customFormat="1" ht="15.75">
      <c r="A7" s="483"/>
      <c r="B7" s="483" t="s">
        <v>963</v>
      </c>
      <c r="C7" s="537"/>
      <c r="D7" s="538"/>
      <c r="E7" s="539"/>
      <c r="F7" s="540"/>
    </row>
    <row r="8" spans="1:6" s="606" customFormat="1" ht="76.5">
      <c r="A8" s="633" t="s">
        <v>907</v>
      </c>
      <c r="B8" s="634" t="s">
        <v>908</v>
      </c>
      <c r="C8" s="635" t="s">
        <v>478</v>
      </c>
      <c r="D8" s="636" t="s">
        <v>909</v>
      </c>
      <c r="E8" s="637" t="s">
        <v>910</v>
      </c>
      <c r="F8" s="637" t="s">
        <v>911</v>
      </c>
    </row>
    <row r="9" spans="1:6" s="478" customFormat="1" ht="15.75">
      <c r="A9" s="638">
        <v>1</v>
      </c>
      <c r="B9" s="639"/>
      <c r="C9" s="640"/>
      <c r="D9" s="641"/>
      <c r="E9" s="642"/>
      <c r="F9" s="642"/>
    </row>
    <row r="10" spans="1:6" s="478" customFormat="1" ht="15.75">
      <c r="A10" s="583">
        <f>COUNT(A9+1)</f>
        <v>1</v>
      </c>
      <c r="B10" s="643" t="s">
        <v>969</v>
      </c>
      <c r="C10" s="644"/>
      <c r="D10" s="645"/>
      <c r="E10" s="646"/>
      <c r="F10" s="646"/>
    </row>
    <row r="11" spans="1:6" s="478" customFormat="1" ht="25.5">
      <c r="A11" s="583"/>
      <c r="B11" s="647" t="s">
        <v>970</v>
      </c>
      <c r="C11" s="582"/>
      <c r="D11" s="648"/>
      <c r="E11" s="649"/>
      <c r="F11" s="649"/>
    </row>
    <row r="12" spans="1:6" s="478" customFormat="1" ht="14.25">
      <c r="A12" s="583"/>
      <c r="B12" s="650" t="s">
        <v>883</v>
      </c>
      <c r="C12" s="570">
        <v>65</v>
      </c>
      <c r="D12" s="651" t="s">
        <v>914</v>
      </c>
      <c r="E12" s="584"/>
      <c r="F12" s="572">
        <f>C12*E12</f>
        <v>0</v>
      </c>
    </row>
    <row r="13" spans="1:6" s="478" customFormat="1">
      <c r="A13" s="585"/>
      <c r="B13" s="652"/>
      <c r="C13" s="576"/>
      <c r="D13" s="653"/>
      <c r="E13" s="587"/>
      <c r="F13" s="588"/>
    </row>
    <row r="14" spans="1:6" s="478" customFormat="1">
      <c r="A14" s="589"/>
      <c r="B14" s="697"/>
      <c r="C14" s="565"/>
      <c r="D14" s="698"/>
      <c r="E14" s="699"/>
      <c r="F14" s="700"/>
    </row>
    <row r="15" spans="1:6" s="478" customFormat="1">
      <c r="A15" s="583">
        <f>COUNT($A$10:A12)+1</f>
        <v>2</v>
      </c>
      <c r="B15" s="701" t="s">
        <v>1005</v>
      </c>
      <c r="C15" s="570"/>
      <c r="D15" s="702"/>
      <c r="E15" s="703"/>
      <c r="F15" s="704"/>
    </row>
    <row r="16" spans="1:6" s="478" customFormat="1" ht="25.5">
      <c r="A16" s="583"/>
      <c r="B16" s="681" t="s">
        <v>1006</v>
      </c>
      <c r="C16" s="570"/>
      <c r="D16" s="702"/>
      <c r="E16" s="703"/>
      <c r="F16" s="704"/>
    </row>
    <row r="17" spans="1:6" s="478" customFormat="1">
      <c r="A17" s="583"/>
      <c r="B17" s="705" t="s">
        <v>1007</v>
      </c>
      <c r="C17" s="570">
        <v>14</v>
      </c>
      <c r="D17" s="702" t="s">
        <v>74</v>
      </c>
      <c r="E17" s="584"/>
      <c r="F17" s="581">
        <f t="shared" ref="F17" si="0">C17*E17</f>
        <v>0</v>
      </c>
    </row>
    <row r="18" spans="1:6" s="478" customFormat="1">
      <c r="A18" s="585"/>
      <c r="B18" s="706"/>
      <c r="C18" s="576"/>
      <c r="D18" s="707"/>
      <c r="E18" s="587"/>
      <c r="F18" s="588"/>
    </row>
    <row r="19" spans="1:6" s="478" customFormat="1">
      <c r="A19" s="589"/>
      <c r="B19" s="708"/>
      <c r="C19" s="565"/>
      <c r="D19" s="698"/>
      <c r="E19" s="699"/>
      <c r="F19" s="655"/>
    </row>
    <row r="20" spans="1:6" s="478" customFormat="1">
      <c r="A20" s="583">
        <f>COUNT($A$10:A19)+1</f>
        <v>3</v>
      </c>
      <c r="B20" s="709" t="s">
        <v>1008</v>
      </c>
      <c r="C20" s="570"/>
      <c r="D20" s="710"/>
      <c r="E20" s="581"/>
      <c r="F20" s="711"/>
    </row>
    <row r="21" spans="1:6" s="478" customFormat="1" ht="38.25">
      <c r="A21" s="583"/>
      <c r="B21" s="574" t="s">
        <v>1009</v>
      </c>
      <c r="C21" s="570"/>
      <c r="D21" s="712"/>
      <c r="E21" s="572"/>
      <c r="F21" s="572"/>
    </row>
    <row r="22" spans="1:6" s="478" customFormat="1">
      <c r="A22" s="583"/>
      <c r="B22" s="713" t="s">
        <v>1010</v>
      </c>
      <c r="C22" s="570">
        <v>14</v>
      </c>
      <c r="D22" s="712" t="s">
        <v>74</v>
      </c>
      <c r="E22" s="584"/>
      <c r="F22" s="581">
        <f>C22*E22</f>
        <v>0</v>
      </c>
    </row>
    <row r="23" spans="1:6" s="478" customFormat="1">
      <c r="A23" s="585"/>
      <c r="B23" s="714"/>
      <c r="C23" s="576"/>
      <c r="D23" s="715"/>
      <c r="E23" s="587"/>
      <c r="F23" s="588"/>
    </row>
    <row r="24" spans="1:6" s="478" customFormat="1">
      <c r="A24" s="589"/>
      <c r="B24" s="697"/>
      <c r="C24" s="565"/>
      <c r="D24" s="698"/>
      <c r="E24" s="699"/>
      <c r="F24" s="700"/>
    </row>
    <row r="25" spans="1:6" s="478" customFormat="1">
      <c r="A25" s="583">
        <f>COUNT($A$10:A24)+1</f>
        <v>4</v>
      </c>
      <c r="B25" s="701" t="s">
        <v>1011</v>
      </c>
      <c r="C25" s="570"/>
      <c r="D25" s="702"/>
      <c r="E25" s="703"/>
      <c r="F25" s="704"/>
    </row>
    <row r="26" spans="1:6" s="478" customFormat="1">
      <c r="A26" s="583"/>
      <c r="B26" s="681" t="s">
        <v>1012</v>
      </c>
      <c r="C26" s="570"/>
      <c r="D26" s="702"/>
      <c r="E26" s="703"/>
      <c r="F26" s="704"/>
    </row>
    <row r="27" spans="1:6" s="478" customFormat="1">
      <c r="A27" s="583"/>
      <c r="B27" s="705" t="s">
        <v>1013</v>
      </c>
      <c r="C27" s="570">
        <v>1</v>
      </c>
      <c r="D27" s="702" t="s">
        <v>74</v>
      </c>
      <c r="E27" s="584"/>
      <c r="F27" s="581">
        <f>C27*E27</f>
        <v>0</v>
      </c>
    </row>
    <row r="28" spans="1:6" s="478" customFormat="1">
      <c r="A28" s="585"/>
      <c r="B28" s="706"/>
      <c r="C28" s="576"/>
      <c r="D28" s="707"/>
      <c r="E28" s="587"/>
      <c r="F28" s="588"/>
    </row>
    <row r="29" spans="1:6" s="478" customFormat="1">
      <c r="A29" s="589"/>
      <c r="B29" s="549"/>
      <c r="C29" s="565"/>
      <c r="D29" s="654"/>
      <c r="E29" s="656"/>
      <c r="F29" s="656"/>
    </row>
    <row r="30" spans="1:6" s="478" customFormat="1">
      <c r="A30" s="657">
        <f>COUNT($A$10:A29)+1</f>
        <v>5</v>
      </c>
      <c r="B30" s="643" t="s">
        <v>984</v>
      </c>
      <c r="C30" s="570"/>
      <c r="D30" s="648"/>
      <c r="E30" s="649"/>
      <c r="F30" s="649"/>
    </row>
    <row r="31" spans="1:6" s="478" customFormat="1" ht="25.5">
      <c r="A31" s="583"/>
      <c r="B31" s="658" t="s">
        <v>985</v>
      </c>
      <c r="C31" s="570"/>
      <c r="D31" s="648"/>
      <c r="E31" s="649"/>
      <c r="F31" s="649"/>
    </row>
    <row r="32" spans="1:6" s="478" customFormat="1">
      <c r="A32" s="583"/>
      <c r="B32" s="705" t="s">
        <v>1014</v>
      </c>
      <c r="C32" s="570">
        <v>28</v>
      </c>
      <c r="D32" s="702" t="s">
        <v>74</v>
      </c>
      <c r="E32" s="584"/>
      <c r="F32" s="581">
        <f>C32*E32</f>
        <v>0</v>
      </c>
    </row>
    <row r="33" spans="1:6" s="478" customFormat="1">
      <c r="A33" s="585"/>
      <c r="B33" s="652"/>
      <c r="C33" s="576"/>
      <c r="D33" s="659"/>
      <c r="E33" s="587"/>
      <c r="F33" s="588"/>
    </row>
    <row r="34" spans="1:6" s="478" customFormat="1">
      <c r="A34" s="589"/>
      <c r="B34" s="708"/>
      <c r="C34" s="565"/>
      <c r="D34" s="698"/>
      <c r="E34" s="699"/>
      <c r="F34" s="655"/>
    </row>
    <row r="35" spans="1:6" s="478" customFormat="1">
      <c r="A35" s="583">
        <f>COUNT($A$11:A34)+1</f>
        <v>5</v>
      </c>
      <c r="B35" s="701" t="s">
        <v>1015</v>
      </c>
      <c r="C35" s="570"/>
      <c r="D35" s="702"/>
      <c r="E35" s="703"/>
      <c r="F35" s="581"/>
    </row>
    <row r="36" spans="1:6" s="478" customFormat="1" ht="153">
      <c r="A36" s="583"/>
      <c r="B36" s="716" t="s">
        <v>1016</v>
      </c>
      <c r="C36" s="570"/>
      <c r="D36" s="702"/>
      <c r="E36" s="717"/>
      <c r="F36" s="717"/>
    </row>
    <row r="37" spans="1:6" s="478" customFormat="1">
      <c r="A37" s="583"/>
      <c r="B37" s="705" t="s">
        <v>1017</v>
      </c>
      <c r="C37" s="570">
        <v>14</v>
      </c>
      <c r="D37" s="702" t="s">
        <v>74</v>
      </c>
      <c r="E37" s="584"/>
      <c r="F37" s="581">
        <f>C37*E37</f>
        <v>0</v>
      </c>
    </row>
    <row r="38" spans="1:6" s="478" customFormat="1">
      <c r="A38" s="585"/>
      <c r="B38" s="706"/>
      <c r="C38" s="576"/>
      <c r="D38" s="707"/>
      <c r="E38" s="587"/>
      <c r="F38" s="588"/>
    </row>
    <row r="39" spans="1:6" s="478" customFormat="1">
      <c r="A39" s="589"/>
      <c r="B39" s="549"/>
      <c r="C39" s="570"/>
      <c r="D39" s="654"/>
      <c r="E39" s="675"/>
      <c r="F39" s="655"/>
    </row>
    <row r="40" spans="1:6" s="478" customFormat="1">
      <c r="A40" s="657">
        <f>COUNT($A$10:A33)+1</f>
        <v>6</v>
      </c>
      <c r="B40" s="643" t="s">
        <v>995</v>
      </c>
      <c r="C40" s="570"/>
      <c r="D40" s="648"/>
      <c r="E40" s="649"/>
      <c r="F40" s="581"/>
    </row>
    <row r="41" spans="1:6" s="478" customFormat="1" ht="25.5">
      <c r="A41" s="583"/>
      <c r="B41" s="658" t="s">
        <v>996</v>
      </c>
      <c r="C41" s="570"/>
      <c r="D41" s="648"/>
      <c r="E41" s="649"/>
      <c r="F41" s="581"/>
    </row>
    <row r="42" spans="1:6" s="478" customFormat="1" ht="14.25">
      <c r="A42" s="583"/>
      <c r="B42" s="663"/>
      <c r="C42" s="570">
        <f>C12</f>
        <v>65</v>
      </c>
      <c r="D42" s="651" t="s">
        <v>914</v>
      </c>
      <c r="E42" s="584"/>
      <c r="F42" s="581">
        <f>C42*E42</f>
        <v>0</v>
      </c>
    </row>
    <row r="43" spans="1:6" s="478" customFormat="1">
      <c r="A43" s="585"/>
      <c r="B43" s="664"/>
      <c r="C43" s="676"/>
      <c r="D43" s="659"/>
      <c r="E43" s="677"/>
      <c r="F43" s="588"/>
    </row>
    <row r="44" spans="1:6" s="478" customFormat="1">
      <c r="A44" s="589"/>
      <c r="B44" s="697"/>
      <c r="C44" s="678"/>
      <c r="D44" s="698"/>
      <c r="E44" s="700"/>
      <c r="F44" s="700"/>
    </row>
    <row r="45" spans="1:6" s="478" customFormat="1">
      <c r="A45" s="583">
        <f>COUNT($A$11:A44)+1</f>
        <v>7</v>
      </c>
      <c r="B45" s="701" t="s">
        <v>1018</v>
      </c>
      <c r="C45" s="582"/>
      <c r="D45" s="702"/>
      <c r="E45" s="704"/>
      <c r="F45" s="704"/>
    </row>
    <row r="46" spans="1:6" s="478" customFormat="1" ht="25.5">
      <c r="A46" s="583"/>
      <c r="B46" s="716" t="s">
        <v>1019</v>
      </c>
      <c r="C46" s="582"/>
      <c r="D46" s="702"/>
      <c r="E46" s="704"/>
      <c r="F46" s="704"/>
    </row>
    <row r="47" spans="1:6" s="478" customFormat="1">
      <c r="A47" s="583"/>
      <c r="B47" s="718"/>
      <c r="C47" s="719"/>
      <c r="D47" s="720">
        <v>0.03</v>
      </c>
      <c r="E47" s="704"/>
      <c r="F47" s="581">
        <f t="shared" ref="F47" si="1">D47*(SUM(F8:F37))</f>
        <v>0</v>
      </c>
    </row>
    <row r="48" spans="1:6" s="478" customFormat="1">
      <c r="A48" s="585"/>
      <c r="B48" s="721"/>
      <c r="C48" s="722"/>
      <c r="D48" s="723"/>
      <c r="E48" s="724"/>
      <c r="F48" s="588"/>
    </row>
    <row r="49" spans="1:6" s="478" customFormat="1">
      <c r="A49" s="589"/>
      <c r="B49" s="549"/>
      <c r="C49" s="678"/>
      <c r="D49" s="654"/>
      <c r="E49" s="656"/>
      <c r="F49" s="581"/>
    </row>
    <row r="50" spans="1:6" s="478" customFormat="1">
      <c r="A50" s="657">
        <f>COUNT($A$10:A43)+1</f>
        <v>8</v>
      </c>
      <c r="B50" s="643" t="s">
        <v>997</v>
      </c>
      <c r="C50" s="582"/>
      <c r="D50" s="648"/>
      <c r="E50" s="649"/>
      <c r="F50" s="581"/>
    </row>
    <row r="51" spans="1:6" s="478" customFormat="1">
      <c r="A51" s="583"/>
      <c r="B51" s="658" t="s">
        <v>998</v>
      </c>
      <c r="C51" s="582"/>
      <c r="D51" s="648"/>
      <c r="E51" s="649"/>
      <c r="F51" s="581"/>
    </row>
    <row r="52" spans="1:6" s="478" customFormat="1">
      <c r="A52" s="583"/>
      <c r="B52" s="663"/>
      <c r="C52" s="582"/>
      <c r="D52" s="679">
        <v>0.02</v>
      </c>
      <c r="E52" s="649"/>
      <c r="F52" s="581">
        <f>D52*(SUM(F13:F42))</f>
        <v>0</v>
      </c>
    </row>
    <row r="53" spans="1:6" s="478" customFormat="1">
      <c r="A53" s="585"/>
      <c r="B53" s="664"/>
      <c r="C53" s="676"/>
      <c r="D53" s="680"/>
      <c r="E53" s="677"/>
      <c r="F53" s="588"/>
    </row>
    <row r="54" spans="1:6" s="478" customFormat="1">
      <c r="A54" s="589"/>
      <c r="B54" s="549"/>
      <c r="C54" s="678"/>
      <c r="D54" s="654"/>
      <c r="E54" s="656"/>
      <c r="F54" s="655"/>
    </row>
    <row r="55" spans="1:6" s="478" customFormat="1">
      <c r="A55" s="657">
        <f>COUNT($A$10:A54)+1</f>
        <v>10</v>
      </c>
      <c r="B55" s="643" t="s">
        <v>999</v>
      </c>
      <c r="C55" s="582"/>
      <c r="D55" s="648"/>
      <c r="E55" s="649"/>
      <c r="F55" s="581"/>
    </row>
    <row r="56" spans="1:6" s="478" customFormat="1">
      <c r="A56" s="583"/>
      <c r="B56" s="658" t="s">
        <v>1000</v>
      </c>
      <c r="C56" s="582"/>
      <c r="D56" s="648"/>
      <c r="E56" s="649"/>
      <c r="F56" s="649"/>
    </row>
    <row r="57" spans="1:6" s="478" customFormat="1">
      <c r="A57" s="583"/>
      <c r="B57" s="663"/>
      <c r="C57" s="582"/>
      <c r="D57" s="679">
        <v>0.02</v>
      </c>
      <c r="E57" s="581"/>
      <c r="F57" s="581">
        <f>D57*(SUM(F13:F42))</f>
        <v>0</v>
      </c>
    </row>
    <row r="58" spans="1:6" s="478" customFormat="1">
      <c r="A58" s="585"/>
      <c r="B58" s="664"/>
      <c r="C58" s="676"/>
      <c r="D58" s="659"/>
      <c r="E58" s="677"/>
      <c r="F58" s="588"/>
    </row>
    <row r="59" spans="1:6" s="478" customFormat="1">
      <c r="A59" s="589"/>
      <c r="B59" s="549"/>
      <c r="C59" s="678"/>
      <c r="D59" s="654"/>
      <c r="E59" s="656"/>
      <c r="F59" s="655"/>
    </row>
    <row r="60" spans="1:6" s="478" customFormat="1">
      <c r="A60" s="657">
        <f>COUNT($A$10:A58)+1</f>
        <v>11</v>
      </c>
      <c r="B60" s="643" t="s">
        <v>1001</v>
      </c>
      <c r="C60" s="582"/>
      <c r="D60" s="648"/>
      <c r="E60" s="649"/>
      <c r="F60" s="581"/>
    </row>
    <row r="61" spans="1:6" s="478" customFormat="1" ht="38.25">
      <c r="A61" s="583"/>
      <c r="B61" s="658" t="s">
        <v>1002</v>
      </c>
      <c r="C61" s="582"/>
      <c r="D61" s="648"/>
      <c r="E61" s="649"/>
      <c r="F61" s="649"/>
    </row>
    <row r="62" spans="1:6" s="478" customFormat="1">
      <c r="A62" s="583"/>
      <c r="B62" s="663"/>
      <c r="C62" s="582"/>
      <c r="D62" s="679">
        <v>0.02</v>
      </c>
      <c r="E62" s="581"/>
      <c r="F62" s="581">
        <f>D62*(SUM(F13:F42))</f>
        <v>0</v>
      </c>
    </row>
    <row r="63" spans="1:6" s="478" customFormat="1">
      <c r="A63" s="585"/>
      <c r="B63" s="664"/>
      <c r="C63" s="676"/>
      <c r="D63" s="659"/>
      <c r="E63" s="588"/>
      <c r="F63" s="588"/>
    </row>
    <row r="64" spans="1:6" s="478" customFormat="1">
      <c r="A64" s="589"/>
      <c r="B64" s="549"/>
      <c r="C64" s="678"/>
      <c r="D64" s="654"/>
      <c r="E64" s="655"/>
      <c r="F64" s="655"/>
    </row>
    <row r="65" spans="1:6" s="478" customFormat="1">
      <c r="A65" s="657">
        <f>COUNT($A$10:A63)+1</f>
        <v>12</v>
      </c>
      <c r="B65" s="643" t="s">
        <v>1003</v>
      </c>
      <c r="C65" s="582"/>
      <c r="D65" s="648"/>
      <c r="E65" s="581"/>
      <c r="F65" s="581"/>
    </row>
    <row r="66" spans="1:6" s="478" customFormat="1" ht="25.5">
      <c r="A66" s="583"/>
      <c r="B66" s="681" t="s">
        <v>960</v>
      </c>
      <c r="C66" s="582"/>
      <c r="D66" s="648"/>
      <c r="E66" s="649"/>
      <c r="F66" s="581"/>
    </row>
    <row r="67" spans="1:6" s="478" customFormat="1">
      <c r="A67" s="682"/>
      <c r="B67" s="663"/>
      <c r="C67" s="582"/>
      <c r="D67" s="679">
        <v>0.1</v>
      </c>
      <c r="E67" s="649"/>
      <c r="F67" s="581">
        <f>D67*(SUM(F13:F43))</f>
        <v>0</v>
      </c>
    </row>
    <row r="68" spans="1:6" s="478" customFormat="1">
      <c r="A68" s="683"/>
      <c r="B68" s="664"/>
      <c r="C68" s="676"/>
      <c r="D68" s="659"/>
      <c r="E68" s="588"/>
      <c r="F68" s="588"/>
    </row>
    <row r="69" spans="1:6">
      <c r="A69" s="684"/>
      <c r="B69" s="685" t="s">
        <v>1004</v>
      </c>
      <c r="C69" s="686"/>
      <c r="D69" s="687"/>
      <c r="E69" s="688" t="s">
        <v>962</v>
      </c>
      <c r="F69" s="689">
        <f>SUM(F10:F68)</f>
        <v>0</v>
      </c>
    </row>
    <row r="70" spans="1:6">
      <c r="A70" s="690"/>
      <c r="C70" s="621"/>
    </row>
    <row r="72" spans="1:6">
      <c r="A72" s="694"/>
    </row>
    <row r="73" spans="1:6">
      <c r="A73" s="695"/>
    </row>
  </sheetData>
  <sheetProtection algorithmName="SHA-512" hashValue="5OrwZOROdO0tkIzdbnxB8gcF7lqByUdhrnUvzowdt/ymdetJ43i/iBwmo5tSwKWQapgV5AZSWcjDTuP6FmROjw==" saltValue="Xy6qHIZXZCJX5zodv1Maqw==" spinCount="100000" sheet="1" objects="1" scenarios="1"/>
  <protectedRanges>
    <protectedRange sqref="E8:E69" name="CENA"/>
  </protectedRanges>
  <mergeCells count="1">
    <mergeCell ref="B3:E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I94"/>
  <sheetViews>
    <sheetView workbookViewId="0">
      <selection activeCell="G90" sqref="G90"/>
    </sheetView>
  </sheetViews>
  <sheetFormatPr defaultRowHeight="15"/>
  <cols>
    <col min="1" max="1" width="4.85546875" style="810" customWidth="1"/>
    <col min="2" max="2" width="1.7109375" style="811" customWidth="1"/>
    <col min="3" max="3" width="40.7109375" customWidth="1"/>
    <col min="4" max="4" width="6.5703125" customWidth="1"/>
    <col min="5" max="5" width="6.7109375" customWidth="1"/>
    <col min="6" max="6" width="13.7109375" customWidth="1"/>
    <col min="7" max="7" width="16.28515625" customWidth="1"/>
  </cols>
  <sheetData>
    <row r="2" spans="1:7" ht="16.5">
      <c r="A2" s="725" t="s">
        <v>707</v>
      </c>
      <c r="B2" s="726"/>
      <c r="C2" s="727" t="s">
        <v>1020</v>
      </c>
      <c r="D2" s="728"/>
      <c r="E2" s="728"/>
      <c r="F2" s="729"/>
      <c r="G2" s="729"/>
    </row>
    <row r="3" spans="1:7" s="733" customFormat="1" ht="12.75">
      <c r="A3" s="730"/>
      <c r="B3" s="731"/>
      <c r="C3" s="732"/>
      <c r="D3" s="728"/>
      <c r="E3" s="728"/>
      <c r="F3" s="729"/>
      <c r="G3" s="729"/>
    </row>
    <row r="4" spans="1:7">
      <c r="A4" s="734"/>
      <c r="B4" s="735"/>
      <c r="C4" s="736" t="s">
        <v>1021</v>
      </c>
      <c r="D4" s="737" t="s">
        <v>63</v>
      </c>
      <c r="E4" s="737" t="s">
        <v>64</v>
      </c>
      <c r="F4" s="729"/>
      <c r="G4" s="729"/>
    </row>
    <row r="5" spans="1:7">
      <c r="A5" s="734"/>
      <c r="B5" s="735"/>
      <c r="C5" s="736"/>
      <c r="D5" s="737"/>
      <c r="E5" s="737"/>
      <c r="F5" s="729"/>
      <c r="G5" s="729"/>
    </row>
    <row r="6" spans="1:7">
      <c r="A6" s="738" t="s">
        <v>1022</v>
      </c>
      <c r="B6" s="739"/>
      <c r="C6" s="740" t="s">
        <v>904</v>
      </c>
      <c r="D6" s="741"/>
      <c r="E6" s="741"/>
      <c r="F6" s="742"/>
      <c r="G6" s="742"/>
    </row>
    <row r="7" spans="1:7">
      <c r="A7" s="743"/>
      <c r="B7" s="744"/>
      <c r="C7" s="745"/>
      <c r="D7" s="746"/>
      <c r="E7" s="746"/>
      <c r="F7" s="747"/>
      <c r="G7" s="747"/>
    </row>
    <row r="8" spans="1:7" s="753" customFormat="1" ht="30">
      <c r="A8" s="748">
        <f>COUNT($A$7:A7)+1</f>
        <v>1</v>
      </c>
      <c r="B8" s="749"/>
      <c r="C8" s="750" t="s">
        <v>1023</v>
      </c>
      <c r="D8" s="751"/>
      <c r="E8" s="751"/>
      <c r="F8" s="751"/>
      <c r="G8" s="752"/>
    </row>
    <row r="9" spans="1:7" s="753" customFormat="1" ht="64.5">
      <c r="A9" s="748"/>
      <c r="B9" s="749" t="s">
        <v>1024</v>
      </c>
      <c r="C9" s="750" t="s">
        <v>1025</v>
      </c>
      <c r="D9" s="754"/>
      <c r="E9" s="754"/>
      <c r="F9" s="754"/>
      <c r="G9" s="752"/>
    </row>
    <row r="10" spans="1:7" s="753" customFormat="1">
      <c r="A10" s="748"/>
      <c r="B10" s="749" t="s">
        <v>1024</v>
      </c>
      <c r="C10" s="755" t="s">
        <v>1026</v>
      </c>
      <c r="D10" s="754"/>
      <c r="E10" s="754"/>
      <c r="F10" s="754"/>
      <c r="G10" s="752"/>
    </row>
    <row r="11" spans="1:7" s="753" customFormat="1">
      <c r="A11" s="748"/>
      <c r="B11" s="749" t="s">
        <v>1024</v>
      </c>
      <c r="C11" s="755" t="s">
        <v>1027</v>
      </c>
      <c r="D11" s="754"/>
      <c r="E11" s="754"/>
      <c r="F11" s="754"/>
      <c r="G11" s="752"/>
    </row>
    <row r="12" spans="1:7" s="753" customFormat="1" ht="26.25">
      <c r="A12" s="748"/>
      <c r="B12" s="749" t="s">
        <v>1024</v>
      </c>
      <c r="C12" s="750" t="s">
        <v>1028</v>
      </c>
      <c r="D12" s="754"/>
      <c r="E12" s="754"/>
      <c r="F12" s="754"/>
      <c r="G12" s="752"/>
    </row>
    <row r="13" spans="1:7" s="753" customFormat="1" ht="26.25">
      <c r="A13" s="748"/>
      <c r="B13" s="749" t="s">
        <v>1024</v>
      </c>
      <c r="C13" s="750" t="s">
        <v>1029</v>
      </c>
      <c r="D13" s="754"/>
      <c r="E13" s="754"/>
      <c r="F13" s="754"/>
      <c r="G13" s="752"/>
    </row>
    <row r="14" spans="1:7" s="753" customFormat="1" ht="26.25">
      <c r="A14" s="748"/>
      <c r="B14" s="749" t="s">
        <v>1024</v>
      </c>
      <c r="C14" s="750" t="s">
        <v>1030</v>
      </c>
      <c r="D14" s="754"/>
      <c r="E14" s="754"/>
      <c r="F14" s="754"/>
      <c r="G14" s="752"/>
    </row>
    <row r="15" spans="1:7" s="753" customFormat="1">
      <c r="A15" s="748"/>
      <c r="B15" s="749" t="s">
        <v>1024</v>
      </c>
      <c r="C15" s="755" t="s">
        <v>1031</v>
      </c>
      <c r="D15" s="754"/>
      <c r="E15" s="754"/>
      <c r="F15" s="754"/>
      <c r="G15" s="752"/>
    </row>
    <row r="16" spans="1:7" s="753" customFormat="1">
      <c r="A16" s="748"/>
      <c r="B16" s="749" t="s">
        <v>1024</v>
      </c>
      <c r="C16" s="756" t="s">
        <v>1032</v>
      </c>
      <c r="D16" s="751"/>
      <c r="E16" s="751"/>
      <c r="F16" s="754"/>
      <c r="G16" s="752"/>
    </row>
    <row r="17" spans="1:9" s="753" customFormat="1">
      <c r="A17" s="748"/>
      <c r="B17" s="749" t="s">
        <v>1024</v>
      </c>
      <c r="C17" s="755" t="s">
        <v>1033</v>
      </c>
      <c r="D17" s="751"/>
      <c r="E17" s="751"/>
      <c r="F17" s="754"/>
      <c r="G17" s="752"/>
    </row>
    <row r="18" spans="1:9" s="753" customFormat="1">
      <c r="A18" s="748"/>
      <c r="B18" s="749"/>
      <c r="C18" s="757" t="s">
        <v>961</v>
      </c>
      <c r="D18" s="758" t="s">
        <v>101</v>
      </c>
      <c r="E18" s="758">
        <v>18</v>
      </c>
      <c r="F18" s="752"/>
      <c r="G18" s="752">
        <f>(E18*F18)</f>
        <v>0</v>
      </c>
    </row>
    <row r="19" spans="1:9" s="753" customFormat="1" ht="24.75">
      <c r="A19" s="748"/>
      <c r="B19" s="749"/>
      <c r="C19" s="759" t="s">
        <v>1034</v>
      </c>
      <c r="D19" s="751"/>
      <c r="E19" s="751"/>
      <c r="F19" s="752"/>
      <c r="G19" s="752"/>
    </row>
    <row r="20" spans="1:9" s="753" customFormat="1">
      <c r="A20" s="748"/>
      <c r="B20" s="749"/>
      <c r="C20" s="759"/>
      <c r="D20" s="751"/>
      <c r="E20" s="751"/>
      <c r="F20" s="752"/>
      <c r="G20" s="752"/>
    </row>
    <row r="21" spans="1:9" ht="39">
      <c r="A21" s="748">
        <f>COUNT($A$7:A20)+1</f>
        <v>2</v>
      </c>
      <c r="B21" s="744"/>
      <c r="C21" s="760" t="s">
        <v>1035</v>
      </c>
      <c r="D21" s="746"/>
      <c r="E21" s="746"/>
      <c r="F21" s="747"/>
      <c r="G21" s="747"/>
    </row>
    <row r="22" spans="1:9">
      <c r="A22" s="743"/>
      <c r="B22" s="744" t="s">
        <v>1024</v>
      </c>
      <c r="C22" s="761" t="s">
        <v>1036</v>
      </c>
      <c r="D22" s="762"/>
      <c r="E22" s="762"/>
      <c r="F22" s="747"/>
      <c r="G22" s="747"/>
    </row>
    <row r="23" spans="1:9">
      <c r="A23" s="743"/>
      <c r="B23" s="744" t="s">
        <v>1024</v>
      </c>
      <c r="C23" s="763" t="s">
        <v>1037</v>
      </c>
      <c r="D23" s="762"/>
      <c r="E23" s="762"/>
      <c r="F23" s="747"/>
      <c r="G23" s="747"/>
    </row>
    <row r="24" spans="1:9">
      <c r="A24" s="743"/>
      <c r="B24" s="744" t="s">
        <v>1024</v>
      </c>
      <c r="C24" s="763" t="s">
        <v>1038</v>
      </c>
      <c r="D24" s="762"/>
      <c r="E24" s="762"/>
      <c r="F24" s="747"/>
      <c r="G24" s="747"/>
    </row>
    <row r="25" spans="1:9" ht="51.75">
      <c r="A25" s="743"/>
      <c r="B25" s="744" t="s">
        <v>1024</v>
      </c>
      <c r="C25" s="764" t="s">
        <v>1039</v>
      </c>
      <c r="D25" s="762"/>
      <c r="E25" s="762"/>
      <c r="F25" s="747"/>
      <c r="G25" s="747"/>
    </row>
    <row r="26" spans="1:9" ht="64.5">
      <c r="A26" s="743"/>
      <c r="B26" s="744" t="s">
        <v>1024</v>
      </c>
      <c r="C26" s="760" t="s">
        <v>1040</v>
      </c>
      <c r="D26" s="762"/>
      <c r="E26" s="762"/>
      <c r="F26" s="747"/>
      <c r="G26" s="747"/>
    </row>
    <row r="27" spans="1:9">
      <c r="A27" s="743"/>
      <c r="B27" s="744" t="s">
        <v>1024</v>
      </c>
      <c r="C27" s="763" t="s">
        <v>1041</v>
      </c>
      <c r="D27" s="762"/>
      <c r="E27" s="762"/>
      <c r="F27" s="747"/>
      <c r="G27" s="747"/>
    </row>
    <row r="28" spans="1:9">
      <c r="A28" s="743"/>
      <c r="B28" s="744" t="s">
        <v>1024</v>
      </c>
      <c r="C28" s="761" t="s">
        <v>1042</v>
      </c>
      <c r="D28" s="762"/>
      <c r="E28" s="762"/>
      <c r="F28" s="747"/>
      <c r="G28" s="747"/>
    </row>
    <row r="29" spans="1:9">
      <c r="A29" s="765"/>
      <c r="B29" s="744"/>
      <c r="C29" s="766" t="s">
        <v>961</v>
      </c>
      <c r="D29" s="767" t="s">
        <v>74</v>
      </c>
      <c r="E29" s="767">
        <v>1</v>
      </c>
      <c r="F29" s="747"/>
      <c r="G29" s="747">
        <f>(E29*F29)</f>
        <v>0</v>
      </c>
      <c r="H29" s="9"/>
      <c r="I29" s="9"/>
    </row>
    <row r="30" spans="1:9" s="753" customFormat="1">
      <c r="A30" s="748"/>
      <c r="B30" s="749"/>
      <c r="C30" s="759"/>
      <c r="D30" s="751"/>
      <c r="E30" s="751"/>
      <c r="F30" s="752"/>
      <c r="G30" s="752"/>
    </row>
    <row r="31" spans="1:9" ht="39">
      <c r="A31" s="748">
        <f>COUNT($A$7:A30)+1</f>
        <v>3</v>
      </c>
      <c r="B31" s="744"/>
      <c r="C31" s="768" t="s">
        <v>1043</v>
      </c>
      <c r="D31" s="746" t="s">
        <v>74</v>
      </c>
      <c r="E31" s="746">
        <v>2</v>
      </c>
      <c r="F31" s="747"/>
      <c r="G31" s="747">
        <f>(E31*F31)</f>
        <v>0</v>
      </c>
    </row>
    <row r="32" spans="1:9" s="753" customFormat="1">
      <c r="A32" s="748"/>
      <c r="B32" s="749"/>
      <c r="C32" s="769"/>
      <c r="D32" s="751"/>
      <c r="E32" s="751"/>
      <c r="F32" s="752"/>
      <c r="G32" s="747"/>
    </row>
    <row r="33" spans="1:7" ht="51.75">
      <c r="A33" s="748">
        <f>COUNT($A$7:A32)+1</f>
        <v>4</v>
      </c>
      <c r="B33" s="744"/>
      <c r="C33" s="768" t="s">
        <v>1044</v>
      </c>
      <c r="D33" s="746" t="s">
        <v>74</v>
      </c>
      <c r="E33" s="746">
        <v>1</v>
      </c>
      <c r="F33" s="747"/>
      <c r="G33" s="747">
        <f t="shared" ref="G33:G35" si="0">(E33*F33)</f>
        <v>0</v>
      </c>
    </row>
    <row r="34" spans="1:7" s="753" customFormat="1">
      <c r="A34" s="748"/>
      <c r="B34" s="749"/>
      <c r="C34" s="769"/>
      <c r="D34" s="751"/>
      <c r="E34" s="751"/>
      <c r="F34" s="752"/>
      <c r="G34" s="747"/>
    </row>
    <row r="35" spans="1:7">
      <c r="A35" s="748">
        <f>COUNT($A$7:A34)+1</f>
        <v>5</v>
      </c>
      <c r="B35" s="744"/>
      <c r="C35" s="770" t="s">
        <v>1045</v>
      </c>
      <c r="D35" s="746" t="s">
        <v>74</v>
      </c>
      <c r="E35" s="746">
        <v>1</v>
      </c>
      <c r="F35" s="747"/>
      <c r="G35" s="747">
        <f t="shared" si="0"/>
        <v>0</v>
      </c>
    </row>
    <row r="36" spans="1:7">
      <c r="A36" s="765"/>
      <c r="B36" s="744"/>
      <c r="C36" s="770"/>
      <c r="D36" s="746"/>
      <c r="E36" s="746"/>
      <c r="F36" s="747"/>
      <c r="G36" s="747"/>
    </row>
    <row r="37" spans="1:7">
      <c r="A37" s="748">
        <f>COUNT($A$7:A36)+1</f>
        <v>6</v>
      </c>
      <c r="B37" s="744"/>
      <c r="C37" s="770" t="s">
        <v>1046</v>
      </c>
      <c r="D37" s="746" t="s">
        <v>502</v>
      </c>
      <c r="E37" s="746">
        <v>5</v>
      </c>
      <c r="F37" s="747"/>
      <c r="G37" s="747">
        <f>(SUM(G2:G36))*0.05</f>
        <v>0</v>
      </c>
    </row>
    <row r="38" spans="1:7">
      <c r="A38" s="765"/>
      <c r="B38" s="744"/>
      <c r="C38" s="771"/>
      <c r="D38" s="746"/>
      <c r="E38" s="746"/>
      <c r="F38" s="747"/>
      <c r="G38" s="747"/>
    </row>
    <row r="39" spans="1:7">
      <c r="A39" s="748">
        <f>COUNT($A$7:A38)+1</f>
        <v>7</v>
      </c>
      <c r="B39" s="744"/>
      <c r="C39" s="770" t="s">
        <v>1047</v>
      </c>
      <c r="D39" s="746" t="s">
        <v>502</v>
      </c>
      <c r="E39" s="746">
        <v>5</v>
      </c>
      <c r="F39" s="747"/>
      <c r="G39" s="747">
        <f>(SUM(G6:G38))*0.05</f>
        <v>0</v>
      </c>
    </row>
    <row r="40" spans="1:7">
      <c r="A40" s="772"/>
      <c r="B40" s="744"/>
      <c r="C40" s="773"/>
      <c r="D40" s="746"/>
      <c r="E40" s="746"/>
      <c r="F40" s="747"/>
      <c r="G40" s="747"/>
    </row>
    <row r="41" spans="1:7">
      <c r="A41" s="774"/>
      <c r="B41" s="775"/>
      <c r="C41" s="776" t="s">
        <v>1048</v>
      </c>
      <c r="D41" s="777"/>
      <c r="E41" s="777"/>
      <c r="F41" s="778"/>
      <c r="G41" s="778">
        <f>SUM(G7:G39)</f>
        <v>0</v>
      </c>
    </row>
    <row r="42" spans="1:7">
      <c r="A42" s="779"/>
      <c r="B42" s="780"/>
      <c r="C42" s="781"/>
      <c r="D42" s="782"/>
      <c r="E42" s="782"/>
      <c r="F42" s="778"/>
      <c r="G42" s="778"/>
    </row>
    <row r="43" spans="1:7">
      <c r="A43" s="779"/>
      <c r="B43" s="780"/>
      <c r="C43" s="781"/>
      <c r="D43" s="782"/>
      <c r="E43" s="782"/>
      <c r="F43" s="778"/>
      <c r="G43" s="778"/>
    </row>
    <row r="44" spans="1:7" ht="16.5" customHeight="1">
      <c r="A44" s="738" t="s">
        <v>1049</v>
      </c>
      <c r="B44" s="739"/>
      <c r="C44" s="740" t="s">
        <v>1050</v>
      </c>
      <c r="D44" s="741"/>
      <c r="E44" s="741"/>
      <c r="F44" s="747"/>
      <c r="G44" s="747"/>
    </row>
    <row r="45" spans="1:7">
      <c r="A45" s="783"/>
      <c r="B45" s="784"/>
      <c r="C45" s="761"/>
      <c r="D45" s="785"/>
      <c r="E45" s="785"/>
      <c r="F45" s="747"/>
      <c r="G45" s="747"/>
    </row>
    <row r="46" spans="1:7" ht="26.25">
      <c r="A46" s="748">
        <f>COUNT($A$45:A45)+1</f>
        <v>1</v>
      </c>
      <c r="B46" s="786"/>
      <c r="C46" s="768" t="s">
        <v>1051</v>
      </c>
      <c r="D46" s="746"/>
      <c r="E46" s="746"/>
      <c r="F46" s="747"/>
      <c r="G46" s="747"/>
    </row>
    <row r="47" spans="1:7">
      <c r="A47" s="783"/>
      <c r="B47" s="744" t="s">
        <v>1024</v>
      </c>
      <c r="C47" s="761" t="s">
        <v>1052</v>
      </c>
      <c r="D47" s="746" t="s">
        <v>101</v>
      </c>
      <c r="E47" s="746">
        <v>600</v>
      </c>
      <c r="F47" s="747"/>
      <c r="G47" s="747">
        <f>(E47*F47)</f>
        <v>0</v>
      </c>
    </row>
    <row r="48" spans="1:7">
      <c r="A48" s="783"/>
      <c r="B48" s="784"/>
      <c r="C48" s="761"/>
      <c r="D48" s="785"/>
      <c r="E48" s="785"/>
      <c r="F48" s="747"/>
      <c r="G48" s="747"/>
    </row>
    <row r="49" spans="1:7" ht="39">
      <c r="A49" s="748">
        <f>COUNT($A$45:A48)+1</f>
        <v>2</v>
      </c>
      <c r="B49" s="744"/>
      <c r="C49" s="768" t="s">
        <v>1053</v>
      </c>
      <c r="D49" s="746" t="s">
        <v>74</v>
      </c>
      <c r="E49" s="746">
        <v>2</v>
      </c>
      <c r="F49" s="747"/>
      <c r="G49" s="747">
        <f>(E49*F49)</f>
        <v>0</v>
      </c>
    </row>
    <row r="50" spans="1:7">
      <c r="A50" s="783"/>
      <c r="B50" s="784"/>
      <c r="C50" s="761"/>
      <c r="D50" s="785"/>
      <c r="E50" s="785"/>
      <c r="F50" s="747"/>
      <c r="G50" s="747"/>
    </row>
    <row r="51" spans="1:7" ht="26.25">
      <c r="A51" s="748">
        <f>COUNT($A$45:A50)+1</f>
        <v>3</v>
      </c>
      <c r="B51" s="772"/>
      <c r="C51" s="760" t="s">
        <v>1054</v>
      </c>
      <c r="D51" s="785" t="s">
        <v>101</v>
      </c>
      <c r="E51" s="785">
        <v>20</v>
      </c>
      <c r="F51" s="747"/>
      <c r="G51" s="747">
        <f>(E51*F51)</f>
        <v>0</v>
      </c>
    </row>
    <row r="52" spans="1:7">
      <c r="A52" s="783"/>
      <c r="B52" s="783"/>
      <c r="C52" s="761"/>
      <c r="D52" s="785"/>
      <c r="E52" s="785"/>
      <c r="F52" s="747"/>
      <c r="G52" s="747"/>
    </row>
    <row r="53" spans="1:7" ht="26.25">
      <c r="A53" s="748">
        <f>COUNT($A$45:A52)+1</f>
        <v>4</v>
      </c>
      <c r="B53" s="772"/>
      <c r="C53" s="760" t="s">
        <v>1055</v>
      </c>
      <c r="D53" s="785" t="s">
        <v>74</v>
      </c>
      <c r="E53" s="785">
        <v>4</v>
      </c>
      <c r="F53" s="747"/>
      <c r="G53" s="747">
        <f>(E53*F53)</f>
        <v>0</v>
      </c>
    </row>
    <row r="54" spans="1:7">
      <c r="A54" s="783"/>
      <c r="B54" s="784"/>
      <c r="C54" s="761"/>
      <c r="D54" s="785"/>
      <c r="E54" s="785"/>
      <c r="F54" s="747"/>
      <c r="G54" s="747"/>
    </row>
    <row r="55" spans="1:7" ht="26.25">
      <c r="A55" s="748">
        <f>COUNT($A$45:A54)+1</f>
        <v>5</v>
      </c>
      <c r="B55" s="784"/>
      <c r="C55" s="760" t="s">
        <v>1056</v>
      </c>
      <c r="D55" s="785" t="s">
        <v>101</v>
      </c>
      <c r="E55" s="785">
        <v>5</v>
      </c>
      <c r="F55" s="747"/>
      <c r="G55" s="747">
        <f>(E55*F55)</f>
        <v>0</v>
      </c>
    </row>
    <row r="56" spans="1:7">
      <c r="A56" s="748"/>
      <c r="B56" s="784"/>
      <c r="C56" s="760"/>
      <c r="D56" s="785"/>
      <c r="E56" s="785"/>
      <c r="F56" s="747"/>
      <c r="G56" s="747"/>
    </row>
    <row r="57" spans="1:7" ht="39">
      <c r="A57" s="748">
        <f>COUNT($A$45:A56)+1</f>
        <v>6</v>
      </c>
      <c r="B57" s="784"/>
      <c r="C57" s="787" t="s">
        <v>1057</v>
      </c>
      <c r="D57" s="785"/>
      <c r="E57" s="785"/>
      <c r="F57" s="747"/>
      <c r="G57" s="747"/>
    </row>
    <row r="58" spans="1:7">
      <c r="A58" s="748"/>
      <c r="B58" s="786" t="s">
        <v>1024</v>
      </c>
      <c r="C58" s="787" t="s">
        <v>1058</v>
      </c>
      <c r="D58" s="785" t="s">
        <v>74</v>
      </c>
      <c r="E58" s="785">
        <v>3</v>
      </c>
      <c r="F58" s="747"/>
      <c r="G58" s="747"/>
    </row>
    <row r="59" spans="1:7">
      <c r="A59" s="748"/>
      <c r="B59" s="786" t="s">
        <v>1024</v>
      </c>
      <c r="C59" s="787" t="s">
        <v>1059</v>
      </c>
      <c r="D59" s="785" t="s">
        <v>1060</v>
      </c>
      <c r="E59" s="785">
        <v>1</v>
      </c>
      <c r="F59" s="747"/>
      <c r="G59" s="747"/>
    </row>
    <row r="60" spans="1:7">
      <c r="A60" s="748"/>
      <c r="B60" s="784"/>
      <c r="C60" s="788" t="s">
        <v>961</v>
      </c>
      <c r="D60" s="789" t="s">
        <v>1061</v>
      </c>
      <c r="E60" s="788">
        <v>1</v>
      </c>
      <c r="F60" s="747"/>
      <c r="G60" s="747">
        <f>(E60*F60)</f>
        <v>0</v>
      </c>
    </row>
    <row r="61" spans="1:7">
      <c r="A61" s="748"/>
      <c r="B61" s="784"/>
      <c r="C61" s="790"/>
      <c r="D61" s="791"/>
      <c r="E61" s="791"/>
      <c r="F61" s="747"/>
      <c r="G61" s="747"/>
    </row>
    <row r="62" spans="1:7" s="470" customFormat="1" ht="102.75">
      <c r="A62" s="748">
        <f>COUNT($A$45:A57)+1</f>
        <v>7</v>
      </c>
      <c r="B62" s="783"/>
      <c r="C62" s="760" t="s">
        <v>1062</v>
      </c>
      <c r="D62" s="785"/>
      <c r="E62" s="785"/>
      <c r="F62" s="747"/>
      <c r="G62" s="747"/>
    </row>
    <row r="63" spans="1:7" s="470" customFormat="1" ht="26.25">
      <c r="A63" s="772"/>
      <c r="B63" s="786" t="s">
        <v>1024</v>
      </c>
      <c r="C63" s="760" t="s">
        <v>1063</v>
      </c>
      <c r="D63" s="785" t="s">
        <v>1060</v>
      </c>
      <c r="E63" s="785">
        <v>1</v>
      </c>
      <c r="F63" s="747"/>
      <c r="G63" s="747"/>
    </row>
    <row r="64" spans="1:7" ht="39">
      <c r="A64" s="772"/>
      <c r="B64" s="744" t="s">
        <v>1024</v>
      </c>
      <c r="C64" s="760" t="s">
        <v>1064</v>
      </c>
      <c r="D64" s="792" t="s">
        <v>74</v>
      </c>
      <c r="E64" s="732">
        <v>1</v>
      </c>
      <c r="F64" s="747"/>
      <c r="G64" s="747"/>
    </row>
    <row r="65" spans="1:7" ht="25.5">
      <c r="A65" s="772"/>
      <c r="B65" s="744" t="s">
        <v>1024</v>
      </c>
      <c r="C65" s="793" t="s">
        <v>1065</v>
      </c>
      <c r="D65" s="792" t="s">
        <v>74</v>
      </c>
      <c r="E65" s="732">
        <v>2</v>
      </c>
      <c r="F65" s="747"/>
      <c r="G65" s="747"/>
    </row>
    <row r="66" spans="1:7">
      <c r="A66" s="772"/>
      <c r="B66" s="744" t="s">
        <v>1024</v>
      </c>
      <c r="C66" s="794" t="s">
        <v>1066</v>
      </c>
      <c r="D66" s="792" t="s">
        <v>74</v>
      </c>
      <c r="E66" s="732">
        <v>2</v>
      </c>
      <c r="F66" s="747"/>
      <c r="G66" s="747"/>
    </row>
    <row r="67" spans="1:7" ht="26.25">
      <c r="A67" s="772"/>
      <c r="B67" s="744" t="s">
        <v>1024</v>
      </c>
      <c r="C67" s="756" t="s">
        <v>1067</v>
      </c>
      <c r="D67" s="754" t="s">
        <v>74</v>
      </c>
      <c r="E67" s="754">
        <v>3</v>
      </c>
      <c r="F67" s="747"/>
      <c r="G67" s="747"/>
    </row>
    <row r="68" spans="1:7">
      <c r="A68" s="772"/>
      <c r="B68" s="744" t="s">
        <v>1024</v>
      </c>
      <c r="C68" s="756" t="s">
        <v>1068</v>
      </c>
      <c r="D68" s="754" t="s">
        <v>1060</v>
      </c>
      <c r="E68" s="754">
        <v>1</v>
      </c>
      <c r="F68" s="747"/>
      <c r="G68" s="747"/>
    </row>
    <row r="69" spans="1:7">
      <c r="A69" s="772"/>
      <c r="B69" s="744" t="s">
        <v>1024</v>
      </c>
      <c r="C69" s="795" t="s">
        <v>1059</v>
      </c>
      <c r="D69" s="796" t="s">
        <v>1060</v>
      </c>
      <c r="E69" s="796">
        <v>1</v>
      </c>
      <c r="F69" s="747"/>
      <c r="G69" s="747"/>
    </row>
    <row r="70" spans="1:7">
      <c r="A70" s="772"/>
      <c r="B70" s="744"/>
      <c r="C70" s="732" t="s">
        <v>961</v>
      </c>
      <c r="D70" s="792" t="s">
        <v>1061</v>
      </c>
      <c r="E70" s="732">
        <v>1</v>
      </c>
      <c r="F70" s="747"/>
      <c r="G70" s="747">
        <f>(E70*F70)</f>
        <v>0</v>
      </c>
    </row>
    <row r="71" spans="1:7">
      <c r="A71" s="772"/>
      <c r="B71" s="744"/>
      <c r="C71" s="732"/>
      <c r="D71" s="792"/>
      <c r="E71" s="732"/>
      <c r="F71" s="747"/>
      <c r="G71" s="747"/>
    </row>
    <row r="72" spans="1:7">
      <c r="A72" s="748">
        <f>COUNT($A$45:A71)+1</f>
        <v>8</v>
      </c>
      <c r="B72" s="744"/>
      <c r="C72" s="760" t="s">
        <v>1069</v>
      </c>
      <c r="D72" s="746" t="s">
        <v>502</v>
      </c>
      <c r="E72" s="746">
        <v>5</v>
      </c>
      <c r="F72" s="747"/>
      <c r="G72" s="747">
        <f>(SUM(G45:G71))*0.05</f>
        <v>0</v>
      </c>
    </row>
    <row r="73" spans="1:7">
      <c r="A73" s="772"/>
      <c r="B73" s="744"/>
      <c r="C73" s="760"/>
      <c r="D73" s="746"/>
      <c r="E73" s="746"/>
      <c r="F73" s="747"/>
      <c r="G73" s="747"/>
    </row>
    <row r="74" spans="1:7">
      <c r="A74" s="748">
        <f>COUNT($A$45:A73)+1</f>
        <v>9</v>
      </c>
      <c r="B74" s="744"/>
      <c r="C74" s="760" t="s">
        <v>1070</v>
      </c>
      <c r="D74" s="746" t="s">
        <v>1060</v>
      </c>
      <c r="E74" s="746">
        <v>1</v>
      </c>
      <c r="F74" s="747"/>
      <c r="G74" s="747">
        <f>(E74*F74)</f>
        <v>0</v>
      </c>
    </row>
    <row r="75" spans="1:7">
      <c r="A75" s="772"/>
      <c r="B75" s="744"/>
      <c r="C75" s="760"/>
      <c r="D75" s="746"/>
      <c r="E75" s="746"/>
      <c r="F75" s="747"/>
      <c r="G75" s="747"/>
    </row>
    <row r="76" spans="1:7">
      <c r="A76" s="748">
        <f>COUNT($A$45:A75)+1</f>
        <v>10</v>
      </c>
      <c r="B76" s="744"/>
      <c r="C76" s="760" t="s">
        <v>1071</v>
      </c>
      <c r="D76" s="746" t="s">
        <v>74</v>
      </c>
      <c r="E76" s="746">
        <v>1</v>
      </c>
      <c r="F76" s="747"/>
      <c r="G76" s="747">
        <f>(E76*F76)</f>
        <v>0</v>
      </c>
    </row>
    <row r="77" spans="1:7">
      <c r="A77" s="783"/>
      <c r="B77" s="744"/>
      <c r="C77" s="760"/>
      <c r="D77" s="746"/>
      <c r="E77" s="746"/>
      <c r="F77" s="747"/>
      <c r="G77" s="747"/>
    </row>
    <row r="78" spans="1:7">
      <c r="A78" s="797"/>
      <c r="B78" s="798"/>
      <c r="C78" s="776" t="s">
        <v>1072</v>
      </c>
      <c r="D78" s="777"/>
      <c r="E78" s="777"/>
      <c r="F78" s="778"/>
      <c r="G78" s="778">
        <f>SUM(G45:G77)</f>
        <v>0</v>
      </c>
    </row>
    <row r="79" spans="1:7">
      <c r="A79" s="772"/>
      <c r="B79" s="786"/>
      <c r="C79" s="799"/>
      <c r="D79" s="746"/>
      <c r="E79" s="746"/>
      <c r="F79" s="747"/>
      <c r="G79" s="747"/>
    </row>
    <row r="80" spans="1:7">
      <c r="A80" s="772"/>
      <c r="B80" s="786"/>
      <c r="C80" s="799"/>
      <c r="D80" s="746"/>
      <c r="E80" s="746"/>
      <c r="F80" s="747"/>
      <c r="G80" s="747"/>
    </row>
    <row r="81" spans="1:7" ht="16.5">
      <c r="A81" s="772"/>
      <c r="B81" s="786"/>
      <c r="C81" s="800" t="s">
        <v>0</v>
      </c>
      <c r="D81" s="746"/>
      <c r="E81" s="746"/>
      <c r="F81" s="747"/>
      <c r="G81" s="747"/>
    </row>
    <row r="82" spans="1:7">
      <c r="A82" s="772"/>
      <c r="B82" s="786"/>
      <c r="C82" s="799"/>
      <c r="D82" s="746"/>
      <c r="E82" s="746"/>
      <c r="F82" s="747"/>
      <c r="G82" s="747"/>
    </row>
    <row r="83" spans="1:7">
      <c r="A83" s="783" t="s">
        <v>1022</v>
      </c>
      <c r="B83" s="784"/>
      <c r="C83" s="799" t="s">
        <v>904</v>
      </c>
      <c r="D83" s="746"/>
      <c r="E83" s="746"/>
      <c r="F83" s="747"/>
      <c r="G83" s="747">
        <f>G41</f>
        <v>0</v>
      </c>
    </row>
    <row r="84" spans="1:7">
      <c r="A84" s="772"/>
      <c r="B84" s="786"/>
      <c r="C84" s="799"/>
      <c r="D84" s="746"/>
      <c r="E84" s="746"/>
      <c r="F84" s="747"/>
      <c r="G84" s="747"/>
    </row>
    <row r="85" spans="1:7">
      <c r="A85" s="783" t="s">
        <v>1049</v>
      </c>
      <c r="B85" s="784"/>
      <c r="C85" s="799" t="s">
        <v>1050</v>
      </c>
      <c r="D85" s="746"/>
      <c r="E85" s="746"/>
      <c r="F85" s="747"/>
      <c r="G85" s="747">
        <f>G78</f>
        <v>0</v>
      </c>
    </row>
    <row r="86" spans="1:7">
      <c r="A86" s="772"/>
      <c r="B86" s="786"/>
      <c r="C86" s="799"/>
      <c r="D86" s="746"/>
      <c r="E86" s="746"/>
      <c r="F86" s="747"/>
      <c r="G86" s="747"/>
    </row>
    <row r="87" spans="1:7">
      <c r="A87" s="783" t="s">
        <v>1073</v>
      </c>
      <c r="B87" s="784"/>
      <c r="C87" s="799" t="s">
        <v>1047</v>
      </c>
      <c r="D87" s="785" t="s">
        <v>502</v>
      </c>
      <c r="E87" s="801">
        <v>5</v>
      </c>
      <c r="F87" s="742"/>
      <c r="G87" s="802">
        <f>SUM(G83:G86)*0.05</f>
        <v>0</v>
      </c>
    </row>
    <row r="88" spans="1:7">
      <c r="A88" s="772"/>
      <c r="B88" s="786"/>
      <c r="C88" s="801"/>
      <c r="D88" s="785"/>
      <c r="E88" s="801"/>
      <c r="F88" s="742"/>
      <c r="G88" s="803"/>
    </row>
    <row r="89" spans="1:7">
      <c r="A89" s="783" t="s">
        <v>1074</v>
      </c>
      <c r="B89" s="784"/>
      <c r="C89" s="799" t="s">
        <v>1075</v>
      </c>
      <c r="D89" s="785"/>
      <c r="E89" s="801">
        <v>1</v>
      </c>
      <c r="F89" s="742"/>
      <c r="G89" s="802">
        <f>E89*F89</f>
        <v>0</v>
      </c>
    </row>
    <row r="90" spans="1:7">
      <c r="A90" s="772"/>
      <c r="B90" s="786"/>
      <c r="C90" s="801"/>
      <c r="D90" s="785"/>
      <c r="E90" s="801"/>
      <c r="F90" s="742"/>
      <c r="G90" s="802"/>
    </row>
    <row r="91" spans="1:7">
      <c r="A91" s="804"/>
      <c r="B91" s="805"/>
      <c r="C91" s="806" t="s">
        <v>1076</v>
      </c>
      <c r="D91" s="777"/>
      <c r="E91" s="777" t="s">
        <v>504</v>
      </c>
      <c r="F91" s="778"/>
      <c r="G91" s="778">
        <f>SUM(G82:G90)</f>
        <v>0</v>
      </c>
    </row>
    <row r="92" spans="1:7">
      <c r="A92" s="743"/>
      <c r="B92" s="735"/>
      <c r="C92" s="807"/>
      <c r="D92" s="808"/>
      <c r="E92" s="809"/>
      <c r="F92" s="778"/>
      <c r="G92" s="778"/>
    </row>
    <row r="93" spans="1:7">
      <c r="C93" s="812" t="s">
        <v>1077</v>
      </c>
    </row>
    <row r="94" spans="1:7">
      <c r="C94" s="812"/>
    </row>
  </sheetData>
  <sheetProtection algorithmName="SHA-512" hashValue="/53m6LSgvI7u+s1nHx8cElPFXNiFycw0QGeVOXeegw+8Rk0yi+kOZAAFcO7kE2ay1wz7lEn7+XjXQq5c8dTybA==" saltValue="X7tDnD2TWy9W9ETN6g5wHA==" spinCount="100000" sheet="1" objects="1" scenarios="1"/>
  <protectedRanges>
    <protectedRange sqref="F1:F1048576" name="CENA"/>
  </protectedRange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220"/>
  <sheetViews>
    <sheetView workbookViewId="0">
      <selection activeCell="I42" sqref="I42"/>
    </sheetView>
  </sheetViews>
  <sheetFormatPr defaultColWidth="9.140625" defaultRowHeight="14.25"/>
  <cols>
    <col min="1" max="1" width="9" style="821" customWidth="1"/>
    <col min="2" max="2" width="54.85546875" style="814" customWidth="1"/>
    <col min="3" max="3" width="13.7109375" style="814" customWidth="1"/>
    <col min="4" max="4" width="11.7109375" style="814" customWidth="1"/>
    <col min="5" max="5" width="14.5703125" style="820" customWidth="1"/>
    <col min="6" max="6" width="14.7109375" style="820" customWidth="1"/>
    <col min="7" max="16384" width="9.140625" style="814"/>
  </cols>
  <sheetData>
    <row r="1" spans="1:7" customFormat="1" ht="16.5">
      <c r="A1" s="813" t="s">
        <v>713</v>
      </c>
      <c r="B1" s="727" t="s">
        <v>1020</v>
      </c>
      <c r="C1" s="814"/>
      <c r="D1" s="728"/>
      <c r="E1" s="728"/>
      <c r="F1" s="815"/>
      <c r="G1" s="815"/>
    </row>
    <row r="2" spans="1:7" customFormat="1" ht="15">
      <c r="A2" s="816"/>
      <c r="B2" s="732"/>
      <c r="C2" s="814"/>
      <c r="D2" s="728"/>
      <c r="E2" s="728"/>
      <c r="F2" s="815"/>
      <c r="G2" s="815"/>
    </row>
    <row r="3" spans="1:7" customFormat="1" ht="48.75">
      <c r="A3" s="816"/>
      <c r="B3" s="817" t="s">
        <v>1078</v>
      </c>
      <c r="C3" s="814"/>
      <c r="D3" s="728"/>
      <c r="E3" s="728"/>
      <c r="F3" s="815"/>
      <c r="G3" s="815"/>
    </row>
    <row r="5" spans="1:7" ht="18">
      <c r="A5" s="818" t="s">
        <v>709</v>
      </c>
      <c r="B5" s="819" t="s">
        <v>1079</v>
      </c>
    </row>
    <row r="7" spans="1:7">
      <c r="B7" s="822" t="s">
        <v>1080</v>
      </c>
      <c r="C7" s="823" t="s">
        <v>1081</v>
      </c>
      <c r="D7" s="824" t="s">
        <v>703</v>
      </c>
      <c r="E7" s="825" t="s">
        <v>1082</v>
      </c>
      <c r="F7" s="825" t="s">
        <v>633</v>
      </c>
    </row>
    <row r="9" spans="1:7" ht="48">
      <c r="B9" s="826" t="s">
        <v>1078</v>
      </c>
    </row>
    <row r="10" spans="1:7">
      <c r="B10" s="827"/>
    </row>
    <row r="11" spans="1:7">
      <c r="B11" s="828"/>
    </row>
    <row r="12" spans="1:7">
      <c r="A12" s="821" t="s">
        <v>1083</v>
      </c>
      <c r="B12" s="829" t="s">
        <v>1084</v>
      </c>
      <c r="C12" s="830"/>
      <c r="D12" s="830"/>
      <c r="E12" s="831"/>
      <c r="F12" s="831"/>
    </row>
    <row r="13" spans="1:7">
      <c r="B13" s="829"/>
      <c r="C13" s="830"/>
      <c r="D13" s="830"/>
      <c r="E13" s="832"/>
      <c r="F13" s="832"/>
    </row>
    <row r="14" spans="1:7" ht="25.5">
      <c r="A14" s="821" t="s">
        <v>620</v>
      </c>
      <c r="B14" s="787" t="s">
        <v>1085</v>
      </c>
      <c r="C14" s="833"/>
      <c r="D14" s="833"/>
      <c r="E14" s="834"/>
      <c r="F14" s="834"/>
    </row>
    <row r="15" spans="1:7" ht="24">
      <c r="B15" s="835" t="s">
        <v>1086</v>
      </c>
      <c r="C15" s="833"/>
      <c r="D15" s="833"/>
      <c r="E15" s="834"/>
      <c r="F15" s="834"/>
    </row>
    <row r="16" spans="1:7">
      <c r="B16" s="787" t="s">
        <v>1087</v>
      </c>
      <c r="C16" s="836" t="s">
        <v>101</v>
      </c>
      <c r="D16" s="837">
        <v>35</v>
      </c>
      <c r="E16" s="838"/>
      <c r="F16" s="838">
        <f>D16*E16</f>
        <v>0</v>
      </c>
    </row>
    <row r="17" spans="1:6">
      <c r="B17" s="787" t="s">
        <v>1088</v>
      </c>
      <c r="C17" s="836" t="s">
        <v>101</v>
      </c>
      <c r="D17" s="837">
        <v>5</v>
      </c>
      <c r="E17" s="838"/>
      <c r="F17" s="838">
        <f t="shared" ref="F17:F55" si="0">D17*E17</f>
        <v>0</v>
      </c>
    </row>
    <row r="18" spans="1:6">
      <c r="B18" s="787" t="s">
        <v>1089</v>
      </c>
      <c r="C18" s="836" t="s">
        <v>101</v>
      </c>
      <c r="D18" s="837">
        <v>40</v>
      </c>
      <c r="E18" s="838"/>
      <c r="F18" s="838">
        <f t="shared" si="0"/>
        <v>0</v>
      </c>
    </row>
    <row r="19" spans="1:6">
      <c r="B19" s="787" t="s">
        <v>1090</v>
      </c>
      <c r="C19" s="836" t="s">
        <v>101</v>
      </c>
      <c r="D19" s="837">
        <v>10</v>
      </c>
      <c r="E19" s="838"/>
      <c r="F19" s="838">
        <f t="shared" si="0"/>
        <v>0</v>
      </c>
    </row>
    <row r="20" spans="1:6">
      <c r="B20" s="787" t="s">
        <v>1091</v>
      </c>
      <c r="C20" s="836" t="s">
        <v>101</v>
      </c>
      <c r="D20" s="837">
        <v>10</v>
      </c>
      <c r="E20" s="838"/>
      <c r="F20" s="838">
        <f t="shared" si="0"/>
        <v>0</v>
      </c>
    </row>
    <row r="21" spans="1:6">
      <c r="B21" s="787" t="s">
        <v>1092</v>
      </c>
      <c r="C21" s="836" t="s">
        <v>101</v>
      </c>
      <c r="D21" s="837">
        <v>64</v>
      </c>
      <c r="E21" s="838"/>
      <c r="F21" s="838">
        <f t="shared" si="0"/>
        <v>0</v>
      </c>
    </row>
    <row r="22" spans="1:6">
      <c r="B22" s="839"/>
      <c r="C22" s="840"/>
      <c r="D22" s="841"/>
      <c r="E22" s="842"/>
      <c r="F22" s="838"/>
    </row>
    <row r="23" spans="1:6" ht="38.25">
      <c r="A23" s="821" t="s">
        <v>707</v>
      </c>
      <c r="B23" s="787" t="s">
        <v>1093</v>
      </c>
      <c r="C23" s="836" t="s">
        <v>74</v>
      </c>
      <c r="D23" s="837">
        <v>8</v>
      </c>
      <c r="E23" s="838"/>
      <c r="F23" s="838">
        <f t="shared" si="0"/>
        <v>0</v>
      </c>
    </row>
    <row r="24" spans="1:6">
      <c r="B24" s="839"/>
      <c r="C24" s="840"/>
      <c r="D24" s="841"/>
      <c r="E24" s="842"/>
      <c r="F24" s="838"/>
    </row>
    <row r="25" spans="1:6">
      <c r="A25" s="821" t="s">
        <v>709</v>
      </c>
      <c r="B25" s="827" t="s">
        <v>1094</v>
      </c>
      <c r="C25" s="836" t="s">
        <v>101</v>
      </c>
      <c r="D25" s="837">
        <v>30</v>
      </c>
      <c r="E25" s="838"/>
      <c r="F25" s="838">
        <f t="shared" si="0"/>
        <v>0</v>
      </c>
    </row>
    <row r="26" spans="1:6">
      <c r="B26" s="839"/>
      <c r="C26" s="840"/>
      <c r="D26" s="841"/>
      <c r="E26" s="842"/>
      <c r="F26" s="838"/>
    </row>
    <row r="27" spans="1:6" ht="25.5">
      <c r="A27" s="821" t="s">
        <v>711</v>
      </c>
      <c r="B27" s="787" t="s">
        <v>1095</v>
      </c>
      <c r="C27" s="833" t="s">
        <v>101</v>
      </c>
      <c r="D27" s="830">
        <v>30</v>
      </c>
      <c r="E27" s="838"/>
      <c r="F27" s="838">
        <f t="shared" si="0"/>
        <v>0</v>
      </c>
    </row>
    <row r="28" spans="1:6">
      <c r="B28" s="827"/>
      <c r="C28" s="836"/>
      <c r="D28" s="837"/>
      <c r="E28" s="838"/>
      <c r="F28" s="838"/>
    </row>
    <row r="29" spans="1:6">
      <c r="A29" s="821" t="s">
        <v>713</v>
      </c>
      <c r="B29" s="827" t="s">
        <v>1096</v>
      </c>
      <c r="C29" s="836"/>
      <c r="D29" s="837"/>
      <c r="E29" s="838"/>
      <c r="F29" s="838"/>
    </row>
    <row r="30" spans="1:6">
      <c r="A30" s="843" t="s">
        <v>1024</v>
      </c>
      <c r="B30" s="827" t="s">
        <v>1097</v>
      </c>
      <c r="C30" s="836" t="s">
        <v>74</v>
      </c>
      <c r="D30" s="837">
        <v>1</v>
      </c>
      <c r="E30" s="838"/>
      <c r="F30" s="838">
        <f t="shared" ref="F30:F31" si="1">D30*E30</f>
        <v>0</v>
      </c>
    </row>
    <row r="31" spans="1:6">
      <c r="A31" s="843" t="s">
        <v>1024</v>
      </c>
      <c r="B31" s="827" t="s">
        <v>1098</v>
      </c>
      <c r="C31" s="836" t="s">
        <v>74</v>
      </c>
      <c r="D31" s="837">
        <v>1</v>
      </c>
      <c r="E31" s="838"/>
      <c r="F31" s="838">
        <f t="shared" si="1"/>
        <v>0</v>
      </c>
    </row>
    <row r="32" spans="1:6">
      <c r="B32" s="827"/>
      <c r="C32" s="836"/>
      <c r="D32" s="837"/>
      <c r="E32" s="838"/>
      <c r="F32" s="838"/>
    </row>
    <row r="33" spans="1:6">
      <c r="A33" s="821" t="s">
        <v>715</v>
      </c>
      <c r="B33" s="827" t="s">
        <v>1099</v>
      </c>
      <c r="C33" s="836"/>
      <c r="D33" s="837"/>
      <c r="E33" s="838"/>
      <c r="F33" s="838"/>
    </row>
    <row r="34" spans="1:6">
      <c r="B34" s="827" t="s">
        <v>1100</v>
      </c>
      <c r="C34" s="836" t="s">
        <v>74</v>
      </c>
      <c r="D34" s="837">
        <v>1</v>
      </c>
      <c r="E34" s="838"/>
      <c r="F34" s="838">
        <f t="shared" si="0"/>
        <v>0</v>
      </c>
    </row>
    <row r="35" spans="1:6">
      <c r="B35" s="827" t="s">
        <v>1101</v>
      </c>
      <c r="C35" s="836" t="s">
        <v>74</v>
      </c>
      <c r="D35" s="837">
        <v>2</v>
      </c>
      <c r="E35" s="838"/>
      <c r="F35" s="838">
        <f t="shared" si="0"/>
        <v>0</v>
      </c>
    </row>
    <row r="36" spans="1:6">
      <c r="B36" s="827" t="s">
        <v>1102</v>
      </c>
      <c r="C36" s="836" t="s">
        <v>74</v>
      </c>
      <c r="D36" s="837">
        <v>4</v>
      </c>
      <c r="E36" s="838"/>
      <c r="F36" s="838">
        <f t="shared" si="0"/>
        <v>0</v>
      </c>
    </row>
    <row r="37" spans="1:6">
      <c r="B37" s="827"/>
      <c r="C37" s="836"/>
      <c r="D37" s="837"/>
      <c r="E37" s="838"/>
      <c r="F37" s="838"/>
    </row>
    <row r="38" spans="1:6" ht="25.5">
      <c r="A38" s="821" t="s">
        <v>717</v>
      </c>
      <c r="B38" s="827" t="s">
        <v>1103</v>
      </c>
      <c r="C38" s="836" t="s">
        <v>288</v>
      </c>
      <c r="D38" s="837">
        <v>12</v>
      </c>
      <c r="E38" s="838"/>
      <c r="F38" s="838">
        <f t="shared" si="0"/>
        <v>0</v>
      </c>
    </row>
    <row r="39" spans="1:6">
      <c r="B39" s="827"/>
      <c r="C39" s="836"/>
      <c r="D39" s="837"/>
      <c r="E39" s="838"/>
      <c r="F39" s="838"/>
    </row>
    <row r="40" spans="1:6" ht="25.5">
      <c r="A40" s="821" t="s">
        <v>719</v>
      </c>
      <c r="B40" s="827" t="s">
        <v>1104</v>
      </c>
      <c r="C40" s="836"/>
      <c r="D40" s="837"/>
      <c r="E40" s="838"/>
      <c r="F40" s="838"/>
    </row>
    <row r="41" spans="1:6">
      <c r="B41" s="827" t="s">
        <v>1105</v>
      </c>
      <c r="C41" s="836" t="s">
        <v>74</v>
      </c>
      <c r="D41" s="837">
        <v>2</v>
      </c>
      <c r="E41" s="838"/>
      <c r="F41" s="838">
        <f t="shared" si="0"/>
        <v>0</v>
      </c>
    </row>
    <row r="42" spans="1:6">
      <c r="B42" s="827"/>
      <c r="C42" s="836"/>
      <c r="D42" s="837"/>
      <c r="E42" s="838"/>
      <c r="F42" s="838"/>
    </row>
    <row r="43" spans="1:6">
      <c r="A43" s="821" t="s">
        <v>721</v>
      </c>
      <c r="B43" s="827" t="s">
        <v>1106</v>
      </c>
      <c r="C43" s="836"/>
      <c r="D43" s="837"/>
      <c r="E43" s="838"/>
      <c r="F43" s="838"/>
    </row>
    <row r="44" spans="1:6">
      <c r="B44" s="827" t="s">
        <v>1107</v>
      </c>
      <c r="C44" s="836" t="s">
        <v>74</v>
      </c>
      <c r="D44" s="837">
        <v>1</v>
      </c>
      <c r="E44" s="838"/>
      <c r="F44" s="838">
        <f t="shared" si="0"/>
        <v>0</v>
      </c>
    </row>
    <row r="45" spans="1:6">
      <c r="B45" s="827"/>
      <c r="C45" s="836"/>
      <c r="D45" s="837"/>
      <c r="E45" s="838"/>
      <c r="F45" s="838"/>
    </row>
    <row r="46" spans="1:6">
      <c r="A46" s="844" t="s">
        <v>723</v>
      </c>
      <c r="B46" s="827" t="s">
        <v>1108</v>
      </c>
      <c r="C46" s="836" t="s">
        <v>74</v>
      </c>
      <c r="D46" s="837">
        <v>1</v>
      </c>
      <c r="E46" s="838"/>
      <c r="F46" s="838">
        <f t="shared" ref="F46" si="2">D46*E46</f>
        <v>0</v>
      </c>
    </row>
    <row r="47" spans="1:6">
      <c r="B47" s="827"/>
      <c r="C47" s="836"/>
      <c r="D47" s="837"/>
      <c r="E47" s="838"/>
      <c r="F47" s="838"/>
    </row>
    <row r="48" spans="1:6" ht="25.5">
      <c r="A48" s="844" t="s">
        <v>725</v>
      </c>
      <c r="B48" s="845" t="s">
        <v>1109</v>
      </c>
      <c r="C48" s="836"/>
      <c r="D48" s="837"/>
      <c r="E48" s="838"/>
      <c r="F48" s="838"/>
    </row>
    <row r="49" spans="1:6">
      <c r="B49" s="787" t="s">
        <v>1110</v>
      </c>
      <c r="C49" s="836" t="s">
        <v>74</v>
      </c>
      <c r="D49" s="837">
        <v>1</v>
      </c>
      <c r="E49" s="838"/>
      <c r="F49" s="838">
        <f t="shared" si="0"/>
        <v>0</v>
      </c>
    </row>
    <row r="50" spans="1:6">
      <c r="B50" s="787" t="s">
        <v>1111</v>
      </c>
      <c r="C50" s="836" t="s">
        <v>74</v>
      </c>
      <c r="D50" s="837">
        <v>1</v>
      </c>
      <c r="E50" s="838"/>
      <c r="F50" s="838">
        <f t="shared" si="0"/>
        <v>0</v>
      </c>
    </row>
    <row r="51" spans="1:6">
      <c r="B51" s="787" t="s">
        <v>1112</v>
      </c>
      <c r="C51" s="836" t="s">
        <v>74</v>
      </c>
      <c r="D51" s="837">
        <v>1</v>
      </c>
      <c r="E51" s="838"/>
      <c r="F51" s="838">
        <f t="shared" si="0"/>
        <v>0</v>
      </c>
    </row>
    <row r="52" spans="1:6">
      <c r="B52" s="827"/>
      <c r="C52" s="836"/>
      <c r="D52" s="837"/>
      <c r="E52" s="838"/>
      <c r="F52" s="838"/>
    </row>
    <row r="53" spans="1:6" ht="25.5">
      <c r="A53" s="844" t="s">
        <v>727</v>
      </c>
      <c r="B53" s="827" t="s">
        <v>1113</v>
      </c>
      <c r="C53" s="836" t="s">
        <v>1060</v>
      </c>
      <c r="D53" s="837">
        <v>1</v>
      </c>
      <c r="E53" s="838"/>
      <c r="F53" s="838">
        <f t="shared" si="0"/>
        <v>0</v>
      </c>
    </row>
    <row r="54" spans="1:6">
      <c r="B54" s="827"/>
      <c r="C54" s="836"/>
      <c r="D54" s="837"/>
      <c r="E54" s="838"/>
      <c r="F54" s="838"/>
    </row>
    <row r="55" spans="1:6">
      <c r="A55" s="844" t="s">
        <v>729</v>
      </c>
      <c r="B55" s="846" t="s">
        <v>1114</v>
      </c>
      <c r="C55" s="833" t="s">
        <v>74</v>
      </c>
      <c r="D55" s="847">
        <v>1</v>
      </c>
      <c r="E55" s="838"/>
      <c r="F55" s="838">
        <f t="shared" si="0"/>
        <v>0</v>
      </c>
    </row>
    <row r="56" spans="1:6">
      <c r="B56" s="827"/>
      <c r="C56" s="836"/>
      <c r="D56" s="836"/>
      <c r="E56" s="834"/>
      <c r="F56" s="834"/>
    </row>
    <row r="57" spans="1:6">
      <c r="B57" s="848" t="s">
        <v>1115</v>
      </c>
      <c r="C57" s="849"/>
      <c r="D57" s="849"/>
      <c r="E57" s="850"/>
      <c r="F57" s="851">
        <f>SUM(F12:F56)</f>
        <v>0</v>
      </c>
    </row>
    <row r="58" spans="1:6">
      <c r="B58" s="827"/>
      <c r="C58" s="836"/>
      <c r="D58" s="836"/>
      <c r="E58" s="834"/>
      <c r="F58" s="834"/>
    </row>
    <row r="59" spans="1:6">
      <c r="B59" s="852"/>
      <c r="C59" s="836"/>
      <c r="D59" s="836"/>
      <c r="E59" s="834"/>
      <c r="F59" s="834"/>
    </row>
    <row r="60" spans="1:6">
      <c r="B60" s="852"/>
      <c r="C60" s="836"/>
      <c r="D60" s="836"/>
      <c r="E60" s="834"/>
      <c r="F60" s="834"/>
    </row>
    <row r="61" spans="1:6">
      <c r="A61" s="821" t="s">
        <v>1116</v>
      </c>
      <c r="B61" s="829" t="s">
        <v>1117</v>
      </c>
      <c r="C61" s="830"/>
      <c r="D61" s="830"/>
      <c r="E61" s="838"/>
      <c r="F61" s="838"/>
    </row>
    <row r="62" spans="1:6">
      <c r="B62" s="852"/>
      <c r="C62" s="836"/>
      <c r="D62" s="836"/>
      <c r="E62" s="834"/>
      <c r="F62" s="834"/>
    </row>
    <row r="63" spans="1:6">
      <c r="B63" s="853" t="s">
        <v>1118</v>
      </c>
      <c r="C63" s="557"/>
      <c r="D63" s="557"/>
      <c r="E63" s="834"/>
      <c r="F63" s="834"/>
    </row>
    <row r="64" spans="1:6">
      <c r="B64" s="853" t="s">
        <v>1119</v>
      </c>
      <c r="C64" s="557"/>
      <c r="D64" s="557"/>
      <c r="E64" s="834"/>
      <c r="F64" s="834"/>
    </row>
    <row r="65" spans="1:6">
      <c r="B65" s="853" t="s">
        <v>1120</v>
      </c>
      <c r="C65" s="557"/>
      <c r="D65" s="557"/>
      <c r="E65" s="834"/>
      <c r="F65" s="834"/>
    </row>
    <row r="66" spans="1:6">
      <c r="B66" s="853" t="s">
        <v>1121</v>
      </c>
      <c r="C66" s="557"/>
      <c r="D66" s="557"/>
      <c r="E66" s="834"/>
      <c r="F66" s="834"/>
    </row>
    <row r="67" spans="1:6">
      <c r="B67" s="853" t="s">
        <v>1122</v>
      </c>
      <c r="C67" s="557"/>
      <c r="D67" s="557"/>
      <c r="E67" s="834"/>
      <c r="F67" s="834"/>
    </row>
    <row r="68" spans="1:6">
      <c r="B68" s="853" t="s">
        <v>1123</v>
      </c>
      <c r="C68" s="557"/>
      <c r="D68" s="557"/>
      <c r="E68" s="834"/>
      <c r="F68" s="834"/>
    </row>
    <row r="69" spans="1:6">
      <c r="B69" s="853" t="s">
        <v>1124</v>
      </c>
      <c r="C69" s="557"/>
      <c r="D69" s="557"/>
      <c r="E69" s="834"/>
      <c r="F69" s="834"/>
    </row>
    <row r="70" spans="1:6">
      <c r="B70" s="853" t="s">
        <v>1125</v>
      </c>
      <c r="C70" s="557"/>
      <c r="D70" s="557"/>
      <c r="E70" s="834"/>
      <c r="F70" s="834"/>
    </row>
    <row r="71" spans="1:6" ht="24">
      <c r="B71" s="853" t="s">
        <v>1126</v>
      </c>
      <c r="C71" s="557"/>
      <c r="D71" s="557"/>
      <c r="E71" s="834"/>
      <c r="F71" s="834"/>
    </row>
    <row r="72" spans="1:6">
      <c r="B72" s="853" t="s">
        <v>1127</v>
      </c>
      <c r="C72" s="557"/>
      <c r="D72" s="557"/>
      <c r="E72" s="834"/>
      <c r="F72" s="834"/>
    </row>
    <row r="73" spans="1:6">
      <c r="B73" s="852"/>
      <c r="C73" s="836"/>
      <c r="D73" s="836"/>
      <c r="E73" s="834"/>
      <c r="F73" s="834"/>
    </row>
    <row r="74" spans="1:6" s="858" customFormat="1" ht="25.5">
      <c r="A74" s="854" t="s">
        <v>620</v>
      </c>
      <c r="B74" s="855" t="s">
        <v>1128</v>
      </c>
      <c r="C74" s="836" t="s">
        <v>1060</v>
      </c>
      <c r="D74" s="856">
        <v>1</v>
      </c>
      <c r="E74" s="834"/>
      <c r="F74" s="857" t="s">
        <v>1129</v>
      </c>
    </row>
    <row r="75" spans="1:6">
      <c r="A75" s="843" t="s">
        <v>1024</v>
      </c>
      <c r="B75" s="827" t="s">
        <v>1130</v>
      </c>
      <c r="C75" s="836" t="s">
        <v>1060</v>
      </c>
      <c r="D75" s="856">
        <v>1</v>
      </c>
      <c r="E75" s="834"/>
      <c r="F75" s="834"/>
    </row>
    <row r="76" spans="1:6">
      <c r="A76" s="843" t="s">
        <v>1024</v>
      </c>
      <c r="B76" s="827" t="s">
        <v>1131</v>
      </c>
      <c r="C76" s="836" t="s">
        <v>1060</v>
      </c>
      <c r="D76" s="856">
        <v>1</v>
      </c>
      <c r="E76" s="834"/>
      <c r="F76" s="834"/>
    </row>
    <row r="77" spans="1:6">
      <c r="A77" s="843" t="s">
        <v>1024</v>
      </c>
      <c r="B77" s="827" t="s">
        <v>1132</v>
      </c>
      <c r="C77" s="833" t="s">
        <v>74</v>
      </c>
      <c r="D77" s="856">
        <v>3</v>
      </c>
      <c r="E77" s="834"/>
      <c r="F77" s="834"/>
    </row>
    <row r="78" spans="1:6">
      <c r="A78" s="843" t="s">
        <v>1024</v>
      </c>
      <c r="B78" s="827" t="s">
        <v>1133</v>
      </c>
      <c r="C78" s="833" t="s">
        <v>74</v>
      </c>
      <c r="D78" s="856">
        <v>1</v>
      </c>
      <c r="E78" s="834"/>
      <c r="F78" s="834"/>
    </row>
    <row r="79" spans="1:6">
      <c r="A79" s="843" t="s">
        <v>1024</v>
      </c>
      <c r="B79" s="827" t="s">
        <v>1134</v>
      </c>
      <c r="C79" s="836" t="s">
        <v>1060</v>
      </c>
      <c r="D79" s="856">
        <v>1</v>
      </c>
      <c r="E79" s="834"/>
      <c r="F79" s="834"/>
    </row>
    <row r="80" spans="1:6">
      <c r="A80" s="843" t="s">
        <v>1024</v>
      </c>
      <c r="B80" s="827" t="s">
        <v>1135</v>
      </c>
      <c r="C80" s="836" t="s">
        <v>1060</v>
      </c>
      <c r="D80" s="856">
        <v>1</v>
      </c>
      <c r="E80" s="834"/>
      <c r="F80" s="834"/>
    </row>
    <row r="81" spans="1:6">
      <c r="A81" s="843" t="s">
        <v>1024</v>
      </c>
      <c r="B81" s="827" t="s">
        <v>1136</v>
      </c>
      <c r="C81" s="833" t="s">
        <v>74</v>
      </c>
      <c r="D81" s="856">
        <v>2</v>
      </c>
      <c r="E81" s="834"/>
      <c r="F81" s="834"/>
    </row>
    <row r="82" spans="1:6">
      <c r="A82" s="843" t="s">
        <v>1024</v>
      </c>
      <c r="B82" s="827" t="s">
        <v>1137</v>
      </c>
      <c r="C82" s="833" t="s">
        <v>74</v>
      </c>
      <c r="D82" s="856">
        <v>12</v>
      </c>
      <c r="E82" s="834"/>
      <c r="F82" s="834"/>
    </row>
    <row r="83" spans="1:6">
      <c r="A83" s="843" t="s">
        <v>1024</v>
      </c>
      <c r="B83" s="827" t="s">
        <v>1138</v>
      </c>
      <c r="C83" s="836" t="s">
        <v>1060</v>
      </c>
      <c r="D83" s="856">
        <v>2</v>
      </c>
      <c r="E83" s="834"/>
      <c r="F83" s="834"/>
    </row>
    <row r="84" spans="1:6">
      <c r="A84" s="843" t="s">
        <v>1024</v>
      </c>
      <c r="B84" s="827" t="s">
        <v>1139</v>
      </c>
      <c r="C84" s="836" t="s">
        <v>1060</v>
      </c>
      <c r="D84" s="856">
        <v>2</v>
      </c>
      <c r="E84" s="834"/>
      <c r="F84" s="834"/>
    </row>
    <row r="85" spans="1:6">
      <c r="A85" s="843" t="s">
        <v>1024</v>
      </c>
      <c r="B85" s="827" t="s">
        <v>1140</v>
      </c>
      <c r="C85" s="836" t="s">
        <v>1060</v>
      </c>
      <c r="D85" s="856">
        <v>2</v>
      </c>
      <c r="E85" s="834"/>
      <c r="F85" s="834"/>
    </row>
    <row r="86" spans="1:6">
      <c r="A86" s="843" t="s">
        <v>1024</v>
      </c>
      <c r="B86" s="827" t="s">
        <v>1141</v>
      </c>
      <c r="C86" s="836" t="s">
        <v>1060</v>
      </c>
      <c r="D86" s="856">
        <v>2</v>
      </c>
      <c r="E86" s="834"/>
      <c r="F86" s="834"/>
    </row>
    <row r="87" spans="1:6" ht="25.5">
      <c r="A87" s="843" t="s">
        <v>1024</v>
      </c>
      <c r="B87" s="827" t="s">
        <v>1142</v>
      </c>
      <c r="C87" s="836" t="s">
        <v>1060</v>
      </c>
      <c r="D87" s="856">
        <v>2</v>
      </c>
      <c r="E87" s="834"/>
      <c r="F87" s="834"/>
    </row>
    <row r="88" spans="1:6">
      <c r="A88" s="843" t="s">
        <v>1024</v>
      </c>
      <c r="B88" s="827" t="s">
        <v>1143</v>
      </c>
      <c r="C88" s="836" t="s">
        <v>1060</v>
      </c>
      <c r="D88" s="856">
        <v>2</v>
      </c>
      <c r="E88" s="834"/>
      <c r="F88" s="834"/>
    </row>
    <row r="89" spans="1:6">
      <c r="A89" s="843" t="s">
        <v>1024</v>
      </c>
      <c r="B89" s="827" t="s">
        <v>1144</v>
      </c>
      <c r="C89" s="836" t="s">
        <v>1060</v>
      </c>
      <c r="D89" s="856">
        <v>1</v>
      </c>
      <c r="E89" s="834"/>
      <c r="F89" s="834"/>
    </row>
    <row r="90" spans="1:6">
      <c r="A90" s="843" t="s">
        <v>1024</v>
      </c>
      <c r="B90" s="827" t="s">
        <v>1145</v>
      </c>
      <c r="C90" s="836" t="s">
        <v>1060</v>
      </c>
      <c r="D90" s="856">
        <v>2</v>
      </c>
      <c r="E90" s="834"/>
      <c r="F90" s="834"/>
    </row>
    <row r="91" spans="1:6">
      <c r="A91" s="843" t="s">
        <v>1024</v>
      </c>
      <c r="B91" s="827" t="s">
        <v>1146</v>
      </c>
      <c r="C91" s="836" t="s">
        <v>1060</v>
      </c>
      <c r="D91" s="856">
        <v>4</v>
      </c>
      <c r="E91" s="834"/>
      <c r="F91" s="834"/>
    </row>
    <row r="92" spans="1:6">
      <c r="A92" s="843" t="s">
        <v>1024</v>
      </c>
      <c r="B92" s="827" t="s">
        <v>1147</v>
      </c>
      <c r="C92" s="836" t="s">
        <v>1060</v>
      </c>
      <c r="D92" s="856">
        <v>16</v>
      </c>
      <c r="E92" s="834"/>
      <c r="F92" s="834"/>
    </row>
    <row r="93" spans="1:6">
      <c r="A93" s="843" t="s">
        <v>1024</v>
      </c>
      <c r="B93" s="827" t="s">
        <v>1148</v>
      </c>
      <c r="C93" s="836" t="s">
        <v>101</v>
      </c>
      <c r="D93" s="856">
        <v>2</v>
      </c>
      <c r="E93" s="834"/>
      <c r="F93" s="834"/>
    </row>
    <row r="94" spans="1:6">
      <c r="A94" s="843" t="s">
        <v>1024</v>
      </c>
      <c r="B94" s="827" t="s">
        <v>1149</v>
      </c>
      <c r="C94" s="836" t="s">
        <v>1060</v>
      </c>
      <c r="D94" s="856">
        <v>1</v>
      </c>
      <c r="E94" s="834"/>
      <c r="F94" s="834"/>
    </row>
    <row r="95" spans="1:6">
      <c r="A95" s="843" t="s">
        <v>1024</v>
      </c>
      <c r="B95" s="827" t="s">
        <v>1150</v>
      </c>
      <c r="C95" s="836" t="s">
        <v>1060</v>
      </c>
      <c r="D95" s="856">
        <v>1</v>
      </c>
      <c r="E95" s="834"/>
      <c r="F95" s="834"/>
    </row>
    <row r="96" spans="1:6" ht="38.25">
      <c r="A96" s="843" t="s">
        <v>1024</v>
      </c>
      <c r="B96" s="827" t="s">
        <v>1151</v>
      </c>
      <c r="C96" s="836" t="s">
        <v>1060</v>
      </c>
      <c r="D96" s="856">
        <v>1</v>
      </c>
      <c r="E96" s="834"/>
      <c r="F96" s="834"/>
    </row>
    <row r="97" spans="1:6" ht="25.5">
      <c r="A97" s="843" t="s">
        <v>1024</v>
      </c>
      <c r="B97" s="827" t="s">
        <v>1152</v>
      </c>
      <c r="C97" s="836" t="s">
        <v>1060</v>
      </c>
      <c r="D97" s="856">
        <v>1</v>
      </c>
      <c r="E97" s="834"/>
      <c r="F97" s="834"/>
    </row>
    <row r="98" spans="1:6" ht="38.25">
      <c r="A98" s="843" t="s">
        <v>1024</v>
      </c>
      <c r="B98" s="827" t="s">
        <v>1153</v>
      </c>
      <c r="C98" s="836" t="s">
        <v>1060</v>
      </c>
      <c r="D98" s="856">
        <v>1</v>
      </c>
      <c r="E98" s="834"/>
      <c r="F98" s="834"/>
    </row>
    <row r="99" spans="1:6">
      <c r="A99" s="843" t="s">
        <v>1024</v>
      </c>
      <c r="B99" s="827" t="s">
        <v>1154</v>
      </c>
      <c r="C99" s="836" t="s">
        <v>1060</v>
      </c>
      <c r="D99" s="856">
        <v>1</v>
      </c>
      <c r="E99" s="834"/>
      <c r="F99" s="834"/>
    </row>
    <row r="100" spans="1:6" ht="25.5">
      <c r="A100" s="843" t="s">
        <v>1024</v>
      </c>
      <c r="B100" s="827" t="s">
        <v>1155</v>
      </c>
      <c r="C100" s="836" t="s">
        <v>1060</v>
      </c>
      <c r="D100" s="856">
        <v>1</v>
      </c>
      <c r="E100" s="834"/>
      <c r="F100" s="834"/>
    </row>
    <row r="101" spans="1:6" ht="25.5">
      <c r="A101" s="843" t="s">
        <v>1024</v>
      </c>
      <c r="B101" s="827" t="s">
        <v>1156</v>
      </c>
      <c r="C101" s="836" t="s">
        <v>1060</v>
      </c>
      <c r="D101" s="856">
        <v>1</v>
      </c>
      <c r="E101" s="834"/>
      <c r="F101" s="834"/>
    </row>
    <row r="102" spans="1:6" ht="51">
      <c r="A102" s="843" t="s">
        <v>1024</v>
      </c>
      <c r="B102" s="827" t="s">
        <v>1157</v>
      </c>
      <c r="C102" s="836" t="s">
        <v>1060</v>
      </c>
      <c r="D102" s="856">
        <v>1</v>
      </c>
      <c r="E102" s="834"/>
      <c r="F102" s="834"/>
    </row>
    <row r="103" spans="1:6">
      <c r="A103" s="843" t="s">
        <v>1024</v>
      </c>
      <c r="B103" s="827" t="s">
        <v>1158</v>
      </c>
      <c r="C103" s="836"/>
      <c r="D103" s="856"/>
      <c r="E103" s="834"/>
      <c r="F103" s="834"/>
    </row>
    <row r="104" spans="1:6">
      <c r="B104" s="827" t="s">
        <v>1159</v>
      </c>
      <c r="C104" s="833" t="s">
        <v>74</v>
      </c>
      <c r="D104" s="856">
        <v>7</v>
      </c>
      <c r="E104" s="834"/>
      <c r="F104" s="834"/>
    </row>
    <row r="105" spans="1:6">
      <c r="B105" s="827" t="s">
        <v>1160</v>
      </c>
      <c r="C105" s="833" t="s">
        <v>74</v>
      </c>
      <c r="D105" s="856">
        <v>1</v>
      </c>
      <c r="E105" s="834"/>
      <c r="F105" s="834"/>
    </row>
    <row r="106" spans="1:6">
      <c r="B106" s="827" t="s">
        <v>1161</v>
      </c>
      <c r="C106" s="833" t="s">
        <v>74</v>
      </c>
      <c r="D106" s="856">
        <v>4</v>
      </c>
      <c r="E106" s="834"/>
      <c r="F106" s="834"/>
    </row>
    <row r="107" spans="1:6">
      <c r="B107" s="827" t="s">
        <v>1162</v>
      </c>
      <c r="C107" s="833" t="s">
        <v>74</v>
      </c>
      <c r="D107" s="856">
        <v>2</v>
      </c>
      <c r="E107" s="834"/>
      <c r="F107" s="834"/>
    </row>
    <row r="108" spans="1:6">
      <c r="B108" s="827" t="s">
        <v>1163</v>
      </c>
      <c r="C108" s="833" t="s">
        <v>74</v>
      </c>
      <c r="D108" s="856">
        <v>1</v>
      </c>
      <c r="E108" s="834"/>
      <c r="F108" s="834"/>
    </row>
    <row r="109" spans="1:6">
      <c r="B109" s="827" t="s">
        <v>1164</v>
      </c>
      <c r="C109" s="833" t="s">
        <v>74</v>
      </c>
      <c r="D109" s="856">
        <v>2</v>
      </c>
      <c r="E109" s="834"/>
      <c r="F109" s="834"/>
    </row>
    <row r="110" spans="1:6">
      <c r="B110" s="827" t="s">
        <v>1165</v>
      </c>
      <c r="C110" s="833" t="s">
        <v>74</v>
      </c>
      <c r="D110" s="856">
        <v>5</v>
      </c>
      <c r="E110" s="834"/>
      <c r="F110" s="834"/>
    </row>
    <row r="111" spans="1:6" ht="25.5">
      <c r="A111" s="843" t="s">
        <v>1024</v>
      </c>
      <c r="B111" s="827" t="s">
        <v>1166</v>
      </c>
      <c r="C111" s="836" t="s">
        <v>1060</v>
      </c>
      <c r="D111" s="856">
        <v>1</v>
      </c>
      <c r="E111" s="834"/>
      <c r="F111" s="834"/>
    </row>
    <row r="112" spans="1:6" ht="25.5">
      <c r="A112" s="843" t="s">
        <v>1024</v>
      </c>
      <c r="B112" s="827" t="s">
        <v>1167</v>
      </c>
      <c r="C112" s="836" t="s">
        <v>1060</v>
      </c>
      <c r="D112" s="856">
        <v>1</v>
      </c>
      <c r="E112" s="834"/>
      <c r="F112" s="834"/>
    </row>
    <row r="113" spans="1:6">
      <c r="A113" s="843" t="s">
        <v>1024</v>
      </c>
      <c r="B113" s="827" t="s">
        <v>1168</v>
      </c>
      <c r="C113" s="833" t="s">
        <v>74</v>
      </c>
      <c r="D113" s="856">
        <v>1</v>
      </c>
      <c r="E113" s="834"/>
      <c r="F113" s="834"/>
    </row>
    <row r="114" spans="1:6">
      <c r="A114" s="843" t="s">
        <v>1024</v>
      </c>
      <c r="B114" s="827" t="s">
        <v>1169</v>
      </c>
      <c r="C114" s="833" t="s">
        <v>74</v>
      </c>
      <c r="D114" s="856">
        <v>1</v>
      </c>
      <c r="E114" s="834"/>
      <c r="F114" s="834"/>
    </row>
    <row r="115" spans="1:6" ht="25.5">
      <c r="A115" s="843" t="s">
        <v>1024</v>
      </c>
      <c r="B115" s="827" t="s">
        <v>1170</v>
      </c>
      <c r="C115" s="833" t="s">
        <v>74</v>
      </c>
      <c r="D115" s="856">
        <v>1</v>
      </c>
      <c r="E115" s="834"/>
      <c r="F115" s="834"/>
    </row>
    <row r="116" spans="1:6" ht="25.5">
      <c r="A116" s="843" t="s">
        <v>1024</v>
      </c>
      <c r="B116" s="827" t="s">
        <v>1171</v>
      </c>
      <c r="C116" s="833" t="s">
        <v>74</v>
      </c>
      <c r="D116" s="856">
        <v>2</v>
      </c>
      <c r="E116" s="834"/>
      <c r="F116" s="834"/>
    </row>
    <row r="117" spans="1:6" ht="63.75">
      <c r="A117" s="843" t="s">
        <v>1024</v>
      </c>
      <c r="B117" s="827" t="s">
        <v>1172</v>
      </c>
      <c r="C117" s="833" t="s">
        <v>74</v>
      </c>
      <c r="D117" s="856">
        <v>2</v>
      </c>
      <c r="E117" s="834"/>
      <c r="F117" s="834"/>
    </row>
    <row r="118" spans="1:6" ht="25.5">
      <c r="A118" s="843" t="s">
        <v>1024</v>
      </c>
      <c r="B118" s="827" t="s">
        <v>1173</v>
      </c>
      <c r="C118" s="836" t="s">
        <v>1060</v>
      </c>
      <c r="D118" s="856">
        <v>5</v>
      </c>
      <c r="E118" s="834"/>
      <c r="F118" s="834"/>
    </row>
    <row r="119" spans="1:6" ht="25.5">
      <c r="A119" s="843" t="s">
        <v>1024</v>
      </c>
      <c r="B119" s="827" t="s">
        <v>1174</v>
      </c>
      <c r="C119" s="836" t="s">
        <v>1060</v>
      </c>
      <c r="D119" s="856">
        <v>8</v>
      </c>
      <c r="E119" s="834"/>
      <c r="F119" s="834"/>
    </row>
    <row r="120" spans="1:6" ht="25.5">
      <c r="A120" s="843" t="s">
        <v>1024</v>
      </c>
      <c r="B120" s="827" t="s">
        <v>1175</v>
      </c>
      <c r="C120" s="833" t="s">
        <v>74</v>
      </c>
      <c r="D120" s="856">
        <v>2</v>
      </c>
      <c r="E120" s="834"/>
      <c r="F120" s="834"/>
    </row>
    <row r="121" spans="1:6" ht="25.5">
      <c r="A121" s="843" t="s">
        <v>1024</v>
      </c>
      <c r="B121" s="827" t="s">
        <v>1176</v>
      </c>
      <c r="C121" s="833" t="s">
        <v>74</v>
      </c>
      <c r="D121" s="856">
        <v>2</v>
      </c>
      <c r="E121" s="834"/>
      <c r="F121" s="834"/>
    </row>
    <row r="122" spans="1:6" ht="25.5">
      <c r="A122" s="843" t="s">
        <v>1024</v>
      </c>
      <c r="B122" s="827" t="s">
        <v>1177</v>
      </c>
      <c r="C122" s="833" t="s">
        <v>74</v>
      </c>
      <c r="D122" s="856">
        <v>2</v>
      </c>
      <c r="E122" s="834"/>
      <c r="F122" s="834"/>
    </row>
    <row r="123" spans="1:6" ht="63.75">
      <c r="A123" s="843" t="s">
        <v>1024</v>
      </c>
      <c r="B123" s="827" t="s">
        <v>1178</v>
      </c>
      <c r="C123" s="833" t="s">
        <v>74</v>
      </c>
      <c r="D123" s="856">
        <v>2</v>
      </c>
      <c r="E123" s="834"/>
      <c r="F123" s="834"/>
    </row>
    <row r="124" spans="1:6" ht="51">
      <c r="A124" s="843" t="s">
        <v>1024</v>
      </c>
      <c r="B124" s="827" t="s">
        <v>1179</v>
      </c>
      <c r="C124" s="836" t="s">
        <v>1060</v>
      </c>
      <c r="D124" s="856">
        <v>3</v>
      </c>
      <c r="E124" s="834"/>
      <c r="F124" s="834"/>
    </row>
    <row r="125" spans="1:6" ht="51">
      <c r="A125" s="843" t="s">
        <v>1024</v>
      </c>
      <c r="B125" s="827" t="s">
        <v>1180</v>
      </c>
      <c r="C125" s="836" t="s">
        <v>1060</v>
      </c>
      <c r="D125" s="856">
        <v>2</v>
      </c>
      <c r="E125" s="834"/>
      <c r="F125" s="834"/>
    </row>
    <row r="126" spans="1:6" ht="51">
      <c r="A126" s="843" t="s">
        <v>1024</v>
      </c>
      <c r="B126" s="827" t="s">
        <v>1181</v>
      </c>
      <c r="C126" s="836" t="s">
        <v>1060</v>
      </c>
      <c r="D126" s="856">
        <v>2</v>
      </c>
      <c r="E126" s="834"/>
      <c r="F126" s="834"/>
    </row>
    <row r="127" spans="1:6">
      <c r="A127" s="843" t="s">
        <v>1024</v>
      </c>
      <c r="B127" s="827" t="s">
        <v>1182</v>
      </c>
      <c r="E127" s="834"/>
      <c r="F127" s="834"/>
    </row>
    <row r="128" spans="1:6">
      <c r="B128" s="827" t="s">
        <v>1183</v>
      </c>
      <c r="C128" s="833" t="s">
        <v>74</v>
      </c>
      <c r="D128" s="856">
        <v>60</v>
      </c>
      <c r="E128" s="834"/>
      <c r="F128" s="834"/>
    </row>
    <row r="129" spans="1:6">
      <c r="B129" s="827" t="s">
        <v>1184</v>
      </c>
      <c r="C129" s="833" t="s">
        <v>74</v>
      </c>
      <c r="D129" s="856">
        <v>4</v>
      </c>
      <c r="E129" s="834"/>
      <c r="F129" s="834"/>
    </row>
    <row r="130" spans="1:6">
      <c r="B130" s="827" t="s">
        <v>1185</v>
      </c>
      <c r="C130" s="836" t="s">
        <v>1060</v>
      </c>
      <c r="D130" s="856">
        <v>5</v>
      </c>
      <c r="E130" s="834"/>
      <c r="F130" s="834"/>
    </row>
    <row r="131" spans="1:6">
      <c r="A131" s="843" t="s">
        <v>1024</v>
      </c>
      <c r="B131" s="827" t="s">
        <v>1186</v>
      </c>
      <c r="C131" s="836" t="s">
        <v>101</v>
      </c>
      <c r="D131" s="856">
        <v>2</v>
      </c>
      <c r="E131" s="834"/>
      <c r="F131" s="834"/>
    </row>
    <row r="132" spans="1:6">
      <c r="A132" s="843" t="s">
        <v>1024</v>
      </c>
      <c r="B132" s="827" t="s">
        <v>1187</v>
      </c>
      <c r="C132" s="836" t="s">
        <v>101</v>
      </c>
      <c r="D132" s="856">
        <v>0.8</v>
      </c>
      <c r="E132" s="834"/>
      <c r="F132" s="834"/>
    </row>
    <row r="133" spans="1:6">
      <c r="A133" s="843" t="s">
        <v>1024</v>
      </c>
      <c r="B133" s="827" t="s">
        <v>1188</v>
      </c>
      <c r="C133" s="836" t="s">
        <v>101</v>
      </c>
      <c r="D133" s="856">
        <v>1</v>
      </c>
      <c r="E133" s="834"/>
      <c r="F133" s="834"/>
    </row>
    <row r="134" spans="1:6">
      <c r="B134" s="828" t="s">
        <v>1189</v>
      </c>
      <c r="C134" s="833"/>
      <c r="D134" s="856"/>
      <c r="E134" s="834"/>
      <c r="F134" s="834"/>
    </row>
    <row r="135" spans="1:6">
      <c r="A135" s="843" t="s">
        <v>1024</v>
      </c>
      <c r="B135" s="827" t="s">
        <v>1190</v>
      </c>
      <c r="C135" s="833"/>
      <c r="D135" s="856"/>
      <c r="E135" s="834"/>
      <c r="F135" s="834"/>
    </row>
    <row r="136" spans="1:6">
      <c r="B136" s="827" t="s">
        <v>1191</v>
      </c>
      <c r="C136" s="833" t="s">
        <v>74</v>
      </c>
      <c r="D136" s="856">
        <v>1</v>
      </c>
      <c r="E136" s="834"/>
      <c r="F136" s="834"/>
    </row>
    <row r="137" spans="1:6">
      <c r="B137" s="827" t="s">
        <v>1192</v>
      </c>
      <c r="C137" s="833" t="s">
        <v>74</v>
      </c>
      <c r="D137" s="856">
        <v>1</v>
      </c>
      <c r="E137" s="834"/>
      <c r="F137" s="834"/>
    </row>
    <row r="138" spans="1:6">
      <c r="B138" s="827" t="s">
        <v>1193</v>
      </c>
      <c r="C138" s="833" t="s">
        <v>74</v>
      </c>
      <c r="D138" s="856">
        <v>1</v>
      </c>
      <c r="E138" s="834"/>
      <c r="F138" s="834"/>
    </row>
    <row r="139" spans="1:6">
      <c r="A139" s="843" t="s">
        <v>1024</v>
      </c>
      <c r="B139" s="827" t="s">
        <v>1194</v>
      </c>
      <c r="E139" s="834"/>
      <c r="F139" s="834"/>
    </row>
    <row r="140" spans="1:6">
      <c r="B140" s="827" t="s">
        <v>1195</v>
      </c>
      <c r="C140" s="833" t="s">
        <v>74</v>
      </c>
      <c r="D140" s="856">
        <v>2</v>
      </c>
      <c r="E140" s="834"/>
      <c r="F140" s="834"/>
    </row>
    <row r="141" spans="1:6">
      <c r="B141" s="827" t="s">
        <v>1196</v>
      </c>
      <c r="C141" s="833"/>
      <c r="D141" s="856"/>
      <c r="E141" s="834"/>
      <c r="F141" s="834"/>
    </row>
    <row r="142" spans="1:6">
      <c r="A142" s="843" t="s">
        <v>1024</v>
      </c>
      <c r="B142" s="827" t="s">
        <v>1197</v>
      </c>
      <c r="E142" s="834"/>
      <c r="F142" s="834"/>
    </row>
    <row r="143" spans="1:6">
      <c r="B143" s="827" t="s">
        <v>1198</v>
      </c>
      <c r="C143" s="833" t="s">
        <v>74</v>
      </c>
      <c r="D143" s="856">
        <v>2</v>
      </c>
      <c r="E143" s="834"/>
      <c r="F143" s="834"/>
    </row>
    <row r="144" spans="1:6">
      <c r="B144" s="827" t="s">
        <v>1199</v>
      </c>
      <c r="C144" s="833" t="s">
        <v>74</v>
      </c>
      <c r="D144" s="856">
        <v>2</v>
      </c>
      <c r="E144" s="834"/>
      <c r="F144" s="834"/>
    </row>
    <row r="145" spans="1:6">
      <c r="B145" s="827" t="s">
        <v>1200</v>
      </c>
      <c r="C145" s="833" t="s">
        <v>74</v>
      </c>
      <c r="D145" s="856">
        <v>2</v>
      </c>
      <c r="E145" s="834"/>
      <c r="F145" s="834"/>
    </row>
    <row r="146" spans="1:6" ht="38.25">
      <c r="A146" s="843" t="s">
        <v>1024</v>
      </c>
      <c r="B146" s="827" t="s">
        <v>1201</v>
      </c>
      <c r="C146" s="833" t="s">
        <v>74</v>
      </c>
      <c r="D146" s="856">
        <v>1</v>
      </c>
      <c r="E146" s="834"/>
      <c r="F146" s="834"/>
    </row>
    <row r="147" spans="1:6">
      <c r="A147" s="843" t="s">
        <v>1024</v>
      </c>
      <c r="B147" s="827" t="s">
        <v>1202</v>
      </c>
      <c r="C147" s="833" t="s">
        <v>74</v>
      </c>
      <c r="D147" s="856">
        <v>1</v>
      </c>
      <c r="E147" s="834"/>
      <c r="F147" s="834"/>
    </row>
    <row r="148" spans="1:6">
      <c r="A148" s="843" t="s">
        <v>1024</v>
      </c>
      <c r="B148" s="827" t="s">
        <v>1203</v>
      </c>
      <c r="C148" s="833" t="s">
        <v>74</v>
      </c>
      <c r="D148" s="856">
        <v>3</v>
      </c>
      <c r="E148" s="834"/>
      <c r="F148" s="834"/>
    </row>
    <row r="149" spans="1:6">
      <c r="A149" s="843" t="s">
        <v>1024</v>
      </c>
      <c r="B149" s="827" t="s">
        <v>1204</v>
      </c>
      <c r="C149" s="833" t="s">
        <v>74</v>
      </c>
      <c r="D149" s="856">
        <v>3</v>
      </c>
      <c r="E149" s="834"/>
      <c r="F149" s="834"/>
    </row>
    <row r="150" spans="1:6">
      <c r="A150" s="843" t="s">
        <v>1024</v>
      </c>
      <c r="B150" s="827" t="s">
        <v>1205</v>
      </c>
      <c r="C150" s="833" t="s">
        <v>74</v>
      </c>
      <c r="D150" s="856">
        <v>3</v>
      </c>
      <c r="E150" s="834"/>
      <c r="F150" s="834"/>
    </row>
    <row r="151" spans="1:6" ht="25.5">
      <c r="A151" s="843" t="s">
        <v>1024</v>
      </c>
      <c r="B151" s="827" t="s">
        <v>1206</v>
      </c>
      <c r="C151" s="836" t="s">
        <v>1060</v>
      </c>
      <c r="D151" s="856">
        <v>2</v>
      </c>
      <c r="E151" s="834"/>
      <c r="F151" s="834"/>
    </row>
    <row r="152" spans="1:6">
      <c r="B152" s="827"/>
      <c r="C152" s="836"/>
      <c r="D152" s="856"/>
      <c r="E152" s="834"/>
      <c r="F152" s="834"/>
    </row>
    <row r="153" spans="1:6">
      <c r="A153" s="854" t="s">
        <v>707</v>
      </c>
      <c r="B153" s="829" t="s">
        <v>1207</v>
      </c>
      <c r="C153" s="830"/>
      <c r="D153" s="830"/>
      <c r="E153" s="838"/>
      <c r="F153" s="838"/>
    </row>
    <row r="154" spans="1:6">
      <c r="A154" s="843" t="s">
        <v>1024</v>
      </c>
      <c r="B154" s="827" t="s">
        <v>1208</v>
      </c>
      <c r="C154" s="836" t="s">
        <v>1060</v>
      </c>
      <c r="D154" s="856">
        <v>1</v>
      </c>
      <c r="E154" s="834"/>
      <c r="F154" s="834"/>
    </row>
    <row r="155" spans="1:6">
      <c r="A155" s="843" t="s">
        <v>1024</v>
      </c>
      <c r="B155" s="827" t="s">
        <v>1209</v>
      </c>
      <c r="C155" s="836" t="s">
        <v>1060</v>
      </c>
      <c r="D155" s="856">
        <v>1</v>
      </c>
      <c r="E155" s="834"/>
      <c r="F155" s="834"/>
    </row>
    <row r="156" spans="1:6">
      <c r="A156" s="843" t="s">
        <v>1024</v>
      </c>
      <c r="B156" s="827" t="s">
        <v>1210</v>
      </c>
      <c r="C156" s="836" t="s">
        <v>1060</v>
      </c>
      <c r="D156" s="856">
        <v>4</v>
      </c>
      <c r="E156" s="834"/>
      <c r="F156" s="834"/>
    </row>
    <row r="157" spans="1:6">
      <c r="A157" s="843" t="s">
        <v>1024</v>
      </c>
      <c r="B157" s="827" t="s">
        <v>1211</v>
      </c>
      <c r="C157" s="836" t="s">
        <v>1060</v>
      </c>
      <c r="D157" s="856">
        <v>1</v>
      </c>
      <c r="E157" s="834"/>
      <c r="F157" s="834"/>
    </row>
    <row r="158" spans="1:6">
      <c r="A158" s="843" t="s">
        <v>1024</v>
      </c>
      <c r="B158" s="827" t="s">
        <v>1212</v>
      </c>
      <c r="C158" s="836" t="s">
        <v>1060</v>
      </c>
      <c r="D158" s="856">
        <v>2</v>
      </c>
      <c r="E158" s="834"/>
      <c r="F158" s="834"/>
    </row>
    <row r="159" spans="1:6">
      <c r="A159" s="843" t="s">
        <v>1024</v>
      </c>
      <c r="B159" s="827" t="s">
        <v>1213</v>
      </c>
      <c r="C159" s="836" t="s">
        <v>1060</v>
      </c>
      <c r="D159" s="856">
        <v>1</v>
      </c>
      <c r="E159" s="834"/>
      <c r="F159" s="834"/>
    </row>
    <row r="160" spans="1:6">
      <c r="A160" s="843" t="s">
        <v>1024</v>
      </c>
      <c r="B160" s="827" t="s">
        <v>1214</v>
      </c>
      <c r="C160" s="836" t="s">
        <v>1060</v>
      </c>
      <c r="D160" s="856">
        <v>1</v>
      </c>
      <c r="E160" s="834"/>
      <c r="F160" s="834"/>
    </row>
    <row r="161" spans="1:6" ht="25.5">
      <c r="A161" s="843" t="s">
        <v>1024</v>
      </c>
      <c r="B161" s="827" t="s">
        <v>1215</v>
      </c>
      <c r="C161" s="836" t="s">
        <v>1060</v>
      </c>
      <c r="D161" s="856">
        <v>1</v>
      </c>
      <c r="E161" s="834"/>
      <c r="F161" s="834"/>
    </row>
    <row r="162" spans="1:6" ht="38.25">
      <c r="A162" s="843" t="s">
        <v>1024</v>
      </c>
      <c r="B162" s="827" t="s">
        <v>1216</v>
      </c>
      <c r="C162" s="836" t="s">
        <v>1060</v>
      </c>
      <c r="D162" s="856">
        <v>1</v>
      </c>
      <c r="E162" s="834"/>
      <c r="F162" s="834"/>
    </row>
    <row r="163" spans="1:6">
      <c r="A163" s="843" t="s">
        <v>1024</v>
      </c>
      <c r="B163" s="827" t="s">
        <v>1217</v>
      </c>
      <c r="C163" s="833" t="s">
        <v>74</v>
      </c>
      <c r="D163" s="856">
        <v>1</v>
      </c>
      <c r="E163" s="834"/>
      <c r="F163" s="834"/>
    </row>
    <row r="164" spans="1:6" ht="25.5">
      <c r="A164" s="843" t="s">
        <v>1024</v>
      </c>
      <c r="B164" s="827" t="s">
        <v>1218</v>
      </c>
      <c r="C164" s="836"/>
      <c r="D164" s="856"/>
      <c r="E164" s="834"/>
      <c r="F164" s="834"/>
    </row>
    <row r="165" spans="1:6">
      <c r="A165" s="843" t="s">
        <v>1024</v>
      </c>
      <c r="B165" s="827" t="s">
        <v>1219</v>
      </c>
      <c r="C165" s="833" t="s">
        <v>74</v>
      </c>
      <c r="D165" s="856">
        <v>1</v>
      </c>
      <c r="E165" s="834"/>
      <c r="F165" s="834"/>
    </row>
    <row r="166" spans="1:6">
      <c r="A166" s="843" t="s">
        <v>1024</v>
      </c>
      <c r="B166" s="827" t="s">
        <v>1220</v>
      </c>
      <c r="C166" s="833" t="s">
        <v>74</v>
      </c>
      <c r="D166" s="856">
        <v>1</v>
      </c>
      <c r="E166" s="834"/>
      <c r="F166" s="834"/>
    </row>
    <row r="167" spans="1:6" ht="25.5">
      <c r="A167" s="843" t="s">
        <v>1024</v>
      </c>
      <c r="B167" s="827" t="s">
        <v>1221</v>
      </c>
      <c r="C167" s="833" t="s">
        <v>74</v>
      </c>
      <c r="D167" s="856">
        <v>1</v>
      </c>
      <c r="E167" s="834"/>
      <c r="F167" s="834"/>
    </row>
    <row r="168" spans="1:6" ht="25.5">
      <c r="A168" s="843" t="s">
        <v>1024</v>
      </c>
      <c r="B168" s="827" t="s">
        <v>1222</v>
      </c>
      <c r="C168" s="833" t="s">
        <v>74</v>
      </c>
      <c r="D168" s="856">
        <v>1</v>
      </c>
      <c r="E168" s="834"/>
      <c r="F168" s="834"/>
    </row>
    <row r="169" spans="1:6">
      <c r="A169" s="843" t="s">
        <v>1024</v>
      </c>
      <c r="B169" s="827" t="s">
        <v>1223</v>
      </c>
      <c r="C169" s="836" t="s">
        <v>1060</v>
      </c>
      <c r="D169" s="856">
        <v>2</v>
      </c>
      <c r="E169" s="834"/>
      <c r="F169" s="834"/>
    </row>
    <row r="170" spans="1:6">
      <c r="A170" s="843" t="s">
        <v>1024</v>
      </c>
      <c r="B170" s="827" t="s">
        <v>1224</v>
      </c>
      <c r="C170" s="836" t="s">
        <v>1060</v>
      </c>
      <c r="D170" s="856">
        <v>2</v>
      </c>
      <c r="E170" s="834"/>
      <c r="F170" s="834"/>
    </row>
    <row r="171" spans="1:6">
      <c r="A171" s="843" t="s">
        <v>1024</v>
      </c>
      <c r="B171" s="827" t="s">
        <v>1225</v>
      </c>
      <c r="C171" s="836" t="s">
        <v>1060</v>
      </c>
      <c r="D171" s="856">
        <v>166</v>
      </c>
      <c r="E171" s="834"/>
      <c r="F171" s="834"/>
    </row>
    <row r="172" spans="1:6">
      <c r="A172" s="843" t="s">
        <v>1024</v>
      </c>
      <c r="B172" s="827" t="s">
        <v>1226</v>
      </c>
      <c r="C172" s="836" t="s">
        <v>1060</v>
      </c>
      <c r="D172" s="856">
        <v>2</v>
      </c>
      <c r="E172" s="834"/>
      <c r="F172" s="834"/>
    </row>
    <row r="173" spans="1:6">
      <c r="A173" s="843" t="s">
        <v>1024</v>
      </c>
      <c r="B173" s="827" t="s">
        <v>1227</v>
      </c>
      <c r="C173" s="836" t="s">
        <v>101</v>
      </c>
      <c r="D173" s="856">
        <v>9</v>
      </c>
      <c r="E173" s="834"/>
      <c r="F173" s="834"/>
    </row>
    <row r="174" spans="1:6">
      <c r="A174" s="843" t="s">
        <v>1024</v>
      </c>
      <c r="B174" s="827" t="s">
        <v>1228</v>
      </c>
      <c r="C174" s="836" t="s">
        <v>101</v>
      </c>
      <c r="D174" s="856">
        <v>3</v>
      </c>
      <c r="E174" s="834"/>
      <c r="F174" s="834"/>
    </row>
    <row r="175" spans="1:6">
      <c r="A175" s="843" t="s">
        <v>1024</v>
      </c>
      <c r="B175" s="827" t="s">
        <v>1229</v>
      </c>
      <c r="C175" s="836" t="s">
        <v>1060</v>
      </c>
      <c r="D175" s="856">
        <v>1</v>
      </c>
      <c r="E175" s="834"/>
      <c r="F175" s="834"/>
    </row>
    <row r="176" spans="1:6">
      <c r="B176" s="859"/>
      <c r="C176" s="860"/>
      <c r="D176" s="837"/>
      <c r="E176" s="838"/>
      <c r="F176" s="834"/>
    </row>
    <row r="177" spans="1:6">
      <c r="B177" s="861" t="s">
        <v>1004</v>
      </c>
      <c r="C177" s="862" t="s">
        <v>74</v>
      </c>
      <c r="D177" s="862">
        <v>1</v>
      </c>
      <c r="E177" s="863">
        <v>0</v>
      </c>
      <c r="F177" s="863">
        <f>D177*E177</f>
        <v>0</v>
      </c>
    </row>
    <row r="178" spans="1:6">
      <c r="B178" s="864"/>
      <c r="C178" s="836"/>
      <c r="D178" s="836"/>
      <c r="E178" s="834"/>
      <c r="F178" s="834"/>
    </row>
    <row r="179" spans="1:6">
      <c r="B179" s="848" t="s">
        <v>1230</v>
      </c>
      <c r="C179" s="849"/>
      <c r="D179" s="849"/>
      <c r="E179" s="850"/>
      <c r="F179" s="851">
        <f>SUM(F72:F178)</f>
        <v>0</v>
      </c>
    </row>
    <row r="180" spans="1:6" ht="25.5">
      <c r="B180" s="787"/>
      <c r="C180" s="836"/>
      <c r="D180" s="836"/>
      <c r="E180" s="834"/>
      <c r="F180" s="857" t="s">
        <v>1129</v>
      </c>
    </row>
    <row r="181" spans="1:6">
      <c r="B181" s="787"/>
      <c r="C181" s="836"/>
      <c r="D181" s="836"/>
      <c r="E181" s="834"/>
      <c r="F181" s="834"/>
    </row>
    <row r="182" spans="1:6">
      <c r="A182" s="821" t="s">
        <v>1231</v>
      </c>
      <c r="B182" s="829" t="s">
        <v>1232</v>
      </c>
      <c r="C182" s="830"/>
      <c r="D182" s="830"/>
      <c r="E182" s="838"/>
      <c r="F182" s="838"/>
    </row>
    <row r="183" spans="1:6">
      <c r="B183" s="852"/>
      <c r="C183" s="836"/>
      <c r="D183" s="836"/>
      <c r="E183" s="834"/>
      <c r="F183" s="834"/>
    </row>
    <row r="184" spans="1:6" ht="63.75">
      <c r="A184" s="821" t="s">
        <v>620</v>
      </c>
      <c r="B184" s="865" t="s">
        <v>1233</v>
      </c>
      <c r="C184" s="837" t="s">
        <v>1060</v>
      </c>
      <c r="D184" s="837">
        <v>1</v>
      </c>
      <c r="E184" s="838"/>
      <c r="F184" s="838">
        <f>D184*E184</f>
        <v>0</v>
      </c>
    </row>
    <row r="185" spans="1:6">
      <c r="B185" s="865"/>
      <c r="C185" s="837"/>
      <c r="D185" s="837"/>
      <c r="E185" s="838"/>
      <c r="F185" s="838"/>
    </row>
    <row r="186" spans="1:6" ht="51">
      <c r="A186" s="821" t="s">
        <v>707</v>
      </c>
      <c r="B186" s="865" t="s">
        <v>1234</v>
      </c>
      <c r="C186" s="837" t="s">
        <v>1060</v>
      </c>
      <c r="D186" s="837">
        <v>1</v>
      </c>
      <c r="E186" s="838"/>
      <c r="F186" s="838">
        <f>(D186*E186)</f>
        <v>0</v>
      </c>
    </row>
    <row r="187" spans="1:6">
      <c r="B187" s="865"/>
      <c r="C187" s="837"/>
      <c r="D187" s="837"/>
      <c r="E187" s="838"/>
      <c r="F187" s="838"/>
    </row>
    <row r="188" spans="1:6">
      <c r="A188" s="821" t="s">
        <v>709</v>
      </c>
      <c r="B188" s="865" t="s">
        <v>1235</v>
      </c>
      <c r="C188" s="837" t="s">
        <v>1060</v>
      </c>
      <c r="D188" s="837">
        <v>1</v>
      </c>
      <c r="E188" s="838"/>
      <c r="F188" s="838">
        <f>(D188*E188)</f>
        <v>0</v>
      </c>
    </row>
    <row r="189" spans="1:6">
      <c r="B189" s="865"/>
      <c r="C189" s="837"/>
      <c r="D189" s="837"/>
      <c r="E189" s="838"/>
      <c r="F189" s="838"/>
    </row>
    <row r="190" spans="1:6">
      <c r="A190" s="821" t="s">
        <v>711</v>
      </c>
      <c r="B190" s="865" t="s">
        <v>1236</v>
      </c>
      <c r="C190" s="837" t="s">
        <v>1060</v>
      </c>
      <c r="D190" s="837">
        <v>1</v>
      </c>
      <c r="E190" s="838"/>
      <c r="F190" s="838">
        <f>(D190*E190)</f>
        <v>0</v>
      </c>
    </row>
    <row r="191" spans="1:6">
      <c r="B191" s="866"/>
      <c r="C191" s="836"/>
      <c r="D191" s="837"/>
      <c r="E191" s="838"/>
      <c r="F191" s="838"/>
    </row>
    <row r="192" spans="1:6">
      <c r="B192" s="848" t="s">
        <v>1237</v>
      </c>
      <c r="C192" s="849"/>
      <c r="D192" s="849"/>
      <c r="E192" s="850"/>
      <c r="F192" s="851">
        <f>SUM(F182:F191)</f>
        <v>0</v>
      </c>
    </row>
    <row r="193" spans="1:6">
      <c r="B193" s="866"/>
      <c r="C193" s="836"/>
      <c r="D193" s="836"/>
      <c r="E193" s="834"/>
      <c r="F193" s="834"/>
    </row>
    <row r="194" spans="1:6">
      <c r="B194" s="787"/>
      <c r="C194" s="836"/>
      <c r="D194" s="836"/>
      <c r="E194" s="834"/>
      <c r="F194" s="834"/>
    </row>
    <row r="195" spans="1:6">
      <c r="A195" s="821" t="s">
        <v>1238</v>
      </c>
      <c r="B195" s="829" t="s">
        <v>1239</v>
      </c>
      <c r="C195" s="830"/>
      <c r="D195" s="830"/>
      <c r="E195" s="838"/>
      <c r="F195" s="838"/>
    </row>
    <row r="196" spans="1:6">
      <c r="B196" s="787"/>
      <c r="C196" s="836"/>
      <c r="D196" s="836"/>
      <c r="E196" s="834"/>
      <c r="F196" s="834"/>
    </row>
    <row r="197" spans="1:6">
      <c r="A197" s="821" t="s">
        <v>620</v>
      </c>
      <c r="B197" s="867" t="s">
        <v>1240</v>
      </c>
      <c r="C197" s="833" t="s">
        <v>101</v>
      </c>
      <c r="D197" s="830">
        <v>55</v>
      </c>
      <c r="E197" s="838"/>
      <c r="F197" s="838">
        <f>D197*E197</f>
        <v>0</v>
      </c>
    </row>
    <row r="198" spans="1:6">
      <c r="B198" s="867"/>
      <c r="C198" s="833"/>
      <c r="D198" s="830"/>
      <c r="E198" s="838"/>
      <c r="F198" s="838"/>
    </row>
    <row r="199" spans="1:6">
      <c r="A199" s="821" t="s">
        <v>707</v>
      </c>
      <c r="B199" s="787" t="s">
        <v>1241</v>
      </c>
      <c r="C199" s="833"/>
      <c r="D199" s="830"/>
      <c r="E199" s="838"/>
      <c r="F199" s="838"/>
    </row>
    <row r="200" spans="1:6">
      <c r="B200" s="787" t="s">
        <v>1242</v>
      </c>
      <c r="C200" s="836" t="s">
        <v>101</v>
      </c>
      <c r="D200" s="837">
        <v>20</v>
      </c>
      <c r="E200" s="838"/>
      <c r="F200" s="838">
        <f t="shared" ref="F200:F215" si="3">D200*E200</f>
        <v>0</v>
      </c>
    </row>
    <row r="201" spans="1:6">
      <c r="B201" s="787" t="s">
        <v>1243</v>
      </c>
      <c r="C201" s="836" t="s">
        <v>101</v>
      </c>
      <c r="D201" s="837">
        <v>20</v>
      </c>
      <c r="E201" s="838"/>
      <c r="F201" s="838">
        <f t="shared" si="3"/>
        <v>0</v>
      </c>
    </row>
    <row r="202" spans="1:6">
      <c r="B202" s="787"/>
      <c r="C202" s="836"/>
      <c r="D202" s="837"/>
      <c r="E202" s="838"/>
      <c r="F202" s="838"/>
    </row>
    <row r="203" spans="1:6" ht="25.5">
      <c r="A203" s="821" t="s">
        <v>709</v>
      </c>
      <c r="B203" s="827" t="s">
        <v>1244</v>
      </c>
      <c r="C203" s="836" t="s">
        <v>74</v>
      </c>
      <c r="D203" s="837">
        <v>1</v>
      </c>
      <c r="E203" s="838"/>
      <c r="F203" s="838">
        <f t="shared" si="3"/>
        <v>0</v>
      </c>
    </row>
    <row r="204" spans="1:6">
      <c r="B204" s="787"/>
      <c r="C204" s="833"/>
      <c r="D204" s="830"/>
      <c r="E204" s="838"/>
      <c r="F204" s="838"/>
    </row>
    <row r="205" spans="1:6" ht="25.5">
      <c r="A205" s="821" t="s">
        <v>711</v>
      </c>
      <c r="B205" s="827" t="s">
        <v>1245</v>
      </c>
      <c r="C205" s="836" t="s">
        <v>74</v>
      </c>
      <c r="D205" s="837">
        <v>20</v>
      </c>
      <c r="E205" s="838"/>
      <c r="F205" s="838">
        <f t="shared" si="3"/>
        <v>0</v>
      </c>
    </row>
    <row r="206" spans="1:6">
      <c r="B206" s="827"/>
      <c r="C206" s="836"/>
      <c r="D206" s="837"/>
      <c r="E206" s="838"/>
      <c r="F206" s="838"/>
    </row>
    <row r="207" spans="1:6">
      <c r="A207" s="821" t="s">
        <v>713</v>
      </c>
      <c r="B207" s="787" t="s">
        <v>1246</v>
      </c>
      <c r="C207" s="836" t="s">
        <v>74</v>
      </c>
      <c r="D207" s="837">
        <v>20</v>
      </c>
      <c r="E207" s="838"/>
      <c r="F207" s="838">
        <f t="shared" si="3"/>
        <v>0</v>
      </c>
    </row>
    <row r="208" spans="1:6">
      <c r="B208" s="787"/>
      <c r="C208" s="836"/>
      <c r="D208" s="837"/>
      <c r="E208" s="838"/>
      <c r="F208" s="838"/>
    </row>
    <row r="209" spans="1:6">
      <c r="A209" s="821" t="s">
        <v>715</v>
      </c>
      <c r="B209" s="787" t="s">
        <v>1247</v>
      </c>
      <c r="C209" s="836" t="s">
        <v>74</v>
      </c>
      <c r="D209" s="837">
        <v>17</v>
      </c>
      <c r="E209" s="838"/>
      <c r="F209" s="838">
        <f t="shared" si="3"/>
        <v>0</v>
      </c>
    </row>
    <row r="210" spans="1:6">
      <c r="B210" s="787"/>
      <c r="C210" s="836"/>
      <c r="D210" s="837"/>
      <c r="E210" s="838"/>
      <c r="F210" s="838"/>
    </row>
    <row r="211" spans="1:6" ht="25.5">
      <c r="A211" s="821" t="s">
        <v>717</v>
      </c>
      <c r="B211" s="867" t="s">
        <v>1248</v>
      </c>
      <c r="C211" s="833" t="s">
        <v>74</v>
      </c>
      <c r="D211" s="830">
        <v>8</v>
      </c>
      <c r="E211" s="838"/>
      <c r="F211" s="838">
        <f t="shared" si="3"/>
        <v>0</v>
      </c>
    </row>
    <row r="212" spans="1:6">
      <c r="B212" s="787"/>
      <c r="C212" s="836"/>
      <c r="D212" s="837"/>
      <c r="E212" s="838"/>
      <c r="F212" s="838"/>
    </row>
    <row r="213" spans="1:6" ht="25.5">
      <c r="A213" s="821" t="s">
        <v>719</v>
      </c>
      <c r="B213" s="867" t="s">
        <v>1249</v>
      </c>
      <c r="C213" s="833" t="s">
        <v>74</v>
      </c>
      <c r="D213" s="830">
        <v>8</v>
      </c>
      <c r="E213" s="838"/>
      <c r="F213" s="838">
        <f t="shared" si="3"/>
        <v>0</v>
      </c>
    </row>
    <row r="214" spans="1:6">
      <c r="B214" s="867"/>
      <c r="C214" s="833"/>
      <c r="D214" s="830"/>
      <c r="E214" s="838"/>
      <c r="F214" s="838"/>
    </row>
    <row r="215" spans="1:6">
      <c r="A215" s="821" t="s">
        <v>721</v>
      </c>
      <c r="B215" s="787" t="s">
        <v>1250</v>
      </c>
      <c r="C215" s="833" t="s">
        <v>74</v>
      </c>
      <c r="D215" s="847">
        <v>1</v>
      </c>
      <c r="E215" s="838"/>
      <c r="F215" s="838">
        <f t="shared" si="3"/>
        <v>0</v>
      </c>
    </row>
    <row r="216" spans="1:6">
      <c r="B216" s="846"/>
      <c r="C216" s="846"/>
      <c r="D216" s="847"/>
      <c r="E216" s="831"/>
      <c r="F216" s="831"/>
    </row>
    <row r="217" spans="1:6">
      <c r="B217" s="848" t="s">
        <v>1251</v>
      </c>
      <c r="C217" s="849"/>
      <c r="D217" s="849"/>
      <c r="E217" s="850"/>
      <c r="F217" s="851">
        <f>SUM(F196:F216)</f>
        <v>0</v>
      </c>
    </row>
    <row r="218" spans="1:6">
      <c r="C218" s="846"/>
    </row>
    <row r="219" spans="1:6">
      <c r="A219" s="868"/>
      <c r="B219" s="869"/>
      <c r="C219" s="847"/>
      <c r="D219" s="869"/>
      <c r="E219" s="870"/>
      <c r="F219" s="870"/>
    </row>
    <row r="220" spans="1:6" ht="15">
      <c r="B220" s="871" t="s">
        <v>1252</v>
      </c>
      <c r="C220" s="871"/>
      <c r="D220" s="871"/>
      <c r="E220" s="872"/>
      <c r="F220" s="872">
        <f>(F217+F192+F179+F57)</f>
        <v>0</v>
      </c>
    </row>
  </sheetData>
  <sheetProtection algorithmName="SHA-512" hashValue="lOLb6ltSNsSpdXliDG6lfE4U2VIZr4hCZmjRwukTjpoSK94ouDObQmlBG1Yo9LvkZs7+2m8o3zTUQ/f8IutLuw==" saltValue="h357/wVWjqKW5sLM/Yjdtg==" spinCount="100000" sheet="1" objects="1" scenarios="1"/>
  <protectedRanges>
    <protectedRange sqref="E9:E221" name="CENA"/>
  </protectedRange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C20"/>
  <sheetViews>
    <sheetView workbookViewId="0">
      <selection activeCell="K37" sqref="K37"/>
    </sheetView>
  </sheetViews>
  <sheetFormatPr defaultRowHeight="15"/>
  <cols>
    <col min="1" max="1" width="9.28515625" style="1"/>
    <col min="2" max="2" width="43.85546875" customWidth="1"/>
    <col min="3" max="3" width="16.140625" style="3" customWidth="1"/>
  </cols>
  <sheetData>
    <row r="2" spans="1:3" ht="18.75">
      <c r="B2" s="8" t="s">
        <v>0</v>
      </c>
    </row>
    <row r="3" spans="1:3" ht="18.75">
      <c r="B3" s="8" t="s">
        <v>14</v>
      </c>
    </row>
    <row r="4" spans="1:3" ht="18.75">
      <c r="B4" s="8"/>
    </row>
    <row r="5" spans="1:3">
      <c r="A5" s="4">
        <v>0</v>
      </c>
      <c r="B5" s="2" t="s">
        <v>15</v>
      </c>
      <c r="C5" s="1064">
        <f>'0-CESTA-REKAPITULACIJA'!D38</f>
        <v>0</v>
      </c>
    </row>
    <row r="6" spans="1:3">
      <c r="A6" s="4">
        <v>1</v>
      </c>
      <c r="B6" s="2" t="s">
        <v>4</v>
      </c>
      <c r="C6" s="1068">
        <f>'1-VODOVOD-REKAPITULACIJA'!F20</f>
        <v>0</v>
      </c>
    </row>
    <row r="7" spans="1:3">
      <c r="A7" s="4">
        <v>2</v>
      </c>
      <c r="B7" s="2" t="s">
        <v>5</v>
      </c>
      <c r="C7" s="1065">
        <f>'2-PLINOVOD-REKAPITULACIJA'!G40</f>
        <v>0</v>
      </c>
    </row>
    <row r="8" spans="1:3">
      <c r="A8" s="4" t="s">
        <v>7</v>
      </c>
      <c r="B8" s="2" t="s">
        <v>6</v>
      </c>
      <c r="C8" s="1066">
        <f>'3A-ELEKTRIKA-NN'!G91</f>
        <v>0</v>
      </c>
    </row>
    <row r="9" spans="1:3">
      <c r="A9" s="4" t="s">
        <v>8</v>
      </c>
      <c r="B9" s="2" t="s">
        <v>9</v>
      </c>
      <c r="C9" s="1066">
        <f>'3A-ELEKTRIKA-ČRP'!F220</f>
        <v>0</v>
      </c>
    </row>
    <row r="10" spans="1:3">
      <c r="A10" s="4" t="s">
        <v>1</v>
      </c>
      <c r="B10" s="2" t="s">
        <v>10</v>
      </c>
      <c r="C10" s="1067">
        <f>'4A-KANALIZACIJA-REKAPITULACIJA'!C14</f>
        <v>0</v>
      </c>
    </row>
    <row r="11" spans="1:3">
      <c r="A11" s="4" t="s">
        <v>2</v>
      </c>
      <c r="B11" s="2" t="s">
        <v>11</v>
      </c>
      <c r="C11" s="1069">
        <f>'4B-ČRPALIŠČE-GD'!G108</f>
        <v>0</v>
      </c>
    </row>
    <row r="12" spans="1:3">
      <c r="A12" s="4" t="s">
        <v>3</v>
      </c>
      <c r="B12" s="2" t="s">
        <v>12</v>
      </c>
      <c r="C12" s="1069">
        <f>'4C-ČRPALIŠČE-SD'!G144</f>
        <v>0</v>
      </c>
    </row>
    <row r="13" spans="1:3">
      <c r="A13" s="4" t="s">
        <v>1507</v>
      </c>
      <c r="B13" s="2" t="s">
        <v>1510</v>
      </c>
      <c r="C13" s="1136">
        <f>'5A-JR-Litijska-Kamnoseška'!F42</f>
        <v>0</v>
      </c>
    </row>
    <row r="14" spans="1:3">
      <c r="A14" s="4" t="s">
        <v>1508</v>
      </c>
      <c r="B14" s="2" t="s">
        <v>1509</v>
      </c>
      <c r="C14" s="1136">
        <f>'5B-JR-CestavKostanj-PST'!F41</f>
        <v>0</v>
      </c>
    </row>
    <row r="15" spans="1:3" ht="15.75" thickBot="1"/>
    <row r="16" spans="1:3" ht="15.75" thickBot="1">
      <c r="A16" s="5"/>
      <c r="B16" s="6" t="s">
        <v>13</v>
      </c>
      <c r="C16" s="7">
        <f>SUM(C5:C12)</f>
        <v>0</v>
      </c>
    </row>
    <row r="17" spans="1:3" ht="15.75" thickBot="1"/>
    <row r="18" spans="1:3" ht="15.75" thickBot="1">
      <c r="A18" s="5"/>
      <c r="B18" s="6" t="s">
        <v>1505</v>
      </c>
      <c r="C18" s="7">
        <f>C16*0.22</f>
        <v>0</v>
      </c>
    </row>
    <row r="19" spans="1:3" ht="15.75" thickBot="1"/>
    <row r="20" spans="1:3" ht="15.75" thickBot="1">
      <c r="A20" s="5"/>
      <c r="B20" s="6" t="s">
        <v>1506</v>
      </c>
      <c r="C20" s="7">
        <f>SUM(C16:C18)</f>
        <v>0</v>
      </c>
    </row>
  </sheetData>
  <sheetProtection algorithmName="SHA-512" hashValue="Htpd1dG1xJv6hZjeO3ILgkPDyV12lh3QfgQGTRbYszUOFv7U42jl+eSdGSypLdEPR6mQXLdgz6X8WwiJo9ULDQ==" saltValue="rLr0NRPXZNGxpnBNMoxdpA==" spinCount="100000" sheet="1" objects="1" scenarios="1"/>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C18"/>
  <sheetViews>
    <sheetView workbookViewId="0">
      <selection activeCell="J23" sqref="J23"/>
    </sheetView>
  </sheetViews>
  <sheetFormatPr defaultColWidth="9.140625" defaultRowHeight="15"/>
  <cols>
    <col min="1" max="1" width="9.140625" style="891"/>
    <col min="2" max="2" width="48.140625" style="753" customWidth="1"/>
    <col min="3" max="3" width="16.42578125" style="874" customWidth="1"/>
    <col min="4" max="16384" width="9.140625" style="753"/>
  </cols>
  <sheetData>
    <row r="1" spans="1:3">
      <c r="A1" s="873"/>
    </row>
    <row r="2" spans="1:3">
      <c r="A2" s="873"/>
    </row>
    <row r="3" spans="1:3" ht="18.75">
      <c r="A3" s="873"/>
      <c r="B3" s="875" t="s">
        <v>1256</v>
      </c>
    </row>
    <row r="4" spans="1:3" ht="18.75">
      <c r="A4" s="873"/>
      <c r="B4" s="875"/>
    </row>
    <row r="5" spans="1:3" ht="15.75">
      <c r="A5" s="876" t="s">
        <v>1257</v>
      </c>
      <c r="B5" s="877" t="s">
        <v>372</v>
      </c>
      <c r="C5" s="878">
        <f>'4A-KANALIZACIJA-PREDDELA'!E7</f>
        <v>0</v>
      </c>
    </row>
    <row r="6" spans="1:3" ht="15.75">
      <c r="A6" s="879"/>
      <c r="B6" s="880"/>
      <c r="C6" s="878"/>
    </row>
    <row r="7" spans="1:3" ht="15.75">
      <c r="A7" s="881" t="s">
        <v>620</v>
      </c>
      <c r="B7" s="877" t="s">
        <v>1258</v>
      </c>
      <c r="C7" s="882">
        <f>'4A-KANALIZACIJA-KANAL-S1'!E12</f>
        <v>0</v>
      </c>
    </row>
    <row r="8" spans="1:3" ht="15.75">
      <c r="A8" s="881"/>
      <c r="B8" s="877"/>
      <c r="C8" s="882"/>
    </row>
    <row r="9" spans="1:3" ht="15.75">
      <c r="A9" s="881" t="s">
        <v>707</v>
      </c>
      <c r="B9" s="877" t="s">
        <v>1259</v>
      </c>
      <c r="C9" s="882">
        <f>'4A-KANALIZACIJA-KANAL-S2'!E12</f>
        <v>0</v>
      </c>
    </row>
    <row r="10" spans="1:3" ht="15.75">
      <c r="A10" s="881"/>
      <c r="B10" s="877"/>
      <c r="C10" s="882"/>
    </row>
    <row r="11" spans="1:3" ht="15.75">
      <c r="A11" s="881" t="s">
        <v>709</v>
      </c>
      <c r="B11" s="877" t="s">
        <v>1260</v>
      </c>
      <c r="C11" s="882">
        <f>'4A-KANALIZACIJA-TLAČNI VOD'!E12</f>
        <v>0</v>
      </c>
    </row>
    <row r="12" spans="1:3" ht="16.5" thickBot="1">
      <c r="A12" s="883"/>
      <c r="B12" s="884"/>
      <c r="C12" s="885"/>
    </row>
    <row r="13" spans="1:3" ht="15.75">
      <c r="A13" s="886"/>
      <c r="B13" s="887"/>
      <c r="C13" s="888"/>
    </row>
    <row r="14" spans="1:3" ht="15.75">
      <c r="A14" s="886"/>
      <c r="B14" s="887" t="s">
        <v>1261</v>
      </c>
      <c r="C14" s="888">
        <f>SUM(C5:C11)</f>
        <v>0</v>
      </c>
    </row>
    <row r="15" spans="1:3" ht="15.75">
      <c r="A15" s="886"/>
      <c r="B15" s="887"/>
      <c r="C15" s="888"/>
    </row>
    <row r="16" spans="1:3" ht="15.75">
      <c r="A16" s="886"/>
      <c r="B16" s="887" t="s">
        <v>1262</v>
      </c>
      <c r="C16" s="888">
        <f>SUM(C14*0.22)</f>
        <v>0</v>
      </c>
    </row>
    <row r="17" spans="1:3" ht="15.75">
      <c r="A17" s="883"/>
      <c r="B17" s="877"/>
      <c r="C17" s="882"/>
    </row>
    <row r="18" spans="1:3" ht="15.75">
      <c r="A18" s="881"/>
      <c r="B18" s="889" t="s">
        <v>1263</v>
      </c>
      <c r="C18" s="890">
        <f>SUM(C14:C16)</f>
        <v>0</v>
      </c>
    </row>
  </sheetData>
  <sheetProtection algorithmName="SHA-512" hashValue="4uyuiUUNC5SgjrkaMv1ayigTMOkyBWX+2vDzzDkP8AbI9XzQKueF9t9jvJwoKRl5iZsc0pIsOqIle1EGGG0t3Q==" saltValue="9ZQZQGG7ApuSA/Zgzj2hNw==" spinCount="100000" sheet="1" objects="1" scenarios="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24"/>
  <sheetViews>
    <sheetView workbookViewId="0">
      <selection activeCell="H19" sqref="H19"/>
    </sheetView>
  </sheetViews>
  <sheetFormatPr defaultColWidth="9.140625" defaultRowHeight="15"/>
  <cols>
    <col min="1" max="1" width="23.42578125" style="899" customWidth="1"/>
    <col min="2" max="2" width="62" style="944" customWidth="1"/>
    <col min="3" max="3" width="7.7109375" style="894" customWidth="1"/>
    <col min="4" max="4" width="13.5703125" style="895" customWidth="1"/>
    <col min="5" max="5" width="16.42578125" style="896" customWidth="1"/>
    <col min="6" max="6" width="13.85546875" style="897" customWidth="1"/>
    <col min="7" max="16384" width="9.140625" style="898"/>
  </cols>
  <sheetData>
    <row r="1" spans="1:6" ht="21">
      <c r="A1" s="892" t="s">
        <v>1257</v>
      </c>
      <c r="B1" s="893" t="s">
        <v>1264</v>
      </c>
    </row>
    <row r="2" spans="1:6" ht="21">
      <c r="A2" s="892"/>
      <c r="B2" s="893"/>
    </row>
    <row r="4" spans="1:6" ht="21">
      <c r="B4" s="900" t="s">
        <v>1256</v>
      </c>
      <c r="C4" s="901"/>
    </row>
    <row r="5" spans="1:6" ht="15.75">
      <c r="B5" s="901"/>
      <c r="C5" s="901"/>
    </row>
    <row r="6" spans="1:6" ht="37.5">
      <c r="B6" s="902" t="s">
        <v>1265</v>
      </c>
      <c r="C6" s="903"/>
      <c r="D6" s="904"/>
      <c r="E6" s="905">
        <f>F22</f>
        <v>0</v>
      </c>
    </row>
    <row r="7" spans="1:6" ht="18.75">
      <c r="B7" s="906" t="s">
        <v>13</v>
      </c>
      <c r="C7" s="907"/>
      <c r="D7" s="908"/>
      <c r="E7" s="909">
        <f>SUM(E6:E6)</f>
        <v>0</v>
      </c>
    </row>
    <row r="10" spans="1:6">
      <c r="A10" s="910" t="s">
        <v>1266</v>
      </c>
      <c r="B10" s="911" t="s">
        <v>1267</v>
      </c>
      <c r="C10" s="912" t="s">
        <v>909</v>
      </c>
    </row>
    <row r="11" spans="1:6">
      <c r="A11" s="910"/>
      <c r="B11" s="911"/>
      <c r="C11" s="912"/>
    </row>
    <row r="12" spans="1:6" ht="18.75">
      <c r="A12" s="913" t="s">
        <v>1268</v>
      </c>
      <c r="B12" s="911"/>
      <c r="C12" s="912"/>
    </row>
    <row r="13" spans="1:6">
      <c r="A13" s="910"/>
      <c r="B13" s="911"/>
      <c r="C13" s="912"/>
    </row>
    <row r="14" spans="1:6">
      <c r="A14" s="914"/>
      <c r="B14" s="915" t="s">
        <v>1269</v>
      </c>
      <c r="C14" s="916" t="s">
        <v>909</v>
      </c>
      <c r="D14" s="917" t="s">
        <v>478</v>
      </c>
      <c r="E14" s="918" t="s">
        <v>1270</v>
      </c>
      <c r="F14" s="919" t="s">
        <v>480</v>
      </c>
    </row>
    <row r="15" spans="1:6" ht="30">
      <c r="A15" s="920" t="s">
        <v>1271</v>
      </c>
      <c r="B15" s="921" t="s">
        <v>1272</v>
      </c>
      <c r="C15" s="922" t="s">
        <v>299</v>
      </c>
      <c r="D15" s="923">
        <v>1</v>
      </c>
      <c r="E15" s="924"/>
      <c r="F15" s="925">
        <f t="shared" ref="F15:F20" si="0">D15*E15</f>
        <v>0</v>
      </c>
    </row>
    <row r="16" spans="1:6" ht="75" customHeight="1">
      <c r="A16" s="920" t="s">
        <v>1271</v>
      </c>
      <c r="B16" s="921" t="s">
        <v>1273</v>
      </c>
      <c r="C16" s="922" t="s">
        <v>299</v>
      </c>
      <c r="D16" s="923">
        <v>1</v>
      </c>
      <c r="E16" s="924"/>
      <c r="F16" s="925">
        <f t="shared" si="0"/>
        <v>0</v>
      </c>
    </row>
    <row r="17" spans="1:6" ht="45">
      <c r="A17" s="920" t="s">
        <v>1271</v>
      </c>
      <c r="B17" s="921" t="s">
        <v>1274</v>
      </c>
      <c r="C17" s="922" t="s">
        <v>299</v>
      </c>
      <c r="D17" s="923">
        <v>1</v>
      </c>
      <c r="E17" s="924"/>
      <c r="F17" s="925">
        <f t="shared" si="0"/>
        <v>0</v>
      </c>
    </row>
    <row r="18" spans="1:6" ht="45">
      <c r="A18" s="920" t="s">
        <v>1271</v>
      </c>
      <c r="B18" s="921" t="s">
        <v>1275</v>
      </c>
      <c r="C18" s="922" t="s">
        <v>299</v>
      </c>
      <c r="D18" s="923">
        <v>1</v>
      </c>
      <c r="E18" s="924"/>
      <c r="F18" s="925">
        <f t="shared" si="0"/>
        <v>0</v>
      </c>
    </row>
    <row r="19" spans="1:6" ht="105" customHeight="1">
      <c r="A19" s="920" t="s">
        <v>1271</v>
      </c>
      <c r="B19" s="921" t="s">
        <v>1276</v>
      </c>
      <c r="C19" s="922" t="s">
        <v>299</v>
      </c>
      <c r="D19" s="923">
        <v>1</v>
      </c>
      <c r="E19" s="924"/>
      <c r="F19" s="925">
        <f t="shared" si="0"/>
        <v>0</v>
      </c>
    </row>
    <row r="20" spans="1:6" ht="45">
      <c r="A20" s="920" t="s">
        <v>1277</v>
      </c>
      <c r="B20" s="926" t="s">
        <v>1278</v>
      </c>
      <c r="C20" s="927" t="s">
        <v>74</v>
      </c>
      <c r="D20" s="923">
        <v>0</v>
      </c>
      <c r="E20" s="924"/>
      <c r="F20" s="925">
        <f t="shared" si="0"/>
        <v>0</v>
      </c>
    </row>
    <row r="21" spans="1:6" ht="30.75" thickBot="1">
      <c r="A21" s="920" t="s">
        <v>1279</v>
      </c>
      <c r="B21" s="928" t="s">
        <v>1280</v>
      </c>
      <c r="C21" s="929"/>
      <c r="D21" s="930"/>
      <c r="E21" s="931"/>
      <c r="F21" s="932">
        <f>(SUM(F15:F20))*0.1</f>
        <v>0</v>
      </c>
    </row>
    <row r="22" spans="1:6" ht="60.75" thickBot="1">
      <c r="A22" s="933" t="s">
        <v>1265</v>
      </c>
      <c r="B22" s="934"/>
      <c r="C22" s="935"/>
      <c r="D22" s="936"/>
      <c r="E22" s="937"/>
      <c r="F22" s="938">
        <f>SUM(F15:F21)</f>
        <v>0</v>
      </c>
    </row>
    <row r="23" spans="1:6">
      <c r="A23" s="939"/>
      <c r="B23" s="910"/>
      <c r="C23" s="940"/>
      <c r="D23" s="941"/>
      <c r="E23" s="942"/>
      <c r="F23" s="943"/>
    </row>
    <row r="24" spans="1:6">
      <c r="A24" s="939"/>
      <c r="B24" s="910"/>
      <c r="C24" s="940"/>
      <c r="D24" s="941"/>
      <c r="E24" s="942"/>
      <c r="F24" s="943"/>
    </row>
  </sheetData>
  <sheetProtection algorithmName="SHA-512" hashValue="he47MoNtXBggC0ddYHTIFjsxZQbjn2pP07Hlx1gjfwmarg0//9H3Ewpql9qC6aAZXyF7aLxmzkIEccZ2YN7H6g==" saltValue="Rr2SDWdn/P0yrpO+32yc8A==" spinCount="100000" sheet="1" objects="1" scenarios="1"/>
  <protectedRanges>
    <protectedRange sqref="E15:E22" name="CENA"/>
  </protectedRange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109"/>
  <sheetViews>
    <sheetView workbookViewId="0">
      <selection activeCell="H105" sqref="H105"/>
    </sheetView>
  </sheetViews>
  <sheetFormatPr defaultColWidth="9.140625" defaultRowHeight="15"/>
  <cols>
    <col min="1" max="1" width="23.42578125" style="899" customWidth="1"/>
    <col min="2" max="2" width="62" style="944" customWidth="1"/>
    <col min="3" max="3" width="7.7109375" style="894" customWidth="1"/>
    <col min="4" max="4" width="13.5703125" style="945" customWidth="1"/>
    <col min="5" max="5" width="16.42578125" style="896" customWidth="1"/>
    <col min="6" max="6" width="13.85546875" style="897" customWidth="1"/>
    <col min="7" max="16384" width="9.140625" style="898"/>
  </cols>
  <sheetData>
    <row r="1" spans="1:6" ht="21">
      <c r="A1" s="892" t="s">
        <v>620</v>
      </c>
      <c r="B1" s="893" t="s">
        <v>1258</v>
      </c>
    </row>
    <row r="2" spans="1:6" ht="21">
      <c r="A2" s="892"/>
      <c r="B2" s="893"/>
    </row>
    <row r="3" spans="1:6" ht="21">
      <c r="A3" s="892"/>
      <c r="B3" s="893"/>
    </row>
    <row r="4" spans="1:6" s="897" customFormat="1" ht="21">
      <c r="A4" s="899"/>
      <c r="B4" s="900" t="s">
        <v>1256</v>
      </c>
      <c r="C4" s="901"/>
      <c r="D4" s="945"/>
      <c r="E4" s="896"/>
    </row>
    <row r="5" spans="1:6" s="897" customFormat="1" ht="15.75">
      <c r="A5" s="899"/>
      <c r="B5" s="901"/>
      <c r="C5" s="901"/>
      <c r="D5" s="945"/>
      <c r="E5" s="896"/>
    </row>
    <row r="6" spans="1:6" s="897" customFormat="1" ht="18.75">
      <c r="A6" s="899"/>
      <c r="B6" s="902" t="s">
        <v>1281</v>
      </c>
      <c r="C6" s="903"/>
      <c r="D6" s="946"/>
      <c r="E6" s="905">
        <f>F35</f>
        <v>0</v>
      </c>
    </row>
    <row r="7" spans="1:6" s="897" customFormat="1" ht="18.75">
      <c r="A7" s="899"/>
      <c r="B7" s="902" t="s">
        <v>1282</v>
      </c>
      <c r="C7" s="903"/>
      <c r="D7" s="946"/>
      <c r="E7" s="905">
        <f>F54</f>
        <v>0</v>
      </c>
    </row>
    <row r="8" spans="1:6" s="897" customFormat="1" ht="18.75">
      <c r="A8" s="899"/>
      <c r="B8" s="902" t="s">
        <v>1283</v>
      </c>
      <c r="C8" s="903"/>
      <c r="D8" s="946"/>
      <c r="E8" s="905">
        <v>0</v>
      </c>
    </row>
    <row r="9" spans="1:6" s="897" customFormat="1" ht="18.75">
      <c r="A9" s="899"/>
      <c r="B9" s="902" t="s">
        <v>1284</v>
      </c>
      <c r="C9" s="903"/>
      <c r="D9" s="946"/>
      <c r="E9" s="905">
        <f>F75</f>
        <v>0</v>
      </c>
    </row>
    <row r="10" spans="1:6" s="897" customFormat="1" ht="18.75">
      <c r="A10" s="899"/>
      <c r="B10" s="902" t="s">
        <v>1285</v>
      </c>
      <c r="C10" s="903"/>
      <c r="D10" s="946"/>
      <c r="E10" s="905">
        <f>F86</f>
        <v>0</v>
      </c>
    </row>
    <row r="11" spans="1:6" s="897" customFormat="1" ht="18.75">
      <c r="A11" s="899"/>
      <c r="B11" s="902" t="s">
        <v>1286</v>
      </c>
      <c r="C11" s="903"/>
      <c r="D11" s="946"/>
      <c r="E11" s="905">
        <f>F109</f>
        <v>0</v>
      </c>
    </row>
    <row r="12" spans="1:6" s="897" customFormat="1" ht="18.75">
      <c r="A12" s="899"/>
      <c r="B12" s="906" t="s">
        <v>13</v>
      </c>
      <c r="C12" s="907"/>
      <c r="D12" s="947"/>
      <c r="E12" s="909">
        <f>SUM(E6:E11)</f>
        <v>0</v>
      </c>
    </row>
    <row r="15" spans="1:6">
      <c r="A15" s="910"/>
      <c r="B15" s="911"/>
      <c r="C15" s="912"/>
    </row>
    <row r="16" spans="1:6" ht="37.5">
      <c r="A16" s="948" t="s">
        <v>1287</v>
      </c>
      <c r="B16" s="910"/>
      <c r="C16" s="940"/>
      <c r="D16" s="949"/>
      <c r="E16" s="942"/>
      <c r="F16" s="943"/>
    </row>
    <row r="17" spans="1:6">
      <c r="A17" s="950"/>
      <c r="B17" s="951"/>
    </row>
    <row r="18" spans="1:6">
      <c r="A18" s="914"/>
      <c r="B18" s="915" t="s">
        <v>1269</v>
      </c>
      <c r="C18" s="916" t="s">
        <v>909</v>
      </c>
      <c r="D18" s="917" t="s">
        <v>478</v>
      </c>
      <c r="E18" s="918" t="s">
        <v>1270</v>
      </c>
      <c r="F18" s="919" t="s">
        <v>480</v>
      </c>
    </row>
    <row r="19" spans="1:6" ht="63.75" customHeight="1">
      <c r="A19" s="952" t="s">
        <v>1288</v>
      </c>
      <c r="B19" s="921" t="s">
        <v>1289</v>
      </c>
      <c r="C19" s="927" t="s">
        <v>71</v>
      </c>
      <c r="D19" s="923">
        <v>331</v>
      </c>
      <c r="E19" s="924"/>
      <c r="F19" s="925">
        <f>D19*E19</f>
        <v>0</v>
      </c>
    </row>
    <row r="20" spans="1:6" ht="45">
      <c r="A20" s="952" t="s">
        <v>1288</v>
      </c>
      <c r="B20" s="921" t="s">
        <v>1290</v>
      </c>
      <c r="C20" s="927" t="s">
        <v>275</v>
      </c>
      <c r="D20" s="923">
        <v>11</v>
      </c>
      <c r="E20" s="924"/>
      <c r="F20" s="925">
        <f t="shared" ref="F20:F33" si="0">D20*E20</f>
        <v>0</v>
      </c>
    </row>
    <row r="21" spans="1:6" ht="63" customHeight="1">
      <c r="A21" s="952" t="s">
        <v>1288</v>
      </c>
      <c r="B21" s="921" t="s">
        <v>1291</v>
      </c>
      <c r="C21" s="927" t="s">
        <v>299</v>
      </c>
      <c r="D21" s="923">
        <v>1</v>
      </c>
      <c r="E21" s="924"/>
      <c r="F21" s="925">
        <f t="shared" si="0"/>
        <v>0</v>
      </c>
    </row>
    <row r="22" spans="1:6" ht="63.75" customHeight="1">
      <c r="A22" s="952" t="s">
        <v>1288</v>
      </c>
      <c r="B22" s="921" t="s">
        <v>1292</v>
      </c>
      <c r="C22" s="927" t="s">
        <v>299</v>
      </c>
      <c r="D22" s="923">
        <v>1</v>
      </c>
      <c r="E22" s="924"/>
      <c r="F22" s="925">
        <f t="shared" si="0"/>
        <v>0</v>
      </c>
    </row>
    <row r="23" spans="1:6" ht="60">
      <c r="A23" s="952" t="s">
        <v>1288</v>
      </c>
      <c r="B23" s="921" t="s">
        <v>1293</v>
      </c>
      <c r="C23" s="927" t="s">
        <v>299</v>
      </c>
      <c r="D23" s="923">
        <v>1</v>
      </c>
      <c r="E23" s="924"/>
      <c r="F23" s="925">
        <f t="shared" si="0"/>
        <v>0</v>
      </c>
    </row>
    <row r="24" spans="1:6" ht="60">
      <c r="A24" s="952" t="s">
        <v>1288</v>
      </c>
      <c r="B24" s="921" t="s">
        <v>1294</v>
      </c>
      <c r="C24" s="927" t="s">
        <v>299</v>
      </c>
      <c r="D24" s="923">
        <v>3</v>
      </c>
      <c r="E24" s="924"/>
      <c r="F24" s="925">
        <f t="shared" si="0"/>
        <v>0</v>
      </c>
    </row>
    <row r="25" spans="1:6" ht="60">
      <c r="A25" s="952" t="s">
        <v>1288</v>
      </c>
      <c r="B25" s="921" t="s">
        <v>1295</v>
      </c>
      <c r="C25" s="927" t="s">
        <v>299</v>
      </c>
      <c r="D25" s="923">
        <v>1</v>
      </c>
      <c r="E25" s="924"/>
      <c r="F25" s="925">
        <f t="shared" si="0"/>
        <v>0</v>
      </c>
    </row>
    <row r="26" spans="1:6" ht="60">
      <c r="A26" s="952" t="s">
        <v>1288</v>
      </c>
      <c r="B26" s="921" t="s">
        <v>1296</v>
      </c>
      <c r="C26" s="927" t="s">
        <v>299</v>
      </c>
      <c r="D26" s="923">
        <v>0</v>
      </c>
      <c r="E26" s="924"/>
      <c r="F26" s="925">
        <f t="shared" si="0"/>
        <v>0</v>
      </c>
    </row>
    <row r="27" spans="1:6" ht="60">
      <c r="A27" s="952" t="s">
        <v>1288</v>
      </c>
      <c r="B27" s="921" t="s">
        <v>1297</v>
      </c>
      <c r="C27" s="927" t="s">
        <v>299</v>
      </c>
      <c r="D27" s="923">
        <v>0</v>
      </c>
      <c r="E27" s="924"/>
      <c r="F27" s="925">
        <f t="shared" si="0"/>
        <v>0</v>
      </c>
    </row>
    <row r="28" spans="1:6" ht="63" customHeight="1">
      <c r="A28" s="952" t="s">
        <v>1288</v>
      </c>
      <c r="B28" s="921" t="s">
        <v>1298</v>
      </c>
      <c r="C28" s="927" t="s">
        <v>299</v>
      </c>
      <c r="D28" s="923">
        <v>0</v>
      </c>
      <c r="E28" s="924"/>
      <c r="F28" s="925">
        <f t="shared" si="0"/>
        <v>0</v>
      </c>
    </row>
    <row r="29" spans="1:6" ht="45">
      <c r="A29" s="952" t="s">
        <v>1299</v>
      </c>
      <c r="B29" s="921" t="s">
        <v>1300</v>
      </c>
      <c r="C29" s="927" t="s">
        <v>71</v>
      </c>
      <c r="D29" s="923">
        <v>0</v>
      </c>
      <c r="E29" s="924"/>
      <c r="F29" s="925">
        <f t="shared" si="0"/>
        <v>0</v>
      </c>
    </row>
    <row r="30" spans="1:6" ht="75">
      <c r="A30" s="952" t="s">
        <v>1299</v>
      </c>
      <c r="B30" s="921" t="s">
        <v>1301</v>
      </c>
      <c r="C30" s="927" t="s">
        <v>71</v>
      </c>
      <c r="D30" s="923">
        <v>0</v>
      </c>
      <c r="E30" s="924"/>
      <c r="F30" s="925">
        <f t="shared" si="0"/>
        <v>0</v>
      </c>
    </row>
    <row r="31" spans="1:6">
      <c r="A31" s="952" t="s">
        <v>1302</v>
      </c>
      <c r="B31" s="921" t="s">
        <v>1303</v>
      </c>
      <c r="C31" s="927" t="s">
        <v>288</v>
      </c>
      <c r="D31" s="923">
        <v>40</v>
      </c>
      <c r="E31" s="924"/>
      <c r="F31" s="925">
        <f t="shared" si="0"/>
        <v>0</v>
      </c>
    </row>
    <row r="32" spans="1:6" ht="30">
      <c r="A32" s="952" t="s">
        <v>1302</v>
      </c>
      <c r="B32" s="921" t="s">
        <v>1304</v>
      </c>
      <c r="C32" s="927" t="s">
        <v>288</v>
      </c>
      <c r="D32" s="923">
        <v>20</v>
      </c>
      <c r="E32" s="924"/>
      <c r="F32" s="925">
        <f t="shared" si="0"/>
        <v>0</v>
      </c>
    </row>
    <row r="33" spans="1:6" ht="30">
      <c r="A33" s="952" t="s">
        <v>1302</v>
      </c>
      <c r="B33" s="921" t="s">
        <v>1305</v>
      </c>
      <c r="C33" s="927" t="s">
        <v>288</v>
      </c>
      <c r="D33" s="923">
        <v>20</v>
      </c>
      <c r="E33" s="924"/>
      <c r="F33" s="925">
        <f t="shared" si="0"/>
        <v>0</v>
      </c>
    </row>
    <row r="34" spans="1:6" ht="30.75" thickBot="1">
      <c r="A34" s="953" t="s">
        <v>1306</v>
      </c>
      <c r="B34" s="928" t="s">
        <v>1280</v>
      </c>
      <c r="C34" s="929"/>
      <c r="D34" s="954"/>
      <c r="E34" s="931"/>
      <c r="F34" s="932">
        <f>(SUM(F19:F33))*0.1</f>
        <v>0</v>
      </c>
    </row>
    <row r="35" spans="1:6" ht="30.75" thickBot="1">
      <c r="A35" s="955" t="s">
        <v>1281</v>
      </c>
      <c r="B35" s="934"/>
      <c r="C35" s="935"/>
      <c r="D35" s="956"/>
      <c r="E35" s="937"/>
      <c r="F35" s="938">
        <f>SUM(F19:F34)</f>
        <v>0</v>
      </c>
    </row>
    <row r="36" spans="1:6">
      <c r="A36" s="939"/>
      <c r="B36" s="910"/>
      <c r="C36" s="940"/>
      <c r="D36" s="949"/>
      <c r="E36" s="942"/>
      <c r="F36" s="943"/>
    </row>
    <row r="37" spans="1:6">
      <c r="A37" s="939"/>
      <c r="B37" s="910"/>
      <c r="C37" s="940"/>
      <c r="D37" s="949"/>
      <c r="E37" s="942"/>
      <c r="F37" s="943"/>
    </row>
    <row r="38" spans="1:6" ht="56.25">
      <c r="A38" s="957" t="s">
        <v>1307</v>
      </c>
      <c r="B38" s="910"/>
      <c r="C38" s="940"/>
      <c r="D38" s="949"/>
      <c r="E38" s="942"/>
      <c r="F38" s="943"/>
    </row>
    <row r="39" spans="1:6">
      <c r="A39" s="958"/>
      <c r="B39" s="959"/>
      <c r="C39" s="960"/>
    </row>
    <row r="40" spans="1:6">
      <c r="A40" s="914"/>
      <c r="B40" s="915" t="s">
        <v>1269</v>
      </c>
      <c r="C40" s="916" t="s">
        <v>909</v>
      </c>
      <c r="D40" s="917" t="s">
        <v>478</v>
      </c>
      <c r="E40" s="918" t="s">
        <v>1270</v>
      </c>
      <c r="F40" s="919" t="s">
        <v>480</v>
      </c>
    </row>
    <row r="41" spans="1:6" s="962" customFormat="1" ht="30">
      <c r="A41" s="961" t="s">
        <v>1308</v>
      </c>
      <c r="B41" s="921" t="s">
        <v>1309</v>
      </c>
      <c r="C41" s="927" t="s">
        <v>71</v>
      </c>
      <c r="D41" s="923">
        <v>0</v>
      </c>
      <c r="E41" s="924"/>
      <c r="F41" s="925">
        <f t="shared" ref="F41:F52" si="1">D41*E41</f>
        <v>0</v>
      </c>
    </row>
    <row r="42" spans="1:6" s="962" customFormat="1" ht="45">
      <c r="A42" s="961" t="s">
        <v>1308</v>
      </c>
      <c r="B42" s="921" t="s">
        <v>1310</v>
      </c>
      <c r="C42" s="927" t="s">
        <v>86</v>
      </c>
      <c r="D42" s="923">
        <v>0</v>
      </c>
      <c r="E42" s="924"/>
      <c r="F42" s="925">
        <f t="shared" si="1"/>
        <v>0</v>
      </c>
    </row>
    <row r="43" spans="1:6" s="962" customFormat="1" ht="45">
      <c r="A43" s="961" t="s">
        <v>1308</v>
      </c>
      <c r="B43" s="921" t="s">
        <v>1311</v>
      </c>
      <c r="C43" s="927" t="s">
        <v>104</v>
      </c>
      <c r="D43" s="923">
        <v>0</v>
      </c>
      <c r="E43" s="924"/>
      <c r="F43" s="925">
        <f t="shared" si="1"/>
        <v>0</v>
      </c>
    </row>
    <row r="44" spans="1:6" s="962" customFormat="1" ht="30">
      <c r="A44" s="961" t="s">
        <v>1308</v>
      </c>
      <c r="B44" s="921" t="s">
        <v>1312</v>
      </c>
      <c r="C44" s="927" t="s">
        <v>86</v>
      </c>
      <c r="D44" s="923">
        <v>0</v>
      </c>
      <c r="E44" s="924"/>
      <c r="F44" s="925">
        <f t="shared" si="1"/>
        <v>0</v>
      </c>
    </row>
    <row r="45" spans="1:6" s="962" customFormat="1" ht="30">
      <c r="A45" s="961" t="s">
        <v>1313</v>
      </c>
      <c r="B45" s="921" t="s">
        <v>1314</v>
      </c>
      <c r="C45" s="927" t="s">
        <v>104</v>
      </c>
      <c r="D45" s="923">
        <v>0</v>
      </c>
      <c r="E45" s="924"/>
      <c r="F45" s="925">
        <f t="shared" si="1"/>
        <v>0</v>
      </c>
    </row>
    <row r="46" spans="1:6" s="962" customFormat="1" ht="30">
      <c r="A46" s="961" t="s">
        <v>1313</v>
      </c>
      <c r="B46" s="921" t="s">
        <v>1315</v>
      </c>
      <c r="C46" s="927" t="s">
        <v>104</v>
      </c>
      <c r="D46" s="923">
        <v>0</v>
      </c>
      <c r="E46" s="924"/>
      <c r="F46" s="925">
        <f t="shared" si="1"/>
        <v>0</v>
      </c>
    </row>
    <row r="47" spans="1:6" s="962" customFormat="1" ht="30">
      <c r="A47" s="961" t="s">
        <v>1313</v>
      </c>
      <c r="B47" s="921" t="s">
        <v>1316</v>
      </c>
      <c r="C47" s="927" t="s">
        <v>86</v>
      </c>
      <c r="D47" s="923">
        <v>0</v>
      </c>
      <c r="E47" s="924"/>
      <c r="F47" s="925">
        <f t="shared" si="1"/>
        <v>0</v>
      </c>
    </row>
    <row r="48" spans="1:6" s="962" customFormat="1" ht="30">
      <c r="A48" s="961" t="s">
        <v>1313</v>
      </c>
      <c r="B48" s="921" t="s">
        <v>1317</v>
      </c>
      <c r="C48" s="927" t="s">
        <v>86</v>
      </c>
      <c r="D48" s="923">
        <v>0</v>
      </c>
      <c r="E48" s="924"/>
      <c r="F48" s="925">
        <f t="shared" si="1"/>
        <v>0</v>
      </c>
    </row>
    <row r="49" spans="1:6" s="962" customFormat="1" ht="30">
      <c r="A49" s="961" t="s">
        <v>1313</v>
      </c>
      <c r="B49" s="921" t="s">
        <v>1318</v>
      </c>
      <c r="C49" s="927" t="s">
        <v>86</v>
      </c>
      <c r="D49" s="923">
        <v>0</v>
      </c>
      <c r="E49" s="924"/>
      <c r="F49" s="925">
        <f t="shared" si="1"/>
        <v>0</v>
      </c>
    </row>
    <row r="50" spans="1:6" s="962" customFormat="1" ht="30">
      <c r="A50" s="961" t="s">
        <v>1313</v>
      </c>
      <c r="B50" s="921" t="s">
        <v>1319</v>
      </c>
      <c r="C50" s="927" t="s">
        <v>86</v>
      </c>
      <c r="D50" s="923">
        <v>0</v>
      </c>
      <c r="E50" s="924"/>
      <c r="F50" s="925">
        <f t="shared" si="1"/>
        <v>0</v>
      </c>
    </row>
    <row r="51" spans="1:6" s="962" customFormat="1" ht="30">
      <c r="A51" s="961" t="s">
        <v>1313</v>
      </c>
      <c r="B51" s="921" t="s">
        <v>1320</v>
      </c>
      <c r="C51" s="927" t="s">
        <v>86</v>
      </c>
      <c r="D51" s="923">
        <v>0</v>
      </c>
      <c r="E51" s="924"/>
      <c r="F51" s="925">
        <f t="shared" si="1"/>
        <v>0</v>
      </c>
    </row>
    <row r="52" spans="1:6" s="962" customFormat="1" ht="45">
      <c r="A52" s="961" t="s">
        <v>1313</v>
      </c>
      <c r="B52" s="921" t="s">
        <v>1321</v>
      </c>
      <c r="C52" s="927" t="s">
        <v>299</v>
      </c>
      <c r="D52" s="923">
        <v>0</v>
      </c>
      <c r="E52" s="924"/>
      <c r="F52" s="925">
        <f t="shared" si="1"/>
        <v>0</v>
      </c>
    </row>
    <row r="53" spans="1:6" ht="30.75" thickBot="1">
      <c r="A53" s="961" t="s">
        <v>1322</v>
      </c>
      <c r="B53" s="928" t="s">
        <v>1280</v>
      </c>
      <c r="C53" s="929"/>
      <c r="D53" s="954"/>
      <c r="E53" s="931"/>
      <c r="F53" s="932">
        <f>(SUM(F41:F52))*0.1</f>
        <v>0</v>
      </c>
    </row>
    <row r="54" spans="1:6" ht="30.75" thickBot="1">
      <c r="A54" s="963" t="s">
        <v>1282</v>
      </c>
      <c r="B54" s="934"/>
      <c r="C54" s="935"/>
      <c r="D54" s="956"/>
      <c r="E54" s="937"/>
      <c r="F54" s="938">
        <f>SUM(F41:F53)</f>
        <v>0</v>
      </c>
    </row>
    <row r="55" spans="1:6">
      <c r="A55" s="910"/>
      <c r="B55" s="910"/>
      <c r="C55" s="940"/>
      <c r="D55" s="949"/>
      <c r="E55" s="942"/>
      <c r="F55" s="943"/>
    </row>
    <row r="56" spans="1:6">
      <c r="A56" s="910"/>
      <c r="B56" s="910"/>
      <c r="C56" s="940"/>
      <c r="D56" s="949"/>
      <c r="E56" s="942"/>
      <c r="F56" s="943"/>
    </row>
    <row r="57" spans="1:6" ht="37.5">
      <c r="A57" s="957" t="s">
        <v>1323</v>
      </c>
      <c r="B57" s="910"/>
      <c r="C57" s="940"/>
      <c r="D57" s="949"/>
      <c r="E57" s="942"/>
      <c r="F57" s="943"/>
    </row>
    <row r="58" spans="1:6" ht="15.75" customHeight="1">
      <c r="A58" s="958"/>
      <c r="B58" s="959"/>
      <c r="C58" s="960"/>
    </row>
    <row r="59" spans="1:6" ht="16.5" customHeight="1">
      <c r="A59" s="910"/>
      <c r="B59" s="910"/>
      <c r="C59" s="940"/>
      <c r="D59" s="949"/>
      <c r="E59" s="942"/>
      <c r="F59" s="943"/>
    </row>
    <row r="60" spans="1:6" ht="16.5" customHeight="1">
      <c r="A60" s="910"/>
      <c r="B60" s="910"/>
      <c r="C60" s="940"/>
      <c r="D60" s="949"/>
      <c r="E60" s="942"/>
      <c r="F60" s="943"/>
    </row>
    <row r="61" spans="1:6" ht="39.75" customHeight="1">
      <c r="A61" s="964" t="s">
        <v>1324</v>
      </c>
      <c r="B61" s="910"/>
      <c r="C61" s="940"/>
      <c r="D61" s="949"/>
      <c r="E61" s="942"/>
      <c r="F61" s="943"/>
    </row>
    <row r="63" spans="1:6">
      <c r="A63" s="914"/>
      <c r="B63" s="915" t="s">
        <v>1269</v>
      </c>
      <c r="C63" s="916" t="s">
        <v>909</v>
      </c>
      <c r="D63" s="917" t="s">
        <v>478</v>
      </c>
      <c r="E63" s="918" t="s">
        <v>1270</v>
      </c>
      <c r="F63" s="919" t="s">
        <v>480</v>
      </c>
    </row>
    <row r="64" spans="1:6" s="962" customFormat="1" ht="60">
      <c r="A64" s="952" t="s">
        <v>1325</v>
      </c>
      <c r="B64" s="921" t="s">
        <v>1326</v>
      </c>
      <c r="C64" s="927" t="s">
        <v>104</v>
      </c>
      <c r="D64" s="923">
        <v>0</v>
      </c>
      <c r="E64" s="924"/>
      <c r="F64" s="925">
        <f t="shared" ref="F64:F73" si="2">D64*E64</f>
        <v>0</v>
      </c>
    </row>
    <row r="65" spans="1:6" s="962" customFormat="1" ht="60">
      <c r="A65" s="952" t="s">
        <v>1325</v>
      </c>
      <c r="B65" s="921" t="s">
        <v>1327</v>
      </c>
      <c r="C65" s="927" t="s">
        <v>104</v>
      </c>
      <c r="D65" s="923">
        <v>904</v>
      </c>
      <c r="E65" s="924"/>
      <c r="F65" s="925">
        <f t="shared" si="2"/>
        <v>0</v>
      </c>
    </row>
    <row r="66" spans="1:6" s="962" customFormat="1" ht="45">
      <c r="A66" s="952" t="s">
        <v>1325</v>
      </c>
      <c r="B66" s="921" t="s">
        <v>1328</v>
      </c>
      <c r="C66" s="927" t="s">
        <v>104</v>
      </c>
      <c r="D66" s="923">
        <v>20</v>
      </c>
      <c r="E66" s="924"/>
      <c r="F66" s="925">
        <f t="shared" si="2"/>
        <v>0</v>
      </c>
    </row>
    <row r="67" spans="1:6" s="962" customFormat="1" ht="48" customHeight="1">
      <c r="A67" s="952" t="s">
        <v>1325</v>
      </c>
      <c r="B67" s="921" t="s">
        <v>1329</v>
      </c>
      <c r="C67" s="927" t="s">
        <v>104</v>
      </c>
      <c r="D67" s="923">
        <v>0</v>
      </c>
      <c r="E67" s="924"/>
      <c r="F67" s="924">
        <f t="shared" si="2"/>
        <v>0</v>
      </c>
    </row>
    <row r="68" spans="1:6" s="962" customFormat="1" ht="45.75" customHeight="1">
      <c r="A68" s="952" t="s">
        <v>1330</v>
      </c>
      <c r="B68" s="921" t="s">
        <v>1331</v>
      </c>
      <c r="C68" s="927" t="s">
        <v>86</v>
      </c>
      <c r="D68" s="923">
        <v>284</v>
      </c>
      <c r="E68" s="924"/>
      <c r="F68" s="925">
        <f t="shared" si="2"/>
        <v>0</v>
      </c>
    </row>
    <row r="69" spans="1:6" s="962" customFormat="1" ht="30">
      <c r="A69" s="952" t="s">
        <v>1330</v>
      </c>
      <c r="B69" s="921" t="s">
        <v>1332</v>
      </c>
      <c r="C69" s="927" t="s">
        <v>86</v>
      </c>
      <c r="D69" s="923">
        <v>284</v>
      </c>
      <c r="E69" s="924"/>
      <c r="F69" s="925">
        <f t="shared" si="2"/>
        <v>0</v>
      </c>
    </row>
    <row r="70" spans="1:6" s="962" customFormat="1" ht="75">
      <c r="A70" s="952" t="s">
        <v>1330</v>
      </c>
      <c r="B70" s="921" t="s">
        <v>1333</v>
      </c>
      <c r="C70" s="927" t="s">
        <v>104</v>
      </c>
      <c r="D70" s="923">
        <v>48</v>
      </c>
      <c r="E70" s="924"/>
      <c r="F70" s="925">
        <f t="shared" si="2"/>
        <v>0</v>
      </c>
    </row>
    <row r="71" spans="1:6" s="962" customFormat="1" ht="60">
      <c r="A71" s="952" t="s">
        <v>1330</v>
      </c>
      <c r="B71" s="921" t="s">
        <v>1334</v>
      </c>
      <c r="C71" s="927" t="s">
        <v>104</v>
      </c>
      <c r="D71" s="923">
        <v>241</v>
      </c>
      <c r="E71" s="924"/>
      <c r="F71" s="925">
        <f t="shared" si="2"/>
        <v>0</v>
      </c>
    </row>
    <row r="72" spans="1:6" s="962" customFormat="1" ht="45">
      <c r="A72" s="952" t="s">
        <v>1330</v>
      </c>
      <c r="B72" s="921" t="s">
        <v>1335</v>
      </c>
      <c r="C72" s="927" t="s">
        <v>104</v>
      </c>
      <c r="D72" s="923">
        <v>0</v>
      </c>
      <c r="E72" s="924"/>
      <c r="F72" s="925">
        <f t="shared" si="2"/>
        <v>0</v>
      </c>
    </row>
    <row r="73" spans="1:6" s="962" customFormat="1" ht="60">
      <c r="A73" s="952" t="s">
        <v>1330</v>
      </c>
      <c r="B73" s="921" t="s">
        <v>1336</v>
      </c>
      <c r="C73" s="927" t="s">
        <v>104</v>
      </c>
      <c r="D73" s="923">
        <v>614</v>
      </c>
      <c r="E73" s="924"/>
      <c r="F73" s="924">
        <f t="shared" si="2"/>
        <v>0</v>
      </c>
    </row>
    <row r="74" spans="1:6" s="962" customFormat="1" ht="30.75" thickBot="1">
      <c r="A74" s="953" t="s">
        <v>1337</v>
      </c>
      <c r="B74" s="928" t="s">
        <v>1280</v>
      </c>
      <c r="C74" s="929"/>
      <c r="D74" s="954"/>
      <c r="E74" s="931"/>
      <c r="F74" s="932">
        <f>(SUM(F64:F73))*0.1</f>
        <v>0</v>
      </c>
    </row>
    <row r="75" spans="1:6" s="962" customFormat="1" ht="45.75" thickBot="1">
      <c r="A75" s="963" t="s">
        <v>1284</v>
      </c>
      <c r="B75" s="934"/>
      <c r="C75" s="935"/>
      <c r="D75" s="956"/>
      <c r="E75" s="937"/>
      <c r="F75" s="938">
        <f>SUM(F64:F74)</f>
        <v>0</v>
      </c>
    </row>
    <row r="76" spans="1:6" s="962" customFormat="1">
      <c r="A76" s="910"/>
      <c r="B76" s="910"/>
      <c r="C76" s="940"/>
      <c r="D76" s="949"/>
      <c r="E76" s="942"/>
      <c r="F76" s="943"/>
    </row>
    <row r="77" spans="1:6" s="962" customFormat="1">
      <c r="A77" s="910"/>
      <c r="B77" s="910"/>
      <c r="C77" s="940"/>
      <c r="D77" s="949"/>
      <c r="E77" s="942"/>
      <c r="F77" s="943"/>
    </row>
    <row r="78" spans="1:6" s="962" customFormat="1" ht="42.75" customHeight="1">
      <c r="A78" s="957" t="s">
        <v>1338</v>
      </c>
      <c r="B78" s="910"/>
      <c r="C78" s="940"/>
      <c r="D78" s="949"/>
      <c r="E78" s="942"/>
      <c r="F78" s="943"/>
    </row>
    <row r="79" spans="1:6" s="962" customFormat="1">
      <c r="A79" s="958"/>
      <c r="B79" s="959"/>
      <c r="C79" s="960"/>
      <c r="D79" s="945"/>
      <c r="E79" s="896"/>
      <c r="F79" s="897"/>
    </row>
    <row r="80" spans="1:6" s="962" customFormat="1">
      <c r="A80" s="914"/>
      <c r="B80" s="915" t="s">
        <v>1269</v>
      </c>
      <c r="C80" s="916" t="s">
        <v>909</v>
      </c>
      <c r="D80" s="917" t="s">
        <v>478</v>
      </c>
      <c r="E80" s="918" t="s">
        <v>1270</v>
      </c>
      <c r="F80" s="919" t="s">
        <v>480</v>
      </c>
    </row>
    <row r="81" spans="1:6" s="962" customFormat="1" ht="45">
      <c r="A81" s="961" t="s">
        <v>1339</v>
      </c>
      <c r="B81" s="921" t="s">
        <v>1340</v>
      </c>
      <c r="C81" s="927" t="s">
        <v>74</v>
      </c>
      <c r="D81" s="923">
        <v>0</v>
      </c>
      <c r="E81" s="924"/>
      <c r="F81" s="925">
        <f t="shared" ref="F81:F84" si="3">D81*E81</f>
        <v>0</v>
      </c>
    </row>
    <row r="82" spans="1:6" s="962" customFormat="1" ht="45">
      <c r="A82" s="961" t="s">
        <v>1339</v>
      </c>
      <c r="B82" s="921" t="s">
        <v>1341</v>
      </c>
      <c r="C82" s="927" t="s">
        <v>71</v>
      </c>
      <c r="D82" s="923">
        <v>0</v>
      </c>
      <c r="E82" s="924"/>
      <c r="F82" s="925">
        <f t="shared" si="3"/>
        <v>0</v>
      </c>
    </row>
    <row r="83" spans="1:6" s="962" customFormat="1" ht="45">
      <c r="A83" s="961" t="s">
        <v>1339</v>
      </c>
      <c r="B83" s="921" t="s">
        <v>1342</v>
      </c>
      <c r="C83" s="927" t="s">
        <v>74</v>
      </c>
      <c r="D83" s="923">
        <v>0</v>
      </c>
      <c r="E83" s="924"/>
      <c r="F83" s="925">
        <f t="shared" si="3"/>
        <v>0</v>
      </c>
    </row>
    <row r="84" spans="1:6" s="962" customFormat="1" ht="30">
      <c r="A84" s="961" t="s">
        <v>1339</v>
      </c>
      <c r="B84" s="921" t="s">
        <v>1343</v>
      </c>
      <c r="C84" s="927" t="s">
        <v>71</v>
      </c>
      <c r="D84" s="923">
        <v>0</v>
      </c>
      <c r="E84" s="924"/>
      <c r="F84" s="925">
        <f t="shared" si="3"/>
        <v>0</v>
      </c>
    </row>
    <row r="85" spans="1:6" s="962" customFormat="1" ht="30.75" thickBot="1">
      <c r="A85" s="961" t="s">
        <v>1344</v>
      </c>
      <c r="B85" s="928" t="s">
        <v>1280</v>
      </c>
      <c r="C85" s="929"/>
      <c r="D85" s="954"/>
      <c r="E85" s="931"/>
      <c r="F85" s="932">
        <f>(SUM(F81:F84))*0.1</f>
        <v>0</v>
      </c>
    </row>
    <row r="86" spans="1:6" s="962" customFormat="1" ht="45.75" thickBot="1">
      <c r="A86" s="963" t="s">
        <v>1285</v>
      </c>
      <c r="B86" s="934"/>
      <c r="C86" s="935"/>
      <c r="D86" s="956"/>
      <c r="E86" s="937"/>
      <c r="F86" s="938">
        <f>SUM(F81:F85)</f>
        <v>0</v>
      </c>
    </row>
    <row r="87" spans="1:6" s="962" customFormat="1">
      <c r="A87" s="910"/>
      <c r="B87" s="910"/>
      <c r="C87" s="940"/>
      <c r="D87" s="949"/>
      <c r="E87" s="942"/>
      <c r="F87" s="943"/>
    </row>
    <row r="88" spans="1:6" s="962" customFormat="1">
      <c r="A88" s="910"/>
      <c r="B88" s="910"/>
      <c r="C88" s="940"/>
      <c r="D88" s="949"/>
      <c r="E88" s="942"/>
      <c r="F88" s="943"/>
    </row>
    <row r="89" spans="1:6" s="962" customFormat="1" ht="37.5">
      <c r="A89" s="957" t="s">
        <v>1345</v>
      </c>
      <c r="B89" s="910"/>
      <c r="C89" s="940"/>
      <c r="D89" s="949"/>
      <c r="E89" s="942"/>
      <c r="F89" s="943"/>
    </row>
    <row r="91" spans="1:6">
      <c r="A91" s="914"/>
      <c r="B91" s="915" t="s">
        <v>1269</v>
      </c>
      <c r="C91" s="916" t="s">
        <v>909</v>
      </c>
      <c r="D91" s="917" t="s">
        <v>478</v>
      </c>
      <c r="E91" s="918" t="s">
        <v>1270</v>
      </c>
      <c r="F91" s="919" t="s">
        <v>480</v>
      </c>
    </row>
    <row r="92" spans="1:6" s="962" customFormat="1" ht="165">
      <c r="A92" s="952" t="s">
        <v>1346</v>
      </c>
      <c r="B92" s="921" t="s">
        <v>1347</v>
      </c>
      <c r="C92" s="927" t="s">
        <v>71</v>
      </c>
      <c r="D92" s="923">
        <v>331</v>
      </c>
      <c r="E92" s="924"/>
      <c r="F92" s="925">
        <f t="shared" ref="F92:F107" si="4">D92*E92</f>
        <v>0</v>
      </c>
    </row>
    <row r="93" spans="1:6" s="962" customFormat="1" ht="78.400000000000006" customHeight="1">
      <c r="A93" s="952" t="s">
        <v>1348</v>
      </c>
      <c r="B93" s="921" t="s">
        <v>1349</v>
      </c>
      <c r="C93" s="927" t="s">
        <v>74</v>
      </c>
      <c r="D93" s="923">
        <v>8</v>
      </c>
      <c r="E93" s="924"/>
      <c r="F93" s="925">
        <f t="shared" si="4"/>
        <v>0</v>
      </c>
    </row>
    <row r="94" spans="1:6" s="962" customFormat="1" ht="81" customHeight="1">
      <c r="A94" s="952" t="s">
        <v>1348</v>
      </c>
      <c r="B94" s="921" t="s">
        <v>1350</v>
      </c>
      <c r="C94" s="927" t="s">
        <v>74</v>
      </c>
      <c r="D94" s="923">
        <v>2</v>
      </c>
      <c r="E94" s="924"/>
      <c r="F94" s="925">
        <f t="shared" si="4"/>
        <v>0</v>
      </c>
    </row>
    <row r="95" spans="1:6" s="962" customFormat="1" ht="106.7" customHeight="1">
      <c r="A95" s="965" t="s">
        <v>1351</v>
      </c>
      <c r="B95" s="921" t="s">
        <v>1352</v>
      </c>
      <c r="C95" s="927" t="s">
        <v>74</v>
      </c>
      <c r="D95" s="923">
        <v>10</v>
      </c>
      <c r="E95" s="924"/>
      <c r="F95" s="925">
        <f t="shared" si="4"/>
        <v>0</v>
      </c>
    </row>
    <row r="96" spans="1:6" s="962" customFormat="1" ht="267.39999999999998" customHeight="1">
      <c r="A96" s="961" t="s">
        <v>1353</v>
      </c>
      <c r="B96" s="921" t="s">
        <v>1354</v>
      </c>
      <c r="C96" s="927" t="s">
        <v>74</v>
      </c>
      <c r="D96" s="923">
        <v>18</v>
      </c>
      <c r="E96" s="924"/>
      <c r="F96" s="925">
        <f t="shared" si="4"/>
        <v>0</v>
      </c>
    </row>
    <row r="97" spans="1:6" s="962" customFormat="1" ht="120">
      <c r="A97" s="961" t="s">
        <v>1353</v>
      </c>
      <c r="B97" s="921" t="s">
        <v>1355</v>
      </c>
      <c r="C97" s="927" t="s">
        <v>74</v>
      </c>
      <c r="D97" s="923">
        <v>18</v>
      </c>
      <c r="E97" s="924"/>
      <c r="F97" s="925">
        <f t="shared" si="4"/>
        <v>0</v>
      </c>
    </row>
    <row r="98" spans="1:6" s="962" customFormat="1">
      <c r="A98" s="952" t="s">
        <v>1356</v>
      </c>
      <c r="B98" s="921" t="s">
        <v>1357</v>
      </c>
      <c r="C98" s="966" t="s">
        <v>71</v>
      </c>
      <c r="D98" s="923">
        <v>331</v>
      </c>
      <c r="E98" s="924"/>
      <c r="F98" s="925">
        <f t="shared" si="4"/>
        <v>0</v>
      </c>
    </row>
    <row r="99" spans="1:6" s="962" customFormat="1" ht="45">
      <c r="A99" s="952" t="s">
        <v>1356</v>
      </c>
      <c r="B99" s="921" t="s">
        <v>1358</v>
      </c>
      <c r="C99" s="927" t="s">
        <v>71</v>
      </c>
      <c r="D99" s="923">
        <v>331</v>
      </c>
      <c r="E99" s="924"/>
      <c r="F99" s="925">
        <f t="shared" si="4"/>
        <v>0</v>
      </c>
    </row>
    <row r="100" spans="1:6" s="962" customFormat="1" ht="60">
      <c r="A100" s="952" t="s">
        <v>1356</v>
      </c>
      <c r="B100" s="921" t="s">
        <v>1359</v>
      </c>
      <c r="C100" s="927" t="s">
        <v>71</v>
      </c>
      <c r="D100" s="923">
        <v>331</v>
      </c>
      <c r="E100" s="924"/>
      <c r="F100" s="925">
        <f t="shared" si="4"/>
        <v>0</v>
      </c>
    </row>
    <row r="101" spans="1:6" s="962" customFormat="1">
      <c r="A101" s="952" t="s">
        <v>1360</v>
      </c>
      <c r="B101" s="921" t="s">
        <v>1361</v>
      </c>
      <c r="C101" s="927" t="s">
        <v>74</v>
      </c>
      <c r="D101" s="923">
        <v>5</v>
      </c>
      <c r="E101" s="924"/>
      <c r="F101" s="925">
        <f t="shared" si="4"/>
        <v>0</v>
      </c>
    </row>
    <row r="102" spans="1:6" s="962" customFormat="1" ht="30">
      <c r="A102" s="952" t="s">
        <v>1360</v>
      </c>
      <c r="B102" s="921" t="s">
        <v>1362</v>
      </c>
      <c r="C102" s="927" t="s">
        <v>74</v>
      </c>
      <c r="D102" s="923">
        <v>1</v>
      </c>
      <c r="E102" s="924"/>
      <c r="F102" s="925">
        <f t="shared" si="4"/>
        <v>0</v>
      </c>
    </row>
    <row r="103" spans="1:6" s="962" customFormat="1" ht="30">
      <c r="A103" s="952" t="s">
        <v>1360</v>
      </c>
      <c r="B103" s="921" t="s">
        <v>1363</v>
      </c>
      <c r="C103" s="927" t="s">
        <v>74</v>
      </c>
      <c r="D103" s="923">
        <v>2</v>
      </c>
      <c r="E103" s="924"/>
      <c r="F103" s="925">
        <f t="shared" si="4"/>
        <v>0</v>
      </c>
    </row>
    <row r="104" spans="1:6" s="962" customFormat="1" ht="30">
      <c r="A104" s="952" t="s">
        <v>1360</v>
      </c>
      <c r="B104" s="921" t="s">
        <v>1364</v>
      </c>
      <c r="C104" s="927" t="s">
        <v>74</v>
      </c>
      <c r="D104" s="923">
        <v>1</v>
      </c>
      <c r="E104" s="924"/>
      <c r="F104" s="925">
        <f t="shared" si="4"/>
        <v>0</v>
      </c>
    </row>
    <row r="105" spans="1:6" s="962" customFormat="1">
      <c r="A105" s="952" t="s">
        <v>1360</v>
      </c>
      <c r="B105" s="921" t="s">
        <v>1365</v>
      </c>
      <c r="C105" s="927" t="s">
        <v>74</v>
      </c>
      <c r="D105" s="923">
        <v>3</v>
      </c>
      <c r="E105" s="924"/>
      <c r="F105" s="925">
        <f t="shared" si="4"/>
        <v>0</v>
      </c>
    </row>
    <row r="106" spans="1:6" s="962" customFormat="1">
      <c r="A106" s="952" t="s">
        <v>1360</v>
      </c>
      <c r="B106" s="921" t="s">
        <v>1366</v>
      </c>
      <c r="C106" s="927" t="s">
        <v>74</v>
      </c>
      <c r="D106" s="923">
        <v>0</v>
      </c>
      <c r="E106" s="924"/>
      <c r="F106" s="925">
        <f t="shared" si="4"/>
        <v>0</v>
      </c>
    </row>
    <row r="107" spans="1:6" s="962" customFormat="1" ht="45">
      <c r="A107" s="952" t="s">
        <v>1360</v>
      </c>
      <c r="B107" s="921" t="s">
        <v>1367</v>
      </c>
      <c r="C107" s="927" t="s">
        <v>71</v>
      </c>
      <c r="D107" s="923">
        <v>170</v>
      </c>
      <c r="E107" s="924"/>
      <c r="F107" s="925">
        <f t="shared" si="4"/>
        <v>0</v>
      </c>
    </row>
    <row r="108" spans="1:6" ht="30.75" thickBot="1">
      <c r="A108" s="953" t="s">
        <v>1368</v>
      </c>
      <c r="B108" s="928" t="s">
        <v>1280</v>
      </c>
      <c r="C108" s="929"/>
      <c r="D108" s="954"/>
      <c r="E108" s="931"/>
      <c r="F108" s="932">
        <f>(SUM(F92:F107))*0.1</f>
        <v>0</v>
      </c>
    </row>
    <row r="109" spans="1:6" ht="30.75" thickBot="1">
      <c r="A109" s="934" t="s">
        <v>1286</v>
      </c>
      <c r="B109" s="934"/>
      <c r="C109" s="935"/>
      <c r="D109" s="956"/>
      <c r="E109" s="937"/>
      <c r="F109" s="938">
        <f>SUM(F92:F108)</f>
        <v>0</v>
      </c>
    </row>
  </sheetData>
  <sheetProtection algorithmName="SHA-512" hashValue="gByjtS0t0bs30Ui5B9/uvgjEPNUINA9LAXPCXUtoAWbJ3HDwKbbjohpT8H0d4d2t9ZlY/udTx02pJeQmj43UZA==" saltValue="OMOLmuUrsjT2Ff5OrENc4w==" spinCount="100000" sheet="1" objects="1" scenarios="1"/>
  <protectedRanges>
    <protectedRange sqref="E19:E109" name="CENA"/>
  </protectedRange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109"/>
  <sheetViews>
    <sheetView workbookViewId="0">
      <selection activeCell="J104" sqref="J104"/>
    </sheetView>
  </sheetViews>
  <sheetFormatPr defaultColWidth="9.140625" defaultRowHeight="15"/>
  <cols>
    <col min="1" max="1" width="23.42578125" style="899" customWidth="1"/>
    <col min="2" max="2" width="62" style="944" customWidth="1"/>
    <col min="3" max="3" width="7.7109375" style="894" customWidth="1"/>
    <col min="4" max="4" width="13.5703125" style="945" customWidth="1"/>
    <col min="5" max="5" width="16.42578125" style="896" customWidth="1"/>
    <col min="6" max="6" width="13.85546875" style="897" customWidth="1"/>
    <col min="7" max="16384" width="9.140625" style="898"/>
  </cols>
  <sheetData>
    <row r="1" spans="1:6" ht="21">
      <c r="A1" s="892" t="s">
        <v>707</v>
      </c>
      <c r="B1" s="893" t="s">
        <v>1259</v>
      </c>
    </row>
    <row r="2" spans="1:6" ht="21">
      <c r="A2" s="892"/>
      <c r="B2" s="893"/>
    </row>
    <row r="3" spans="1:6" ht="21">
      <c r="A3" s="892"/>
      <c r="B3" s="893"/>
    </row>
    <row r="4" spans="1:6" s="897" customFormat="1" ht="21">
      <c r="A4" s="899"/>
      <c r="B4" s="900" t="s">
        <v>1256</v>
      </c>
      <c r="C4" s="901"/>
      <c r="D4" s="945"/>
      <c r="E4" s="896"/>
    </row>
    <row r="5" spans="1:6" s="897" customFormat="1" ht="15.75">
      <c r="A5" s="899"/>
      <c r="B5" s="901"/>
      <c r="C5" s="901"/>
      <c r="D5" s="945"/>
      <c r="E5" s="896"/>
    </row>
    <row r="6" spans="1:6" s="897" customFormat="1" ht="18.75">
      <c r="A6" s="899"/>
      <c r="B6" s="902" t="s">
        <v>1281</v>
      </c>
      <c r="C6" s="903"/>
      <c r="D6" s="946"/>
      <c r="E6" s="905">
        <f>F35</f>
        <v>0</v>
      </c>
    </row>
    <row r="7" spans="1:6" s="897" customFormat="1" ht="18.75">
      <c r="A7" s="899"/>
      <c r="B7" s="902" t="s">
        <v>1282</v>
      </c>
      <c r="C7" s="903"/>
      <c r="D7" s="946"/>
      <c r="E7" s="905">
        <f>F54</f>
        <v>0</v>
      </c>
    </row>
    <row r="8" spans="1:6" s="897" customFormat="1" ht="18.75">
      <c r="A8" s="899"/>
      <c r="B8" s="902" t="s">
        <v>1283</v>
      </c>
      <c r="C8" s="903"/>
      <c r="D8" s="946"/>
      <c r="E8" s="905">
        <v>0</v>
      </c>
    </row>
    <row r="9" spans="1:6" s="897" customFormat="1" ht="18.75">
      <c r="A9" s="899"/>
      <c r="B9" s="902" t="s">
        <v>1284</v>
      </c>
      <c r="C9" s="903"/>
      <c r="D9" s="946"/>
      <c r="E9" s="905">
        <f>F75</f>
        <v>0</v>
      </c>
    </row>
    <row r="10" spans="1:6" s="897" customFormat="1" ht="18.75">
      <c r="A10" s="899"/>
      <c r="B10" s="902" t="s">
        <v>1285</v>
      </c>
      <c r="C10" s="903"/>
      <c r="D10" s="946"/>
      <c r="E10" s="905">
        <f>F86</f>
        <v>0</v>
      </c>
    </row>
    <row r="11" spans="1:6" s="897" customFormat="1" ht="18.75">
      <c r="A11" s="899"/>
      <c r="B11" s="902" t="s">
        <v>1286</v>
      </c>
      <c r="C11" s="903"/>
      <c r="D11" s="946"/>
      <c r="E11" s="905">
        <f>F109</f>
        <v>0</v>
      </c>
    </row>
    <row r="12" spans="1:6" s="897" customFormat="1" ht="18.75">
      <c r="A12" s="899"/>
      <c r="B12" s="906" t="s">
        <v>13</v>
      </c>
      <c r="C12" s="907"/>
      <c r="D12" s="947"/>
      <c r="E12" s="909">
        <f>SUM(E6:E11)</f>
        <v>0</v>
      </c>
    </row>
    <row r="15" spans="1:6">
      <c r="A15" s="910"/>
      <c r="B15" s="911"/>
      <c r="C15" s="912"/>
    </row>
    <row r="16" spans="1:6" ht="37.5">
      <c r="A16" s="948" t="s">
        <v>1287</v>
      </c>
      <c r="B16" s="910"/>
      <c r="C16" s="940"/>
      <c r="D16" s="949"/>
      <c r="E16" s="942"/>
      <c r="F16" s="943"/>
    </row>
    <row r="17" spans="1:6">
      <c r="A17" s="950"/>
      <c r="B17" s="951"/>
    </row>
    <row r="18" spans="1:6">
      <c r="A18" s="914"/>
      <c r="B18" s="915" t="s">
        <v>1269</v>
      </c>
      <c r="C18" s="916" t="s">
        <v>909</v>
      </c>
      <c r="D18" s="917" t="s">
        <v>478</v>
      </c>
      <c r="E18" s="918" t="s">
        <v>1270</v>
      </c>
      <c r="F18" s="919" t="s">
        <v>480</v>
      </c>
    </row>
    <row r="19" spans="1:6" ht="63.75" customHeight="1">
      <c r="A19" s="952" t="s">
        <v>1288</v>
      </c>
      <c r="B19" s="921" t="s">
        <v>1289</v>
      </c>
      <c r="C19" s="927" t="s">
        <v>71</v>
      </c>
      <c r="D19" s="923">
        <v>31</v>
      </c>
      <c r="E19" s="924"/>
      <c r="F19" s="925">
        <f>D19*E19</f>
        <v>0</v>
      </c>
    </row>
    <row r="20" spans="1:6" ht="45">
      <c r="A20" s="952" t="s">
        <v>1288</v>
      </c>
      <c r="B20" s="921" t="s">
        <v>1290</v>
      </c>
      <c r="C20" s="927" t="s">
        <v>275</v>
      </c>
      <c r="D20" s="923">
        <v>2</v>
      </c>
      <c r="E20" s="924"/>
      <c r="F20" s="925">
        <f t="shared" ref="F20:F33" si="0">D20*E20</f>
        <v>0</v>
      </c>
    </row>
    <row r="21" spans="1:6" ht="63" customHeight="1">
      <c r="A21" s="952" t="s">
        <v>1288</v>
      </c>
      <c r="B21" s="921" t="s">
        <v>1369</v>
      </c>
      <c r="C21" s="927" t="s">
        <v>299</v>
      </c>
      <c r="D21" s="923">
        <v>0</v>
      </c>
      <c r="E21" s="924"/>
      <c r="F21" s="925">
        <f t="shared" si="0"/>
        <v>0</v>
      </c>
    </row>
    <row r="22" spans="1:6" ht="63.75" customHeight="1">
      <c r="A22" s="952" t="s">
        <v>1288</v>
      </c>
      <c r="B22" s="921" t="s">
        <v>1292</v>
      </c>
      <c r="C22" s="927" t="s">
        <v>299</v>
      </c>
      <c r="D22" s="923">
        <v>0</v>
      </c>
      <c r="E22" s="924"/>
      <c r="F22" s="925">
        <f t="shared" si="0"/>
        <v>0</v>
      </c>
    </row>
    <row r="23" spans="1:6" ht="60">
      <c r="A23" s="952" t="s">
        <v>1288</v>
      </c>
      <c r="B23" s="921" t="s">
        <v>1370</v>
      </c>
      <c r="C23" s="927" t="s">
        <v>299</v>
      </c>
      <c r="D23" s="923">
        <v>0</v>
      </c>
      <c r="E23" s="924"/>
      <c r="F23" s="925">
        <f t="shared" si="0"/>
        <v>0</v>
      </c>
    </row>
    <row r="24" spans="1:6" ht="60">
      <c r="A24" s="952" t="s">
        <v>1288</v>
      </c>
      <c r="B24" s="921" t="s">
        <v>1371</v>
      </c>
      <c r="C24" s="927" t="s">
        <v>299</v>
      </c>
      <c r="D24" s="923">
        <v>0</v>
      </c>
      <c r="E24" s="924"/>
      <c r="F24" s="925">
        <f t="shared" si="0"/>
        <v>0</v>
      </c>
    </row>
    <row r="25" spans="1:6" ht="60">
      <c r="A25" s="952" t="s">
        <v>1288</v>
      </c>
      <c r="B25" s="921" t="s">
        <v>1372</v>
      </c>
      <c r="C25" s="927" t="s">
        <v>299</v>
      </c>
      <c r="D25" s="923">
        <v>0</v>
      </c>
      <c r="E25" s="924"/>
      <c r="F25" s="925">
        <f t="shared" si="0"/>
        <v>0</v>
      </c>
    </row>
    <row r="26" spans="1:6" ht="60">
      <c r="A26" s="952" t="s">
        <v>1288</v>
      </c>
      <c r="B26" s="921" t="s">
        <v>1373</v>
      </c>
      <c r="C26" s="927" t="s">
        <v>299</v>
      </c>
      <c r="D26" s="923">
        <v>0</v>
      </c>
      <c r="E26" s="924"/>
      <c r="F26" s="925">
        <f t="shared" si="0"/>
        <v>0</v>
      </c>
    </row>
    <row r="27" spans="1:6" ht="60">
      <c r="A27" s="952" t="s">
        <v>1288</v>
      </c>
      <c r="B27" s="921" t="s">
        <v>1374</v>
      </c>
      <c r="C27" s="927" t="s">
        <v>299</v>
      </c>
      <c r="D27" s="923">
        <v>0</v>
      </c>
      <c r="E27" s="924"/>
      <c r="F27" s="925">
        <f t="shared" si="0"/>
        <v>0</v>
      </c>
    </row>
    <row r="28" spans="1:6" ht="63" customHeight="1">
      <c r="A28" s="952" t="s">
        <v>1288</v>
      </c>
      <c r="B28" s="921" t="s">
        <v>1375</v>
      </c>
      <c r="C28" s="927" t="s">
        <v>299</v>
      </c>
      <c r="D28" s="923">
        <v>0</v>
      </c>
      <c r="E28" s="924"/>
      <c r="F28" s="925">
        <f t="shared" si="0"/>
        <v>0</v>
      </c>
    </row>
    <row r="29" spans="1:6" ht="45">
      <c r="A29" s="952" t="s">
        <v>1299</v>
      </c>
      <c r="B29" s="921" t="s">
        <v>1376</v>
      </c>
      <c r="C29" s="927" t="s">
        <v>71</v>
      </c>
      <c r="D29" s="923">
        <v>0</v>
      </c>
      <c r="E29" s="924"/>
      <c r="F29" s="925">
        <f t="shared" si="0"/>
        <v>0</v>
      </c>
    </row>
    <row r="30" spans="1:6" ht="61.7" customHeight="1">
      <c r="A30" s="952" t="s">
        <v>1299</v>
      </c>
      <c r="B30" s="921" t="s">
        <v>1377</v>
      </c>
      <c r="C30" s="927" t="s">
        <v>71</v>
      </c>
      <c r="D30" s="923">
        <v>0</v>
      </c>
      <c r="E30" s="924"/>
      <c r="F30" s="925">
        <f t="shared" si="0"/>
        <v>0</v>
      </c>
    </row>
    <row r="31" spans="1:6">
      <c r="A31" s="952" t="s">
        <v>1302</v>
      </c>
      <c r="B31" s="921" t="s">
        <v>1303</v>
      </c>
      <c r="C31" s="927" t="s">
        <v>288</v>
      </c>
      <c r="D31" s="923">
        <v>5</v>
      </c>
      <c r="E31" s="924"/>
      <c r="F31" s="925">
        <f t="shared" si="0"/>
        <v>0</v>
      </c>
    </row>
    <row r="32" spans="1:6" ht="30">
      <c r="A32" s="952" t="s">
        <v>1302</v>
      </c>
      <c r="B32" s="921" t="s">
        <v>1304</v>
      </c>
      <c r="C32" s="927" t="s">
        <v>288</v>
      </c>
      <c r="D32" s="923">
        <v>2</v>
      </c>
      <c r="E32" s="924"/>
      <c r="F32" s="925">
        <f t="shared" si="0"/>
        <v>0</v>
      </c>
    </row>
    <row r="33" spans="1:6" ht="30">
      <c r="A33" s="952" t="s">
        <v>1302</v>
      </c>
      <c r="B33" s="921" t="s">
        <v>1305</v>
      </c>
      <c r="C33" s="927" t="s">
        <v>288</v>
      </c>
      <c r="D33" s="923">
        <v>5</v>
      </c>
      <c r="E33" s="924"/>
      <c r="F33" s="925">
        <f t="shared" si="0"/>
        <v>0</v>
      </c>
    </row>
    <row r="34" spans="1:6" ht="30.75" thickBot="1">
      <c r="A34" s="953" t="s">
        <v>1306</v>
      </c>
      <c r="B34" s="928" t="s">
        <v>1280</v>
      </c>
      <c r="C34" s="929"/>
      <c r="D34" s="954"/>
      <c r="E34" s="931"/>
      <c r="F34" s="932">
        <f>(SUM(F19:F33))*0.1</f>
        <v>0</v>
      </c>
    </row>
    <row r="35" spans="1:6" ht="30.75" thickBot="1">
      <c r="A35" s="955" t="s">
        <v>1281</v>
      </c>
      <c r="B35" s="934"/>
      <c r="C35" s="935"/>
      <c r="D35" s="956"/>
      <c r="E35" s="937"/>
      <c r="F35" s="938">
        <f>SUM(F19:F34)</f>
        <v>0</v>
      </c>
    </row>
    <row r="36" spans="1:6">
      <c r="A36" s="939"/>
      <c r="B36" s="910"/>
      <c r="C36" s="940"/>
      <c r="D36" s="949"/>
      <c r="E36" s="942"/>
      <c r="F36" s="943"/>
    </row>
    <row r="37" spans="1:6">
      <c r="A37" s="939"/>
      <c r="B37" s="910"/>
      <c r="C37" s="940"/>
      <c r="D37" s="949"/>
      <c r="E37" s="942"/>
      <c r="F37" s="943"/>
    </row>
    <row r="38" spans="1:6" ht="56.25">
      <c r="A38" s="957" t="s">
        <v>1307</v>
      </c>
      <c r="B38" s="910"/>
      <c r="C38" s="940"/>
      <c r="D38" s="949"/>
      <c r="E38" s="942"/>
      <c r="F38" s="943"/>
    </row>
    <row r="39" spans="1:6">
      <c r="A39" s="958"/>
      <c r="B39" s="959"/>
      <c r="C39" s="960"/>
    </row>
    <row r="40" spans="1:6">
      <c r="A40" s="914"/>
      <c r="B40" s="915" t="s">
        <v>1269</v>
      </c>
      <c r="C40" s="916" t="s">
        <v>909</v>
      </c>
      <c r="D40" s="917" t="s">
        <v>478</v>
      </c>
      <c r="E40" s="918" t="s">
        <v>1270</v>
      </c>
      <c r="F40" s="919" t="s">
        <v>480</v>
      </c>
    </row>
    <row r="41" spans="1:6" s="962" customFormat="1" ht="30">
      <c r="A41" s="961" t="s">
        <v>1308</v>
      </c>
      <c r="B41" s="921" t="s">
        <v>1309</v>
      </c>
      <c r="C41" s="927" t="s">
        <v>71</v>
      </c>
      <c r="D41" s="923">
        <v>0</v>
      </c>
      <c r="E41" s="924"/>
      <c r="F41" s="925">
        <f t="shared" ref="F41:F52" si="1">D41*E41</f>
        <v>0</v>
      </c>
    </row>
    <row r="42" spans="1:6" s="962" customFormat="1" ht="45">
      <c r="A42" s="961" t="s">
        <v>1308</v>
      </c>
      <c r="B42" s="921" t="s">
        <v>1310</v>
      </c>
      <c r="C42" s="927" t="s">
        <v>86</v>
      </c>
      <c r="D42" s="923">
        <v>0</v>
      </c>
      <c r="E42" s="924"/>
      <c r="F42" s="925">
        <f t="shared" si="1"/>
        <v>0</v>
      </c>
    </row>
    <row r="43" spans="1:6" s="962" customFormat="1" ht="45">
      <c r="A43" s="961" t="s">
        <v>1308</v>
      </c>
      <c r="B43" s="921" t="s">
        <v>1311</v>
      </c>
      <c r="C43" s="927" t="s">
        <v>104</v>
      </c>
      <c r="D43" s="923">
        <v>0</v>
      </c>
      <c r="E43" s="924"/>
      <c r="F43" s="925">
        <f t="shared" si="1"/>
        <v>0</v>
      </c>
    </row>
    <row r="44" spans="1:6" s="962" customFormat="1" ht="30">
      <c r="A44" s="961" t="s">
        <v>1308</v>
      </c>
      <c r="B44" s="921" t="s">
        <v>1312</v>
      </c>
      <c r="C44" s="927" t="s">
        <v>86</v>
      </c>
      <c r="D44" s="923">
        <v>0</v>
      </c>
      <c r="E44" s="924"/>
      <c r="F44" s="925">
        <f t="shared" si="1"/>
        <v>0</v>
      </c>
    </row>
    <row r="45" spans="1:6" s="962" customFormat="1" ht="30">
      <c r="A45" s="961" t="s">
        <v>1313</v>
      </c>
      <c r="B45" s="921" t="s">
        <v>1314</v>
      </c>
      <c r="C45" s="927" t="s">
        <v>104</v>
      </c>
      <c r="D45" s="923">
        <v>0</v>
      </c>
      <c r="E45" s="924"/>
      <c r="F45" s="925">
        <f t="shared" si="1"/>
        <v>0</v>
      </c>
    </row>
    <row r="46" spans="1:6" s="962" customFormat="1" ht="30">
      <c r="A46" s="961" t="s">
        <v>1313</v>
      </c>
      <c r="B46" s="921" t="s">
        <v>1315</v>
      </c>
      <c r="C46" s="927" t="s">
        <v>104</v>
      </c>
      <c r="D46" s="923">
        <v>0</v>
      </c>
      <c r="E46" s="924"/>
      <c r="F46" s="925">
        <f t="shared" si="1"/>
        <v>0</v>
      </c>
    </row>
    <row r="47" spans="1:6" s="962" customFormat="1" ht="30">
      <c r="A47" s="961" t="s">
        <v>1313</v>
      </c>
      <c r="B47" s="921" t="s">
        <v>1316</v>
      </c>
      <c r="C47" s="927" t="s">
        <v>86</v>
      </c>
      <c r="D47" s="923">
        <v>0</v>
      </c>
      <c r="E47" s="924"/>
      <c r="F47" s="925">
        <f t="shared" si="1"/>
        <v>0</v>
      </c>
    </row>
    <row r="48" spans="1:6" s="962" customFormat="1" ht="30">
      <c r="A48" s="961" t="s">
        <v>1313</v>
      </c>
      <c r="B48" s="921" t="s">
        <v>1317</v>
      </c>
      <c r="C48" s="927" t="s">
        <v>86</v>
      </c>
      <c r="D48" s="923">
        <v>0</v>
      </c>
      <c r="E48" s="924"/>
      <c r="F48" s="925">
        <f t="shared" si="1"/>
        <v>0</v>
      </c>
    </row>
    <row r="49" spans="1:6" s="962" customFormat="1" ht="30">
      <c r="A49" s="961" t="s">
        <v>1313</v>
      </c>
      <c r="B49" s="921" t="s">
        <v>1318</v>
      </c>
      <c r="C49" s="927" t="s">
        <v>86</v>
      </c>
      <c r="D49" s="923">
        <v>0</v>
      </c>
      <c r="E49" s="924"/>
      <c r="F49" s="925">
        <f t="shared" si="1"/>
        <v>0</v>
      </c>
    </row>
    <row r="50" spans="1:6" s="962" customFormat="1" ht="30">
      <c r="A50" s="961" t="s">
        <v>1313</v>
      </c>
      <c r="B50" s="921" t="s">
        <v>1319</v>
      </c>
      <c r="C50" s="927" t="s">
        <v>86</v>
      </c>
      <c r="D50" s="923">
        <v>0</v>
      </c>
      <c r="E50" s="924"/>
      <c r="F50" s="925">
        <f t="shared" si="1"/>
        <v>0</v>
      </c>
    </row>
    <row r="51" spans="1:6" s="962" customFormat="1" ht="30">
      <c r="A51" s="961" t="s">
        <v>1313</v>
      </c>
      <c r="B51" s="921" t="s">
        <v>1320</v>
      </c>
      <c r="C51" s="927" t="s">
        <v>86</v>
      </c>
      <c r="D51" s="923">
        <v>0</v>
      </c>
      <c r="E51" s="924"/>
      <c r="F51" s="925">
        <f t="shared" si="1"/>
        <v>0</v>
      </c>
    </row>
    <row r="52" spans="1:6" s="962" customFormat="1" ht="45">
      <c r="A52" s="961" t="s">
        <v>1313</v>
      </c>
      <c r="B52" s="921" t="s">
        <v>1321</v>
      </c>
      <c r="C52" s="927" t="s">
        <v>299</v>
      </c>
      <c r="D52" s="923">
        <v>0</v>
      </c>
      <c r="E52" s="924"/>
      <c r="F52" s="925">
        <f t="shared" si="1"/>
        <v>0</v>
      </c>
    </row>
    <row r="53" spans="1:6" ht="30.75" thickBot="1">
      <c r="A53" s="961" t="s">
        <v>1322</v>
      </c>
      <c r="B53" s="928" t="s">
        <v>1280</v>
      </c>
      <c r="C53" s="929"/>
      <c r="D53" s="954"/>
      <c r="E53" s="931"/>
      <c r="F53" s="932">
        <f>(SUM(F41:F52))*0.1</f>
        <v>0</v>
      </c>
    </row>
    <row r="54" spans="1:6" ht="30.75" thickBot="1">
      <c r="A54" s="963" t="s">
        <v>1282</v>
      </c>
      <c r="B54" s="934"/>
      <c r="C54" s="935"/>
      <c r="D54" s="956"/>
      <c r="E54" s="937"/>
      <c r="F54" s="938">
        <f>SUM(F41:F53)</f>
        <v>0</v>
      </c>
    </row>
    <row r="55" spans="1:6">
      <c r="A55" s="910"/>
      <c r="B55" s="910"/>
      <c r="C55" s="940"/>
      <c r="D55" s="949"/>
      <c r="E55" s="942"/>
      <c r="F55" s="943"/>
    </row>
    <row r="56" spans="1:6">
      <c r="A56" s="910"/>
      <c r="B56" s="910"/>
      <c r="C56" s="940"/>
      <c r="D56" s="949"/>
      <c r="E56" s="942"/>
      <c r="F56" s="943"/>
    </row>
    <row r="57" spans="1:6" ht="37.5">
      <c r="A57" s="957" t="s">
        <v>1323</v>
      </c>
      <c r="B57" s="910"/>
      <c r="C57" s="940"/>
      <c r="D57" s="949"/>
      <c r="E57" s="942"/>
      <c r="F57" s="943"/>
    </row>
    <row r="58" spans="1:6" ht="15.75" customHeight="1">
      <c r="A58" s="958"/>
      <c r="B58" s="959"/>
      <c r="C58" s="960"/>
    </row>
    <row r="59" spans="1:6" ht="16.5" customHeight="1">
      <c r="A59" s="910"/>
      <c r="B59" s="910"/>
      <c r="C59" s="940"/>
      <c r="D59" s="949"/>
      <c r="E59" s="942"/>
      <c r="F59" s="943"/>
    </row>
    <row r="60" spans="1:6" ht="16.5" customHeight="1">
      <c r="A60" s="910"/>
      <c r="B60" s="910"/>
      <c r="C60" s="940"/>
      <c r="D60" s="949"/>
      <c r="E60" s="942"/>
      <c r="F60" s="943"/>
    </row>
    <row r="61" spans="1:6" ht="39.75" customHeight="1">
      <c r="A61" s="964" t="s">
        <v>1324</v>
      </c>
      <c r="B61" s="910"/>
      <c r="C61" s="940"/>
      <c r="D61" s="949"/>
      <c r="E61" s="942"/>
      <c r="F61" s="943"/>
    </row>
    <row r="63" spans="1:6">
      <c r="A63" s="914"/>
      <c r="B63" s="915" t="s">
        <v>1269</v>
      </c>
      <c r="C63" s="916" t="s">
        <v>909</v>
      </c>
      <c r="D63" s="917" t="s">
        <v>478</v>
      </c>
      <c r="E63" s="918" t="s">
        <v>1270</v>
      </c>
      <c r="F63" s="919" t="s">
        <v>480</v>
      </c>
    </row>
    <row r="64" spans="1:6" s="962" customFormat="1" ht="60">
      <c r="A64" s="952" t="s">
        <v>1325</v>
      </c>
      <c r="B64" s="921" t="s">
        <v>1326</v>
      </c>
      <c r="C64" s="927" t="s">
        <v>104</v>
      </c>
      <c r="D64" s="923">
        <v>0</v>
      </c>
      <c r="E64" s="924"/>
      <c r="F64" s="925">
        <f t="shared" ref="F64:F73" si="2">D64*E64</f>
        <v>0</v>
      </c>
    </row>
    <row r="65" spans="1:6" s="962" customFormat="1" ht="60">
      <c r="A65" s="952" t="s">
        <v>1325</v>
      </c>
      <c r="B65" s="921" t="s">
        <v>1327</v>
      </c>
      <c r="C65" s="927" t="s">
        <v>104</v>
      </c>
      <c r="D65" s="923">
        <v>49</v>
      </c>
      <c r="E65" s="924"/>
      <c r="F65" s="925">
        <f t="shared" si="2"/>
        <v>0</v>
      </c>
    </row>
    <row r="66" spans="1:6" s="962" customFormat="1" ht="45">
      <c r="A66" s="952" t="s">
        <v>1325</v>
      </c>
      <c r="B66" s="921" t="s">
        <v>1328</v>
      </c>
      <c r="C66" s="927" t="s">
        <v>104</v>
      </c>
      <c r="D66" s="923">
        <v>2</v>
      </c>
      <c r="E66" s="924"/>
      <c r="F66" s="925">
        <f t="shared" si="2"/>
        <v>0</v>
      </c>
    </row>
    <row r="67" spans="1:6" s="962" customFormat="1" ht="48" customHeight="1">
      <c r="A67" s="952" t="s">
        <v>1325</v>
      </c>
      <c r="B67" s="921" t="s">
        <v>1329</v>
      </c>
      <c r="C67" s="927" t="s">
        <v>104</v>
      </c>
      <c r="D67" s="923">
        <v>0</v>
      </c>
      <c r="E67" s="924"/>
      <c r="F67" s="924">
        <f t="shared" si="2"/>
        <v>0</v>
      </c>
    </row>
    <row r="68" spans="1:6" s="962" customFormat="1" ht="45.75" customHeight="1">
      <c r="A68" s="952" t="s">
        <v>1330</v>
      </c>
      <c r="B68" s="921" t="s">
        <v>1331</v>
      </c>
      <c r="C68" s="927" t="s">
        <v>86</v>
      </c>
      <c r="D68" s="923">
        <v>23</v>
      </c>
      <c r="E68" s="924"/>
      <c r="F68" s="925">
        <f t="shared" si="2"/>
        <v>0</v>
      </c>
    </row>
    <row r="69" spans="1:6" s="962" customFormat="1" ht="30">
      <c r="A69" s="952" t="s">
        <v>1330</v>
      </c>
      <c r="B69" s="921" t="s">
        <v>1332</v>
      </c>
      <c r="C69" s="927" t="s">
        <v>86</v>
      </c>
      <c r="D69" s="923">
        <v>23</v>
      </c>
      <c r="E69" s="924"/>
      <c r="F69" s="925">
        <f t="shared" si="2"/>
        <v>0</v>
      </c>
    </row>
    <row r="70" spans="1:6" s="962" customFormat="1" ht="75">
      <c r="A70" s="952" t="s">
        <v>1330</v>
      </c>
      <c r="B70" s="921" t="s">
        <v>1333</v>
      </c>
      <c r="C70" s="927" t="s">
        <v>104</v>
      </c>
      <c r="D70" s="923">
        <v>4.5</v>
      </c>
      <c r="E70" s="924"/>
      <c r="F70" s="925">
        <f t="shared" si="2"/>
        <v>0</v>
      </c>
    </row>
    <row r="71" spans="1:6" s="962" customFormat="1" ht="60">
      <c r="A71" s="952" t="s">
        <v>1330</v>
      </c>
      <c r="B71" s="921" t="s">
        <v>1334</v>
      </c>
      <c r="C71" s="927" t="s">
        <v>104</v>
      </c>
      <c r="D71" s="923">
        <v>23</v>
      </c>
      <c r="E71" s="924"/>
      <c r="F71" s="925">
        <f t="shared" si="2"/>
        <v>0</v>
      </c>
    </row>
    <row r="72" spans="1:6" s="962" customFormat="1" ht="45">
      <c r="A72" s="952" t="s">
        <v>1330</v>
      </c>
      <c r="B72" s="921" t="s">
        <v>1335</v>
      </c>
      <c r="C72" s="927" t="s">
        <v>104</v>
      </c>
      <c r="D72" s="923">
        <v>0</v>
      </c>
      <c r="E72" s="924"/>
      <c r="F72" s="925">
        <f t="shared" si="2"/>
        <v>0</v>
      </c>
    </row>
    <row r="73" spans="1:6" s="962" customFormat="1" ht="60">
      <c r="A73" s="952" t="s">
        <v>1330</v>
      </c>
      <c r="B73" s="921" t="s">
        <v>1336</v>
      </c>
      <c r="C73" s="927" t="s">
        <v>104</v>
      </c>
      <c r="D73" s="923">
        <v>22</v>
      </c>
      <c r="E73" s="924"/>
      <c r="F73" s="924">
        <f t="shared" si="2"/>
        <v>0</v>
      </c>
    </row>
    <row r="74" spans="1:6" s="962" customFormat="1" ht="30.75" thickBot="1">
      <c r="A74" s="953" t="s">
        <v>1337</v>
      </c>
      <c r="B74" s="928" t="s">
        <v>1280</v>
      </c>
      <c r="C74" s="929"/>
      <c r="D74" s="954"/>
      <c r="E74" s="931"/>
      <c r="F74" s="932">
        <f>(SUM(F64:F73))*0.1</f>
        <v>0</v>
      </c>
    </row>
    <row r="75" spans="1:6" s="962" customFormat="1" ht="45.75" thickBot="1">
      <c r="A75" s="963" t="s">
        <v>1284</v>
      </c>
      <c r="B75" s="934"/>
      <c r="C75" s="935"/>
      <c r="D75" s="956"/>
      <c r="E75" s="937"/>
      <c r="F75" s="938">
        <f>SUM(F64:F74)</f>
        <v>0</v>
      </c>
    </row>
    <row r="76" spans="1:6" s="962" customFormat="1">
      <c r="A76" s="910"/>
      <c r="B76" s="910"/>
      <c r="C76" s="940"/>
      <c r="D76" s="949"/>
      <c r="E76" s="942"/>
      <c r="F76" s="943"/>
    </row>
    <row r="77" spans="1:6" s="962" customFormat="1">
      <c r="A77" s="910"/>
      <c r="B77" s="910"/>
      <c r="C77" s="940"/>
      <c r="D77" s="949"/>
      <c r="E77" s="942"/>
      <c r="F77" s="943"/>
    </row>
    <row r="78" spans="1:6" s="962" customFormat="1" ht="42.75" customHeight="1">
      <c r="A78" s="957" t="s">
        <v>1338</v>
      </c>
      <c r="B78" s="910"/>
      <c r="C78" s="940"/>
      <c r="D78" s="949"/>
      <c r="E78" s="942"/>
      <c r="F78" s="943"/>
    </row>
    <row r="79" spans="1:6" s="962" customFormat="1">
      <c r="A79" s="958"/>
      <c r="B79" s="959"/>
      <c r="C79" s="960"/>
      <c r="D79" s="945"/>
      <c r="E79" s="896"/>
      <c r="F79" s="897"/>
    </row>
    <row r="80" spans="1:6" s="962" customFormat="1">
      <c r="A80" s="914"/>
      <c r="B80" s="915" t="s">
        <v>1269</v>
      </c>
      <c r="C80" s="916" t="s">
        <v>909</v>
      </c>
      <c r="D80" s="917" t="s">
        <v>478</v>
      </c>
      <c r="E80" s="918" t="s">
        <v>1270</v>
      </c>
      <c r="F80" s="919" t="s">
        <v>480</v>
      </c>
    </row>
    <row r="81" spans="1:6" s="962" customFormat="1" ht="45">
      <c r="A81" s="961" t="s">
        <v>1339</v>
      </c>
      <c r="B81" s="921" t="s">
        <v>1340</v>
      </c>
      <c r="C81" s="927" t="s">
        <v>74</v>
      </c>
      <c r="D81" s="923">
        <v>0</v>
      </c>
      <c r="E81" s="924"/>
      <c r="F81" s="925">
        <f t="shared" ref="F81:F84" si="3">D81*E81</f>
        <v>0</v>
      </c>
    </row>
    <row r="82" spans="1:6" s="962" customFormat="1" ht="45">
      <c r="A82" s="961" t="s">
        <v>1339</v>
      </c>
      <c r="B82" s="921" t="s">
        <v>1341</v>
      </c>
      <c r="C82" s="927" t="s">
        <v>71</v>
      </c>
      <c r="D82" s="923">
        <v>0</v>
      </c>
      <c r="E82" s="924"/>
      <c r="F82" s="925">
        <f t="shared" si="3"/>
        <v>0</v>
      </c>
    </row>
    <row r="83" spans="1:6" s="962" customFormat="1" ht="45">
      <c r="A83" s="961" t="s">
        <v>1339</v>
      </c>
      <c r="B83" s="921" t="s">
        <v>1342</v>
      </c>
      <c r="C83" s="927" t="s">
        <v>74</v>
      </c>
      <c r="D83" s="923">
        <v>0</v>
      </c>
      <c r="E83" s="924"/>
      <c r="F83" s="925">
        <f t="shared" si="3"/>
        <v>0</v>
      </c>
    </row>
    <row r="84" spans="1:6" s="962" customFormat="1" ht="30">
      <c r="A84" s="961" t="s">
        <v>1339</v>
      </c>
      <c r="B84" s="921" t="s">
        <v>1343</v>
      </c>
      <c r="C84" s="927" t="s">
        <v>71</v>
      </c>
      <c r="D84" s="923">
        <v>0</v>
      </c>
      <c r="E84" s="924"/>
      <c r="F84" s="925">
        <f t="shared" si="3"/>
        <v>0</v>
      </c>
    </row>
    <row r="85" spans="1:6" s="962" customFormat="1" ht="30.75" thickBot="1">
      <c r="A85" s="961" t="s">
        <v>1344</v>
      </c>
      <c r="B85" s="928" t="s">
        <v>1280</v>
      </c>
      <c r="C85" s="929"/>
      <c r="D85" s="954"/>
      <c r="E85" s="931"/>
      <c r="F85" s="932">
        <f>(SUM(F81:F84))*0.1</f>
        <v>0</v>
      </c>
    </row>
    <row r="86" spans="1:6" s="962" customFormat="1" ht="45.75" thickBot="1">
      <c r="A86" s="963" t="s">
        <v>1285</v>
      </c>
      <c r="B86" s="934"/>
      <c r="C86" s="935"/>
      <c r="D86" s="956"/>
      <c r="E86" s="937"/>
      <c r="F86" s="938">
        <f>SUM(F81:F85)</f>
        <v>0</v>
      </c>
    </row>
    <row r="87" spans="1:6" s="962" customFormat="1">
      <c r="A87" s="910"/>
      <c r="B87" s="910"/>
      <c r="C87" s="940"/>
      <c r="D87" s="949"/>
      <c r="E87" s="942"/>
      <c r="F87" s="943"/>
    </row>
    <row r="88" spans="1:6" s="962" customFormat="1">
      <c r="A88" s="910"/>
      <c r="B88" s="910"/>
      <c r="C88" s="940"/>
      <c r="D88" s="949"/>
      <c r="E88" s="942"/>
      <c r="F88" s="943"/>
    </row>
    <row r="89" spans="1:6" s="962" customFormat="1" ht="37.5">
      <c r="A89" s="957" t="s">
        <v>1345</v>
      </c>
      <c r="B89" s="910"/>
      <c r="C89" s="940"/>
      <c r="D89" s="949"/>
      <c r="E89" s="942"/>
      <c r="F89" s="943"/>
    </row>
    <row r="91" spans="1:6">
      <c r="A91" s="914"/>
      <c r="B91" s="915" t="s">
        <v>1269</v>
      </c>
      <c r="C91" s="916" t="s">
        <v>909</v>
      </c>
      <c r="D91" s="917" t="s">
        <v>478</v>
      </c>
      <c r="E91" s="918" t="s">
        <v>1270</v>
      </c>
      <c r="F91" s="919" t="s">
        <v>480</v>
      </c>
    </row>
    <row r="92" spans="1:6" s="962" customFormat="1" ht="165">
      <c r="A92" s="952" t="s">
        <v>1346</v>
      </c>
      <c r="B92" s="921" t="s">
        <v>1347</v>
      </c>
      <c r="C92" s="927" t="s">
        <v>71</v>
      </c>
      <c r="D92" s="923">
        <v>31</v>
      </c>
      <c r="E92" s="924"/>
      <c r="F92" s="925">
        <f t="shared" ref="F92:F107" si="4">D92*E92</f>
        <v>0</v>
      </c>
    </row>
    <row r="93" spans="1:6" s="962" customFormat="1" ht="78.400000000000006" customHeight="1">
      <c r="A93" s="952" t="s">
        <v>1348</v>
      </c>
      <c r="B93" s="921" t="s">
        <v>1349</v>
      </c>
      <c r="C93" s="927" t="s">
        <v>74</v>
      </c>
      <c r="D93" s="923">
        <v>1</v>
      </c>
      <c r="E93" s="924"/>
      <c r="F93" s="925">
        <f t="shared" si="4"/>
        <v>0</v>
      </c>
    </row>
    <row r="94" spans="1:6" s="962" customFormat="1" ht="81" customHeight="1">
      <c r="A94" s="952" t="s">
        <v>1348</v>
      </c>
      <c r="B94" s="921" t="s">
        <v>1378</v>
      </c>
      <c r="C94" s="927" t="s">
        <v>74</v>
      </c>
      <c r="D94" s="923">
        <v>1</v>
      </c>
      <c r="E94" s="924"/>
      <c r="F94" s="925">
        <f t="shared" si="4"/>
        <v>0</v>
      </c>
    </row>
    <row r="95" spans="1:6" s="962" customFormat="1" ht="106.7" customHeight="1">
      <c r="A95" s="965" t="s">
        <v>1351</v>
      </c>
      <c r="B95" s="921" t="s">
        <v>1352</v>
      </c>
      <c r="C95" s="927" t="s">
        <v>74</v>
      </c>
      <c r="D95" s="923">
        <v>2</v>
      </c>
      <c r="E95" s="924"/>
      <c r="F95" s="925">
        <f t="shared" si="4"/>
        <v>0</v>
      </c>
    </row>
    <row r="96" spans="1:6" s="962" customFormat="1" ht="267.39999999999998" customHeight="1">
      <c r="A96" s="961" t="s">
        <v>1353</v>
      </c>
      <c r="B96" s="921" t="s">
        <v>1354</v>
      </c>
      <c r="C96" s="927" t="s">
        <v>74</v>
      </c>
      <c r="D96" s="923">
        <v>0</v>
      </c>
      <c r="E96" s="924"/>
      <c r="F96" s="925">
        <f t="shared" si="4"/>
        <v>0</v>
      </c>
    </row>
    <row r="97" spans="1:6" s="962" customFormat="1" ht="120">
      <c r="A97" s="961" t="s">
        <v>1353</v>
      </c>
      <c r="B97" s="921" t="s">
        <v>1355</v>
      </c>
      <c r="C97" s="927" t="s">
        <v>74</v>
      </c>
      <c r="D97" s="923">
        <v>0</v>
      </c>
      <c r="E97" s="924"/>
      <c r="F97" s="925">
        <f t="shared" si="4"/>
        <v>0</v>
      </c>
    </row>
    <row r="98" spans="1:6" s="962" customFormat="1">
      <c r="A98" s="952" t="s">
        <v>1356</v>
      </c>
      <c r="B98" s="921" t="s">
        <v>1357</v>
      </c>
      <c r="C98" s="966" t="s">
        <v>71</v>
      </c>
      <c r="D98" s="923">
        <v>31</v>
      </c>
      <c r="E98" s="924"/>
      <c r="F98" s="925">
        <f t="shared" si="4"/>
        <v>0</v>
      </c>
    </row>
    <row r="99" spans="1:6" s="962" customFormat="1" ht="45">
      <c r="A99" s="952" t="s">
        <v>1356</v>
      </c>
      <c r="B99" s="921" t="s">
        <v>1358</v>
      </c>
      <c r="C99" s="927" t="s">
        <v>71</v>
      </c>
      <c r="D99" s="923">
        <v>31</v>
      </c>
      <c r="E99" s="924"/>
      <c r="F99" s="925">
        <f t="shared" si="4"/>
        <v>0</v>
      </c>
    </row>
    <row r="100" spans="1:6" s="962" customFormat="1" ht="60">
      <c r="A100" s="952" t="s">
        <v>1356</v>
      </c>
      <c r="B100" s="921" t="s">
        <v>1359</v>
      </c>
      <c r="C100" s="927" t="s">
        <v>71</v>
      </c>
      <c r="D100" s="923">
        <v>31</v>
      </c>
      <c r="E100" s="924"/>
      <c r="F100" s="925">
        <f t="shared" si="4"/>
        <v>0</v>
      </c>
    </row>
    <row r="101" spans="1:6" s="962" customFormat="1">
      <c r="A101" s="952" t="s">
        <v>1360</v>
      </c>
      <c r="B101" s="921" t="s">
        <v>1361</v>
      </c>
      <c r="C101" s="927" t="s">
        <v>74</v>
      </c>
      <c r="D101" s="923">
        <v>0</v>
      </c>
      <c r="E101" s="924"/>
      <c r="F101" s="925">
        <f t="shared" si="4"/>
        <v>0</v>
      </c>
    </row>
    <row r="102" spans="1:6" s="962" customFormat="1" ht="30">
      <c r="A102" s="952" t="s">
        <v>1360</v>
      </c>
      <c r="B102" s="921" t="s">
        <v>1362</v>
      </c>
      <c r="C102" s="927" t="s">
        <v>74</v>
      </c>
      <c r="D102" s="923">
        <v>1</v>
      </c>
      <c r="E102" s="924"/>
      <c r="F102" s="925">
        <f t="shared" si="4"/>
        <v>0</v>
      </c>
    </row>
    <row r="103" spans="1:6" s="962" customFormat="1" ht="30">
      <c r="A103" s="952" t="s">
        <v>1360</v>
      </c>
      <c r="B103" s="921" t="s">
        <v>1363</v>
      </c>
      <c r="C103" s="927" t="s">
        <v>74</v>
      </c>
      <c r="D103" s="923">
        <v>1</v>
      </c>
      <c r="E103" s="924"/>
      <c r="F103" s="925">
        <f t="shared" si="4"/>
        <v>0</v>
      </c>
    </row>
    <row r="104" spans="1:6" s="962" customFormat="1" ht="30">
      <c r="A104" s="952" t="s">
        <v>1360</v>
      </c>
      <c r="B104" s="921" t="s">
        <v>1364</v>
      </c>
      <c r="C104" s="927" t="s">
        <v>74</v>
      </c>
      <c r="D104" s="923">
        <v>2</v>
      </c>
      <c r="E104" s="924"/>
      <c r="F104" s="925">
        <f t="shared" si="4"/>
        <v>0</v>
      </c>
    </row>
    <row r="105" spans="1:6" s="962" customFormat="1">
      <c r="A105" s="952" t="s">
        <v>1360</v>
      </c>
      <c r="B105" s="921" t="s">
        <v>1365</v>
      </c>
      <c r="C105" s="927" t="s">
        <v>74</v>
      </c>
      <c r="D105" s="923">
        <v>0</v>
      </c>
      <c r="E105" s="924"/>
      <c r="F105" s="925">
        <f t="shared" si="4"/>
        <v>0</v>
      </c>
    </row>
    <row r="106" spans="1:6" s="962" customFormat="1">
      <c r="A106" s="952" t="s">
        <v>1360</v>
      </c>
      <c r="B106" s="921" t="s">
        <v>1366</v>
      </c>
      <c r="C106" s="927" t="s">
        <v>74</v>
      </c>
      <c r="D106" s="923">
        <v>0</v>
      </c>
      <c r="E106" s="924"/>
      <c r="F106" s="925">
        <f t="shared" si="4"/>
        <v>0</v>
      </c>
    </row>
    <row r="107" spans="1:6" s="962" customFormat="1" ht="45">
      <c r="A107" s="952" t="s">
        <v>1360</v>
      </c>
      <c r="B107" s="921" t="s">
        <v>1367</v>
      </c>
      <c r="C107" s="927" t="s">
        <v>71</v>
      </c>
      <c r="D107" s="923">
        <v>0</v>
      </c>
      <c r="E107" s="924"/>
      <c r="F107" s="925">
        <f t="shared" si="4"/>
        <v>0</v>
      </c>
    </row>
    <row r="108" spans="1:6" ht="30.75" thickBot="1">
      <c r="A108" s="953" t="s">
        <v>1368</v>
      </c>
      <c r="B108" s="928" t="s">
        <v>1280</v>
      </c>
      <c r="C108" s="929"/>
      <c r="D108" s="954"/>
      <c r="E108" s="931"/>
      <c r="F108" s="932">
        <f>(SUM(F92:F107))*0.1</f>
        <v>0</v>
      </c>
    </row>
    <row r="109" spans="1:6" ht="30.75" thickBot="1">
      <c r="A109" s="934" t="s">
        <v>1286</v>
      </c>
      <c r="B109" s="934"/>
      <c r="C109" s="935"/>
      <c r="D109" s="956"/>
      <c r="E109" s="937"/>
      <c r="F109" s="938">
        <f>SUM(F92:F108)</f>
        <v>0</v>
      </c>
    </row>
  </sheetData>
  <sheetProtection algorithmName="SHA-512" hashValue="7DYXYKYaayaX/0zg32+5jdpD3SzUrMKvVaFj23OXWA9j/o96Warloal4x4DoEMQt98oDhG4tbTI6LOsdQT0WTg==" saltValue="Zc6gxr+98+xCTc0F4DBcrQ==" spinCount="100000" sheet="1" objects="1" scenarios="1"/>
  <protectedRanges>
    <protectedRange sqref="E19:E109" name="CENA"/>
  </protectedRange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106"/>
  <sheetViews>
    <sheetView workbookViewId="0">
      <selection activeCell="J100" sqref="J100"/>
    </sheetView>
  </sheetViews>
  <sheetFormatPr defaultColWidth="9.140625" defaultRowHeight="15"/>
  <cols>
    <col min="1" max="1" width="23.42578125" style="899" customWidth="1"/>
    <col min="2" max="2" width="62" style="944" customWidth="1"/>
    <col min="3" max="3" width="7.7109375" style="894" customWidth="1"/>
    <col min="4" max="4" width="13.5703125" style="945" customWidth="1"/>
    <col min="5" max="5" width="16.42578125" style="896" customWidth="1"/>
    <col min="6" max="6" width="13.85546875" style="897" customWidth="1"/>
    <col min="7" max="16384" width="9.140625" style="898"/>
  </cols>
  <sheetData>
    <row r="1" spans="1:6" ht="21">
      <c r="A1" s="892" t="s">
        <v>709</v>
      </c>
      <c r="B1" s="893" t="s">
        <v>1260</v>
      </c>
    </row>
    <row r="2" spans="1:6" ht="21">
      <c r="A2" s="892"/>
      <c r="B2" s="893"/>
    </row>
    <row r="3" spans="1:6" ht="21">
      <c r="A3" s="892"/>
      <c r="B3" s="893"/>
    </row>
    <row r="4" spans="1:6" s="897" customFormat="1" ht="21">
      <c r="A4" s="899"/>
      <c r="B4" s="900" t="s">
        <v>1256</v>
      </c>
      <c r="C4" s="901"/>
      <c r="D4" s="945"/>
      <c r="E4" s="896"/>
    </row>
    <row r="5" spans="1:6" s="897" customFormat="1" ht="15.75">
      <c r="A5" s="899"/>
      <c r="B5" s="901"/>
      <c r="C5" s="901"/>
      <c r="D5" s="945"/>
      <c r="E5" s="896"/>
    </row>
    <row r="6" spans="1:6" s="897" customFormat="1" ht="18.75">
      <c r="A6" s="899"/>
      <c r="B6" s="902" t="s">
        <v>1281</v>
      </c>
      <c r="C6" s="903"/>
      <c r="D6" s="946"/>
      <c r="E6" s="905">
        <f>F35</f>
        <v>0</v>
      </c>
    </row>
    <row r="7" spans="1:6" s="897" customFormat="1" ht="18.75">
      <c r="A7" s="899"/>
      <c r="B7" s="902" t="s">
        <v>1282</v>
      </c>
      <c r="C7" s="903"/>
      <c r="D7" s="946"/>
      <c r="E7" s="905">
        <f>F54</f>
        <v>0</v>
      </c>
    </row>
    <row r="8" spans="1:6" s="897" customFormat="1" ht="18.75">
      <c r="A8" s="899"/>
      <c r="B8" s="902" t="s">
        <v>1283</v>
      </c>
      <c r="C8" s="903"/>
      <c r="D8" s="946"/>
      <c r="E8" s="905">
        <v>0</v>
      </c>
    </row>
    <row r="9" spans="1:6" s="897" customFormat="1" ht="18.75">
      <c r="A9" s="899"/>
      <c r="B9" s="902" t="s">
        <v>1284</v>
      </c>
      <c r="C9" s="903"/>
      <c r="D9" s="946"/>
      <c r="E9" s="905">
        <f>F75</f>
        <v>0</v>
      </c>
    </row>
    <row r="10" spans="1:6" s="897" customFormat="1" ht="18.75">
      <c r="A10" s="899"/>
      <c r="B10" s="902" t="s">
        <v>1285</v>
      </c>
      <c r="C10" s="903"/>
      <c r="D10" s="946"/>
      <c r="E10" s="905">
        <f>F86</f>
        <v>0</v>
      </c>
    </row>
    <row r="11" spans="1:6" s="897" customFormat="1" ht="18.75">
      <c r="A11" s="899"/>
      <c r="B11" s="902" t="s">
        <v>1286</v>
      </c>
      <c r="C11" s="903"/>
      <c r="D11" s="946"/>
      <c r="E11" s="905">
        <f>F106</f>
        <v>0</v>
      </c>
    </row>
    <row r="12" spans="1:6" s="897" customFormat="1" ht="18.75">
      <c r="A12" s="899"/>
      <c r="B12" s="906" t="s">
        <v>13</v>
      </c>
      <c r="C12" s="907"/>
      <c r="D12" s="947"/>
      <c r="E12" s="909">
        <f>SUM(E6:E11)</f>
        <v>0</v>
      </c>
    </row>
    <row r="15" spans="1:6">
      <c r="A15" s="910"/>
      <c r="B15" s="911"/>
      <c r="C15" s="912"/>
    </row>
    <row r="16" spans="1:6" ht="37.5">
      <c r="A16" s="948" t="s">
        <v>1287</v>
      </c>
      <c r="B16" s="910"/>
      <c r="C16" s="940"/>
      <c r="D16" s="949"/>
      <c r="E16" s="942"/>
      <c r="F16" s="943"/>
    </row>
    <row r="17" spans="1:6">
      <c r="A17" s="950"/>
      <c r="B17" s="951"/>
    </row>
    <row r="18" spans="1:6">
      <c r="A18" s="914"/>
      <c r="B18" s="915" t="s">
        <v>1269</v>
      </c>
      <c r="C18" s="916" t="s">
        <v>909</v>
      </c>
      <c r="D18" s="917" t="s">
        <v>478</v>
      </c>
      <c r="E18" s="918" t="s">
        <v>1270</v>
      </c>
      <c r="F18" s="919" t="s">
        <v>480</v>
      </c>
    </row>
    <row r="19" spans="1:6" ht="63.75" customHeight="1">
      <c r="A19" s="952" t="s">
        <v>1288</v>
      </c>
      <c r="B19" s="921" t="s">
        <v>1289</v>
      </c>
      <c r="C19" s="927" t="s">
        <v>71</v>
      </c>
      <c r="D19" s="923">
        <v>323</v>
      </c>
      <c r="E19" s="924"/>
      <c r="F19" s="925">
        <f>D19*E19</f>
        <v>0</v>
      </c>
    </row>
    <row r="20" spans="1:6" ht="45">
      <c r="A20" s="952" t="s">
        <v>1288</v>
      </c>
      <c r="B20" s="921" t="s">
        <v>1290</v>
      </c>
      <c r="C20" s="927" t="s">
        <v>275</v>
      </c>
      <c r="D20" s="923">
        <v>15</v>
      </c>
      <c r="E20" s="924"/>
      <c r="F20" s="925">
        <f t="shared" ref="F20:F33" si="0">D20*E20</f>
        <v>0</v>
      </c>
    </row>
    <row r="21" spans="1:6" ht="63" customHeight="1">
      <c r="A21" s="952" t="s">
        <v>1288</v>
      </c>
      <c r="B21" s="921" t="s">
        <v>1369</v>
      </c>
      <c r="C21" s="927" t="s">
        <v>299</v>
      </c>
      <c r="D21" s="923">
        <v>0</v>
      </c>
      <c r="E21" s="924"/>
      <c r="F21" s="925">
        <f t="shared" si="0"/>
        <v>0</v>
      </c>
    </row>
    <row r="22" spans="1:6" ht="63.75" customHeight="1">
      <c r="A22" s="952" t="s">
        <v>1288</v>
      </c>
      <c r="B22" s="921" t="s">
        <v>1292</v>
      </c>
      <c r="C22" s="927" t="s">
        <v>299</v>
      </c>
      <c r="D22" s="923">
        <v>0</v>
      </c>
      <c r="E22" s="924"/>
      <c r="F22" s="925">
        <f t="shared" si="0"/>
        <v>0</v>
      </c>
    </row>
    <row r="23" spans="1:6" ht="60">
      <c r="A23" s="952" t="s">
        <v>1288</v>
      </c>
      <c r="B23" s="921" t="s">
        <v>1370</v>
      </c>
      <c r="C23" s="927" t="s">
        <v>299</v>
      </c>
      <c r="D23" s="923">
        <v>0</v>
      </c>
      <c r="E23" s="924"/>
      <c r="F23" s="925">
        <f t="shared" si="0"/>
        <v>0</v>
      </c>
    </row>
    <row r="24" spans="1:6" ht="60">
      <c r="A24" s="952" t="s">
        <v>1288</v>
      </c>
      <c r="B24" s="921" t="s">
        <v>1371</v>
      </c>
      <c r="C24" s="927" t="s">
        <v>299</v>
      </c>
      <c r="D24" s="923">
        <v>0</v>
      </c>
      <c r="E24" s="924"/>
      <c r="F24" s="925">
        <f t="shared" si="0"/>
        <v>0</v>
      </c>
    </row>
    <row r="25" spans="1:6" ht="60">
      <c r="A25" s="952" t="s">
        <v>1288</v>
      </c>
      <c r="B25" s="921" t="s">
        <v>1372</v>
      </c>
      <c r="C25" s="927" t="s">
        <v>299</v>
      </c>
      <c r="D25" s="923">
        <v>0</v>
      </c>
      <c r="E25" s="924"/>
      <c r="F25" s="925">
        <f t="shared" si="0"/>
        <v>0</v>
      </c>
    </row>
    <row r="26" spans="1:6" ht="60">
      <c r="A26" s="952" t="s">
        <v>1288</v>
      </c>
      <c r="B26" s="921" t="s">
        <v>1373</v>
      </c>
      <c r="C26" s="927" t="s">
        <v>299</v>
      </c>
      <c r="D26" s="923">
        <v>0</v>
      </c>
      <c r="E26" s="924"/>
      <c r="F26" s="925">
        <f t="shared" si="0"/>
        <v>0</v>
      </c>
    </row>
    <row r="27" spans="1:6" ht="60">
      <c r="A27" s="952" t="s">
        <v>1288</v>
      </c>
      <c r="B27" s="921" t="s">
        <v>1374</v>
      </c>
      <c r="C27" s="927" t="s">
        <v>299</v>
      </c>
      <c r="D27" s="923">
        <v>0</v>
      </c>
      <c r="E27" s="924"/>
      <c r="F27" s="925">
        <f t="shared" si="0"/>
        <v>0</v>
      </c>
    </row>
    <row r="28" spans="1:6" ht="63" customHeight="1">
      <c r="A28" s="952" t="s">
        <v>1288</v>
      </c>
      <c r="B28" s="921" t="s">
        <v>1375</v>
      </c>
      <c r="C28" s="927" t="s">
        <v>299</v>
      </c>
      <c r="D28" s="923">
        <v>0</v>
      </c>
      <c r="E28" s="924"/>
      <c r="F28" s="925">
        <f t="shared" si="0"/>
        <v>0</v>
      </c>
    </row>
    <row r="29" spans="1:6" ht="45">
      <c r="A29" s="952" t="s">
        <v>1299</v>
      </c>
      <c r="B29" s="921" t="s">
        <v>1379</v>
      </c>
      <c r="C29" s="927" t="s">
        <v>71</v>
      </c>
      <c r="D29" s="923">
        <v>0</v>
      </c>
      <c r="E29" s="924"/>
      <c r="F29" s="925">
        <f t="shared" si="0"/>
        <v>0</v>
      </c>
    </row>
    <row r="30" spans="1:6" ht="75">
      <c r="A30" s="952" t="s">
        <v>1299</v>
      </c>
      <c r="B30" s="921" t="s">
        <v>1380</v>
      </c>
      <c r="C30" s="927" t="s">
        <v>71</v>
      </c>
      <c r="D30" s="923">
        <v>0</v>
      </c>
      <c r="E30" s="924"/>
      <c r="F30" s="925">
        <f t="shared" si="0"/>
        <v>0</v>
      </c>
    </row>
    <row r="31" spans="1:6">
      <c r="A31" s="952" t="s">
        <v>1302</v>
      </c>
      <c r="B31" s="921" t="s">
        <v>1303</v>
      </c>
      <c r="C31" s="927" t="s">
        <v>288</v>
      </c>
      <c r="D31" s="923">
        <v>10</v>
      </c>
      <c r="E31" s="924"/>
      <c r="F31" s="925">
        <f t="shared" si="0"/>
        <v>0</v>
      </c>
    </row>
    <row r="32" spans="1:6" ht="30">
      <c r="A32" s="952" t="s">
        <v>1302</v>
      </c>
      <c r="B32" s="921" t="s">
        <v>1304</v>
      </c>
      <c r="C32" s="927" t="s">
        <v>288</v>
      </c>
      <c r="D32" s="923">
        <v>5</v>
      </c>
      <c r="E32" s="924"/>
      <c r="F32" s="925">
        <f t="shared" si="0"/>
        <v>0</v>
      </c>
    </row>
    <row r="33" spans="1:6" ht="30">
      <c r="A33" s="952" t="s">
        <v>1302</v>
      </c>
      <c r="B33" s="921" t="s">
        <v>1305</v>
      </c>
      <c r="C33" s="927" t="s">
        <v>288</v>
      </c>
      <c r="D33" s="923">
        <v>10</v>
      </c>
      <c r="E33" s="924"/>
      <c r="F33" s="925">
        <f t="shared" si="0"/>
        <v>0</v>
      </c>
    </row>
    <row r="34" spans="1:6" ht="30.75" thickBot="1">
      <c r="A34" s="953" t="s">
        <v>1306</v>
      </c>
      <c r="B34" s="928" t="s">
        <v>1280</v>
      </c>
      <c r="C34" s="929"/>
      <c r="D34" s="954"/>
      <c r="E34" s="931"/>
      <c r="F34" s="932">
        <f>(SUM(F19:F33))*0.1</f>
        <v>0</v>
      </c>
    </row>
    <row r="35" spans="1:6" ht="30.75" thickBot="1">
      <c r="A35" s="955" t="s">
        <v>1281</v>
      </c>
      <c r="B35" s="934"/>
      <c r="C35" s="935"/>
      <c r="D35" s="956"/>
      <c r="E35" s="937"/>
      <c r="F35" s="938">
        <f>SUM(F19:F34)</f>
        <v>0</v>
      </c>
    </row>
    <row r="36" spans="1:6">
      <c r="A36" s="939"/>
      <c r="B36" s="910"/>
      <c r="C36" s="940"/>
      <c r="D36" s="949"/>
      <c r="E36" s="942"/>
      <c r="F36" s="943"/>
    </row>
    <row r="37" spans="1:6">
      <c r="A37" s="939"/>
      <c r="B37" s="910"/>
      <c r="C37" s="940"/>
      <c r="D37" s="949"/>
      <c r="E37" s="942"/>
      <c r="F37" s="943"/>
    </row>
    <row r="38" spans="1:6" ht="56.25">
      <c r="A38" s="957" t="s">
        <v>1307</v>
      </c>
      <c r="B38" s="910"/>
      <c r="C38" s="940"/>
      <c r="D38" s="949"/>
      <c r="E38" s="942"/>
      <c r="F38" s="943"/>
    </row>
    <row r="39" spans="1:6">
      <c r="A39" s="958"/>
      <c r="B39" s="959"/>
      <c r="C39" s="960"/>
    </row>
    <row r="40" spans="1:6">
      <c r="A40" s="914"/>
      <c r="B40" s="915" t="s">
        <v>1269</v>
      </c>
      <c r="C40" s="916" t="s">
        <v>909</v>
      </c>
      <c r="D40" s="917" t="s">
        <v>478</v>
      </c>
      <c r="E40" s="918" t="s">
        <v>1270</v>
      </c>
      <c r="F40" s="919" t="s">
        <v>480</v>
      </c>
    </row>
    <row r="41" spans="1:6" s="962" customFormat="1" ht="30">
      <c r="A41" s="961" t="s">
        <v>1308</v>
      </c>
      <c r="B41" s="921" t="s">
        <v>1309</v>
      </c>
      <c r="C41" s="927" t="s">
        <v>71</v>
      </c>
      <c r="D41" s="923">
        <v>0</v>
      </c>
      <c r="E41" s="924"/>
      <c r="F41" s="925">
        <f t="shared" ref="F41:F52" si="1">D41*E41</f>
        <v>0</v>
      </c>
    </row>
    <row r="42" spans="1:6" s="962" customFormat="1" ht="45">
      <c r="A42" s="961" t="s">
        <v>1308</v>
      </c>
      <c r="B42" s="921" t="s">
        <v>1310</v>
      </c>
      <c r="C42" s="927" t="s">
        <v>86</v>
      </c>
      <c r="D42" s="923">
        <v>0</v>
      </c>
      <c r="E42" s="924"/>
      <c r="F42" s="925">
        <f t="shared" si="1"/>
        <v>0</v>
      </c>
    </row>
    <row r="43" spans="1:6" s="962" customFormat="1" ht="45">
      <c r="A43" s="961" t="s">
        <v>1308</v>
      </c>
      <c r="B43" s="921" t="s">
        <v>1311</v>
      </c>
      <c r="C43" s="927" t="s">
        <v>104</v>
      </c>
      <c r="D43" s="923">
        <v>0</v>
      </c>
      <c r="E43" s="924"/>
      <c r="F43" s="925">
        <f t="shared" si="1"/>
        <v>0</v>
      </c>
    </row>
    <row r="44" spans="1:6" s="962" customFormat="1" ht="30">
      <c r="A44" s="961" t="s">
        <v>1308</v>
      </c>
      <c r="B44" s="921" t="s">
        <v>1312</v>
      </c>
      <c r="C44" s="927" t="s">
        <v>86</v>
      </c>
      <c r="D44" s="923">
        <v>0</v>
      </c>
      <c r="E44" s="924"/>
      <c r="F44" s="925">
        <f t="shared" si="1"/>
        <v>0</v>
      </c>
    </row>
    <row r="45" spans="1:6" s="962" customFormat="1" ht="30">
      <c r="A45" s="961" t="s">
        <v>1313</v>
      </c>
      <c r="B45" s="921" t="s">
        <v>1314</v>
      </c>
      <c r="C45" s="927" t="s">
        <v>104</v>
      </c>
      <c r="D45" s="923">
        <v>0</v>
      </c>
      <c r="E45" s="924"/>
      <c r="F45" s="925">
        <f t="shared" si="1"/>
        <v>0</v>
      </c>
    </row>
    <row r="46" spans="1:6" s="962" customFormat="1" ht="30">
      <c r="A46" s="961" t="s">
        <v>1313</v>
      </c>
      <c r="B46" s="921" t="s">
        <v>1315</v>
      </c>
      <c r="C46" s="927" t="s">
        <v>104</v>
      </c>
      <c r="D46" s="923">
        <v>0</v>
      </c>
      <c r="E46" s="924"/>
      <c r="F46" s="925">
        <f t="shared" si="1"/>
        <v>0</v>
      </c>
    </row>
    <row r="47" spans="1:6" s="962" customFormat="1" ht="30">
      <c r="A47" s="961" t="s">
        <v>1313</v>
      </c>
      <c r="B47" s="921" t="s">
        <v>1316</v>
      </c>
      <c r="C47" s="927" t="s">
        <v>86</v>
      </c>
      <c r="D47" s="923">
        <v>0</v>
      </c>
      <c r="E47" s="924"/>
      <c r="F47" s="925">
        <f t="shared" si="1"/>
        <v>0</v>
      </c>
    </row>
    <row r="48" spans="1:6" s="962" customFormat="1" ht="30">
      <c r="A48" s="961" t="s">
        <v>1313</v>
      </c>
      <c r="B48" s="921" t="s">
        <v>1317</v>
      </c>
      <c r="C48" s="927" t="s">
        <v>86</v>
      </c>
      <c r="D48" s="923">
        <v>0</v>
      </c>
      <c r="E48" s="924"/>
      <c r="F48" s="925">
        <f t="shared" si="1"/>
        <v>0</v>
      </c>
    </row>
    <row r="49" spans="1:6" s="962" customFormat="1" ht="30">
      <c r="A49" s="961" t="s">
        <v>1313</v>
      </c>
      <c r="B49" s="921" t="s">
        <v>1318</v>
      </c>
      <c r="C49" s="927" t="s">
        <v>86</v>
      </c>
      <c r="D49" s="923">
        <v>0</v>
      </c>
      <c r="E49" s="924"/>
      <c r="F49" s="925">
        <f t="shared" si="1"/>
        <v>0</v>
      </c>
    </row>
    <row r="50" spans="1:6" s="962" customFormat="1" ht="30">
      <c r="A50" s="961" t="s">
        <v>1313</v>
      </c>
      <c r="B50" s="921" t="s">
        <v>1319</v>
      </c>
      <c r="C50" s="927" t="s">
        <v>86</v>
      </c>
      <c r="D50" s="923">
        <v>0</v>
      </c>
      <c r="E50" s="924"/>
      <c r="F50" s="925">
        <f t="shared" si="1"/>
        <v>0</v>
      </c>
    </row>
    <row r="51" spans="1:6" s="962" customFormat="1" ht="30">
      <c r="A51" s="961" t="s">
        <v>1313</v>
      </c>
      <c r="B51" s="921" t="s">
        <v>1320</v>
      </c>
      <c r="C51" s="927" t="s">
        <v>86</v>
      </c>
      <c r="D51" s="923">
        <v>0</v>
      </c>
      <c r="E51" s="924"/>
      <c r="F51" s="925">
        <f t="shared" si="1"/>
        <v>0</v>
      </c>
    </row>
    <row r="52" spans="1:6" s="962" customFormat="1" ht="45">
      <c r="A52" s="961" t="s">
        <v>1313</v>
      </c>
      <c r="B52" s="921" t="s">
        <v>1321</v>
      </c>
      <c r="C52" s="927" t="s">
        <v>299</v>
      </c>
      <c r="D52" s="923">
        <v>0</v>
      </c>
      <c r="E52" s="924"/>
      <c r="F52" s="925">
        <f t="shared" si="1"/>
        <v>0</v>
      </c>
    </row>
    <row r="53" spans="1:6" ht="30.75" thickBot="1">
      <c r="A53" s="961" t="s">
        <v>1322</v>
      </c>
      <c r="B53" s="928" t="s">
        <v>1280</v>
      </c>
      <c r="C53" s="929"/>
      <c r="D53" s="954"/>
      <c r="E53" s="931"/>
      <c r="F53" s="932">
        <f>(SUM(F41:F52))*0.1</f>
        <v>0</v>
      </c>
    </row>
    <row r="54" spans="1:6" ht="30.75" thickBot="1">
      <c r="A54" s="963" t="s">
        <v>1282</v>
      </c>
      <c r="B54" s="934"/>
      <c r="C54" s="935"/>
      <c r="D54" s="956"/>
      <c r="E54" s="937"/>
      <c r="F54" s="938">
        <f>SUM(F41:F53)</f>
        <v>0</v>
      </c>
    </row>
    <row r="55" spans="1:6">
      <c r="A55" s="910"/>
      <c r="B55" s="910"/>
      <c r="C55" s="940"/>
      <c r="D55" s="949"/>
      <c r="E55" s="942"/>
      <c r="F55" s="943"/>
    </row>
    <row r="56" spans="1:6">
      <c r="A56" s="910"/>
      <c r="B56" s="910"/>
      <c r="C56" s="940"/>
      <c r="D56" s="949"/>
      <c r="E56" s="942"/>
      <c r="F56" s="943"/>
    </row>
    <row r="57" spans="1:6" ht="37.5">
      <c r="A57" s="957" t="s">
        <v>1323</v>
      </c>
      <c r="B57" s="910"/>
      <c r="C57" s="940"/>
      <c r="D57" s="949"/>
      <c r="E57" s="942"/>
      <c r="F57" s="943"/>
    </row>
    <row r="58" spans="1:6" ht="15.75" customHeight="1">
      <c r="A58" s="958"/>
      <c r="B58" s="959"/>
      <c r="C58" s="960"/>
    </row>
    <row r="59" spans="1:6" ht="16.5" customHeight="1">
      <c r="A59" s="910"/>
      <c r="B59" s="910"/>
      <c r="C59" s="940"/>
      <c r="D59" s="949"/>
      <c r="E59" s="942"/>
      <c r="F59" s="943"/>
    </row>
    <row r="60" spans="1:6" ht="16.5" customHeight="1">
      <c r="A60" s="910"/>
      <c r="B60" s="910"/>
      <c r="C60" s="940"/>
      <c r="D60" s="949"/>
      <c r="E60" s="942"/>
      <c r="F60" s="943"/>
    </row>
    <row r="61" spans="1:6" ht="39.75" customHeight="1">
      <c r="A61" s="964" t="s">
        <v>1324</v>
      </c>
      <c r="B61" s="910"/>
      <c r="C61" s="940"/>
      <c r="D61" s="949"/>
      <c r="E61" s="942"/>
      <c r="F61" s="943"/>
    </row>
    <row r="63" spans="1:6">
      <c r="A63" s="914"/>
      <c r="B63" s="915" t="s">
        <v>1269</v>
      </c>
      <c r="C63" s="916" t="s">
        <v>909</v>
      </c>
      <c r="D63" s="917" t="s">
        <v>478</v>
      </c>
      <c r="E63" s="918" t="s">
        <v>1270</v>
      </c>
      <c r="F63" s="919" t="s">
        <v>480</v>
      </c>
    </row>
    <row r="64" spans="1:6" s="962" customFormat="1" ht="60">
      <c r="A64" s="952" t="s">
        <v>1325</v>
      </c>
      <c r="B64" s="921" t="s">
        <v>1326</v>
      </c>
      <c r="C64" s="927" t="s">
        <v>104</v>
      </c>
      <c r="D64" s="923">
        <v>0</v>
      </c>
      <c r="E64" s="924"/>
      <c r="F64" s="925">
        <f t="shared" ref="F64:F73" si="2">D64*E64</f>
        <v>0</v>
      </c>
    </row>
    <row r="65" spans="1:6" s="962" customFormat="1" ht="60">
      <c r="A65" s="952" t="s">
        <v>1325</v>
      </c>
      <c r="B65" s="921" t="s">
        <v>1327</v>
      </c>
      <c r="C65" s="927" t="s">
        <v>104</v>
      </c>
      <c r="D65" s="923">
        <v>125</v>
      </c>
      <c r="E65" s="924"/>
      <c r="F65" s="925">
        <f t="shared" si="2"/>
        <v>0</v>
      </c>
    </row>
    <row r="66" spans="1:6" s="962" customFormat="1" ht="45">
      <c r="A66" s="952" t="s">
        <v>1325</v>
      </c>
      <c r="B66" s="921" t="s">
        <v>1328</v>
      </c>
      <c r="C66" s="927" t="s">
        <v>104</v>
      </c>
      <c r="D66" s="923">
        <v>3</v>
      </c>
      <c r="E66" s="924"/>
      <c r="F66" s="925">
        <f t="shared" si="2"/>
        <v>0</v>
      </c>
    </row>
    <row r="67" spans="1:6" s="962" customFormat="1" ht="48" customHeight="1">
      <c r="A67" s="952" t="s">
        <v>1325</v>
      </c>
      <c r="B67" s="921" t="s">
        <v>1329</v>
      </c>
      <c r="C67" s="927" t="s">
        <v>104</v>
      </c>
      <c r="D67" s="923">
        <v>0</v>
      </c>
      <c r="E67" s="924"/>
      <c r="F67" s="924">
        <f t="shared" si="2"/>
        <v>0</v>
      </c>
    </row>
    <row r="68" spans="1:6" s="962" customFormat="1" ht="45.75" customHeight="1">
      <c r="A68" s="952" t="s">
        <v>1330</v>
      </c>
      <c r="B68" s="921" t="s">
        <v>1331</v>
      </c>
      <c r="C68" s="927" t="s">
        <v>86</v>
      </c>
      <c r="D68" s="923">
        <v>194</v>
      </c>
      <c r="E68" s="924"/>
      <c r="F68" s="925">
        <f t="shared" si="2"/>
        <v>0</v>
      </c>
    </row>
    <row r="69" spans="1:6" s="962" customFormat="1" ht="30">
      <c r="A69" s="952" t="s">
        <v>1330</v>
      </c>
      <c r="B69" s="921" t="s">
        <v>1332</v>
      </c>
      <c r="C69" s="927" t="s">
        <v>86</v>
      </c>
      <c r="D69" s="923">
        <v>194</v>
      </c>
      <c r="E69" s="924"/>
      <c r="F69" s="925">
        <f t="shared" si="2"/>
        <v>0</v>
      </c>
    </row>
    <row r="70" spans="1:6" s="962" customFormat="1" ht="75">
      <c r="A70" s="952" t="s">
        <v>1330</v>
      </c>
      <c r="B70" s="921" t="s">
        <v>1333</v>
      </c>
      <c r="C70" s="927" t="s">
        <v>104</v>
      </c>
      <c r="D70" s="923">
        <v>39</v>
      </c>
      <c r="E70" s="924"/>
      <c r="F70" s="925">
        <f t="shared" si="2"/>
        <v>0</v>
      </c>
    </row>
    <row r="71" spans="1:6" s="962" customFormat="1" ht="60">
      <c r="A71" s="952" t="s">
        <v>1330</v>
      </c>
      <c r="B71" s="921" t="s">
        <v>1334</v>
      </c>
      <c r="C71" s="927" t="s">
        <v>104</v>
      </c>
      <c r="D71" s="923">
        <v>146</v>
      </c>
      <c r="E71" s="924"/>
      <c r="F71" s="925">
        <f t="shared" si="2"/>
        <v>0</v>
      </c>
    </row>
    <row r="72" spans="1:6" s="962" customFormat="1" ht="45">
      <c r="A72" s="952" t="s">
        <v>1330</v>
      </c>
      <c r="B72" s="921" t="s">
        <v>1335</v>
      </c>
      <c r="C72" s="927" t="s">
        <v>104</v>
      </c>
      <c r="D72" s="923">
        <v>0</v>
      </c>
      <c r="E72" s="924"/>
      <c r="F72" s="925">
        <f t="shared" si="2"/>
        <v>0</v>
      </c>
    </row>
    <row r="73" spans="1:6" s="962" customFormat="1" ht="60">
      <c r="A73" s="952" t="s">
        <v>1330</v>
      </c>
      <c r="B73" s="921" t="s">
        <v>1336</v>
      </c>
      <c r="C73" s="927" t="s">
        <v>104</v>
      </c>
      <c r="D73" s="923">
        <v>0</v>
      </c>
      <c r="E73" s="924"/>
      <c r="F73" s="924">
        <f t="shared" si="2"/>
        <v>0</v>
      </c>
    </row>
    <row r="74" spans="1:6" s="962" customFormat="1" ht="30.75" thickBot="1">
      <c r="A74" s="953" t="s">
        <v>1337</v>
      </c>
      <c r="B74" s="928" t="s">
        <v>1280</v>
      </c>
      <c r="C74" s="929"/>
      <c r="D74" s="954"/>
      <c r="E74" s="931"/>
      <c r="F74" s="932">
        <f>(SUM(F64:F73))*0.1</f>
        <v>0</v>
      </c>
    </row>
    <row r="75" spans="1:6" s="962" customFormat="1" ht="45.75" thickBot="1">
      <c r="A75" s="963" t="s">
        <v>1284</v>
      </c>
      <c r="B75" s="934"/>
      <c r="C75" s="935"/>
      <c r="D75" s="956"/>
      <c r="E75" s="937"/>
      <c r="F75" s="938">
        <f>SUM(F64:F74)</f>
        <v>0</v>
      </c>
    </row>
    <row r="76" spans="1:6" s="962" customFormat="1">
      <c r="A76" s="910"/>
      <c r="B76" s="910"/>
      <c r="C76" s="940"/>
      <c r="D76" s="949"/>
      <c r="E76" s="942"/>
      <c r="F76" s="943"/>
    </row>
    <row r="77" spans="1:6" s="962" customFormat="1">
      <c r="A77" s="910"/>
      <c r="B77" s="910"/>
      <c r="C77" s="940"/>
      <c r="D77" s="949"/>
      <c r="E77" s="942"/>
      <c r="F77" s="943"/>
    </row>
    <row r="78" spans="1:6" s="962" customFormat="1" ht="42.75" customHeight="1">
      <c r="A78" s="957" t="s">
        <v>1338</v>
      </c>
      <c r="B78" s="910"/>
      <c r="C78" s="940"/>
      <c r="D78" s="949"/>
      <c r="E78" s="942"/>
      <c r="F78" s="943"/>
    </row>
    <row r="79" spans="1:6" s="962" customFormat="1">
      <c r="A79" s="958"/>
      <c r="B79" s="959"/>
      <c r="C79" s="960"/>
      <c r="D79" s="945"/>
      <c r="E79" s="896"/>
      <c r="F79" s="897"/>
    </row>
    <row r="80" spans="1:6" s="962" customFormat="1">
      <c r="A80" s="914"/>
      <c r="B80" s="915" t="s">
        <v>1269</v>
      </c>
      <c r="C80" s="916" t="s">
        <v>909</v>
      </c>
      <c r="D80" s="917" t="s">
        <v>478</v>
      </c>
      <c r="E80" s="918" t="s">
        <v>1270</v>
      </c>
      <c r="F80" s="919" t="s">
        <v>480</v>
      </c>
    </row>
    <row r="81" spans="1:6" s="962" customFormat="1" ht="45">
      <c r="A81" s="961" t="s">
        <v>1339</v>
      </c>
      <c r="B81" s="921" t="s">
        <v>1340</v>
      </c>
      <c r="C81" s="927" t="s">
        <v>74</v>
      </c>
      <c r="D81" s="923">
        <v>0</v>
      </c>
      <c r="E81" s="924"/>
      <c r="F81" s="925">
        <f t="shared" ref="F81:F84" si="3">D81*E81</f>
        <v>0</v>
      </c>
    </row>
    <row r="82" spans="1:6" s="962" customFormat="1" ht="45">
      <c r="A82" s="961" t="s">
        <v>1339</v>
      </c>
      <c r="B82" s="921" t="s">
        <v>1341</v>
      </c>
      <c r="C82" s="927" t="s">
        <v>71</v>
      </c>
      <c r="D82" s="923">
        <v>0</v>
      </c>
      <c r="E82" s="924"/>
      <c r="F82" s="925">
        <f t="shared" si="3"/>
        <v>0</v>
      </c>
    </row>
    <row r="83" spans="1:6" s="962" customFormat="1" ht="45">
      <c r="A83" s="961" t="s">
        <v>1339</v>
      </c>
      <c r="B83" s="921" t="s">
        <v>1342</v>
      </c>
      <c r="C83" s="927" t="s">
        <v>74</v>
      </c>
      <c r="D83" s="923">
        <v>0</v>
      </c>
      <c r="E83" s="924"/>
      <c r="F83" s="925">
        <f t="shared" si="3"/>
        <v>0</v>
      </c>
    </row>
    <row r="84" spans="1:6" s="962" customFormat="1" ht="30">
      <c r="A84" s="961" t="s">
        <v>1339</v>
      </c>
      <c r="B84" s="921" t="s">
        <v>1343</v>
      </c>
      <c r="C84" s="927" t="s">
        <v>71</v>
      </c>
      <c r="D84" s="923">
        <v>0</v>
      </c>
      <c r="E84" s="924"/>
      <c r="F84" s="925">
        <f t="shared" si="3"/>
        <v>0</v>
      </c>
    </row>
    <row r="85" spans="1:6" s="962" customFormat="1" ht="30.75" thickBot="1">
      <c r="A85" s="961" t="s">
        <v>1344</v>
      </c>
      <c r="B85" s="928" t="s">
        <v>1280</v>
      </c>
      <c r="C85" s="929"/>
      <c r="D85" s="954"/>
      <c r="E85" s="931"/>
      <c r="F85" s="932">
        <f>(SUM(F81:F84))*0.1</f>
        <v>0</v>
      </c>
    </row>
    <row r="86" spans="1:6" s="962" customFormat="1" ht="45.75" thickBot="1">
      <c r="A86" s="963" t="s">
        <v>1285</v>
      </c>
      <c r="B86" s="934"/>
      <c r="C86" s="935"/>
      <c r="D86" s="956"/>
      <c r="E86" s="937"/>
      <c r="F86" s="938">
        <f>SUM(F81:F85)</f>
        <v>0</v>
      </c>
    </row>
    <row r="87" spans="1:6" s="962" customFormat="1">
      <c r="A87" s="910"/>
      <c r="B87" s="910"/>
      <c r="C87" s="940"/>
      <c r="D87" s="949"/>
      <c r="E87" s="942"/>
      <c r="F87" s="943"/>
    </row>
    <row r="88" spans="1:6" s="962" customFormat="1">
      <c r="A88" s="910"/>
      <c r="B88" s="910"/>
      <c r="C88" s="940"/>
      <c r="D88" s="949"/>
      <c r="E88" s="942"/>
      <c r="F88" s="943"/>
    </row>
    <row r="89" spans="1:6" s="962" customFormat="1" ht="37.5">
      <c r="A89" s="957" t="s">
        <v>1345</v>
      </c>
      <c r="B89" s="910"/>
      <c r="C89" s="940"/>
      <c r="D89" s="949"/>
      <c r="E89" s="942"/>
      <c r="F89" s="943"/>
    </row>
    <row r="91" spans="1:6">
      <c r="A91" s="914"/>
      <c r="B91" s="915" t="s">
        <v>1269</v>
      </c>
      <c r="C91" s="916" t="s">
        <v>909</v>
      </c>
      <c r="D91" s="917" t="s">
        <v>478</v>
      </c>
      <c r="E91" s="918" t="s">
        <v>1270</v>
      </c>
      <c r="F91" s="919" t="s">
        <v>480</v>
      </c>
    </row>
    <row r="92" spans="1:6" s="962" customFormat="1" ht="60">
      <c r="A92" s="952" t="s">
        <v>1346</v>
      </c>
      <c r="B92" s="921" t="s">
        <v>1381</v>
      </c>
      <c r="C92" s="927" t="s">
        <v>71</v>
      </c>
      <c r="D92" s="923">
        <v>323</v>
      </c>
      <c r="E92" s="924"/>
      <c r="F92" s="925">
        <f t="shared" ref="F92:F104" si="4">D92*E92</f>
        <v>0</v>
      </c>
    </row>
    <row r="93" spans="1:6" s="962" customFormat="1" ht="78.400000000000006" customHeight="1">
      <c r="A93" s="952" t="s">
        <v>1348</v>
      </c>
      <c r="B93" s="921" t="s">
        <v>1349</v>
      </c>
      <c r="C93" s="927" t="s">
        <v>74</v>
      </c>
      <c r="D93" s="923">
        <v>1</v>
      </c>
      <c r="E93" s="924"/>
      <c r="F93" s="925">
        <f t="shared" si="4"/>
        <v>0</v>
      </c>
    </row>
    <row r="94" spans="1:6" s="962" customFormat="1" ht="106.7" customHeight="1">
      <c r="A94" s="965" t="s">
        <v>1351</v>
      </c>
      <c r="B94" s="921" t="s">
        <v>1352</v>
      </c>
      <c r="C94" s="927" t="s">
        <v>74</v>
      </c>
      <c r="D94" s="923">
        <v>1</v>
      </c>
      <c r="E94" s="924"/>
      <c r="F94" s="925">
        <f t="shared" si="4"/>
        <v>0</v>
      </c>
    </row>
    <row r="95" spans="1:6" s="962" customFormat="1">
      <c r="A95" s="952" t="s">
        <v>1356</v>
      </c>
      <c r="B95" s="921" t="s">
        <v>1357</v>
      </c>
      <c r="C95" s="966" t="s">
        <v>71</v>
      </c>
      <c r="D95" s="923">
        <v>323</v>
      </c>
      <c r="E95" s="924"/>
      <c r="F95" s="925">
        <f t="shared" si="4"/>
        <v>0</v>
      </c>
    </row>
    <row r="96" spans="1:6" s="962" customFormat="1" ht="30">
      <c r="A96" s="952" t="s">
        <v>1356</v>
      </c>
      <c r="B96" s="921" t="s">
        <v>1382</v>
      </c>
      <c r="C96" s="927" t="s">
        <v>71</v>
      </c>
      <c r="D96" s="923">
        <v>323</v>
      </c>
      <c r="E96" s="924"/>
      <c r="F96" s="925">
        <f t="shared" si="4"/>
        <v>0</v>
      </c>
    </row>
    <row r="97" spans="1:6" s="962" customFormat="1">
      <c r="A97" s="952" t="s">
        <v>1360</v>
      </c>
      <c r="B97" s="921" t="s">
        <v>1361</v>
      </c>
      <c r="C97" s="927" t="s">
        <v>74</v>
      </c>
      <c r="D97" s="923">
        <v>5</v>
      </c>
      <c r="E97" s="924"/>
      <c r="F97" s="925">
        <f t="shared" si="4"/>
        <v>0</v>
      </c>
    </row>
    <row r="98" spans="1:6" s="962" customFormat="1" ht="30">
      <c r="A98" s="952" t="s">
        <v>1360</v>
      </c>
      <c r="B98" s="921" t="s">
        <v>1362</v>
      </c>
      <c r="C98" s="927" t="s">
        <v>74</v>
      </c>
      <c r="D98" s="923">
        <v>1</v>
      </c>
      <c r="E98" s="924"/>
      <c r="F98" s="925">
        <f t="shared" si="4"/>
        <v>0</v>
      </c>
    </row>
    <row r="99" spans="1:6" s="962" customFormat="1" ht="30">
      <c r="A99" s="952" t="s">
        <v>1360</v>
      </c>
      <c r="B99" s="921" t="s">
        <v>1363</v>
      </c>
      <c r="C99" s="927" t="s">
        <v>74</v>
      </c>
      <c r="D99" s="923">
        <v>2</v>
      </c>
      <c r="E99" s="924"/>
      <c r="F99" s="925">
        <f t="shared" si="4"/>
        <v>0</v>
      </c>
    </row>
    <row r="100" spans="1:6" s="962" customFormat="1" ht="30">
      <c r="A100" s="952" t="s">
        <v>1360</v>
      </c>
      <c r="B100" s="921" t="s">
        <v>1364</v>
      </c>
      <c r="C100" s="927" t="s">
        <v>74</v>
      </c>
      <c r="D100" s="923">
        <v>1</v>
      </c>
      <c r="E100" s="924"/>
      <c r="F100" s="925">
        <f t="shared" si="4"/>
        <v>0</v>
      </c>
    </row>
    <row r="101" spans="1:6" s="962" customFormat="1">
      <c r="A101" s="952" t="s">
        <v>1360</v>
      </c>
      <c r="B101" s="921" t="s">
        <v>1365</v>
      </c>
      <c r="C101" s="927" t="s">
        <v>74</v>
      </c>
      <c r="D101" s="923">
        <v>3</v>
      </c>
      <c r="E101" s="924"/>
      <c r="F101" s="925">
        <f t="shared" si="4"/>
        <v>0</v>
      </c>
    </row>
    <row r="102" spans="1:6" s="962" customFormat="1">
      <c r="A102" s="952" t="s">
        <v>1360</v>
      </c>
      <c r="B102" s="921" t="s">
        <v>1366</v>
      </c>
      <c r="C102" s="927" t="s">
        <v>74</v>
      </c>
      <c r="D102" s="923">
        <v>0</v>
      </c>
      <c r="E102" s="924"/>
      <c r="F102" s="925">
        <f t="shared" si="4"/>
        <v>0</v>
      </c>
    </row>
    <row r="103" spans="1:6" s="962" customFormat="1" ht="45">
      <c r="A103" s="952" t="s">
        <v>1360</v>
      </c>
      <c r="B103" s="921" t="s">
        <v>1367</v>
      </c>
      <c r="C103" s="927" t="s">
        <v>71</v>
      </c>
      <c r="D103" s="923">
        <v>0</v>
      </c>
      <c r="E103" s="924"/>
      <c r="F103" s="925">
        <f t="shared" si="4"/>
        <v>0</v>
      </c>
    </row>
    <row r="104" spans="1:6" s="962" customFormat="1" ht="30">
      <c r="A104" s="952" t="s">
        <v>1383</v>
      </c>
      <c r="B104" s="921" t="s">
        <v>1384</v>
      </c>
      <c r="C104" s="927" t="s">
        <v>74</v>
      </c>
      <c r="D104" s="923">
        <v>1</v>
      </c>
      <c r="E104" s="924"/>
      <c r="F104" s="925">
        <f t="shared" si="4"/>
        <v>0</v>
      </c>
    </row>
    <row r="105" spans="1:6" ht="30.75" thickBot="1">
      <c r="A105" s="953" t="s">
        <v>1385</v>
      </c>
      <c r="B105" s="928" t="s">
        <v>1280</v>
      </c>
      <c r="C105" s="929"/>
      <c r="D105" s="954"/>
      <c r="E105" s="931"/>
      <c r="F105" s="932">
        <f>(SUM(F92:F103))*0.1</f>
        <v>0</v>
      </c>
    </row>
    <row r="106" spans="1:6" ht="30.75" thickBot="1">
      <c r="A106" s="934" t="s">
        <v>1286</v>
      </c>
      <c r="B106" s="934"/>
      <c r="C106" s="935"/>
      <c r="D106" s="956"/>
      <c r="E106" s="937"/>
      <c r="F106" s="938">
        <f>SUM(F92:F105)</f>
        <v>0</v>
      </c>
    </row>
  </sheetData>
  <sheetProtection algorithmName="SHA-512" hashValue="uKfbr9toS7cd6cydUPiZURMAAQi0M+P1pHlAQUPUky3vsQHVsuMddMi1xl006160DEWQR5dmVRBz/efW6Y9ZJg==" saltValue="mQb5kY7O0ssb1sVgvCCUKQ==" spinCount="100000" sheet="1" objects="1" scenarios="1"/>
  <protectedRanges>
    <protectedRange sqref="E19:E106" name="CENA"/>
  </protectedRange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108"/>
  <sheetViews>
    <sheetView workbookViewId="0">
      <selection activeCell="F9" sqref="F9"/>
    </sheetView>
  </sheetViews>
  <sheetFormatPr defaultColWidth="9.28515625" defaultRowHeight="15"/>
  <cols>
    <col min="1" max="1" width="9" style="993" customWidth="1"/>
    <col min="2" max="2" width="54.85546875" style="993" customWidth="1"/>
    <col min="3" max="3" width="13.7109375" style="995" customWidth="1"/>
    <col min="4" max="5" width="11.7109375" style="993" customWidth="1"/>
    <col min="6" max="6" width="14.5703125" style="1004" customWidth="1"/>
    <col min="7" max="7" width="14.7109375" style="1004" customWidth="1"/>
    <col min="8" max="16384" width="9.28515625" style="993"/>
  </cols>
  <sheetData>
    <row r="1" spans="1:7" s="967" customFormat="1">
      <c r="C1" s="968"/>
      <c r="F1" s="969"/>
      <c r="G1" s="969"/>
    </row>
    <row r="2" spans="1:7" s="967" customFormat="1" ht="18">
      <c r="A2" s="970" t="s">
        <v>620</v>
      </c>
      <c r="B2" s="971" t="s">
        <v>31</v>
      </c>
      <c r="C2" s="968"/>
      <c r="F2" s="969"/>
      <c r="G2" s="969"/>
    </row>
    <row r="3" spans="1:7" s="967" customFormat="1">
      <c r="C3" s="968"/>
      <c r="F3" s="969"/>
      <c r="G3" s="969"/>
    </row>
    <row r="4" spans="1:7" s="967" customFormat="1">
      <c r="C4" s="968"/>
      <c r="F4" s="969"/>
      <c r="G4" s="969"/>
    </row>
    <row r="5" spans="1:7" s="967" customFormat="1">
      <c r="A5" s="972" t="s">
        <v>1386</v>
      </c>
      <c r="B5" s="973" t="s">
        <v>1387</v>
      </c>
      <c r="C5" s="968"/>
      <c r="F5" s="969"/>
      <c r="G5" s="969"/>
    </row>
    <row r="6" spans="1:7" s="967" customFormat="1">
      <c r="C6" s="968"/>
      <c r="F6" s="969"/>
      <c r="G6" s="969"/>
    </row>
    <row r="7" spans="1:7" s="967" customFormat="1">
      <c r="B7" s="974" t="s">
        <v>1080</v>
      </c>
      <c r="C7" s="975" t="s">
        <v>1081</v>
      </c>
      <c r="D7" s="976"/>
      <c r="E7" s="976" t="s">
        <v>703</v>
      </c>
      <c r="F7" s="977" t="s">
        <v>1082</v>
      </c>
      <c r="G7" s="977" t="s">
        <v>633</v>
      </c>
    </row>
    <row r="8" spans="1:7" s="967" customFormat="1">
      <c r="C8" s="968"/>
      <c r="F8" s="969"/>
      <c r="G8" s="969"/>
    </row>
    <row r="9" spans="1:7" s="967" customFormat="1" ht="60">
      <c r="B9" s="978" t="s">
        <v>1388</v>
      </c>
      <c r="C9" s="968" t="s">
        <v>74</v>
      </c>
      <c r="E9" s="979">
        <v>4</v>
      </c>
      <c r="F9" s="980"/>
      <c r="G9" s="980">
        <f>E9*F9</f>
        <v>0</v>
      </c>
    </row>
    <row r="10" spans="1:7" s="967" customFormat="1" ht="45">
      <c r="B10" s="978" t="s">
        <v>1290</v>
      </c>
      <c r="C10" s="968" t="s">
        <v>275</v>
      </c>
      <c r="E10" s="979">
        <v>1</v>
      </c>
      <c r="F10" s="980"/>
      <c r="G10" s="980">
        <f t="shared" ref="G10:G15" si="0">E10*F10</f>
        <v>0</v>
      </c>
    </row>
    <row r="11" spans="1:7" s="967" customFormat="1" ht="60">
      <c r="B11" s="978" t="s">
        <v>1294</v>
      </c>
      <c r="C11" s="968"/>
      <c r="E11" s="979">
        <v>0</v>
      </c>
      <c r="F11" s="980"/>
      <c r="G11" s="980">
        <f t="shared" si="0"/>
        <v>0</v>
      </c>
    </row>
    <row r="12" spans="1:7" s="967" customFormat="1" ht="45">
      <c r="B12" s="978" t="s">
        <v>1389</v>
      </c>
      <c r="C12" s="968" t="s">
        <v>86</v>
      </c>
      <c r="E12" s="979">
        <v>50</v>
      </c>
      <c r="F12" s="980"/>
      <c r="G12" s="980">
        <f t="shared" si="0"/>
        <v>0</v>
      </c>
    </row>
    <row r="13" spans="1:7" s="967" customFormat="1">
      <c r="B13" s="978" t="s">
        <v>1303</v>
      </c>
      <c r="C13" s="968" t="s">
        <v>288</v>
      </c>
      <c r="E13" s="979">
        <v>10</v>
      </c>
      <c r="F13" s="980"/>
      <c r="G13" s="980">
        <f t="shared" si="0"/>
        <v>0</v>
      </c>
    </row>
    <row r="14" spans="1:7" s="967" customFormat="1" ht="30">
      <c r="B14" s="978" t="s">
        <v>1304</v>
      </c>
      <c r="C14" s="968" t="s">
        <v>288</v>
      </c>
      <c r="E14" s="979">
        <v>3</v>
      </c>
      <c r="F14" s="980"/>
      <c r="G14" s="980">
        <f t="shared" si="0"/>
        <v>0</v>
      </c>
    </row>
    <row r="15" spans="1:7" s="967" customFormat="1" ht="30">
      <c r="B15" s="978" t="s">
        <v>1305</v>
      </c>
      <c r="C15" s="968" t="s">
        <v>288</v>
      </c>
      <c r="E15" s="979">
        <v>3</v>
      </c>
      <c r="F15" s="980"/>
      <c r="G15" s="980">
        <f t="shared" si="0"/>
        <v>0</v>
      </c>
    </row>
    <row r="16" spans="1:7" s="967" customFormat="1">
      <c r="B16" s="978"/>
      <c r="C16" s="968"/>
      <c r="E16" s="981"/>
      <c r="F16" s="982"/>
      <c r="G16" s="982"/>
    </row>
    <row r="17" spans="1:7" s="967" customFormat="1">
      <c r="B17" s="983" t="s">
        <v>1390</v>
      </c>
      <c r="C17" s="984"/>
      <c r="D17" s="985"/>
      <c r="E17" s="986"/>
      <c r="F17" s="987"/>
      <c r="G17" s="988">
        <f>SUM(G9:G15)</f>
        <v>0</v>
      </c>
    </row>
    <row r="18" spans="1:7" s="967" customFormat="1">
      <c r="C18" s="968"/>
      <c r="F18" s="969"/>
      <c r="G18" s="969"/>
    </row>
    <row r="19" spans="1:7" s="967" customFormat="1">
      <c r="C19" s="968"/>
      <c r="F19" s="969"/>
      <c r="G19" s="969"/>
    </row>
    <row r="20" spans="1:7" s="967" customFormat="1">
      <c r="A20" s="972" t="s">
        <v>1391</v>
      </c>
      <c r="B20" s="973" t="s">
        <v>1392</v>
      </c>
      <c r="C20" s="968"/>
      <c r="F20" s="969"/>
      <c r="G20" s="969"/>
    </row>
    <row r="21" spans="1:7" s="967" customFormat="1">
      <c r="C21" s="968"/>
      <c r="F21" s="969"/>
      <c r="G21" s="969"/>
    </row>
    <row r="22" spans="1:7" s="967" customFormat="1">
      <c r="B22" s="974" t="s">
        <v>1080</v>
      </c>
      <c r="C22" s="975" t="s">
        <v>1081</v>
      </c>
      <c r="D22" s="976"/>
      <c r="E22" s="976" t="s">
        <v>703</v>
      </c>
      <c r="F22" s="977" t="s">
        <v>1082</v>
      </c>
      <c r="G22" s="977" t="s">
        <v>633</v>
      </c>
    </row>
    <row r="23" spans="1:7" s="967" customFormat="1">
      <c r="C23" s="968"/>
      <c r="F23" s="969"/>
      <c r="G23" s="969"/>
    </row>
    <row r="24" spans="1:7" s="967" customFormat="1" ht="30">
      <c r="B24" s="989" t="s">
        <v>1314</v>
      </c>
      <c r="C24" s="968" t="s">
        <v>104</v>
      </c>
      <c r="E24" s="979">
        <v>48</v>
      </c>
      <c r="F24" s="980"/>
      <c r="G24" s="980">
        <f t="shared" ref="G24:G42" si="1">E24*F24</f>
        <v>0</v>
      </c>
    </row>
    <row r="25" spans="1:7" s="967" customFormat="1" ht="30">
      <c r="B25" s="989" t="s">
        <v>1315</v>
      </c>
      <c r="C25" s="968" t="s">
        <v>104</v>
      </c>
      <c r="E25" s="979">
        <v>30</v>
      </c>
      <c r="F25" s="980"/>
      <c r="G25" s="980">
        <f t="shared" si="1"/>
        <v>0</v>
      </c>
    </row>
    <row r="26" spans="1:7" s="967" customFormat="1" ht="30">
      <c r="B26" s="990" t="s">
        <v>1316</v>
      </c>
      <c r="C26" s="968" t="s">
        <v>86</v>
      </c>
      <c r="E26" s="979">
        <v>90</v>
      </c>
      <c r="F26" s="980"/>
      <c r="G26" s="980">
        <f t="shared" si="1"/>
        <v>0</v>
      </c>
    </row>
    <row r="27" spans="1:7" s="967" customFormat="1" ht="30">
      <c r="B27" s="989" t="s">
        <v>1393</v>
      </c>
      <c r="C27" s="968" t="s">
        <v>86</v>
      </c>
      <c r="E27" s="979">
        <v>70</v>
      </c>
      <c r="F27" s="980"/>
      <c r="G27" s="980">
        <f t="shared" si="1"/>
        <v>0</v>
      </c>
    </row>
    <row r="28" spans="1:7" s="967" customFormat="1" ht="30">
      <c r="B28" s="989" t="s">
        <v>1318</v>
      </c>
      <c r="C28" s="968" t="s">
        <v>86</v>
      </c>
      <c r="E28" s="979">
        <v>70</v>
      </c>
      <c r="F28" s="980"/>
      <c r="G28" s="980">
        <f t="shared" si="1"/>
        <v>0</v>
      </c>
    </row>
    <row r="29" spans="1:7" s="967" customFormat="1" ht="30">
      <c r="B29" s="978" t="s">
        <v>1319</v>
      </c>
      <c r="C29" s="968" t="s">
        <v>86</v>
      </c>
      <c r="E29" s="979">
        <v>70</v>
      </c>
      <c r="F29" s="980"/>
      <c r="G29" s="980">
        <f t="shared" si="1"/>
        <v>0</v>
      </c>
    </row>
    <row r="30" spans="1:7" s="967" customFormat="1" ht="30">
      <c r="B30" s="989" t="s">
        <v>1320</v>
      </c>
      <c r="C30" s="968" t="s">
        <v>86</v>
      </c>
      <c r="E30" s="979">
        <v>70</v>
      </c>
      <c r="F30" s="980"/>
      <c r="G30" s="980">
        <f t="shared" si="1"/>
        <v>0</v>
      </c>
    </row>
    <row r="31" spans="1:7" s="967" customFormat="1">
      <c r="B31" s="989" t="s">
        <v>1394</v>
      </c>
      <c r="C31" s="968" t="s">
        <v>71</v>
      </c>
      <c r="E31" s="979">
        <v>22</v>
      </c>
      <c r="F31" s="980"/>
      <c r="G31" s="980">
        <f t="shared" si="1"/>
        <v>0</v>
      </c>
    </row>
    <row r="32" spans="1:7" s="967" customFormat="1" ht="45">
      <c r="B32" s="978" t="s">
        <v>1321</v>
      </c>
      <c r="C32" s="968" t="s">
        <v>299</v>
      </c>
      <c r="E32" s="979">
        <v>1</v>
      </c>
      <c r="F32" s="980"/>
      <c r="G32" s="980">
        <f t="shared" si="1"/>
        <v>0</v>
      </c>
    </row>
    <row r="33" spans="1:7" s="967" customFormat="1" ht="34.5" customHeight="1">
      <c r="B33" s="991" t="s">
        <v>1395</v>
      </c>
      <c r="C33" s="968" t="s">
        <v>71</v>
      </c>
      <c r="E33" s="979">
        <v>32</v>
      </c>
      <c r="F33" s="980"/>
      <c r="G33" s="980">
        <f t="shared" si="1"/>
        <v>0</v>
      </c>
    </row>
    <row r="34" spans="1:7" s="967" customFormat="1" ht="34.5" customHeight="1">
      <c r="B34" s="992" t="s">
        <v>1396</v>
      </c>
      <c r="C34" s="968" t="s">
        <v>275</v>
      </c>
      <c r="E34" s="979">
        <v>1</v>
      </c>
      <c r="F34" s="980"/>
      <c r="G34" s="980">
        <f t="shared" si="1"/>
        <v>0</v>
      </c>
    </row>
    <row r="35" spans="1:7" s="967" customFormat="1" ht="33.75" customHeight="1">
      <c r="B35" s="992" t="s">
        <v>1397</v>
      </c>
      <c r="C35" s="968" t="s">
        <v>275</v>
      </c>
      <c r="E35" s="979">
        <v>1</v>
      </c>
      <c r="F35" s="980"/>
      <c r="G35" s="980">
        <f t="shared" si="1"/>
        <v>0</v>
      </c>
    </row>
    <row r="36" spans="1:7" s="967" customFormat="1" ht="33.75" customHeight="1">
      <c r="B36" s="992" t="s">
        <v>1398</v>
      </c>
      <c r="C36" s="968" t="s">
        <v>275</v>
      </c>
      <c r="E36" s="979">
        <v>1</v>
      </c>
      <c r="F36" s="980"/>
      <c r="G36" s="980">
        <f t="shared" si="1"/>
        <v>0</v>
      </c>
    </row>
    <row r="37" spans="1:7" ht="45">
      <c r="B37" s="989" t="s">
        <v>1399</v>
      </c>
      <c r="C37" s="968" t="s">
        <v>71</v>
      </c>
      <c r="D37" s="967"/>
      <c r="E37" s="979">
        <v>8</v>
      </c>
      <c r="F37" s="980"/>
      <c r="G37" s="980">
        <f t="shared" si="1"/>
        <v>0</v>
      </c>
    </row>
    <row r="38" spans="1:7" ht="45">
      <c r="B38" s="978" t="s">
        <v>1400</v>
      </c>
      <c r="C38" s="968" t="s">
        <v>71</v>
      </c>
      <c r="D38" s="967"/>
      <c r="E38" s="979">
        <v>8</v>
      </c>
      <c r="F38" s="980"/>
      <c r="G38" s="980">
        <f t="shared" si="1"/>
        <v>0</v>
      </c>
    </row>
    <row r="39" spans="1:7" ht="30">
      <c r="B39" s="978" t="s">
        <v>1401</v>
      </c>
      <c r="C39" s="968" t="s">
        <v>71</v>
      </c>
      <c r="D39" s="967"/>
      <c r="E39" s="979">
        <v>22</v>
      </c>
      <c r="F39" s="980"/>
      <c r="G39" s="980">
        <f t="shared" si="1"/>
        <v>0</v>
      </c>
    </row>
    <row r="40" spans="1:7" ht="45">
      <c r="B40" s="978" t="s">
        <v>1402</v>
      </c>
      <c r="C40" s="968" t="s">
        <v>275</v>
      </c>
      <c r="D40" s="967"/>
      <c r="E40" s="979">
        <v>1</v>
      </c>
      <c r="F40" s="980"/>
      <c r="G40" s="980">
        <f t="shared" si="1"/>
        <v>0</v>
      </c>
    </row>
    <row r="41" spans="1:7" ht="45">
      <c r="B41" s="978" t="s">
        <v>1403</v>
      </c>
      <c r="C41" s="968" t="s">
        <v>275</v>
      </c>
      <c r="D41" s="967"/>
      <c r="E41" s="979">
        <v>1</v>
      </c>
      <c r="F41" s="980"/>
      <c r="G41" s="980">
        <f t="shared" si="1"/>
        <v>0</v>
      </c>
    </row>
    <row r="42" spans="1:7" s="967" customFormat="1" ht="329.25" customHeight="1">
      <c r="B42" s="992" t="s">
        <v>1404</v>
      </c>
      <c r="C42" s="968" t="s">
        <v>275</v>
      </c>
      <c r="E42" s="979">
        <v>1</v>
      </c>
      <c r="F42" s="980"/>
      <c r="G42" s="980">
        <f t="shared" si="1"/>
        <v>0</v>
      </c>
    </row>
    <row r="43" spans="1:7" s="967" customFormat="1">
      <c r="C43" s="968"/>
      <c r="F43" s="969"/>
      <c r="G43" s="969"/>
    </row>
    <row r="44" spans="1:7" s="967" customFormat="1">
      <c r="B44" s="983" t="s">
        <v>1405</v>
      </c>
      <c r="C44" s="984"/>
      <c r="D44" s="994"/>
      <c r="E44" s="986"/>
      <c r="F44" s="987"/>
      <c r="G44" s="988">
        <f>SUM(G24:G38)</f>
        <v>0</v>
      </c>
    </row>
    <row r="45" spans="1:7" s="967" customFormat="1">
      <c r="C45" s="968"/>
      <c r="F45" s="969"/>
      <c r="G45" s="969"/>
    </row>
    <row r="46" spans="1:7" s="967" customFormat="1">
      <c r="C46" s="968"/>
      <c r="F46" s="969"/>
      <c r="G46" s="969"/>
    </row>
    <row r="47" spans="1:7" s="967" customFormat="1">
      <c r="C47" s="968"/>
      <c r="F47" s="969"/>
      <c r="G47" s="969"/>
    </row>
    <row r="48" spans="1:7" s="967" customFormat="1">
      <c r="A48" s="972" t="s">
        <v>1406</v>
      </c>
      <c r="B48" s="973" t="s">
        <v>1407</v>
      </c>
      <c r="C48" s="968"/>
      <c r="F48" s="969"/>
      <c r="G48" s="969"/>
    </row>
    <row r="49" spans="1:7" s="967" customFormat="1">
      <c r="C49" s="968"/>
      <c r="F49" s="969"/>
      <c r="G49" s="969"/>
    </row>
    <row r="50" spans="1:7" s="967" customFormat="1">
      <c r="B50" s="974" t="s">
        <v>1080</v>
      </c>
      <c r="C50" s="975" t="s">
        <v>1081</v>
      </c>
      <c r="D50" s="976"/>
      <c r="E50" s="976" t="s">
        <v>703</v>
      </c>
      <c r="F50" s="977" t="s">
        <v>1082</v>
      </c>
      <c r="G50" s="977" t="s">
        <v>633</v>
      </c>
    </row>
    <row r="51" spans="1:7" s="967" customFormat="1">
      <c r="C51" s="968"/>
      <c r="F51" s="969"/>
      <c r="G51" s="969"/>
    </row>
    <row r="52" spans="1:7" s="967" customFormat="1" ht="30">
      <c r="B52" s="978" t="s">
        <v>1408</v>
      </c>
      <c r="C52" s="968" t="s">
        <v>86</v>
      </c>
      <c r="E52" s="979">
        <v>100</v>
      </c>
      <c r="F52" s="980"/>
      <c r="G52" s="980">
        <f>E52*F52</f>
        <v>0</v>
      </c>
    </row>
    <row r="53" spans="1:7" s="967" customFormat="1" ht="45">
      <c r="B53" s="978" t="s">
        <v>1409</v>
      </c>
      <c r="C53" s="968" t="s">
        <v>86</v>
      </c>
      <c r="E53" s="979">
        <v>20</v>
      </c>
      <c r="F53" s="980"/>
      <c r="G53" s="980">
        <f t="shared" ref="G53:G55" si="2">E53*F53</f>
        <v>0</v>
      </c>
    </row>
    <row r="54" spans="1:7" s="967" customFormat="1" ht="75">
      <c r="B54" s="978" t="s">
        <v>1410</v>
      </c>
      <c r="C54" s="968" t="s">
        <v>86</v>
      </c>
      <c r="E54" s="979">
        <v>43</v>
      </c>
      <c r="F54" s="980"/>
      <c r="G54" s="980">
        <f t="shared" si="2"/>
        <v>0</v>
      </c>
    </row>
    <row r="55" spans="1:7" s="967" customFormat="1" ht="45">
      <c r="B55" s="978" t="s">
        <v>1411</v>
      </c>
      <c r="C55" s="968" t="s">
        <v>74</v>
      </c>
      <c r="E55" s="979">
        <v>10</v>
      </c>
      <c r="F55" s="980"/>
      <c r="G55" s="980">
        <f t="shared" si="2"/>
        <v>0</v>
      </c>
    </row>
    <row r="56" spans="1:7" s="967" customFormat="1">
      <c r="B56" s="978"/>
      <c r="C56" s="968"/>
      <c r="E56" s="981"/>
      <c r="F56" s="982"/>
      <c r="G56" s="982"/>
    </row>
    <row r="57" spans="1:7" s="967" customFormat="1">
      <c r="B57" s="983" t="s">
        <v>1412</v>
      </c>
      <c r="C57" s="984"/>
      <c r="D57" s="985"/>
      <c r="E57" s="986"/>
      <c r="F57" s="987"/>
      <c r="G57" s="988">
        <f>SUM(G52:G54)</f>
        <v>0</v>
      </c>
    </row>
    <row r="58" spans="1:7" s="967" customFormat="1">
      <c r="C58" s="968"/>
      <c r="F58" s="969"/>
      <c r="G58" s="969"/>
    </row>
    <row r="59" spans="1:7" s="967" customFormat="1">
      <c r="C59" s="968"/>
      <c r="F59" s="969"/>
      <c r="G59" s="969"/>
    </row>
    <row r="60" spans="1:7" s="967" customFormat="1">
      <c r="A60" s="972" t="s">
        <v>1413</v>
      </c>
      <c r="B60" s="973" t="s">
        <v>1414</v>
      </c>
      <c r="C60" s="968"/>
      <c r="F60" s="969"/>
      <c r="G60" s="969"/>
    </row>
    <row r="61" spans="1:7" s="967" customFormat="1">
      <c r="C61" s="968"/>
      <c r="F61" s="969"/>
      <c r="G61" s="969"/>
    </row>
    <row r="62" spans="1:7" s="967" customFormat="1">
      <c r="B62" s="974" t="s">
        <v>1080</v>
      </c>
      <c r="C62" s="975" t="s">
        <v>1081</v>
      </c>
      <c r="D62" s="976"/>
      <c r="E62" s="976" t="s">
        <v>703</v>
      </c>
      <c r="F62" s="977" t="s">
        <v>1082</v>
      </c>
      <c r="G62" s="977" t="s">
        <v>633</v>
      </c>
    </row>
    <row r="63" spans="1:7" s="967" customFormat="1">
      <c r="C63" s="968"/>
      <c r="F63" s="969"/>
      <c r="G63" s="969"/>
    </row>
    <row r="64" spans="1:7" s="967" customFormat="1" ht="60">
      <c r="B64" s="978" t="s">
        <v>1415</v>
      </c>
      <c r="C64" s="968" t="s">
        <v>104</v>
      </c>
      <c r="E64" s="979">
        <v>120</v>
      </c>
      <c r="F64" s="980"/>
      <c r="G64" s="980">
        <f t="shared" ref="G64:G70" si="3">E64*F64</f>
        <v>0</v>
      </c>
    </row>
    <row r="65" spans="1:7" s="967" customFormat="1" ht="45">
      <c r="B65" s="978" t="s">
        <v>1416</v>
      </c>
      <c r="C65" s="968" t="s">
        <v>104</v>
      </c>
      <c r="E65" s="979">
        <v>5</v>
      </c>
      <c r="F65" s="980"/>
      <c r="G65" s="980">
        <f t="shared" si="3"/>
        <v>0</v>
      </c>
    </row>
    <row r="66" spans="1:7" s="967" customFormat="1" ht="30">
      <c r="B66" s="978" t="s">
        <v>1417</v>
      </c>
      <c r="C66" s="968" t="s">
        <v>288</v>
      </c>
      <c r="E66" s="979">
        <v>60</v>
      </c>
      <c r="F66" s="980"/>
      <c r="G66" s="980">
        <f t="shared" si="3"/>
        <v>0</v>
      </c>
    </row>
    <row r="67" spans="1:7" s="967" customFormat="1" ht="45">
      <c r="B67" s="978" t="s">
        <v>1331</v>
      </c>
      <c r="C67" s="968" t="s">
        <v>86</v>
      </c>
      <c r="E67" s="979">
        <v>20</v>
      </c>
      <c r="F67" s="980"/>
      <c r="G67" s="980">
        <f t="shared" si="3"/>
        <v>0</v>
      </c>
    </row>
    <row r="68" spans="1:7" s="967" customFormat="1" ht="30">
      <c r="B68" s="978" t="s">
        <v>1332</v>
      </c>
      <c r="C68" s="968" t="s">
        <v>86</v>
      </c>
      <c r="E68" s="979">
        <v>20</v>
      </c>
      <c r="F68" s="980"/>
      <c r="G68" s="980">
        <f t="shared" si="3"/>
        <v>0</v>
      </c>
    </row>
    <row r="69" spans="1:7" s="967" customFormat="1" ht="60">
      <c r="B69" s="978" t="s">
        <v>1418</v>
      </c>
      <c r="C69" s="968" t="s">
        <v>86</v>
      </c>
      <c r="E69" s="979">
        <v>145</v>
      </c>
      <c r="F69" s="980"/>
      <c r="G69" s="980">
        <f t="shared" si="3"/>
        <v>0</v>
      </c>
    </row>
    <row r="70" spans="1:7" s="967" customFormat="1" ht="60">
      <c r="B70" s="978" t="s">
        <v>1336</v>
      </c>
      <c r="C70" s="968" t="s">
        <v>104</v>
      </c>
      <c r="E70" s="979">
        <v>84</v>
      </c>
      <c r="F70" s="980"/>
      <c r="G70" s="980">
        <f t="shared" si="3"/>
        <v>0</v>
      </c>
    </row>
    <row r="71" spans="1:7" s="967" customFormat="1">
      <c r="B71" s="978"/>
      <c r="C71" s="968"/>
      <c r="E71" s="981"/>
      <c r="F71" s="982"/>
      <c r="G71" s="982"/>
    </row>
    <row r="72" spans="1:7" s="967" customFormat="1">
      <c r="B72" s="983" t="s">
        <v>1419</v>
      </c>
      <c r="C72" s="984"/>
      <c r="D72" s="985"/>
      <c r="E72" s="986"/>
      <c r="F72" s="987"/>
      <c r="G72" s="988">
        <f>SUM(G64:G70)</f>
        <v>0</v>
      </c>
    </row>
    <row r="73" spans="1:7">
      <c r="E73" s="996"/>
      <c r="F73" s="997"/>
      <c r="G73" s="997"/>
    </row>
    <row r="75" spans="1:7" s="967" customFormat="1">
      <c r="A75" s="972" t="s">
        <v>1420</v>
      </c>
      <c r="B75" s="973" t="s">
        <v>1421</v>
      </c>
      <c r="C75" s="968"/>
      <c r="F75" s="969"/>
      <c r="G75" s="969"/>
    </row>
    <row r="76" spans="1:7" s="967" customFormat="1">
      <c r="C76" s="968"/>
      <c r="F76" s="969"/>
      <c r="G76" s="969"/>
    </row>
    <row r="77" spans="1:7" s="967" customFormat="1">
      <c r="B77" s="974" t="s">
        <v>1080</v>
      </c>
      <c r="C77" s="975" t="s">
        <v>1081</v>
      </c>
      <c r="D77" s="976"/>
      <c r="E77" s="976" t="s">
        <v>703</v>
      </c>
      <c r="F77" s="977" t="s">
        <v>1082</v>
      </c>
      <c r="G77" s="977" t="s">
        <v>633</v>
      </c>
    </row>
    <row r="78" spans="1:7" s="967" customFormat="1">
      <c r="C78" s="968"/>
      <c r="F78" s="969"/>
      <c r="G78" s="969"/>
    </row>
    <row r="79" spans="1:7" s="967" customFormat="1" ht="75">
      <c r="B79" s="992" t="s">
        <v>1549</v>
      </c>
      <c r="C79" s="967" t="s">
        <v>74</v>
      </c>
      <c r="E79" s="979">
        <v>1</v>
      </c>
      <c r="F79" s="980"/>
      <c r="G79" s="980">
        <f t="shared" ref="G79:G82" si="4">E79*F79</f>
        <v>0</v>
      </c>
    </row>
    <row r="80" spans="1:7" s="967" customFormat="1" ht="78" customHeight="1">
      <c r="B80" s="992" t="s">
        <v>1550</v>
      </c>
      <c r="C80" s="967" t="s">
        <v>74</v>
      </c>
      <c r="E80" s="979">
        <v>1</v>
      </c>
      <c r="F80" s="980"/>
      <c r="G80" s="980">
        <f t="shared" si="4"/>
        <v>0</v>
      </c>
    </row>
    <row r="81" spans="1:7" s="967" customFormat="1" ht="135">
      <c r="B81" s="990" t="s">
        <v>1422</v>
      </c>
      <c r="C81" s="967" t="s">
        <v>74</v>
      </c>
      <c r="E81" s="979">
        <v>0</v>
      </c>
      <c r="F81" s="980"/>
      <c r="G81" s="980">
        <f t="shared" si="4"/>
        <v>0</v>
      </c>
    </row>
    <row r="82" spans="1:7" s="967" customFormat="1" ht="45">
      <c r="B82" s="978" t="s">
        <v>1367</v>
      </c>
      <c r="C82" s="967" t="s">
        <v>71</v>
      </c>
      <c r="E82" s="979">
        <v>0</v>
      </c>
      <c r="F82" s="980"/>
      <c r="G82" s="980">
        <f t="shared" si="4"/>
        <v>0</v>
      </c>
    </row>
    <row r="83" spans="1:7" s="967" customFormat="1">
      <c r="C83" s="968"/>
      <c r="F83" s="969"/>
      <c r="G83" s="969"/>
    </row>
    <row r="84" spans="1:7" s="967" customFormat="1">
      <c r="B84" s="983" t="s">
        <v>1423</v>
      </c>
      <c r="C84" s="984"/>
      <c r="D84" s="985"/>
      <c r="E84" s="986"/>
      <c r="F84" s="987"/>
      <c r="G84" s="988">
        <f>SUM(G79:G82)</f>
        <v>0</v>
      </c>
    </row>
    <row r="85" spans="1:7" s="967" customFormat="1">
      <c r="B85" s="973"/>
      <c r="C85" s="998"/>
      <c r="D85" s="981"/>
      <c r="E85" s="981"/>
      <c r="F85" s="982"/>
      <c r="G85" s="982"/>
    </row>
    <row r="86" spans="1:7" s="967" customFormat="1">
      <c r="B86" s="973"/>
      <c r="C86" s="998"/>
      <c r="D86" s="981"/>
      <c r="E86" s="981"/>
      <c r="F86" s="982"/>
      <c r="G86" s="982"/>
    </row>
    <row r="87" spans="1:7" s="967" customFormat="1">
      <c r="A87" s="972" t="s">
        <v>1420</v>
      </c>
      <c r="B87" s="973" t="s">
        <v>1424</v>
      </c>
      <c r="C87" s="968"/>
      <c r="F87" s="969"/>
      <c r="G87" s="969"/>
    </row>
    <row r="88" spans="1:7" s="967" customFormat="1">
      <c r="C88" s="968"/>
      <c r="F88" s="969"/>
      <c r="G88" s="969"/>
    </row>
    <row r="89" spans="1:7" s="967" customFormat="1">
      <c r="B89" s="974" t="s">
        <v>1080</v>
      </c>
      <c r="C89" s="975" t="s">
        <v>1081</v>
      </c>
      <c r="D89" s="976"/>
      <c r="E89" s="976" t="s">
        <v>703</v>
      </c>
      <c r="F89" s="977" t="s">
        <v>1082</v>
      </c>
      <c r="G89" s="977" t="s">
        <v>633</v>
      </c>
    </row>
    <row r="90" spans="1:7" s="967" customFormat="1">
      <c r="C90" s="968"/>
      <c r="F90" s="969"/>
      <c r="G90" s="969"/>
    </row>
    <row r="91" spans="1:7" s="967" customFormat="1" ht="45">
      <c r="B91" s="992" t="s">
        <v>1425</v>
      </c>
      <c r="C91" s="967" t="s">
        <v>104</v>
      </c>
      <c r="E91" s="979">
        <v>8.6</v>
      </c>
      <c r="F91" s="980"/>
      <c r="G91" s="980">
        <f t="shared" ref="G91:G92" si="5">E91*F91</f>
        <v>0</v>
      </c>
    </row>
    <row r="92" spans="1:7" s="967" customFormat="1" ht="45">
      <c r="B92" s="992" t="s">
        <v>1426</v>
      </c>
      <c r="C92" s="967" t="s">
        <v>104</v>
      </c>
      <c r="E92" s="979">
        <v>1.2</v>
      </c>
      <c r="F92" s="980"/>
      <c r="G92" s="980">
        <f t="shared" si="5"/>
        <v>0</v>
      </c>
    </row>
    <row r="93" spans="1:7" s="967" customFormat="1" ht="45">
      <c r="B93" s="978" t="s">
        <v>1427</v>
      </c>
      <c r="C93" s="967" t="s">
        <v>227</v>
      </c>
      <c r="E93" s="979">
        <v>596</v>
      </c>
      <c r="F93" s="980"/>
      <c r="G93" s="980">
        <f>E93*F93</f>
        <v>0</v>
      </c>
    </row>
    <row r="94" spans="1:7" s="967" customFormat="1">
      <c r="C94" s="968"/>
      <c r="F94" s="969"/>
      <c r="G94" s="969"/>
    </row>
    <row r="95" spans="1:7" s="967" customFormat="1">
      <c r="B95" s="983" t="s">
        <v>1428</v>
      </c>
      <c r="C95" s="984"/>
      <c r="D95" s="985"/>
      <c r="E95" s="986"/>
      <c r="F95" s="987"/>
      <c r="G95" s="988">
        <f>SUM(G91:G93)</f>
        <v>0</v>
      </c>
    </row>
    <row r="96" spans="1:7" s="967" customFormat="1">
      <c r="B96" s="973"/>
      <c r="C96" s="998"/>
      <c r="D96" s="981"/>
      <c r="E96" s="981"/>
      <c r="F96" s="982"/>
      <c r="G96" s="982"/>
    </row>
    <row r="97" spans="1:7" s="967" customFormat="1">
      <c r="B97" s="973"/>
      <c r="C97" s="998"/>
      <c r="D97" s="981"/>
      <c r="E97" s="981"/>
      <c r="F97" s="982"/>
      <c r="G97" s="982"/>
    </row>
    <row r="98" spans="1:7" s="967" customFormat="1">
      <c r="A98" s="972" t="s">
        <v>1420</v>
      </c>
      <c r="B98" s="973" t="s">
        <v>216</v>
      </c>
      <c r="C98" s="968"/>
      <c r="F98" s="969"/>
      <c r="G98" s="969"/>
    </row>
    <row r="99" spans="1:7" s="967" customFormat="1">
      <c r="C99" s="968"/>
      <c r="F99" s="969"/>
      <c r="G99" s="969"/>
    </row>
    <row r="100" spans="1:7" s="967" customFormat="1">
      <c r="B100" s="974" t="s">
        <v>1080</v>
      </c>
      <c r="C100" s="975" t="s">
        <v>1081</v>
      </c>
      <c r="D100" s="976"/>
      <c r="E100" s="976" t="s">
        <v>703</v>
      </c>
      <c r="F100" s="977" t="s">
        <v>1082</v>
      </c>
      <c r="G100" s="977" t="s">
        <v>633</v>
      </c>
    </row>
    <row r="101" spans="1:7" s="967" customFormat="1">
      <c r="C101" s="968"/>
      <c r="F101" s="969"/>
      <c r="G101" s="969"/>
    </row>
    <row r="102" spans="1:7" s="967" customFormat="1" ht="60">
      <c r="B102" s="992" t="s">
        <v>1429</v>
      </c>
      <c r="C102" s="967" t="s">
        <v>86</v>
      </c>
      <c r="E102" s="979">
        <v>31</v>
      </c>
      <c r="F102" s="980"/>
      <c r="G102" s="980">
        <f t="shared" ref="G102" si="6">E102*F102</f>
        <v>0</v>
      </c>
    </row>
    <row r="103" spans="1:7" s="967" customFormat="1">
      <c r="C103" s="968"/>
      <c r="F103" s="969"/>
      <c r="G103" s="969"/>
    </row>
    <row r="104" spans="1:7" s="967" customFormat="1">
      <c r="B104" s="983" t="s">
        <v>1430</v>
      </c>
      <c r="C104" s="984"/>
      <c r="D104" s="985"/>
      <c r="E104" s="986"/>
      <c r="F104" s="987"/>
      <c r="G104" s="988">
        <f>SUM(G102:G102)</f>
        <v>0</v>
      </c>
    </row>
    <row r="105" spans="1:7" s="967" customFormat="1">
      <c r="B105" s="973"/>
      <c r="C105" s="998"/>
      <c r="D105" s="981"/>
      <c r="E105" s="981"/>
      <c r="F105" s="982"/>
      <c r="G105" s="982"/>
    </row>
    <row r="106" spans="1:7" s="967" customFormat="1">
      <c r="B106" s="973"/>
      <c r="C106" s="998"/>
      <c r="D106" s="981"/>
      <c r="E106" s="981"/>
      <c r="F106" s="982"/>
      <c r="G106" s="982"/>
    </row>
    <row r="107" spans="1:7" s="967" customFormat="1" ht="15.75" thickBot="1">
      <c r="C107" s="968"/>
      <c r="F107" s="969"/>
      <c r="G107" s="969"/>
    </row>
    <row r="108" spans="1:7" s="967" customFormat="1" ht="15.75" thickBot="1">
      <c r="B108" s="999" t="s">
        <v>1431</v>
      </c>
      <c r="C108" s="1000"/>
      <c r="D108" s="1001"/>
      <c r="E108" s="999"/>
      <c r="F108" s="1002"/>
      <c r="G108" s="1003">
        <f>G104+G95+G84+G72+G57+G44+G17</f>
        <v>0</v>
      </c>
    </row>
  </sheetData>
  <sheetProtection algorithmName="SHA-512" hashValue="XEv06QfX494FIpUSS3kSmoKPrZYVdxddQK6JqaGr6/wldCBh9k/vvcA89us5EHh3h1H8BDajO0zlLgM98Poz6Q==" saltValue="aRedbblOiwlszvcqKIbmyA==" spinCount="100000" sheet="1" objects="1" scenarios="1"/>
  <protectedRanges>
    <protectedRange sqref="F1:F1048576" name="CENA"/>
  </protectedRange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2:G144"/>
  <sheetViews>
    <sheetView workbookViewId="0">
      <selection activeCell="G13" sqref="G13"/>
    </sheetView>
  </sheetViews>
  <sheetFormatPr defaultRowHeight="15"/>
  <cols>
    <col min="1" max="1" width="9" style="1006" customWidth="1"/>
    <col min="2" max="2" width="54.85546875" customWidth="1"/>
    <col min="3" max="3" width="13.7109375" customWidth="1"/>
    <col min="4" max="5" width="11.7109375" customWidth="1"/>
    <col min="6" max="6" width="14.5703125" customWidth="1"/>
    <col min="7" max="7" width="14.7109375" customWidth="1"/>
  </cols>
  <sheetData>
    <row r="2" spans="1:7" ht="18">
      <c r="A2" s="1005" t="s">
        <v>707</v>
      </c>
      <c r="B2" s="819" t="s">
        <v>1432</v>
      </c>
    </row>
    <row r="3" spans="1:7" ht="18">
      <c r="B3" s="819"/>
    </row>
    <row r="4" spans="1:7" ht="18">
      <c r="B4" s="819"/>
    </row>
    <row r="5" spans="1:7">
      <c r="A5" s="1013"/>
      <c r="B5" s="974" t="s">
        <v>1080</v>
      </c>
      <c r="C5" s="975" t="s">
        <v>1081</v>
      </c>
      <c r="D5" s="976"/>
      <c r="E5" s="976" t="s">
        <v>703</v>
      </c>
      <c r="F5" s="1007" t="s">
        <v>1082</v>
      </c>
      <c r="G5" s="1008" t="s">
        <v>633</v>
      </c>
    </row>
    <row r="6" spans="1:7">
      <c r="A6" s="1017"/>
      <c r="B6" s="1014"/>
      <c r="C6" s="1018"/>
      <c r="D6" s="1019"/>
      <c r="E6" s="1019"/>
    </row>
    <row r="7" spans="1:7" ht="25.5">
      <c r="A7" s="1009" t="s">
        <v>81</v>
      </c>
      <c r="B7" s="1137" t="s">
        <v>1551</v>
      </c>
      <c r="C7" s="1011" t="s">
        <v>1433</v>
      </c>
      <c r="D7" s="1011"/>
      <c r="E7" s="1138">
        <v>2</v>
      </c>
      <c r="F7" s="1139"/>
      <c r="G7" s="1139">
        <f>E7*F7</f>
        <v>0</v>
      </c>
    </row>
    <row r="8" spans="1:7">
      <c r="A8" s="1013"/>
      <c r="B8" s="1014" t="s">
        <v>1552</v>
      </c>
      <c r="C8" s="1018"/>
      <c r="D8" s="1019"/>
      <c r="E8" s="1019"/>
    </row>
    <row r="9" spans="1:7">
      <c r="A9" s="1013"/>
      <c r="B9" s="1014" t="s">
        <v>1553</v>
      </c>
      <c r="C9" s="1018"/>
      <c r="D9" s="1019"/>
      <c r="E9" s="1019"/>
    </row>
    <row r="10" spans="1:7">
      <c r="A10" s="1013"/>
      <c r="B10" s="1014" t="s">
        <v>1554</v>
      </c>
      <c r="C10" s="1018"/>
      <c r="D10" s="1019"/>
      <c r="E10" s="1019"/>
    </row>
    <row r="11" spans="1:7">
      <c r="A11" s="1013"/>
      <c r="B11" s="1014" t="s">
        <v>1555</v>
      </c>
      <c r="C11" s="1018"/>
      <c r="D11" s="1019"/>
      <c r="E11" s="1019"/>
    </row>
    <row r="12" spans="1:7">
      <c r="A12" s="1013"/>
      <c r="B12" s="1014" t="s">
        <v>1556</v>
      </c>
      <c r="C12" s="1018"/>
      <c r="D12" s="1019"/>
      <c r="E12" s="1019"/>
    </row>
    <row r="13" spans="1:7">
      <c r="A13" s="1013"/>
      <c r="B13" s="1014" t="s">
        <v>1557</v>
      </c>
      <c r="C13" s="1018"/>
      <c r="D13" s="1019"/>
      <c r="E13" s="1019"/>
    </row>
    <row r="14" spans="1:7">
      <c r="A14" s="1013"/>
      <c r="B14" s="1014" t="s">
        <v>1558</v>
      </c>
      <c r="C14" s="1018"/>
      <c r="D14" s="1019"/>
      <c r="E14" s="1019"/>
    </row>
    <row r="15" spans="1:7">
      <c r="A15" s="1013"/>
      <c r="B15" s="1014" t="s">
        <v>1559</v>
      </c>
      <c r="C15" s="1018"/>
      <c r="D15" s="1019"/>
      <c r="E15" s="1019"/>
    </row>
    <row r="16" spans="1:7">
      <c r="A16" s="1013"/>
      <c r="B16" s="1014" t="s">
        <v>1560</v>
      </c>
      <c r="C16" s="1018"/>
      <c r="D16" s="1019"/>
      <c r="E16" s="1019"/>
    </row>
    <row r="17" spans="1:7" ht="25.5">
      <c r="A17" s="1013"/>
      <c r="B17" s="1014" t="s">
        <v>1561</v>
      </c>
      <c r="C17" s="1018"/>
      <c r="D17" s="1019"/>
      <c r="E17" s="1019"/>
    </row>
    <row r="18" spans="1:7" ht="25.5">
      <c r="A18" s="1013"/>
      <c r="B18" s="1014" t="s">
        <v>1562</v>
      </c>
      <c r="C18" s="1018"/>
      <c r="D18" s="1019"/>
      <c r="E18" s="1019"/>
    </row>
    <row r="19" spans="1:7">
      <c r="A19" s="1017"/>
      <c r="B19" s="1014"/>
      <c r="C19" s="1018"/>
      <c r="D19" s="1019"/>
      <c r="E19" s="1019"/>
    </row>
    <row r="20" spans="1:7">
      <c r="A20" s="1017"/>
      <c r="B20" s="1021" t="s">
        <v>1436</v>
      </c>
      <c r="C20" s="1022">
        <v>7.9</v>
      </c>
      <c r="D20" s="1023" t="s">
        <v>1437</v>
      </c>
      <c r="E20" s="1023"/>
    </row>
    <row r="21" spans="1:7">
      <c r="A21" s="1017"/>
      <c r="B21" s="1021" t="s">
        <v>1438</v>
      </c>
      <c r="C21" s="1022">
        <v>13.1</v>
      </c>
      <c r="D21" s="1024" t="s">
        <v>101</v>
      </c>
      <c r="E21" s="1024"/>
    </row>
    <row r="22" spans="1:7">
      <c r="A22" s="1017"/>
      <c r="B22" s="1026" t="s">
        <v>1439</v>
      </c>
      <c r="C22" s="1025" t="s">
        <v>1440</v>
      </c>
      <c r="D22" s="1024">
        <v>68</v>
      </c>
      <c r="E22" s="1024"/>
    </row>
    <row r="23" spans="1:7">
      <c r="A23" s="1017"/>
      <c r="B23" s="1015"/>
      <c r="C23" s="1018"/>
      <c r="D23" s="1019"/>
      <c r="E23" s="1019"/>
    </row>
    <row r="24" spans="1:7">
      <c r="A24" s="1017"/>
      <c r="B24" s="974" t="s">
        <v>1080</v>
      </c>
      <c r="C24" s="975" t="s">
        <v>1081</v>
      </c>
      <c r="D24" s="976"/>
      <c r="E24" s="976" t="s">
        <v>703</v>
      </c>
      <c r="F24" s="1007" t="s">
        <v>1082</v>
      </c>
      <c r="G24" s="1008" t="s">
        <v>633</v>
      </c>
    </row>
    <row r="25" spans="1:7">
      <c r="A25" s="1017"/>
      <c r="B25" s="1015"/>
      <c r="C25" s="1018"/>
      <c r="D25" s="1019"/>
      <c r="E25" s="1019"/>
    </row>
    <row r="26" spans="1:7">
      <c r="A26" s="1009" t="s">
        <v>1435</v>
      </c>
      <c r="B26" s="1010" t="s">
        <v>1442</v>
      </c>
      <c r="C26" s="1011" t="s">
        <v>1433</v>
      </c>
      <c r="D26" s="1011"/>
      <c r="E26" s="1012">
        <v>1</v>
      </c>
      <c r="F26" s="1020"/>
      <c r="G26" s="1020">
        <f>E26*F26</f>
        <v>0</v>
      </c>
    </row>
    <row r="27" spans="1:7">
      <c r="A27" s="1009"/>
      <c r="B27" s="1010"/>
      <c r="C27" s="1010"/>
      <c r="D27" s="1029"/>
      <c r="E27" s="1029"/>
    </row>
    <row r="28" spans="1:7" ht="51">
      <c r="A28" s="1030"/>
      <c r="B28" s="1027" t="s">
        <v>1563</v>
      </c>
      <c r="C28" s="1027"/>
      <c r="D28" s="1031"/>
      <c r="E28" s="1031"/>
    </row>
    <row r="29" spans="1:7">
      <c r="A29" s="1030"/>
      <c r="B29" s="1032"/>
      <c r="C29" s="1027"/>
      <c r="D29" s="1031"/>
      <c r="E29" s="1031"/>
    </row>
    <row r="30" spans="1:7" ht="38.25">
      <c r="A30" s="1030"/>
      <c r="B30" s="1027" t="s">
        <v>1443</v>
      </c>
      <c r="C30" s="1027"/>
      <c r="D30" s="1031"/>
      <c r="E30" s="1031"/>
    </row>
    <row r="31" spans="1:7">
      <c r="A31" s="1030"/>
      <c r="B31" s="1027"/>
      <c r="C31" s="1027"/>
      <c r="D31" s="1031"/>
      <c r="E31" s="1031"/>
    </row>
    <row r="32" spans="1:7" ht="76.5">
      <c r="A32" s="1030"/>
      <c r="B32" s="1027" t="s">
        <v>1444</v>
      </c>
      <c r="C32" s="1027"/>
      <c r="D32" s="1031"/>
      <c r="E32" s="1031"/>
    </row>
    <row r="33" spans="1:5" ht="114.75">
      <c r="A33" s="1030"/>
      <c r="B33" s="1027" t="s">
        <v>1445</v>
      </c>
      <c r="C33" s="1027"/>
      <c r="D33" s="1031"/>
      <c r="E33" s="1031"/>
    </row>
    <row r="34" spans="1:5" ht="89.25">
      <c r="A34" s="1030"/>
      <c r="B34" s="1027" t="s">
        <v>1446</v>
      </c>
      <c r="C34" s="1027"/>
      <c r="D34" s="1031"/>
      <c r="E34" s="1031"/>
    </row>
    <row r="35" spans="1:5" ht="38.25">
      <c r="A35" s="1030"/>
      <c r="B35" s="1027" t="s">
        <v>1447</v>
      </c>
      <c r="C35" s="1027"/>
      <c r="D35" s="1031"/>
      <c r="E35" s="1031"/>
    </row>
    <row r="36" spans="1:5">
      <c r="A36" s="1030"/>
      <c r="B36" s="1033"/>
      <c r="C36" s="1027"/>
      <c r="D36" s="1031"/>
      <c r="E36" s="1031"/>
    </row>
    <row r="37" spans="1:5">
      <c r="A37" s="1030"/>
      <c r="B37" s="1014" t="s">
        <v>1448</v>
      </c>
      <c r="C37" s="1027"/>
      <c r="D37" s="1031"/>
      <c r="E37" s="1031"/>
    </row>
    <row r="38" spans="1:5" ht="25.5">
      <c r="A38" s="1030"/>
      <c r="B38" s="1034" t="s">
        <v>1449</v>
      </c>
      <c r="C38" s="1027"/>
      <c r="D38" s="1031"/>
      <c r="E38" s="1031"/>
    </row>
    <row r="39" spans="1:5" ht="25.5">
      <c r="A39" s="1013"/>
      <c r="B39" s="1014" t="s">
        <v>1450</v>
      </c>
      <c r="C39" s="1014"/>
      <c r="D39" s="1014"/>
      <c r="E39" s="1014"/>
    </row>
    <row r="40" spans="1:5">
      <c r="A40" s="1013"/>
      <c r="B40" s="1014" t="s">
        <v>1451</v>
      </c>
      <c r="C40" s="1014"/>
      <c r="D40" s="1014"/>
      <c r="E40" s="1014"/>
    </row>
    <row r="41" spans="1:5">
      <c r="A41" s="1013"/>
      <c r="B41" s="1034" t="s">
        <v>1452</v>
      </c>
      <c r="C41" s="1014"/>
      <c r="D41" s="1014"/>
      <c r="E41" s="1014"/>
    </row>
    <row r="42" spans="1:5">
      <c r="A42" s="1013"/>
      <c r="B42" s="1034" t="s">
        <v>1453</v>
      </c>
      <c r="C42" s="1014"/>
      <c r="D42" s="1014"/>
      <c r="E42" s="1014"/>
    </row>
    <row r="43" spans="1:5">
      <c r="A43" s="1013"/>
      <c r="B43" s="1014" t="s">
        <v>1454</v>
      </c>
      <c r="C43" s="1014"/>
      <c r="D43" s="1014"/>
      <c r="E43" s="1014"/>
    </row>
    <row r="44" spans="1:5" ht="25.5">
      <c r="A44" s="1013"/>
      <c r="B44" s="1027" t="s">
        <v>1455</v>
      </c>
      <c r="C44" s="1014"/>
      <c r="D44" s="1014"/>
      <c r="E44" s="1014"/>
    </row>
    <row r="45" spans="1:5">
      <c r="A45" s="1013"/>
      <c r="B45" s="1014"/>
      <c r="C45" s="1014"/>
      <c r="D45" s="1014"/>
      <c r="E45" s="1014"/>
    </row>
    <row r="46" spans="1:5">
      <c r="A46" s="1013"/>
      <c r="B46" s="1014" t="s">
        <v>1456</v>
      </c>
      <c r="C46" s="1014"/>
      <c r="D46" s="1014"/>
      <c r="E46" s="1014"/>
    </row>
    <row r="47" spans="1:5">
      <c r="A47" s="1013"/>
      <c r="B47" s="1034" t="s">
        <v>1457</v>
      </c>
      <c r="C47" s="1014"/>
      <c r="D47" s="1014"/>
      <c r="E47" s="1014"/>
    </row>
    <row r="48" spans="1:5">
      <c r="A48" s="1013"/>
      <c r="B48" s="1034" t="s">
        <v>1458</v>
      </c>
      <c r="C48" s="1014"/>
      <c r="D48" s="1014"/>
      <c r="E48" s="1014"/>
    </row>
    <row r="49" spans="1:7">
      <c r="A49" s="1013"/>
      <c r="B49" s="1034" t="s">
        <v>1459</v>
      </c>
      <c r="C49" s="1014"/>
      <c r="D49" s="1014"/>
      <c r="E49" s="1014"/>
    </row>
    <row r="50" spans="1:7">
      <c r="A50" s="1013"/>
      <c r="B50" s="1034" t="s">
        <v>1460</v>
      </c>
      <c r="C50" s="1014"/>
      <c r="D50" s="1014"/>
      <c r="E50" s="1014"/>
    </row>
    <row r="51" spans="1:7">
      <c r="A51" s="1013"/>
      <c r="B51" s="1034" t="s">
        <v>1461</v>
      </c>
      <c r="C51" s="1014"/>
      <c r="D51" s="1014"/>
      <c r="E51" s="1014"/>
    </row>
    <row r="52" spans="1:7">
      <c r="A52" s="1013"/>
      <c r="B52" s="1034" t="s">
        <v>1462</v>
      </c>
      <c r="C52" s="1014"/>
      <c r="D52" s="1014"/>
      <c r="E52" s="1014"/>
    </row>
    <row r="53" spans="1:7">
      <c r="A53" s="1013"/>
      <c r="B53" s="1034" t="s">
        <v>1463</v>
      </c>
      <c r="C53" s="1014"/>
      <c r="D53" s="1014"/>
      <c r="E53" s="1014"/>
    </row>
    <row r="54" spans="1:7">
      <c r="A54" s="1013"/>
      <c r="B54" s="1034" t="s">
        <v>1464</v>
      </c>
      <c r="C54" s="1014"/>
      <c r="D54" s="1014"/>
      <c r="E54" s="1014"/>
    </row>
    <row r="55" spans="1:7">
      <c r="A55" s="1013"/>
      <c r="B55" s="1034"/>
      <c r="C55" s="1014"/>
      <c r="D55" s="1014"/>
      <c r="E55" s="1014"/>
    </row>
    <row r="56" spans="1:7">
      <c r="A56" s="1017"/>
      <c r="B56" s="1015"/>
      <c r="C56" s="1018"/>
      <c r="D56" s="1019"/>
      <c r="E56" s="1019"/>
    </row>
    <row r="57" spans="1:7">
      <c r="A57" s="1017"/>
      <c r="B57" s="974" t="s">
        <v>1080</v>
      </c>
      <c r="C57" s="975" t="s">
        <v>1081</v>
      </c>
      <c r="D57" s="976"/>
      <c r="E57" s="976" t="s">
        <v>703</v>
      </c>
      <c r="F57" s="1007" t="s">
        <v>1082</v>
      </c>
      <c r="G57" s="1008" t="s">
        <v>633</v>
      </c>
    </row>
    <row r="58" spans="1:7">
      <c r="A58" s="1017"/>
      <c r="B58" s="1014"/>
      <c r="C58" s="1018"/>
      <c r="D58" s="1019"/>
      <c r="E58" s="1019"/>
    </row>
    <row r="59" spans="1:7">
      <c r="A59" s="1009" t="s">
        <v>1406</v>
      </c>
      <c r="B59" s="1010" t="s">
        <v>1468</v>
      </c>
      <c r="C59" s="1011" t="s">
        <v>1433</v>
      </c>
      <c r="D59" s="1011"/>
      <c r="E59" s="1012">
        <v>1</v>
      </c>
      <c r="F59" s="1020"/>
      <c r="G59" s="1020">
        <f>E59*F59</f>
        <v>0</v>
      </c>
    </row>
    <row r="60" spans="1:7">
      <c r="A60" s="1017"/>
      <c r="B60" s="1014"/>
      <c r="C60" s="1018"/>
      <c r="D60" s="1019"/>
      <c r="E60" s="1019"/>
    </row>
    <row r="61" spans="1:7" ht="25.5">
      <c r="A61" s="1017"/>
      <c r="B61" s="1015" t="s">
        <v>1469</v>
      </c>
      <c r="C61" s="1018"/>
      <c r="D61" s="1019"/>
      <c r="E61" s="1019"/>
    </row>
    <row r="62" spans="1:7">
      <c r="A62" s="1017"/>
      <c r="B62" s="1015" t="s">
        <v>1465</v>
      </c>
      <c r="C62" s="1016" t="s">
        <v>1434</v>
      </c>
      <c r="D62" s="1140">
        <v>80</v>
      </c>
      <c r="E62" s="1037"/>
    </row>
    <row r="63" spans="1:7">
      <c r="A63" s="1017"/>
      <c r="B63" s="1015"/>
      <c r="C63" s="1016"/>
      <c r="D63" s="1036"/>
      <c r="E63" s="1036"/>
    </row>
    <row r="64" spans="1:7">
      <c r="A64" s="1017"/>
      <c r="B64" s="1015" t="s">
        <v>1470</v>
      </c>
      <c r="C64" s="1022">
        <v>1.8</v>
      </c>
      <c r="D64" s="1141" t="s">
        <v>101</v>
      </c>
      <c r="E64" s="1036"/>
    </row>
    <row r="65" spans="1:7">
      <c r="A65" s="1017"/>
      <c r="B65" s="1015" t="s">
        <v>1471</v>
      </c>
      <c r="C65" s="1016">
        <v>2</v>
      </c>
      <c r="D65" s="1141" t="s">
        <v>74</v>
      </c>
      <c r="E65" s="1036"/>
    </row>
    <row r="66" spans="1:7">
      <c r="A66" s="1017"/>
      <c r="B66" s="1015" t="s">
        <v>1466</v>
      </c>
      <c r="C66" s="1016">
        <v>4</v>
      </c>
      <c r="D66" s="1141" t="s">
        <v>74</v>
      </c>
      <c r="E66" s="1036"/>
    </row>
    <row r="67" spans="1:7">
      <c r="A67" s="1017"/>
      <c r="B67" s="1015" t="s">
        <v>1467</v>
      </c>
      <c r="C67" s="1016">
        <v>2</v>
      </c>
      <c r="D67" s="1141" t="s">
        <v>74</v>
      </c>
      <c r="E67" s="1036"/>
    </row>
    <row r="68" spans="1:7">
      <c r="A68" s="1017"/>
      <c r="B68" s="1015"/>
      <c r="C68" s="1016"/>
      <c r="D68" s="1036"/>
      <c r="E68" s="1036"/>
    </row>
    <row r="69" spans="1:7" ht="25.5">
      <c r="A69" s="1017"/>
      <c r="B69" s="1015" t="s">
        <v>1472</v>
      </c>
      <c r="C69" s="1016">
        <v>1</v>
      </c>
      <c r="D69" s="1141" t="s">
        <v>74</v>
      </c>
      <c r="E69" s="1036"/>
    </row>
    <row r="70" spans="1:7">
      <c r="A70" s="1013"/>
      <c r="B70" s="1014"/>
      <c r="C70" s="1014"/>
      <c r="D70" s="1014"/>
      <c r="E70" s="1014"/>
    </row>
    <row r="71" spans="1:7" ht="38.25">
      <c r="A71" s="1013"/>
      <c r="B71" s="1014" t="s">
        <v>1473</v>
      </c>
      <c r="C71" s="1014"/>
      <c r="D71" s="1014"/>
      <c r="E71" s="1014"/>
    </row>
    <row r="72" spans="1:7">
      <c r="A72" s="1017"/>
      <c r="B72" s="1028"/>
      <c r="C72" s="1018"/>
      <c r="D72" s="1019"/>
      <c r="E72" s="1019"/>
    </row>
    <row r="73" spans="1:7">
      <c r="A73" s="1017"/>
      <c r="B73" s="1014" t="s">
        <v>1441</v>
      </c>
      <c r="C73" s="1018"/>
      <c r="D73" s="1019"/>
      <c r="E73" s="1019"/>
    </row>
    <row r="74" spans="1:7" ht="25.5">
      <c r="A74" s="1017"/>
      <c r="B74" s="1015" t="s">
        <v>1474</v>
      </c>
      <c r="C74" s="1018"/>
      <c r="D74" s="1019"/>
      <c r="E74" s="1019"/>
    </row>
    <row r="75" spans="1:7">
      <c r="A75" s="1017"/>
      <c r="B75" s="1015"/>
      <c r="C75" s="1018"/>
      <c r="D75" s="1019"/>
      <c r="E75" s="1019"/>
    </row>
    <row r="76" spans="1:7">
      <c r="A76" s="1017"/>
      <c r="B76" s="1015"/>
      <c r="C76" s="1018"/>
      <c r="D76" s="1019"/>
      <c r="E76" s="1019"/>
    </row>
    <row r="77" spans="1:7">
      <c r="A77" s="1017"/>
      <c r="B77" s="1015"/>
      <c r="C77" s="1018"/>
      <c r="D77" s="1019"/>
      <c r="E77" s="1019"/>
    </row>
    <row r="78" spans="1:7">
      <c r="A78" s="1017"/>
      <c r="B78" s="974" t="s">
        <v>1080</v>
      </c>
      <c r="C78" s="975" t="s">
        <v>1081</v>
      </c>
      <c r="D78" s="976"/>
      <c r="E78" s="976" t="s">
        <v>703</v>
      </c>
      <c r="F78" s="1007" t="s">
        <v>1082</v>
      </c>
      <c r="G78" s="1008" t="s">
        <v>633</v>
      </c>
    </row>
    <row r="79" spans="1:7">
      <c r="A79" s="1017"/>
      <c r="B79" s="1038"/>
      <c r="C79" s="1018"/>
      <c r="D79" s="1019"/>
      <c r="E79" s="1019"/>
    </row>
    <row r="80" spans="1:7">
      <c r="A80" s="1009" t="s">
        <v>1413</v>
      </c>
      <c r="B80" s="1010" t="s">
        <v>1476</v>
      </c>
      <c r="C80" s="1011" t="s">
        <v>1433</v>
      </c>
      <c r="D80" s="1011"/>
      <c r="E80" s="1012">
        <v>1</v>
      </c>
      <c r="F80" s="1020"/>
      <c r="G80" s="1020">
        <f>E80*F80</f>
        <v>0</v>
      </c>
    </row>
    <row r="81" spans="1:7">
      <c r="A81" s="1039"/>
      <c r="B81" s="1014"/>
      <c r="C81" s="1018"/>
      <c r="D81" s="1019"/>
      <c r="E81" s="1019"/>
    </row>
    <row r="82" spans="1:7">
      <c r="A82" s="1039"/>
      <c r="B82" s="1040" t="s">
        <v>1477</v>
      </c>
      <c r="C82" s="1041">
        <v>2.5</v>
      </c>
      <c r="D82" s="1042" t="s">
        <v>1478</v>
      </c>
      <c r="E82" s="1042"/>
    </row>
    <row r="83" spans="1:7">
      <c r="A83" s="1039"/>
      <c r="B83" s="1040" t="s">
        <v>1479</v>
      </c>
      <c r="C83" s="1043">
        <v>400</v>
      </c>
      <c r="D83" s="1042" t="s">
        <v>1480</v>
      </c>
      <c r="E83" s="1042"/>
    </row>
    <row r="84" spans="1:7">
      <c r="A84" s="1039"/>
      <c r="B84" s="1040" t="s">
        <v>1481</v>
      </c>
      <c r="C84" s="1043">
        <v>280</v>
      </c>
      <c r="D84" s="1042" t="s">
        <v>1480</v>
      </c>
      <c r="E84" s="1042"/>
    </row>
    <row r="85" spans="1:7">
      <c r="A85" s="1039"/>
      <c r="B85" s="1040"/>
      <c r="C85" s="1043"/>
      <c r="D85" s="1042"/>
      <c r="E85" s="1042"/>
    </row>
    <row r="86" spans="1:7" ht="51">
      <c r="A86" s="1039"/>
      <c r="B86" s="1044" t="s">
        <v>1482</v>
      </c>
      <c r="C86" s="1018"/>
      <c r="D86" s="1019"/>
      <c r="E86" s="1019"/>
    </row>
    <row r="87" spans="1:7">
      <c r="A87" s="1039"/>
      <c r="B87" s="1044"/>
      <c r="C87" s="1018"/>
      <c r="D87" s="1019"/>
      <c r="E87" s="1019"/>
    </row>
    <row r="88" spans="1:7" ht="25.5">
      <c r="A88" s="1039"/>
      <c r="B88" s="1044" t="s">
        <v>1483</v>
      </c>
      <c r="C88" s="1018"/>
      <c r="D88" s="1019"/>
      <c r="E88" s="1019"/>
    </row>
    <row r="89" spans="1:7">
      <c r="A89" s="1039"/>
      <c r="B89" s="1044"/>
      <c r="C89" s="1018"/>
      <c r="D89" s="1019"/>
      <c r="E89" s="1019"/>
    </row>
    <row r="90" spans="1:7">
      <c r="A90" s="1045"/>
      <c r="B90" s="1033" t="s">
        <v>1484</v>
      </c>
      <c r="C90" s="1018"/>
      <c r="D90" s="1019"/>
      <c r="E90" s="1019"/>
    </row>
    <row r="91" spans="1:7">
      <c r="A91" s="1045"/>
      <c r="B91" s="1033"/>
      <c r="C91" s="1018"/>
      <c r="D91" s="1019"/>
      <c r="E91" s="1019"/>
    </row>
    <row r="92" spans="1:7">
      <c r="A92" s="1045"/>
      <c r="B92" s="1033" t="s">
        <v>1485</v>
      </c>
      <c r="C92" s="1018"/>
      <c r="D92" s="1019"/>
      <c r="E92" s="1019"/>
    </row>
    <row r="93" spans="1:7">
      <c r="A93" s="1045"/>
      <c r="B93" s="1033"/>
      <c r="C93" s="1018"/>
      <c r="D93" s="1019"/>
      <c r="E93" s="1019"/>
    </row>
    <row r="94" spans="1:7">
      <c r="A94" s="1045"/>
      <c r="B94" s="1033"/>
      <c r="C94" s="1018"/>
      <c r="D94" s="1019"/>
      <c r="E94" s="1019"/>
    </row>
    <row r="95" spans="1:7">
      <c r="A95" s="1045"/>
      <c r="B95" s="1033"/>
      <c r="C95" s="1018"/>
      <c r="D95" s="1019"/>
      <c r="E95" s="1019"/>
    </row>
    <row r="96" spans="1:7">
      <c r="A96" s="1045"/>
      <c r="B96" s="974" t="s">
        <v>1080</v>
      </c>
      <c r="C96" s="975" t="s">
        <v>1081</v>
      </c>
      <c r="D96" s="976"/>
      <c r="E96" s="976" t="s">
        <v>703</v>
      </c>
      <c r="F96" s="1007" t="s">
        <v>1082</v>
      </c>
      <c r="G96" s="1008" t="s">
        <v>633</v>
      </c>
    </row>
    <row r="97" spans="1:7" s="967" customFormat="1">
      <c r="A97" s="1045"/>
      <c r="B97" s="1033"/>
      <c r="C97" s="1017"/>
      <c r="D97" s="1046"/>
      <c r="E97" s="1046"/>
    </row>
    <row r="98" spans="1:7" s="967" customFormat="1">
      <c r="A98" s="1009" t="s">
        <v>1475</v>
      </c>
      <c r="B98" s="1010" t="s">
        <v>1486</v>
      </c>
      <c r="C98" s="1011" t="s">
        <v>1433</v>
      </c>
      <c r="D98" s="1011"/>
      <c r="E98" s="1012">
        <v>1</v>
      </c>
      <c r="F98" s="1047"/>
      <c r="G98" s="1047">
        <f>E98*F98</f>
        <v>0</v>
      </c>
    </row>
    <row r="99" spans="1:7" s="967" customFormat="1">
      <c r="A99" s="1030"/>
      <c r="B99" s="1027"/>
      <c r="C99" s="1027"/>
      <c r="D99" s="1031"/>
      <c r="E99" s="1031"/>
    </row>
    <row r="100" spans="1:7" s="967" customFormat="1">
      <c r="A100" s="1030"/>
      <c r="B100" s="1027" t="s">
        <v>1564</v>
      </c>
      <c r="C100" s="1027"/>
      <c r="D100" s="1031"/>
      <c r="E100" s="1031"/>
    </row>
    <row r="101" spans="1:7" s="967" customFormat="1">
      <c r="A101" s="1030"/>
      <c r="B101" s="1027"/>
      <c r="C101" s="1027"/>
      <c r="D101" s="1031"/>
      <c r="E101" s="1031"/>
    </row>
    <row r="102" spans="1:7" s="967" customFormat="1">
      <c r="A102" s="1030"/>
      <c r="B102" s="1048" t="s">
        <v>1487</v>
      </c>
      <c r="C102" s="1027"/>
      <c r="D102" s="1031"/>
      <c r="E102" s="1031"/>
    </row>
    <row r="103" spans="1:7" s="967" customFormat="1">
      <c r="A103" s="1030"/>
      <c r="B103" s="1027"/>
      <c r="C103" s="1027"/>
      <c r="D103" s="1031"/>
      <c r="E103" s="1031"/>
    </row>
    <row r="104" spans="1:7" s="967" customFormat="1" ht="51.75">
      <c r="A104" s="1030"/>
      <c r="B104" s="1049" t="s">
        <v>1565</v>
      </c>
      <c r="C104" s="1027"/>
      <c r="D104" s="1031"/>
      <c r="E104" s="1031"/>
    </row>
    <row r="105" spans="1:7" s="967" customFormat="1" ht="26.25">
      <c r="A105" s="1030"/>
      <c r="B105" s="1033" t="s">
        <v>1488</v>
      </c>
      <c r="C105" s="1027"/>
      <c r="D105" s="1031"/>
      <c r="E105" s="1031"/>
    </row>
    <row r="106" spans="1:7" s="967" customFormat="1" ht="25.5">
      <c r="A106" s="1030"/>
      <c r="B106" s="1027" t="s">
        <v>1489</v>
      </c>
      <c r="C106" s="1027"/>
      <c r="D106" s="1031"/>
      <c r="E106" s="1031"/>
    </row>
    <row r="107" spans="1:7" s="967" customFormat="1">
      <c r="A107" s="1030"/>
      <c r="B107" s="1027"/>
      <c r="C107" s="1027"/>
      <c r="D107" s="1031"/>
      <c r="E107" s="1031"/>
    </row>
    <row r="108" spans="1:7" s="967" customFormat="1">
      <c r="A108" s="1030"/>
      <c r="B108" s="1027"/>
      <c r="C108" s="1027"/>
      <c r="D108" s="1031"/>
      <c r="E108" s="1031"/>
    </row>
    <row r="109" spans="1:7" s="967" customFormat="1">
      <c r="A109" s="1030"/>
      <c r="B109" s="1033"/>
      <c r="C109" s="1027"/>
      <c r="D109" s="1031"/>
      <c r="E109" s="1031"/>
    </row>
    <row r="110" spans="1:7">
      <c r="A110" s="1030"/>
      <c r="B110" s="974" t="s">
        <v>1080</v>
      </c>
      <c r="C110" s="975" t="s">
        <v>1081</v>
      </c>
      <c r="D110" s="976"/>
      <c r="E110" s="976" t="s">
        <v>703</v>
      </c>
      <c r="F110" s="1007" t="s">
        <v>1082</v>
      </c>
      <c r="G110" s="1008" t="s">
        <v>633</v>
      </c>
    </row>
    <row r="111" spans="1:7">
      <c r="A111" s="1017"/>
      <c r="B111" s="1015"/>
      <c r="C111" s="1018"/>
      <c r="D111" s="1019"/>
      <c r="E111" s="1019"/>
    </row>
    <row r="112" spans="1:7">
      <c r="A112" s="1009" t="s">
        <v>1420</v>
      </c>
      <c r="B112" s="1010" t="s">
        <v>1491</v>
      </c>
      <c r="C112" s="1011" t="s">
        <v>1433</v>
      </c>
      <c r="D112" s="1011"/>
      <c r="E112" s="1050">
        <v>1</v>
      </c>
      <c r="F112" s="1020"/>
      <c r="G112" s="1020">
        <f>E112*F112</f>
        <v>0</v>
      </c>
    </row>
    <row r="113" spans="1:5">
      <c r="A113" s="1017"/>
      <c r="B113" s="1014"/>
      <c r="C113" s="1018"/>
      <c r="D113" s="1019"/>
      <c r="E113" s="1019"/>
    </row>
    <row r="114" spans="1:5">
      <c r="A114" s="1017"/>
      <c r="B114" s="1015" t="s">
        <v>1492</v>
      </c>
      <c r="C114" s="1018"/>
      <c r="D114" s="1019"/>
      <c r="E114" s="1019"/>
    </row>
    <row r="115" spans="1:5">
      <c r="A115" s="1017"/>
      <c r="B115" s="1015"/>
      <c r="C115" s="1018"/>
      <c r="D115" s="1019"/>
      <c r="E115" s="1019"/>
    </row>
    <row r="116" spans="1:5">
      <c r="A116" s="1017"/>
      <c r="B116" s="1015" t="s">
        <v>1566</v>
      </c>
      <c r="C116" s="1016" t="s">
        <v>1434</v>
      </c>
      <c r="D116" s="1035">
        <v>200</v>
      </c>
      <c r="E116" s="1037"/>
    </row>
    <row r="117" spans="1:5">
      <c r="A117" s="1017"/>
      <c r="B117" s="1015" t="s">
        <v>1493</v>
      </c>
      <c r="C117" s="1016" t="s">
        <v>1434</v>
      </c>
      <c r="D117" s="1035">
        <v>100</v>
      </c>
      <c r="E117" s="1037"/>
    </row>
    <row r="118" spans="1:5">
      <c r="A118" s="1017"/>
      <c r="B118" s="1015"/>
      <c r="C118" s="1016"/>
      <c r="D118" s="1036"/>
      <c r="E118" s="1036"/>
    </row>
    <row r="119" spans="1:5">
      <c r="A119" s="1030"/>
      <c r="B119" s="1049" t="s">
        <v>1494</v>
      </c>
      <c r="C119" s="1051">
        <v>9.5</v>
      </c>
      <c r="D119" s="1031" t="s">
        <v>101</v>
      </c>
      <c r="E119" s="1031"/>
    </row>
    <row r="120" spans="1:5">
      <c r="A120" s="1030"/>
      <c r="B120" s="1049" t="s">
        <v>1495</v>
      </c>
      <c r="C120" s="1052">
        <v>4</v>
      </c>
      <c r="D120" s="1031" t="s">
        <v>74</v>
      </c>
      <c r="E120" s="1031"/>
    </row>
    <row r="121" spans="1:5">
      <c r="A121" s="1030"/>
      <c r="B121" s="1049" t="s">
        <v>1496</v>
      </c>
      <c r="C121" s="1052">
        <v>3</v>
      </c>
      <c r="D121" s="1031" t="s">
        <v>74</v>
      </c>
      <c r="E121" s="1031"/>
    </row>
    <row r="122" spans="1:5">
      <c r="A122" s="1030"/>
      <c r="B122" s="1049" t="s">
        <v>1497</v>
      </c>
      <c r="C122" s="1052">
        <v>1</v>
      </c>
      <c r="D122" s="1031" t="s">
        <v>74</v>
      </c>
      <c r="E122" s="1031"/>
    </row>
    <row r="123" spans="1:5">
      <c r="A123" s="1013"/>
      <c r="B123" s="1014"/>
      <c r="C123" s="1014"/>
      <c r="D123" s="1014"/>
      <c r="E123" s="1014"/>
    </row>
    <row r="124" spans="1:5" ht="38.25">
      <c r="A124" s="1013"/>
      <c r="B124" s="1014" t="s">
        <v>1498</v>
      </c>
      <c r="C124" s="1014"/>
      <c r="D124" s="1014"/>
      <c r="E124" s="1014"/>
    </row>
    <row r="125" spans="1:5">
      <c r="A125" s="1013"/>
      <c r="B125" s="1014"/>
      <c r="C125" s="1014"/>
      <c r="D125" s="1014"/>
      <c r="E125" s="1014"/>
    </row>
    <row r="126" spans="1:5" ht="102">
      <c r="A126" s="1013"/>
      <c r="B126" s="1015" t="s">
        <v>1567</v>
      </c>
      <c r="C126" s="1014"/>
      <c r="D126" s="1014"/>
      <c r="E126" s="1014"/>
    </row>
    <row r="127" spans="1:5" ht="25.5">
      <c r="A127" s="1017"/>
      <c r="B127" s="1015" t="s">
        <v>1499</v>
      </c>
      <c r="C127" s="1018"/>
      <c r="D127" s="1019"/>
      <c r="E127" s="1019"/>
    </row>
    <row r="128" spans="1:5">
      <c r="A128" s="1017"/>
      <c r="B128" s="1015"/>
      <c r="C128" s="1018"/>
      <c r="D128" s="1019"/>
      <c r="E128" s="1019"/>
    </row>
    <row r="129" spans="1:7">
      <c r="A129" s="1013"/>
      <c r="B129" s="1014" t="s">
        <v>1441</v>
      </c>
      <c r="C129" s="1014"/>
      <c r="D129" s="1014"/>
      <c r="E129" s="1014"/>
    </row>
    <row r="130" spans="1:7">
      <c r="A130" s="1013"/>
      <c r="B130" s="1014" t="s">
        <v>1500</v>
      </c>
      <c r="C130" s="1014"/>
      <c r="D130" s="1014"/>
      <c r="E130" s="1014"/>
    </row>
    <row r="131" spans="1:7">
      <c r="A131" s="1013"/>
      <c r="B131" s="1014"/>
      <c r="C131" s="1014"/>
      <c r="D131" s="1014"/>
      <c r="E131" s="1014"/>
    </row>
    <row r="132" spans="1:7">
      <c r="A132" s="1013"/>
      <c r="B132" s="1014"/>
      <c r="C132" s="1014"/>
      <c r="D132" s="1014"/>
      <c r="E132" s="1014"/>
    </row>
    <row r="133" spans="1:7">
      <c r="A133" s="1013"/>
      <c r="B133" s="1014"/>
      <c r="C133" s="1014"/>
      <c r="D133" s="1014"/>
      <c r="E133" s="1014"/>
    </row>
    <row r="134" spans="1:7">
      <c r="A134" s="1013"/>
      <c r="B134" s="974" t="s">
        <v>1080</v>
      </c>
      <c r="C134" s="975" t="s">
        <v>1081</v>
      </c>
      <c r="D134" s="976"/>
      <c r="E134" s="976" t="s">
        <v>703</v>
      </c>
      <c r="F134" s="1007" t="s">
        <v>1082</v>
      </c>
      <c r="G134" s="1008" t="s">
        <v>633</v>
      </c>
    </row>
    <row r="135" spans="1:7">
      <c r="A135" s="1030"/>
      <c r="B135" s="1027"/>
      <c r="C135" s="1027"/>
      <c r="D135" s="1031"/>
      <c r="E135" s="1031"/>
    </row>
    <row r="136" spans="1:7">
      <c r="A136" s="1009" t="s">
        <v>1490</v>
      </c>
      <c r="B136" s="1010" t="s">
        <v>1501</v>
      </c>
      <c r="C136" s="1011" t="s">
        <v>1433</v>
      </c>
      <c r="D136" s="1011"/>
      <c r="E136" s="1050">
        <v>1</v>
      </c>
      <c r="F136" s="1020"/>
      <c r="G136" s="1020">
        <f>E136*F136</f>
        <v>0</v>
      </c>
    </row>
    <row r="137" spans="1:7">
      <c r="A137" s="1030"/>
      <c r="B137" s="1027"/>
      <c r="C137" s="1027"/>
      <c r="D137" s="1031"/>
      <c r="E137" s="1031"/>
    </row>
    <row r="138" spans="1:7" ht="25.5">
      <c r="A138" s="1030"/>
      <c r="B138" s="1048" t="s">
        <v>1502</v>
      </c>
      <c r="C138" s="1053"/>
      <c r="D138" s="1042"/>
      <c r="E138" s="1042"/>
    </row>
    <row r="139" spans="1:7">
      <c r="A139" s="1030"/>
      <c r="B139" s="1048"/>
      <c r="C139" s="1053"/>
      <c r="D139" s="1042"/>
      <c r="E139" s="1042"/>
    </row>
    <row r="140" spans="1:7" ht="25.5">
      <c r="A140" s="1030"/>
      <c r="B140" s="1048" t="s">
        <v>1503</v>
      </c>
      <c r="C140" s="1053"/>
      <c r="D140" s="1042"/>
      <c r="E140" s="1042"/>
    </row>
    <row r="141" spans="1:7" ht="25.5">
      <c r="A141" s="1030"/>
      <c r="B141" s="1048" t="s">
        <v>1503</v>
      </c>
      <c r="C141" s="1053"/>
      <c r="D141" s="1042"/>
      <c r="E141" s="1042"/>
    </row>
    <row r="142" spans="1:7" ht="15.75" thickBot="1">
      <c r="B142" s="1054"/>
      <c r="C142" s="1054"/>
      <c r="D142" s="1054"/>
      <c r="E142" s="1054"/>
      <c r="F142" s="1054"/>
      <c r="G142" s="1054"/>
    </row>
    <row r="143" spans="1:7" ht="15.75" thickBot="1"/>
    <row r="144" spans="1:7" ht="15.75" thickBot="1">
      <c r="B144" s="1055" t="s">
        <v>1504</v>
      </c>
      <c r="C144" s="1056"/>
      <c r="D144" s="1056"/>
      <c r="E144" s="1056"/>
      <c r="F144" s="1056"/>
      <c r="G144" s="1057">
        <f>SUM(G5:G137)</f>
        <v>0</v>
      </c>
    </row>
  </sheetData>
  <sheetProtection algorithmName="SHA-512" hashValue="YCnF/UaoOueLkxsTWfhvUxTERLjHMQaXmfIMkn94OWOVuMeDuTPKn5kcGaSy7ozDlL3M0QYy9+h0dNRRebJ8Jw==" saltValue="08Kd7vMjUfwGR+/HjgKjnA==" spinCount="100000" sheet="1" objects="1" scenarios="1"/>
  <protectedRanges>
    <protectedRange sqref="F7:F155" name="CENA"/>
  </protectedRange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J162"/>
  <sheetViews>
    <sheetView workbookViewId="0">
      <selection activeCell="E9" sqref="E9"/>
    </sheetView>
  </sheetViews>
  <sheetFormatPr defaultRowHeight="15"/>
  <cols>
    <col min="1" max="1" width="3.7109375" style="470" customWidth="1"/>
    <col min="2" max="2" width="30.7109375" style="470" customWidth="1"/>
    <col min="3" max="3" width="5.7109375" style="1133" customWidth="1"/>
    <col min="4" max="4" width="6.28515625" style="1133" customWidth="1"/>
    <col min="5" max="5" width="18.7109375" style="1134" customWidth="1"/>
    <col min="6" max="6" width="18.140625" style="1134" customWidth="1"/>
    <col min="9" max="9" width="8.85546875" customWidth="1"/>
    <col min="257" max="257" width="3.7109375" customWidth="1"/>
    <col min="258" max="258" width="30.7109375" customWidth="1"/>
    <col min="259" max="259" width="5.7109375" customWidth="1"/>
    <col min="260" max="260" width="6.28515625" customWidth="1"/>
    <col min="261" max="261" width="18.7109375" customWidth="1"/>
    <col min="262" max="262" width="18.140625" customWidth="1"/>
    <col min="265" max="265" width="8.85546875" customWidth="1"/>
    <col min="513" max="513" width="3.7109375" customWidth="1"/>
    <col min="514" max="514" width="30.7109375" customWidth="1"/>
    <col min="515" max="515" width="5.7109375" customWidth="1"/>
    <col min="516" max="516" width="6.28515625" customWidth="1"/>
    <col min="517" max="517" width="18.7109375" customWidth="1"/>
    <col min="518" max="518" width="18.140625" customWidth="1"/>
    <col min="521" max="521" width="8.85546875" customWidth="1"/>
    <col min="769" max="769" width="3.7109375" customWidth="1"/>
    <col min="770" max="770" width="30.7109375" customWidth="1"/>
    <col min="771" max="771" width="5.7109375" customWidth="1"/>
    <col min="772" max="772" width="6.28515625" customWidth="1"/>
    <col min="773" max="773" width="18.7109375" customWidth="1"/>
    <col min="774" max="774" width="18.140625" customWidth="1"/>
    <col min="777" max="777" width="8.85546875" customWidth="1"/>
    <col min="1025" max="1025" width="3.7109375" customWidth="1"/>
    <col min="1026" max="1026" width="30.7109375" customWidth="1"/>
    <col min="1027" max="1027" width="5.7109375" customWidth="1"/>
    <col min="1028" max="1028" width="6.28515625" customWidth="1"/>
    <col min="1029" max="1029" width="18.7109375" customWidth="1"/>
    <col min="1030" max="1030" width="18.140625" customWidth="1"/>
    <col min="1033" max="1033" width="8.85546875" customWidth="1"/>
    <col min="1281" max="1281" width="3.7109375" customWidth="1"/>
    <col min="1282" max="1282" width="30.7109375" customWidth="1"/>
    <col min="1283" max="1283" width="5.7109375" customWidth="1"/>
    <col min="1284" max="1284" width="6.28515625" customWidth="1"/>
    <col min="1285" max="1285" width="18.7109375" customWidth="1"/>
    <col min="1286" max="1286" width="18.140625" customWidth="1"/>
    <col min="1289" max="1289" width="8.85546875" customWidth="1"/>
    <col min="1537" max="1537" width="3.7109375" customWidth="1"/>
    <col min="1538" max="1538" width="30.7109375" customWidth="1"/>
    <col min="1539" max="1539" width="5.7109375" customWidth="1"/>
    <col min="1540" max="1540" width="6.28515625" customWidth="1"/>
    <col min="1541" max="1541" width="18.7109375" customWidth="1"/>
    <col min="1542" max="1542" width="18.140625" customWidth="1"/>
    <col min="1545" max="1545" width="8.85546875" customWidth="1"/>
    <col min="1793" max="1793" width="3.7109375" customWidth="1"/>
    <col min="1794" max="1794" width="30.7109375" customWidth="1"/>
    <col min="1795" max="1795" width="5.7109375" customWidth="1"/>
    <col min="1796" max="1796" width="6.28515625" customWidth="1"/>
    <col min="1797" max="1797" width="18.7109375" customWidth="1"/>
    <col min="1798" max="1798" width="18.140625" customWidth="1"/>
    <col min="1801" max="1801" width="8.85546875" customWidth="1"/>
    <col min="2049" max="2049" width="3.7109375" customWidth="1"/>
    <col min="2050" max="2050" width="30.7109375" customWidth="1"/>
    <col min="2051" max="2051" width="5.7109375" customWidth="1"/>
    <col min="2052" max="2052" width="6.28515625" customWidth="1"/>
    <col min="2053" max="2053" width="18.7109375" customWidth="1"/>
    <col min="2054" max="2054" width="18.140625" customWidth="1"/>
    <col min="2057" max="2057" width="8.85546875" customWidth="1"/>
    <col min="2305" max="2305" width="3.7109375" customWidth="1"/>
    <col min="2306" max="2306" width="30.7109375" customWidth="1"/>
    <col min="2307" max="2307" width="5.7109375" customWidth="1"/>
    <col min="2308" max="2308" width="6.28515625" customWidth="1"/>
    <col min="2309" max="2309" width="18.7109375" customWidth="1"/>
    <col min="2310" max="2310" width="18.140625" customWidth="1"/>
    <col min="2313" max="2313" width="8.85546875" customWidth="1"/>
    <col min="2561" max="2561" width="3.7109375" customWidth="1"/>
    <col min="2562" max="2562" width="30.7109375" customWidth="1"/>
    <col min="2563" max="2563" width="5.7109375" customWidth="1"/>
    <col min="2564" max="2564" width="6.28515625" customWidth="1"/>
    <col min="2565" max="2565" width="18.7109375" customWidth="1"/>
    <col min="2566" max="2566" width="18.140625" customWidth="1"/>
    <col min="2569" max="2569" width="8.85546875" customWidth="1"/>
    <col min="2817" max="2817" width="3.7109375" customWidth="1"/>
    <col min="2818" max="2818" width="30.7109375" customWidth="1"/>
    <col min="2819" max="2819" width="5.7109375" customWidth="1"/>
    <col min="2820" max="2820" width="6.28515625" customWidth="1"/>
    <col min="2821" max="2821" width="18.7109375" customWidth="1"/>
    <col min="2822" max="2822" width="18.140625" customWidth="1"/>
    <col min="2825" max="2825" width="8.85546875" customWidth="1"/>
    <col min="3073" max="3073" width="3.7109375" customWidth="1"/>
    <col min="3074" max="3074" width="30.7109375" customWidth="1"/>
    <col min="3075" max="3075" width="5.7109375" customWidth="1"/>
    <col min="3076" max="3076" width="6.28515625" customWidth="1"/>
    <col min="3077" max="3077" width="18.7109375" customWidth="1"/>
    <col min="3078" max="3078" width="18.140625" customWidth="1"/>
    <col min="3081" max="3081" width="8.85546875" customWidth="1"/>
    <col min="3329" max="3329" width="3.7109375" customWidth="1"/>
    <col min="3330" max="3330" width="30.7109375" customWidth="1"/>
    <col min="3331" max="3331" width="5.7109375" customWidth="1"/>
    <col min="3332" max="3332" width="6.28515625" customWidth="1"/>
    <col min="3333" max="3333" width="18.7109375" customWidth="1"/>
    <col min="3334" max="3334" width="18.140625" customWidth="1"/>
    <col min="3337" max="3337" width="8.85546875" customWidth="1"/>
    <col min="3585" max="3585" width="3.7109375" customWidth="1"/>
    <col min="3586" max="3586" width="30.7109375" customWidth="1"/>
    <col min="3587" max="3587" width="5.7109375" customWidth="1"/>
    <col min="3588" max="3588" width="6.28515625" customWidth="1"/>
    <col min="3589" max="3589" width="18.7109375" customWidth="1"/>
    <col min="3590" max="3590" width="18.140625" customWidth="1"/>
    <col min="3593" max="3593" width="8.85546875" customWidth="1"/>
    <col min="3841" max="3841" width="3.7109375" customWidth="1"/>
    <col min="3842" max="3842" width="30.7109375" customWidth="1"/>
    <col min="3843" max="3843" width="5.7109375" customWidth="1"/>
    <col min="3844" max="3844" width="6.28515625" customWidth="1"/>
    <col min="3845" max="3845" width="18.7109375" customWidth="1"/>
    <col min="3846" max="3846" width="18.140625" customWidth="1"/>
    <col min="3849" max="3849" width="8.85546875" customWidth="1"/>
    <col min="4097" max="4097" width="3.7109375" customWidth="1"/>
    <col min="4098" max="4098" width="30.7109375" customWidth="1"/>
    <col min="4099" max="4099" width="5.7109375" customWidth="1"/>
    <col min="4100" max="4100" width="6.28515625" customWidth="1"/>
    <col min="4101" max="4101" width="18.7109375" customWidth="1"/>
    <col min="4102" max="4102" width="18.140625" customWidth="1"/>
    <col min="4105" max="4105" width="8.85546875" customWidth="1"/>
    <col min="4353" max="4353" width="3.7109375" customWidth="1"/>
    <col min="4354" max="4354" width="30.7109375" customWidth="1"/>
    <col min="4355" max="4355" width="5.7109375" customWidth="1"/>
    <col min="4356" max="4356" width="6.28515625" customWidth="1"/>
    <col min="4357" max="4357" width="18.7109375" customWidth="1"/>
    <col min="4358" max="4358" width="18.140625" customWidth="1"/>
    <col min="4361" max="4361" width="8.85546875" customWidth="1"/>
    <col min="4609" max="4609" width="3.7109375" customWidth="1"/>
    <col min="4610" max="4610" width="30.7109375" customWidth="1"/>
    <col min="4611" max="4611" width="5.7109375" customWidth="1"/>
    <col min="4612" max="4612" width="6.28515625" customWidth="1"/>
    <col min="4613" max="4613" width="18.7109375" customWidth="1"/>
    <col min="4614" max="4614" width="18.140625" customWidth="1"/>
    <col min="4617" max="4617" width="8.85546875" customWidth="1"/>
    <col min="4865" max="4865" width="3.7109375" customWidth="1"/>
    <col min="4866" max="4866" width="30.7109375" customWidth="1"/>
    <col min="4867" max="4867" width="5.7109375" customWidth="1"/>
    <col min="4868" max="4868" width="6.28515625" customWidth="1"/>
    <col min="4869" max="4869" width="18.7109375" customWidth="1"/>
    <col min="4870" max="4870" width="18.140625" customWidth="1"/>
    <col min="4873" max="4873" width="8.85546875" customWidth="1"/>
    <col min="5121" max="5121" width="3.7109375" customWidth="1"/>
    <col min="5122" max="5122" width="30.7109375" customWidth="1"/>
    <col min="5123" max="5123" width="5.7109375" customWidth="1"/>
    <col min="5124" max="5124" width="6.28515625" customWidth="1"/>
    <col min="5125" max="5125" width="18.7109375" customWidth="1"/>
    <col min="5126" max="5126" width="18.140625" customWidth="1"/>
    <col min="5129" max="5129" width="8.85546875" customWidth="1"/>
    <col min="5377" max="5377" width="3.7109375" customWidth="1"/>
    <col min="5378" max="5378" width="30.7109375" customWidth="1"/>
    <col min="5379" max="5379" width="5.7109375" customWidth="1"/>
    <col min="5380" max="5380" width="6.28515625" customWidth="1"/>
    <col min="5381" max="5381" width="18.7109375" customWidth="1"/>
    <col min="5382" max="5382" width="18.140625" customWidth="1"/>
    <col min="5385" max="5385" width="8.85546875" customWidth="1"/>
    <col min="5633" max="5633" width="3.7109375" customWidth="1"/>
    <col min="5634" max="5634" width="30.7109375" customWidth="1"/>
    <col min="5635" max="5635" width="5.7109375" customWidth="1"/>
    <col min="5636" max="5636" width="6.28515625" customWidth="1"/>
    <col min="5637" max="5637" width="18.7109375" customWidth="1"/>
    <col min="5638" max="5638" width="18.140625" customWidth="1"/>
    <col min="5641" max="5641" width="8.85546875" customWidth="1"/>
    <col min="5889" max="5889" width="3.7109375" customWidth="1"/>
    <col min="5890" max="5890" width="30.7109375" customWidth="1"/>
    <col min="5891" max="5891" width="5.7109375" customWidth="1"/>
    <col min="5892" max="5892" width="6.28515625" customWidth="1"/>
    <col min="5893" max="5893" width="18.7109375" customWidth="1"/>
    <col min="5894" max="5894" width="18.140625" customWidth="1"/>
    <col min="5897" max="5897" width="8.85546875" customWidth="1"/>
    <col min="6145" max="6145" width="3.7109375" customWidth="1"/>
    <col min="6146" max="6146" width="30.7109375" customWidth="1"/>
    <col min="6147" max="6147" width="5.7109375" customWidth="1"/>
    <col min="6148" max="6148" width="6.28515625" customWidth="1"/>
    <col min="6149" max="6149" width="18.7109375" customWidth="1"/>
    <col min="6150" max="6150" width="18.140625" customWidth="1"/>
    <col min="6153" max="6153" width="8.85546875" customWidth="1"/>
    <col min="6401" max="6401" width="3.7109375" customWidth="1"/>
    <col min="6402" max="6402" width="30.7109375" customWidth="1"/>
    <col min="6403" max="6403" width="5.7109375" customWidth="1"/>
    <col min="6404" max="6404" width="6.28515625" customWidth="1"/>
    <col min="6405" max="6405" width="18.7109375" customWidth="1"/>
    <col min="6406" max="6406" width="18.140625" customWidth="1"/>
    <col min="6409" max="6409" width="8.85546875" customWidth="1"/>
    <col min="6657" max="6657" width="3.7109375" customWidth="1"/>
    <col min="6658" max="6658" width="30.7109375" customWidth="1"/>
    <col min="6659" max="6659" width="5.7109375" customWidth="1"/>
    <col min="6660" max="6660" width="6.28515625" customWidth="1"/>
    <col min="6661" max="6661" width="18.7109375" customWidth="1"/>
    <col min="6662" max="6662" width="18.140625" customWidth="1"/>
    <col min="6665" max="6665" width="8.85546875" customWidth="1"/>
    <col min="6913" max="6913" width="3.7109375" customWidth="1"/>
    <col min="6914" max="6914" width="30.7109375" customWidth="1"/>
    <col min="6915" max="6915" width="5.7109375" customWidth="1"/>
    <col min="6916" max="6916" width="6.28515625" customWidth="1"/>
    <col min="6917" max="6917" width="18.7109375" customWidth="1"/>
    <col min="6918" max="6918" width="18.140625" customWidth="1"/>
    <col min="6921" max="6921" width="8.85546875" customWidth="1"/>
    <col min="7169" max="7169" width="3.7109375" customWidth="1"/>
    <col min="7170" max="7170" width="30.7109375" customWidth="1"/>
    <col min="7171" max="7171" width="5.7109375" customWidth="1"/>
    <col min="7172" max="7172" width="6.28515625" customWidth="1"/>
    <col min="7173" max="7173" width="18.7109375" customWidth="1"/>
    <col min="7174" max="7174" width="18.140625" customWidth="1"/>
    <col min="7177" max="7177" width="8.85546875" customWidth="1"/>
    <col min="7425" max="7425" width="3.7109375" customWidth="1"/>
    <col min="7426" max="7426" width="30.7109375" customWidth="1"/>
    <col min="7427" max="7427" width="5.7109375" customWidth="1"/>
    <col min="7428" max="7428" width="6.28515625" customWidth="1"/>
    <col min="7429" max="7429" width="18.7109375" customWidth="1"/>
    <col min="7430" max="7430" width="18.140625" customWidth="1"/>
    <col min="7433" max="7433" width="8.85546875" customWidth="1"/>
    <col min="7681" max="7681" width="3.7109375" customWidth="1"/>
    <col min="7682" max="7682" width="30.7109375" customWidth="1"/>
    <col min="7683" max="7683" width="5.7109375" customWidth="1"/>
    <col min="7684" max="7684" width="6.28515625" customWidth="1"/>
    <col min="7685" max="7685" width="18.7109375" customWidth="1"/>
    <col min="7686" max="7686" width="18.140625" customWidth="1"/>
    <col min="7689" max="7689" width="8.85546875" customWidth="1"/>
    <col min="7937" max="7937" width="3.7109375" customWidth="1"/>
    <col min="7938" max="7938" width="30.7109375" customWidth="1"/>
    <col min="7939" max="7939" width="5.7109375" customWidth="1"/>
    <col min="7940" max="7940" width="6.28515625" customWidth="1"/>
    <col min="7941" max="7941" width="18.7109375" customWidth="1"/>
    <col min="7942" max="7942" width="18.140625" customWidth="1"/>
    <col min="7945" max="7945" width="8.85546875" customWidth="1"/>
    <col min="8193" max="8193" width="3.7109375" customWidth="1"/>
    <col min="8194" max="8194" width="30.7109375" customWidth="1"/>
    <col min="8195" max="8195" width="5.7109375" customWidth="1"/>
    <col min="8196" max="8196" width="6.28515625" customWidth="1"/>
    <col min="8197" max="8197" width="18.7109375" customWidth="1"/>
    <col min="8198" max="8198" width="18.140625" customWidth="1"/>
    <col min="8201" max="8201" width="8.85546875" customWidth="1"/>
    <col min="8449" max="8449" width="3.7109375" customWidth="1"/>
    <col min="8450" max="8450" width="30.7109375" customWidth="1"/>
    <col min="8451" max="8451" width="5.7109375" customWidth="1"/>
    <col min="8452" max="8452" width="6.28515625" customWidth="1"/>
    <col min="8453" max="8453" width="18.7109375" customWidth="1"/>
    <col min="8454" max="8454" width="18.140625" customWidth="1"/>
    <col min="8457" max="8457" width="8.85546875" customWidth="1"/>
    <col min="8705" max="8705" width="3.7109375" customWidth="1"/>
    <col min="8706" max="8706" width="30.7109375" customWidth="1"/>
    <col min="8707" max="8707" width="5.7109375" customWidth="1"/>
    <col min="8708" max="8708" width="6.28515625" customWidth="1"/>
    <col min="8709" max="8709" width="18.7109375" customWidth="1"/>
    <col min="8710" max="8710" width="18.140625" customWidth="1"/>
    <col min="8713" max="8713" width="8.85546875" customWidth="1"/>
    <col min="8961" max="8961" width="3.7109375" customWidth="1"/>
    <col min="8962" max="8962" width="30.7109375" customWidth="1"/>
    <col min="8963" max="8963" width="5.7109375" customWidth="1"/>
    <col min="8964" max="8964" width="6.28515625" customWidth="1"/>
    <col min="8965" max="8965" width="18.7109375" customWidth="1"/>
    <col min="8966" max="8966" width="18.140625" customWidth="1"/>
    <col min="8969" max="8969" width="8.85546875" customWidth="1"/>
    <col min="9217" max="9217" width="3.7109375" customWidth="1"/>
    <col min="9218" max="9218" width="30.7109375" customWidth="1"/>
    <col min="9219" max="9219" width="5.7109375" customWidth="1"/>
    <col min="9220" max="9220" width="6.28515625" customWidth="1"/>
    <col min="9221" max="9221" width="18.7109375" customWidth="1"/>
    <col min="9222" max="9222" width="18.140625" customWidth="1"/>
    <col min="9225" max="9225" width="8.85546875" customWidth="1"/>
    <col min="9473" max="9473" width="3.7109375" customWidth="1"/>
    <col min="9474" max="9474" width="30.7109375" customWidth="1"/>
    <col min="9475" max="9475" width="5.7109375" customWidth="1"/>
    <col min="9476" max="9476" width="6.28515625" customWidth="1"/>
    <col min="9477" max="9477" width="18.7109375" customWidth="1"/>
    <col min="9478" max="9478" width="18.140625" customWidth="1"/>
    <col min="9481" max="9481" width="8.85546875" customWidth="1"/>
    <col min="9729" max="9729" width="3.7109375" customWidth="1"/>
    <col min="9730" max="9730" width="30.7109375" customWidth="1"/>
    <col min="9731" max="9731" width="5.7109375" customWidth="1"/>
    <col min="9732" max="9732" width="6.28515625" customWidth="1"/>
    <col min="9733" max="9733" width="18.7109375" customWidth="1"/>
    <col min="9734" max="9734" width="18.140625" customWidth="1"/>
    <col min="9737" max="9737" width="8.85546875" customWidth="1"/>
    <col min="9985" max="9985" width="3.7109375" customWidth="1"/>
    <col min="9986" max="9986" width="30.7109375" customWidth="1"/>
    <col min="9987" max="9987" width="5.7109375" customWidth="1"/>
    <col min="9988" max="9988" width="6.28515625" customWidth="1"/>
    <col min="9989" max="9989" width="18.7109375" customWidth="1"/>
    <col min="9990" max="9990" width="18.140625" customWidth="1"/>
    <col min="9993" max="9993" width="8.85546875" customWidth="1"/>
    <col min="10241" max="10241" width="3.7109375" customWidth="1"/>
    <col min="10242" max="10242" width="30.7109375" customWidth="1"/>
    <col min="10243" max="10243" width="5.7109375" customWidth="1"/>
    <col min="10244" max="10244" width="6.28515625" customWidth="1"/>
    <col min="10245" max="10245" width="18.7109375" customWidth="1"/>
    <col min="10246" max="10246" width="18.140625" customWidth="1"/>
    <col min="10249" max="10249" width="8.85546875" customWidth="1"/>
    <col min="10497" max="10497" width="3.7109375" customWidth="1"/>
    <col min="10498" max="10498" width="30.7109375" customWidth="1"/>
    <col min="10499" max="10499" width="5.7109375" customWidth="1"/>
    <col min="10500" max="10500" width="6.28515625" customWidth="1"/>
    <col min="10501" max="10501" width="18.7109375" customWidth="1"/>
    <col min="10502" max="10502" width="18.140625" customWidth="1"/>
    <col min="10505" max="10505" width="8.85546875" customWidth="1"/>
    <col min="10753" max="10753" width="3.7109375" customWidth="1"/>
    <col min="10754" max="10754" width="30.7109375" customWidth="1"/>
    <col min="10755" max="10755" width="5.7109375" customWidth="1"/>
    <col min="10756" max="10756" width="6.28515625" customWidth="1"/>
    <col min="10757" max="10757" width="18.7109375" customWidth="1"/>
    <col min="10758" max="10758" width="18.140625" customWidth="1"/>
    <col min="10761" max="10761" width="8.85546875" customWidth="1"/>
    <col min="11009" max="11009" width="3.7109375" customWidth="1"/>
    <col min="11010" max="11010" width="30.7109375" customWidth="1"/>
    <col min="11011" max="11011" width="5.7109375" customWidth="1"/>
    <col min="11012" max="11012" width="6.28515625" customWidth="1"/>
    <col min="11013" max="11013" width="18.7109375" customWidth="1"/>
    <col min="11014" max="11014" width="18.140625" customWidth="1"/>
    <col min="11017" max="11017" width="8.85546875" customWidth="1"/>
    <col min="11265" max="11265" width="3.7109375" customWidth="1"/>
    <col min="11266" max="11266" width="30.7109375" customWidth="1"/>
    <col min="11267" max="11267" width="5.7109375" customWidth="1"/>
    <col min="11268" max="11268" width="6.28515625" customWidth="1"/>
    <col min="11269" max="11269" width="18.7109375" customWidth="1"/>
    <col min="11270" max="11270" width="18.140625" customWidth="1"/>
    <col min="11273" max="11273" width="8.85546875" customWidth="1"/>
    <col min="11521" max="11521" width="3.7109375" customWidth="1"/>
    <col min="11522" max="11522" width="30.7109375" customWidth="1"/>
    <col min="11523" max="11523" width="5.7109375" customWidth="1"/>
    <col min="11524" max="11524" width="6.28515625" customWidth="1"/>
    <col min="11525" max="11525" width="18.7109375" customWidth="1"/>
    <col min="11526" max="11526" width="18.140625" customWidth="1"/>
    <col min="11529" max="11529" width="8.85546875" customWidth="1"/>
    <col min="11777" max="11777" width="3.7109375" customWidth="1"/>
    <col min="11778" max="11778" width="30.7109375" customWidth="1"/>
    <col min="11779" max="11779" width="5.7109375" customWidth="1"/>
    <col min="11780" max="11780" width="6.28515625" customWidth="1"/>
    <col min="11781" max="11781" width="18.7109375" customWidth="1"/>
    <col min="11782" max="11782" width="18.140625" customWidth="1"/>
    <col min="11785" max="11785" width="8.85546875" customWidth="1"/>
    <col min="12033" max="12033" width="3.7109375" customWidth="1"/>
    <col min="12034" max="12034" width="30.7109375" customWidth="1"/>
    <col min="12035" max="12035" width="5.7109375" customWidth="1"/>
    <col min="12036" max="12036" width="6.28515625" customWidth="1"/>
    <col min="12037" max="12037" width="18.7109375" customWidth="1"/>
    <col min="12038" max="12038" width="18.140625" customWidth="1"/>
    <col min="12041" max="12041" width="8.85546875" customWidth="1"/>
    <col min="12289" max="12289" width="3.7109375" customWidth="1"/>
    <col min="12290" max="12290" width="30.7109375" customWidth="1"/>
    <col min="12291" max="12291" width="5.7109375" customWidth="1"/>
    <col min="12292" max="12292" width="6.28515625" customWidth="1"/>
    <col min="12293" max="12293" width="18.7109375" customWidth="1"/>
    <col min="12294" max="12294" width="18.140625" customWidth="1"/>
    <col min="12297" max="12297" width="8.85546875" customWidth="1"/>
    <col min="12545" max="12545" width="3.7109375" customWidth="1"/>
    <col min="12546" max="12546" width="30.7109375" customWidth="1"/>
    <col min="12547" max="12547" width="5.7109375" customWidth="1"/>
    <col min="12548" max="12548" width="6.28515625" customWidth="1"/>
    <col min="12549" max="12549" width="18.7109375" customWidth="1"/>
    <col min="12550" max="12550" width="18.140625" customWidth="1"/>
    <col min="12553" max="12553" width="8.85546875" customWidth="1"/>
    <col min="12801" max="12801" width="3.7109375" customWidth="1"/>
    <col min="12802" max="12802" width="30.7109375" customWidth="1"/>
    <col min="12803" max="12803" width="5.7109375" customWidth="1"/>
    <col min="12804" max="12804" width="6.28515625" customWidth="1"/>
    <col min="12805" max="12805" width="18.7109375" customWidth="1"/>
    <col min="12806" max="12806" width="18.140625" customWidth="1"/>
    <col min="12809" max="12809" width="8.85546875" customWidth="1"/>
    <col min="13057" max="13057" width="3.7109375" customWidth="1"/>
    <col min="13058" max="13058" width="30.7109375" customWidth="1"/>
    <col min="13059" max="13059" width="5.7109375" customWidth="1"/>
    <col min="13060" max="13060" width="6.28515625" customWidth="1"/>
    <col min="13061" max="13061" width="18.7109375" customWidth="1"/>
    <col min="13062" max="13062" width="18.140625" customWidth="1"/>
    <col min="13065" max="13065" width="8.85546875" customWidth="1"/>
    <col min="13313" max="13313" width="3.7109375" customWidth="1"/>
    <col min="13314" max="13314" width="30.7109375" customWidth="1"/>
    <col min="13315" max="13315" width="5.7109375" customWidth="1"/>
    <col min="13316" max="13316" width="6.28515625" customWidth="1"/>
    <col min="13317" max="13317" width="18.7109375" customWidth="1"/>
    <col min="13318" max="13318" width="18.140625" customWidth="1"/>
    <col min="13321" max="13321" width="8.85546875" customWidth="1"/>
    <col min="13569" max="13569" width="3.7109375" customWidth="1"/>
    <col min="13570" max="13570" width="30.7109375" customWidth="1"/>
    <col min="13571" max="13571" width="5.7109375" customWidth="1"/>
    <col min="13572" max="13572" width="6.28515625" customWidth="1"/>
    <col min="13573" max="13573" width="18.7109375" customWidth="1"/>
    <col min="13574" max="13574" width="18.140625" customWidth="1"/>
    <col min="13577" max="13577" width="8.85546875" customWidth="1"/>
    <col min="13825" max="13825" width="3.7109375" customWidth="1"/>
    <col min="13826" max="13826" width="30.7109375" customWidth="1"/>
    <col min="13827" max="13827" width="5.7109375" customWidth="1"/>
    <col min="13828" max="13828" width="6.28515625" customWidth="1"/>
    <col min="13829" max="13829" width="18.7109375" customWidth="1"/>
    <col min="13830" max="13830" width="18.140625" customWidth="1"/>
    <col min="13833" max="13833" width="8.85546875" customWidth="1"/>
    <col min="14081" max="14081" width="3.7109375" customWidth="1"/>
    <col min="14082" max="14082" width="30.7109375" customWidth="1"/>
    <col min="14083" max="14083" width="5.7109375" customWidth="1"/>
    <col min="14084" max="14084" width="6.28515625" customWidth="1"/>
    <col min="14085" max="14085" width="18.7109375" customWidth="1"/>
    <col min="14086" max="14086" width="18.140625" customWidth="1"/>
    <col min="14089" max="14089" width="8.85546875" customWidth="1"/>
    <col min="14337" max="14337" width="3.7109375" customWidth="1"/>
    <col min="14338" max="14338" width="30.7109375" customWidth="1"/>
    <col min="14339" max="14339" width="5.7109375" customWidth="1"/>
    <col min="14340" max="14340" width="6.28515625" customWidth="1"/>
    <col min="14341" max="14341" width="18.7109375" customWidth="1"/>
    <col min="14342" max="14342" width="18.140625" customWidth="1"/>
    <col min="14345" max="14345" width="8.85546875" customWidth="1"/>
    <col min="14593" max="14593" width="3.7109375" customWidth="1"/>
    <col min="14594" max="14594" width="30.7109375" customWidth="1"/>
    <col min="14595" max="14595" width="5.7109375" customWidth="1"/>
    <col min="14596" max="14596" width="6.28515625" customWidth="1"/>
    <col min="14597" max="14597" width="18.7109375" customWidth="1"/>
    <col min="14598" max="14598" width="18.140625" customWidth="1"/>
    <col min="14601" max="14601" width="8.85546875" customWidth="1"/>
    <col min="14849" max="14849" width="3.7109375" customWidth="1"/>
    <col min="14850" max="14850" width="30.7109375" customWidth="1"/>
    <col min="14851" max="14851" width="5.7109375" customWidth="1"/>
    <col min="14852" max="14852" width="6.28515625" customWidth="1"/>
    <col min="14853" max="14853" width="18.7109375" customWidth="1"/>
    <col min="14854" max="14854" width="18.140625" customWidth="1"/>
    <col min="14857" max="14857" width="8.85546875" customWidth="1"/>
    <col min="15105" max="15105" width="3.7109375" customWidth="1"/>
    <col min="15106" max="15106" width="30.7109375" customWidth="1"/>
    <col min="15107" max="15107" width="5.7109375" customWidth="1"/>
    <col min="15108" max="15108" width="6.28515625" customWidth="1"/>
    <col min="15109" max="15109" width="18.7109375" customWidth="1"/>
    <col min="15110" max="15110" width="18.140625" customWidth="1"/>
    <col min="15113" max="15113" width="8.85546875" customWidth="1"/>
    <col min="15361" max="15361" width="3.7109375" customWidth="1"/>
    <col min="15362" max="15362" width="30.7109375" customWidth="1"/>
    <col min="15363" max="15363" width="5.7109375" customWidth="1"/>
    <col min="15364" max="15364" width="6.28515625" customWidth="1"/>
    <col min="15365" max="15365" width="18.7109375" customWidth="1"/>
    <col min="15366" max="15366" width="18.140625" customWidth="1"/>
    <col min="15369" max="15369" width="8.85546875" customWidth="1"/>
    <col min="15617" max="15617" width="3.7109375" customWidth="1"/>
    <col min="15618" max="15618" width="30.7109375" customWidth="1"/>
    <col min="15619" max="15619" width="5.7109375" customWidth="1"/>
    <col min="15620" max="15620" width="6.28515625" customWidth="1"/>
    <col min="15621" max="15621" width="18.7109375" customWidth="1"/>
    <col min="15622" max="15622" width="18.140625" customWidth="1"/>
    <col min="15625" max="15625" width="8.85546875" customWidth="1"/>
    <col min="15873" max="15873" width="3.7109375" customWidth="1"/>
    <col min="15874" max="15874" width="30.7109375" customWidth="1"/>
    <col min="15875" max="15875" width="5.7109375" customWidth="1"/>
    <col min="15876" max="15876" width="6.28515625" customWidth="1"/>
    <col min="15877" max="15877" width="18.7109375" customWidth="1"/>
    <col min="15878" max="15878" width="18.140625" customWidth="1"/>
    <col min="15881" max="15881" width="8.85546875" customWidth="1"/>
    <col min="16129" max="16129" width="3.7109375" customWidth="1"/>
    <col min="16130" max="16130" width="30.7109375" customWidth="1"/>
    <col min="16131" max="16131" width="5.7109375" customWidth="1"/>
    <col min="16132" max="16132" width="6.28515625" customWidth="1"/>
    <col min="16133" max="16133" width="18.7109375" customWidth="1"/>
    <col min="16134" max="16134" width="18.140625" customWidth="1"/>
    <col min="16137" max="16137" width="8.85546875" customWidth="1"/>
  </cols>
  <sheetData>
    <row r="1" spans="1:10" s="732" customFormat="1" ht="15.75">
      <c r="A1" s="1070"/>
      <c r="B1" s="1243" t="s">
        <v>1511</v>
      </c>
      <c r="C1" s="1244"/>
      <c r="D1" s="1244"/>
      <c r="E1" s="1071"/>
      <c r="F1" s="1072"/>
      <c r="J1" s="1073"/>
    </row>
    <row r="2" spans="1:10" s="732" customFormat="1" ht="15.75">
      <c r="A2" s="1074"/>
      <c r="B2" s="1075" t="s">
        <v>1512</v>
      </c>
      <c r="C2" s="1076"/>
      <c r="D2" s="1077"/>
      <c r="E2" s="1078"/>
      <c r="F2" s="1072"/>
    </row>
    <row r="3" spans="1:10" s="732" customFormat="1" ht="6" customHeight="1">
      <c r="A3" s="1074"/>
      <c r="B3" s="1075"/>
      <c r="C3" s="1076"/>
      <c r="D3" s="1077"/>
      <c r="E3" s="1078"/>
      <c r="F3" s="1072"/>
    </row>
    <row r="4" spans="1:10" s="732" customFormat="1" ht="15.75">
      <c r="A4" s="1070"/>
      <c r="B4" s="1079" t="s">
        <v>1513</v>
      </c>
      <c r="C4" s="1076"/>
      <c r="D4" s="1076"/>
      <c r="E4" s="1080"/>
      <c r="F4" s="1072"/>
    </row>
    <row r="5" spans="1:10" s="732" customFormat="1" ht="6" customHeight="1">
      <c r="A5" s="1070"/>
      <c r="B5" s="1081"/>
      <c r="C5" s="1076"/>
      <c r="D5" s="1076"/>
      <c r="E5" s="1071"/>
      <c r="F5" s="1072"/>
    </row>
    <row r="6" spans="1:10" s="732" customFormat="1" ht="26.25" customHeight="1" thickBot="1">
      <c r="A6" s="1082"/>
      <c r="B6" s="1083" t="s">
        <v>1080</v>
      </c>
      <c r="C6" s="1083" t="s">
        <v>1514</v>
      </c>
      <c r="D6" s="1083" t="s">
        <v>63</v>
      </c>
      <c r="E6" s="1084" t="s">
        <v>517</v>
      </c>
      <c r="F6" s="1085" t="s">
        <v>1515</v>
      </c>
    </row>
    <row r="7" spans="1:10" s="732" customFormat="1" ht="12.75" customHeight="1" thickTop="1">
      <c r="A7" s="1082"/>
      <c r="B7" s="1086"/>
      <c r="C7" s="1086"/>
      <c r="D7" s="1086"/>
      <c r="E7" s="1087"/>
      <c r="F7" s="1088"/>
    </row>
    <row r="8" spans="1:10" s="732" customFormat="1" ht="12.75" customHeight="1">
      <c r="A8" s="1089"/>
      <c r="B8" s="1090" t="s">
        <v>904</v>
      </c>
      <c r="C8" s="1091"/>
      <c r="D8" s="1091"/>
      <c r="E8" s="1092"/>
      <c r="F8" s="1092"/>
    </row>
    <row r="9" spans="1:10" s="732" customFormat="1" ht="90.75" customHeight="1">
      <c r="A9" s="1093">
        <v>1</v>
      </c>
      <c r="B9" s="1094" t="s">
        <v>1516</v>
      </c>
      <c r="C9" s="1095">
        <v>1</v>
      </c>
      <c r="D9" s="1095" t="s">
        <v>74</v>
      </c>
      <c r="E9" s="1096"/>
      <c r="F9" s="1097">
        <f>C9*E9</f>
        <v>0</v>
      </c>
    </row>
    <row r="10" spans="1:10" s="732" customFormat="1" ht="66.75" customHeight="1">
      <c r="A10" s="1093">
        <v>2</v>
      </c>
      <c r="B10" s="1094" t="s">
        <v>1517</v>
      </c>
      <c r="C10" s="1095">
        <v>16</v>
      </c>
      <c r="D10" s="1095" t="s">
        <v>74</v>
      </c>
      <c r="E10" s="1096"/>
      <c r="F10" s="1097">
        <f>C10*E10</f>
        <v>0</v>
      </c>
    </row>
    <row r="11" spans="1:10" s="732" customFormat="1" ht="54" customHeight="1">
      <c r="A11" s="1093">
        <v>3</v>
      </c>
      <c r="B11" s="1094" t="s">
        <v>1518</v>
      </c>
      <c r="C11" s="1095">
        <v>1</v>
      </c>
      <c r="D11" s="1095" t="s">
        <v>299</v>
      </c>
      <c r="E11" s="1096"/>
      <c r="F11" s="1097">
        <f>C11*E11</f>
        <v>0</v>
      </c>
    </row>
    <row r="12" spans="1:10" s="732" customFormat="1" ht="117" customHeight="1">
      <c r="A12" s="1098">
        <v>4</v>
      </c>
      <c r="B12" s="1099" t="s">
        <v>1519</v>
      </c>
      <c r="C12" s="1077"/>
      <c r="D12" s="1100"/>
      <c r="E12" s="1101"/>
      <c r="F12" s="1102"/>
    </row>
    <row r="13" spans="1:10" s="732" customFormat="1" ht="14.25" customHeight="1">
      <c r="A13" s="1103"/>
      <c r="B13" s="1099" t="s">
        <v>1520</v>
      </c>
      <c r="C13" s="1091">
        <v>20</v>
      </c>
      <c r="D13" s="1091" t="s">
        <v>101</v>
      </c>
      <c r="E13" s="1104"/>
      <c r="F13" s="1097">
        <f t="shared" ref="F13:F21" si="0">C13*E13</f>
        <v>0</v>
      </c>
    </row>
    <row r="14" spans="1:10" s="732" customFormat="1" ht="14.25" customHeight="1">
      <c r="A14" s="1103"/>
      <c r="B14" s="1099" t="s">
        <v>1521</v>
      </c>
      <c r="C14" s="1091">
        <v>510</v>
      </c>
      <c r="D14" s="1091" t="s">
        <v>101</v>
      </c>
      <c r="E14" s="1104"/>
      <c r="F14" s="1097">
        <f>C14*E14</f>
        <v>0</v>
      </c>
    </row>
    <row r="15" spans="1:10" s="732" customFormat="1" ht="14.25" customHeight="1">
      <c r="A15" s="1103"/>
      <c r="B15" s="1099" t="s">
        <v>1522</v>
      </c>
      <c r="C15" s="1091">
        <v>10</v>
      </c>
      <c r="D15" s="1091" t="s">
        <v>101</v>
      </c>
      <c r="E15" s="1104"/>
      <c r="F15" s="1097">
        <f>C15*E15</f>
        <v>0</v>
      </c>
    </row>
    <row r="16" spans="1:10" s="732" customFormat="1" ht="14.25" customHeight="1">
      <c r="A16" s="1103"/>
      <c r="B16" s="1099" t="s">
        <v>1523</v>
      </c>
      <c r="C16" s="1091">
        <v>540</v>
      </c>
      <c r="D16" s="1091" t="s">
        <v>101</v>
      </c>
      <c r="E16" s="1104"/>
      <c r="F16" s="1097">
        <f t="shared" si="0"/>
        <v>0</v>
      </c>
    </row>
    <row r="17" spans="1:6" ht="77.25" customHeight="1">
      <c r="A17" s="1105">
        <v>5</v>
      </c>
      <c r="B17" s="1094" t="s">
        <v>1524</v>
      </c>
      <c r="C17" s="1106">
        <v>18</v>
      </c>
      <c r="D17" s="1106" t="s">
        <v>74</v>
      </c>
      <c r="E17" s="1107"/>
      <c r="F17" s="1097">
        <f t="shared" si="0"/>
        <v>0</v>
      </c>
    </row>
    <row r="18" spans="1:6" ht="54.75" customHeight="1">
      <c r="A18" s="1105">
        <v>6</v>
      </c>
      <c r="B18" s="1094" t="s">
        <v>1525</v>
      </c>
      <c r="C18" s="1106">
        <v>11</v>
      </c>
      <c r="D18" s="1106" t="s">
        <v>104</v>
      </c>
      <c r="E18" s="1107"/>
      <c r="F18" s="1097">
        <f t="shared" si="0"/>
        <v>0</v>
      </c>
    </row>
    <row r="19" spans="1:6" ht="54.75" customHeight="1">
      <c r="A19" s="1105">
        <v>7</v>
      </c>
      <c r="B19" s="1094" t="s">
        <v>1526</v>
      </c>
      <c r="C19" s="1106">
        <v>45</v>
      </c>
      <c r="D19" s="1106" t="s">
        <v>104</v>
      </c>
      <c r="E19" s="1107"/>
      <c r="F19" s="1097">
        <f t="shared" si="0"/>
        <v>0</v>
      </c>
    </row>
    <row r="20" spans="1:6" ht="29.25" customHeight="1">
      <c r="A20" s="1105">
        <v>8</v>
      </c>
      <c r="B20" s="1094" t="s">
        <v>1527</v>
      </c>
      <c r="C20" s="1106">
        <v>1</v>
      </c>
      <c r="D20" s="1106" t="s">
        <v>299</v>
      </c>
      <c r="E20" s="1107"/>
      <c r="F20" s="1097">
        <f t="shared" si="0"/>
        <v>0</v>
      </c>
    </row>
    <row r="21" spans="1:6" ht="27" customHeight="1">
      <c r="A21" s="1105">
        <v>9</v>
      </c>
      <c r="B21" s="1094" t="s">
        <v>1528</v>
      </c>
      <c r="C21" s="1106">
        <v>4</v>
      </c>
      <c r="D21" s="1106" t="s">
        <v>74</v>
      </c>
      <c r="E21" s="1107"/>
      <c r="F21" s="1097">
        <f t="shared" si="0"/>
        <v>0</v>
      </c>
    </row>
    <row r="22" spans="1:6">
      <c r="A22" s="1108"/>
      <c r="B22" s="1109"/>
      <c r="C22" s="1077"/>
      <c r="D22" s="1077"/>
      <c r="E22" s="1110" t="s">
        <v>1529</v>
      </c>
      <c r="F22" s="1111">
        <f>SUM(F9:F21)</f>
        <v>0</v>
      </c>
    </row>
    <row r="23" spans="1:6">
      <c r="A23" s="1108"/>
      <c r="B23" s="1109"/>
      <c r="C23" s="1077"/>
      <c r="D23" s="1077"/>
      <c r="E23" s="1110"/>
      <c r="F23" s="1111"/>
    </row>
    <row r="24" spans="1:6">
      <c r="A24" s="1112"/>
      <c r="B24" s="1113" t="s">
        <v>1530</v>
      </c>
      <c r="C24" s="1091"/>
      <c r="D24" s="1091"/>
      <c r="E24" s="1096"/>
      <c r="F24" s="1096"/>
    </row>
    <row r="25" spans="1:6" ht="25.5">
      <c r="A25" s="1093">
        <v>1</v>
      </c>
      <c r="B25" s="1094" t="s">
        <v>1531</v>
      </c>
      <c r="C25" s="1091">
        <v>540</v>
      </c>
      <c r="D25" s="1091" t="s">
        <v>101</v>
      </c>
      <c r="E25" s="1114"/>
      <c r="F25" s="1097">
        <f t="shared" ref="F25:F33" si="1">C25*E25</f>
        <v>0</v>
      </c>
    </row>
    <row r="26" spans="1:6">
      <c r="A26" s="1093">
        <v>2</v>
      </c>
      <c r="B26" s="1094" t="s">
        <v>1532</v>
      </c>
      <c r="C26" s="1091">
        <v>1</v>
      </c>
      <c r="D26" s="1091" t="s">
        <v>299</v>
      </c>
      <c r="E26" s="1114"/>
      <c r="F26" s="1097">
        <f t="shared" si="1"/>
        <v>0</v>
      </c>
    </row>
    <row r="27" spans="1:6">
      <c r="A27" s="1093">
        <v>3</v>
      </c>
      <c r="B27" s="1094" t="s">
        <v>1533</v>
      </c>
      <c r="C27" s="1091">
        <v>1</v>
      </c>
      <c r="D27" s="1091" t="s">
        <v>299</v>
      </c>
      <c r="E27" s="1114"/>
      <c r="F27" s="1097">
        <f t="shared" si="1"/>
        <v>0</v>
      </c>
    </row>
    <row r="28" spans="1:6" ht="25.5">
      <c r="A28" s="1093">
        <v>4</v>
      </c>
      <c r="B28" s="1094" t="s">
        <v>1534</v>
      </c>
      <c r="C28" s="1091">
        <v>1</v>
      </c>
      <c r="D28" s="1091" t="s">
        <v>299</v>
      </c>
      <c r="E28" s="1114"/>
      <c r="F28" s="1097">
        <f t="shared" si="1"/>
        <v>0</v>
      </c>
    </row>
    <row r="29" spans="1:6" ht="25.5">
      <c r="A29" s="1093">
        <v>5</v>
      </c>
      <c r="B29" s="1094" t="s">
        <v>1535</v>
      </c>
      <c r="C29" s="1091">
        <v>1</v>
      </c>
      <c r="D29" s="1091" t="s">
        <v>299</v>
      </c>
      <c r="E29" s="1114"/>
      <c r="F29" s="1097">
        <f t="shared" si="1"/>
        <v>0</v>
      </c>
    </row>
    <row r="30" spans="1:6" ht="51.75" customHeight="1">
      <c r="A30" s="1093">
        <v>6</v>
      </c>
      <c r="B30" s="1094" t="s">
        <v>1536</v>
      </c>
      <c r="C30" s="1091">
        <v>1</v>
      </c>
      <c r="D30" s="1091" t="s">
        <v>299</v>
      </c>
      <c r="E30" s="1096"/>
      <c r="F30" s="1097">
        <f t="shared" si="1"/>
        <v>0</v>
      </c>
    </row>
    <row r="31" spans="1:6">
      <c r="A31" s="1093">
        <v>7</v>
      </c>
      <c r="B31" s="1094" t="s">
        <v>1537</v>
      </c>
      <c r="C31" s="1091">
        <v>4</v>
      </c>
      <c r="D31" s="1091" t="s">
        <v>1538</v>
      </c>
      <c r="E31" s="1114"/>
      <c r="F31" s="1097">
        <f t="shared" si="1"/>
        <v>0</v>
      </c>
    </row>
    <row r="32" spans="1:6" ht="25.5">
      <c r="A32" s="1093">
        <v>8</v>
      </c>
      <c r="B32" s="1094" t="s">
        <v>1539</v>
      </c>
      <c r="C32" s="1091">
        <v>1</v>
      </c>
      <c r="D32" s="1091" t="s">
        <v>299</v>
      </c>
      <c r="E32" s="1114"/>
      <c r="F32" s="1097">
        <f t="shared" si="1"/>
        <v>0</v>
      </c>
    </row>
    <row r="33" spans="1:6" ht="25.5">
      <c r="A33" s="1093">
        <v>9</v>
      </c>
      <c r="B33" s="1094" t="s">
        <v>1540</v>
      </c>
      <c r="C33" s="1091">
        <v>1</v>
      </c>
      <c r="D33" s="1091" t="s">
        <v>299</v>
      </c>
      <c r="E33" s="1114"/>
      <c r="F33" s="1097">
        <f t="shared" si="1"/>
        <v>0</v>
      </c>
    </row>
    <row r="34" spans="1:6" ht="25.5">
      <c r="A34" s="1093">
        <v>10</v>
      </c>
      <c r="B34" s="1094" t="s">
        <v>1541</v>
      </c>
      <c r="C34" s="1091">
        <v>1</v>
      </c>
      <c r="D34" s="1091" t="s">
        <v>299</v>
      </c>
      <c r="E34" s="1114"/>
      <c r="F34" s="1097">
        <f>C34*E34</f>
        <v>0</v>
      </c>
    </row>
    <row r="35" spans="1:6">
      <c r="A35" s="1115"/>
      <c r="B35" s="1116"/>
      <c r="C35" s="1076"/>
      <c r="D35" s="1076"/>
      <c r="E35" s="1117" t="s">
        <v>1529</v>
      </c>
      <c r="F35" s="1118">
        <f>SUM(F25:F34)</f>
        <v>0</v>
      </c>
    </row>
    <row r="36" spans="1:6">
      <c r="A36" s="1115"/>
      <c r="B36" s="1116"/>
      <c r="C36" s="1076"/>
      <c r="D36" s="1076"/>
      <c r="E36" s="1117"/>
      <c r="F36" s="1118"/>
    </row>
    <row r="37" spans="1:6">
      <c r="A37" s="1115"/>
      <c r="B37" s="1116"/>
      <c r="C37" s="1076"/>
      <c r="D37" s="1076"/>
      <c r="E37" s="1117"/>
      <c r="F37" s="1118"/>
    </row>
    <row r="38" spans="1:6">
      <c r="A38" s="1115"/>
      <c r="B38" s="1116"/>
      <c r="C38" s="1076"/>
      <c r="D38" s="1076"/>
      <c r="E38" s="1117"/>
      <c r="F38" s="1118"/>
    </row>
    <row r="39" spans="1:6" ht="15.75">
      <c r="A39" s="1115"/>
      <c r="B39" s="1119" t="s">
        <v>1542</v>
      </c>
      <c r="C39" s="1120"/>
      <c r="D39" s="1120"/>
      <c r="E39" s="1121"/>
      <c r="F39" s="1122"/>
    </row>
    <row r="40" spans="1:6" ht="15.75">
      <c r="A40" s="1123"/>
      <c r="B40" s="1124" t="s">
        <v>1543</v>
      </c>
      <c r="C40" s="1076"/>
      <c r="D40" s="1076"/>
      <c r="E40" s="1117"/>
      <c r="F40" s="1111">
        <f>F22</f>
        <v>0</v>
      </c>
    </row>
    <row r="41" spans="1:6">
      <c r="A41" s="1115"/>
      <c r="B41" s="1125" t="s">
        <v>1544</v>
      </c>
      <c r="C41" s="1120"/>
      <c r="D41" s="1120"/>
      <c r="E41" s="1121"/>
      <c r="F41" s="1122">
        <f>F35</f>
        <v>0</v>
      </c>
    </row>
    <row r="42" spans="1:6" ht="15.75">
      <c r="A42" s="1115"/>
      <c r="B42" s="1124"/>
      <c r="C42" s="1126" t="s">
        <v>1261</v>
      </c>
      <c r="D42" s="1126"/>
      <c r="E42" s="1117"/>
      <c r="F42" s="1118">
        <f>SUM(F40:F41)</f>
        <v>0</v>
      </c>
    </row>
    <row r="43" spans="1:6">
      <c r="A43" s="1115"/>
      <c r="B43" s="1116"/>
      <c r="C43" s="1076"/>
      <c r="D43" s="1076"/>
      <c r="E43" s="1117"/>
      <c r="F43" s="1117"/>
    </row>
    <row r="44" spans="1:6" ht="15.75">
      <c r="A44" s="1070"/>
      <c r="B44" s="1116"/>
      <c r="C44" s="1127" t="s">
        <v>1505</v>
      </c>
      <c r="D44" s="1128"/>
      <c r="E44" s="1129"/>
      <c r="F44" s="1122">
        <f>ROUND(F42*22%,2)</f>
        <v>0</v>
      </c>
    </row>
    <row r="45" spans="1:6" ht="15.75">
      <c r="A45" s="1070"/>
      <c r="B45" s="1116"/>
      <c r="C45" s="1126" t="s">
        <v>1263</v>
      </c>
      <c r="D45" s="1130"/>
      <c r="E45" s="1131"/>
      <c r="F45" s="1118">
        <f>F42+F44</f>
        <v>0</v>
      </c>
    </row>
    <row r="46" spans="1:6">
      <c r="B46" s="1132"/>
    </row>
    <row r="48" spans="1:6" ht="13.5" customHeight="1">
      <c r="B48" s="1132"/>
    </row>
    <row r="49" spans="3:10" ht="15" customHeight="1"/>
    <row r="50" spans="3:10" ht="15" customHeight="1"/>
    <row r="51" spans="3:10" s="470" customFormat="1" ht="12.75" customHeight="1">
      <c r="C51" s="1133"/>
      <c r="D51" s="1133"/>
      <c r="E51" s="1134"/>
      <c r="F51" s="1134"/>
      <c r="G51"/>
      <c r="H51"/>
      <c r="I51"/>
      <c r="J51"/>
    </row>
    <row r="52" spans="3:10" s="470" customFormat="1" ht="30.75" customHeight="1">
      <c r="C52" s="1133"/>
      <c r="D52" s="1133"/>
      <c r="E52" s="1134"/>
      <c r="F52" s="1134"/>
      <c r="G52"/>
      <c r="H52"/>
      <c r="I52"/>
      <c r="J52"/>
    </row>
    <row r="53" spans="3:10" s="470" customFormat="1" ht="15" customHeight="1">
      <c r="C53" s="1133"/>
      <c r="D53" s="1133"/>
      <c r="E53" s="1134"/>
      <c r="F53" s="1134"/>
      <c r="G53"/>
      <c r="H53"/>
      <c r="I53"/>
      <c r="J53"/>
    </row>
    <row r="54" spans="3:10" s="470" customFormat="1" ht="15" customHeight="1">
      <c r="C54" s="1133"/>
      <c r="D54" s="1133"/>
      <c r="E54" s="1134"/>
      <c r="F54" s="1134"/>
      <c r="G54"/>
      <c r="H54"/>
      <c r="I54"/>
      <c r="J54"/>
    </row>
    <row r="55" spans="3:10" s="470" customFormat="1" ht="51.75" customHeight="1">
      <c r="C55" s="1133"/>
      <c r="D55" s="1133"/>
      <c r="E55" s="1134"/>
      <c r="F55" s="1134"/>
      <c r="G55"/>
      <c r="H55"/>
      <c r="I55"/>
      <c r="J55"/>
    </row>
    <row r="56" spans="3:10" s="470" customFormat="1" ht="75.75" customHeight="1">
      <c r="C56" s="1133"/>
      <c r="D56" s="1133"/>
      <c r="E56" s="1134"/>
      <c r="F56" s="1134"/>
      <c r="G56"/>
      <c r="H56"/>
      <c r="I56"/>
      <c r="J56"/>
    </row>
    <row r="57" spans="3:10" s="470" customFormat="1" ht="15" customHeight="1">
      <c r="C57" s="1133"/>
      <c r="D57" s="1133"/>
      <c r="E57" s="1134"/>
      <c r="F57" s="1134"/>
      <c r="G57"/>
      <c r="H57"/>
      <c r="I57"/>
      <c r="J57"/>
    </row>
    <row r="58" spans="3:10" s="470" customFormat="1" ht="53.25" customHeight="1">
      <c r="C58" s="1133"/>
      <c r="D58" s="1133"/>
      <c r="E58" s="1134"/>
      <c r="F58" s="1134"/>
      <c r="G58"/>
      <c r="H58"/>
      <c r="I58"/>
      <c r="J58"/>
    </row>
    <row r="59" spans="3:10" s="470" customFormat="1" ht="25.5" customHeight="1">
      <c r="C59" s="1133"/>
      <c r="D59" s="1133"/>
      <c r="E59" s="1134"/>
      <c r="F59" s="1134"/>
      <c r="G59"/>
      <c r="H59"/>
      <c r="I59"/>
      <c r="J59"/>
    </row>
    <row r="60" spans="3:10" s="470" customFormat="1" ht="14.25" customHeight="1">
      <c r="C60" s="1133"/>
      <c r="D60" s="1133"/>
      <c r="E60" s="1134"/>
      <c r="F60" s="1134"/>
      <c r="G60"/>
      <c r="H60"/>
      <c r="I60"/>
      <c r="J60"/>
    </row>
    <row r="61" spans="3:10" s="470" customFormat="1" ht="14.25" customHeight="1">
      <c r="C61" s="1133"/>
      <c r="D61" s="1133"/>
      <c r="E61" s="1134"/>
      <c r="F61" s="1134"/>
      <c r="G61"/>
      <c r="H61"/>
      <c r="I61"/>
      <c r="J61"/>
    </row>
    <row r="62" spans="3:10" s="470" customFormat="1" ht="14.25" customHeight="1">
      <c r="C62" s="1133"/>
      <c r="D62" s="1133"/>
      <c r="E62" s="1134"/>
      <c r="F62" s="1134"/>
      <c r="G62"/>
      <c r="H62"/>
      <c r="I62"/>
      <c r="J62"/>
    </row>
    <row r="63" spans="3:10" s="470" customFormat="1" ht="14.25" customHeight="1">
      <c r="C63" s="1133"/>
      <c r="D63" s="1133"/>
      <c r="E63" s="1134"/>
      <c r="F63" s="1134"/>
      <c r="G63"/>
      <c r="H63"/>
      <c r="I63"/>
      <c r="J63"/>
    </row>
    <row r="64" spans="3:10" s="470" customFormat="1" ht="14.25" customHeight="1">
      <c r="C64" s="1133"/>
      <c r="D64" s="1133"/>
      <c r="E64" s="1134"/>
      <c r="F64" s="1134"/>
      <c r="G64"/>
      <c r="H64"/>
      <c r="I64"/>
      <c r="J64"/>
    </row>
    <row r="65" spans="1:10" s="470" customFormat="1" ht="25.5" customHeight="1">
      <c r="C65" s="1133"/>
      <c r="D65" s="1133"/>
      <c r="E65" s="1134"/>
      <c r="F65" s="1134"/>
      <c r="G65"/>
      <c r="H65"/>
      <c r="I65"/>
      <c r="J65"/>
    </row>
    <row r="67" spans="1:10" s="9" customFormat="1" ht="12" customHeight="1">
      <c r="A67" s="470"/>
      <c r="B67" s="470"/>
      <c r="C67" s="1133"/>
      <c r="D67" s="1133"/>
      <c r="E67" s="1134"/>
      <c r="F67" s="1134"/>
    </row>
    <row r="68" spans="1:10" s="9" customFormat="1" ht="12" customHeight="1">
      <c r="A68" s="470"/>
      <c r="B68" s="470"/>
      <c r="C68" s="1133"/>
      <c r="D68" s="1133"/>
      <c r="E68" s="1134"/>
      <c r="F68" s="1134"/>
    </row>
    <row r="69" spans="1:10" s="9" customFormat="1" ht="12" customHeight="1">
      <c r="A69" s="470"/>
      <c r="B69" s="470"/>
      <c r="C69" s="1133"/>
      <c r="D69" s="1133"/>
      <c r="E69" s="1134"/>
      <c r="F69" s="1134"/>
    </row>
    <row r="70" spans="1:10" s="9" customFormat="1">
      <c r="A70" s="470"/>
      <c r="B70" s="470"/>
      <c r="C70" s="1133"/>
      <c r="D70" s="1133"/>
      <c r="E70" s="1134"/>
      <c r="F70" s="1134"/>
    </row>
    <row r="71" spans="1:10" s="9" customFormat="1" ht="13.5" customHeight="1">
      <c r="A71" s="470"/>
      <c r="B71" s="470"/>
      <c r="C71" s="1133"/>
      <c r="D71" s="1133"/>
      <c r="E71" s="1134"/>
      <c r="F71" s="1134"/>
    </row>
    <row r="72" spans="1:10" s="9" customFormat="1">
      <c r="A72" s="470"/>
      <c r="B72" s="470"/>
      <c r="C72" s="1133"/>
      <c r="D72" s="1133"/>
      <c r="E72" s="1134"/>
      <c r="F72" s="1134"/>
    </row>
    <row r="73" spans="1:10" s="9" customFormat="1">
      <c r="A73" s="470"/>
      <c r="B73" s="470"/>
      <c r="C73" s="1133"/>
      <c r="D73" s="1133"/>
      <c r="E73" s="1134"/>
      <c r="F73" s="1134"/>
    </row>
    <row r="74" spans="1:10" s="9" customFormat="1">
      <c r="A74" s="470"/>
      <c r="B74" s="470"/>
      <c r="C74" s="1133"/>
      <c r="D74" s="1133"/>
      <c r="E74" s="1134"/>
      <c r="F74" s="1134"/>
    </row>
    <row r="75" spans="1:10" s="9" customFormat="1">
      <c r="A75" s="470"/>
      <c r="B75" s="470"/>
      <c r="C75" s="1133"/>
      <c r="D75" s="1133"/>
      <c r="E75" s="1134"/>
      <c r="F75" s="1134"/>
    </row>
    <row r="76" spans="1:10" s="9" customFormat="1">
      <c r="A76" s="470"/>
      <c r="B76" s="470"/>
      <c r="C76" s="1133"/>
      <c r="D76" s="1133"/>
      <c r="E76" s="1134"/>
      <c r="F76" s="1134"/>
    </row>
    <row r="77" spans="1:10" s="9" customFormat="1">
      <c r="A77" s="470"/>
      <c r="B77" s="470"/>
      <c r="C77" s="1133"/>
      <c r="D77" s="1133"/>
      <c r="E77" s="1134"/>
      <c r="F77" s="1134"/>
    </row>
    <row r="78" spans="1:10" s="9" customFormat="1" ht="15.75" customHeight="1">
      <c r="A78" s="470"/>
      <c r="B78" s="470"/>
      <c r="C78" s="1133"/>
      <c r="D78" s="1133"/>
      <c r="E78" s="1134"/>
      <c r="F78" s="1134"/>
    </row>
    <row r="79" spans="1:10" s="9" customFormat="1" ht="26.25" hidden="1" customHeight="1">
      <c r="A79" s="470"/>
      <c r="B79" s="470"/>
      <c r="C79" s="1133"/>
      <c r="D79" s="1133"/>
      <c r="E79" s="1134"/>
      <c r="F79" s="1134"/>
    </row>
    <row r="80" spans="1:10" s="9" customFormat="1" ht="46.5" hidden="1" customHeight="1">
      <c r="A80" s="470"/>
      <c r="B80" s="470"/>
      <c r="C80" s="1133"/>
      <c r="D80" s="1133"/>
      <c r="E80" s="1134"/>
      <c r="F80" s="1134"/>
    </row>
    <row r="81" spans="1:6" s="9" customFormat="1" ht="46.5" customHeight="1">
      <c r="A81" s="470"/>
      <c r="B81" s="470"/>
      <c r="C81" s="1133"/>
      <c r="D81" s="1133"/>
      <c r="E81" s="1134"/>
      <c r="F81" s="1134"/>
    </row>
    <row r="82" spans="1:6" s="9" customFormat="1" ht="46.5" customHeight="1">
      <c r="A82" s="470"/>
      <c r="B82" s="470"/>
      <c r="C82" s="1133"/>
      <c r="D82" s="1133"/>
      <c r="E82" s="1134"/>
      <c r="F82" s="1134"/>
    </row>
    <row r="83" spans="1:6" s="9" customFormat="1" ht="31.5" customHeight="1">
      <c r="A83" s="470"/>
      <c r="B83" s="470"/>
      <c r="C83" s="1133"/>
      <c r="D83" s="1133"/>
      <c r="E83" s="1134"/>
      <c r="F83" s="1134"/>
    </row>
    <row r="84" spans="1:6" s="9" customFormat="1" ht="18.75" customHeight="1">
      <c r="A84" s="470"/>
      <c r="B84" s="470"/>
      <c r="C84" s="1133"/>
      <c r="D84" s="1133"/>
      <c r="E84" s="1134"/>
      <c r="F84" s="1134"/>
    </row>
    <row r="85" spans="1:6" s="9" customFormat="1" ht="26.25" customHeight="1">
      <c r="A85" s="470"/>
      <c r="B85" s="470"/>
      <c r="C85" s="1133"/>
      <c r="D85" s="1133"/>
      <c r="E85" s="1134"/>
      <c r="F85" s="1134"/>
    </row>
    <row r="86" spans="1:6" s="9" customFormat="1" ht="25.5" customHeight="1">
      <c r="A86" s="470"/>
      <c r="B86" s="470"/>
      <c r="C86" s="1133"/>
      <c r="D86" s="1133"/>
      <c r="E86" s="1134"/>
      <c r="F86" s="1134"/>
    </row>
    <row r="87" spans="1:6" s="732" customFormat="1" ht="14.25" customHeight="1">
      <c r="A87" s="470"/>
      <c r="B87" s="470"/>
      <c r="C87" s="1133"/>
      <c r="D87" s="1133"/>
      <c r="E87" s="1134"/>
      <c r="F87" s="1134"/>
    </row>
    <row r="88" spans="1:6" s="732" customFormat="1" ht="37.5" customHeight="1">
      <c r="A88" s="470"/>
      <c r="B88" s="470"/>
      <c r="C88" s="1133"/>
      <c r="D88" s="1133"/>
      <c r="E88" s="1134"/>
      <c r="F88" s="1134"/>
    </row>
    <row r="89" spans="1:6" s="732" customFormat="1">
      <c r="A89" s="470"/>
      <c r="B89" s="470"/>
      <c r="C89" s="1133"/>
      <c r="D89" s="1133"/>
      <c r="E89" s="1134"/>
      <c r="F89" s="1134"/>
    </row>
    <row r="90" spans="1:6" s="732" customFormat="1">
      <c r="A90" s="470"/>
      <c r="B90" s="470"/>
      <c r="C90" s="1133"/>
      <c r="D90" s="1133"/>
      <c r="E90" s="1134"/>
      <c r="F90" s="1134"/>
    </row>
    <row r="91" spans="1:6" s="732" customFormat="1">
      <c r="A91" s="470"/>
      <c r="B91" s="470"/>
      <c r="C91" s="1133"/>
      <c r="D91" s="1133"/>
      <c r="E91" s="1134"/>
      <c r="F91" s="1134"/>
    </row>
    <row r="92" spans="1:6" s="732" customFormat="1">
      <c r="A92" s="470"/>
      <c r="B92" s="470"/>
      <c r="C92" s="1133"/>
      <c r="D92" s="1133"/>
      <c r="E92" s="1134"/>
      <c r="F92" s="1134"/>
    </row>
    <row r="93" spans="1:6" s="732" customFormat="1" ht="25.5" customHeight="1">
      <c r="A93" s="470"/>
      <c r="B93" s="470"/>
      <c r="C93" s="1133"/>
      <c r="D93" s="1133"/>
      <c r="E93" s="1134"/>
      <c r="F93" s="1134"/>
    </row>
    <row r="94" spans="1:6" s="9" customFormat="1">
      <c r="A94" s="470"/>
      <c r="B94" s="470"/>
      <c r="C94" s="1133"/>
      <c r="D94" s="1133"/>
      <c r="E94" s="1134"/>
      <c r="F94" s="1134"/>
    </row>
    <row r="95" spans="1:6" s="9" customFormat="1">
      <c r="A95" s="470"/>
      <c r="B95" s="470"/>
      <c r="C95" s="1133"/>
      <c r="D95" s="1133"/>
      <c r="E95" s="1134"/>
      <c r="F95" s="1134"/>
    </row>
    <row r="96" spans="1:6" s="9" customFormat="1">
      <c r="A96" s="470"/>
      <c r="B96" s="470"/>
      <c r="C96" s="1133"/>
      <c r="D96" s="1133"/>
      <c r="E96" s="1134"/>
      <c r="F96" s="1134"/>
    </row>
    <row r="97" spans="1:6" s="9" customFormat="1">
      <c r="A97" s="470"/>
      <c r="B97" s="470"/>
      <c r="C97" s="1133"/>
      <c r="D97" s="1133"/>
      <c r="E97" s="1134"/>
      <c r="F97" s="1134"/>
    </row>
    <row r="98" spans="1:6" s="9" customFormat="1">
      <c r="A98" s="470"/>
      <c r="B98" s="470"/>
      <c r="C98" s="1133"/>
      <c r="D98" s="1133"/>
      <c r="E98" s="1134"/>
      <c r="F98" s="1134"/>
    </row>
    <row r="99" spans="1:6" s="9" customFormat="1">
      <c r="A99" s="470"/>
      <c r="B99" s="470"/>
      <c r="C99" s="1133"/>
      <c r="D99" s="1133"/>
      <c r="E99" s="1134"/>
      <c r="F99" s="1134"/>
    </row>
    <row r="100" spans="1:6" s="9" customFormat="1">
      <c r="A100" s="470"/>
      <c r="B100" s="470"/>
      <c r="C100" s="1133"/>
      <c r="D100" s="1133"/>
      <c r="E100" s="1134"/>
      <c r="F100" s="1134"/>
    </row>
    <row r="101" spans="1:6" s="9" customFormat="1">
      <c r="A101" s="470"/>
      <c r="B101" s="470"/>
      <c r="C101" s="1133"/>
      <c r="D101" s="1133"/>
      <c r="E101" s="1134"/>
      <c r="F101" s="1134"/>
    </row>
    <row r="102" spans="1:6" s="9" customFormat="1">
      <c r="A102" s="470"/>
      <c r="B102" s="470"/>
      <c r="C102" s="1133"/>
      <c r="D102" s="1133"/>
      <c r="E102" s="1134"/>
      <c r="F102" s="1134"/>
    </row>
    <row r="103" spans="1:6" s="9" customFormat="1">
      <c r="A103" s="470"/>
      <c r="B103" s="470"/>
      <c r="C103" s="1133"/>
      <c r="D103" s="1133"/>
      <c r="E103" s="1134"/>
      <c r="F103" s="1134"/>
    </row>
    <row r="104" spans="1:6" s="9" customFormat="1">
      <c r="A104" s="470"/>
      <c r="B104" s="470"/>
      <c r="C104" s="1133"/>
      <c r="D104" s="1133"/>
      <c r="E104" s="1134"/>
      <c r="F104" s="1134"/>
    </row>
    <row r="105" spans="1:6" s="9" customFormat="1">
      <c r="A105" s="470"/>
      <c r="B105" s="470"/>
      <c r="C105" s="1133"/>
      <c r="D105" s="1133"/>
      <c r="E105" s="1134"/>
      <c r="F105" s="1134"/>
    </row>
    <row r="106" spans="1:6" s="9" customFormat="1">
      <c r="A106" s="470"/>
      <c r="B106" s="470"/>
      <c r="C106" s="1133"/>
      <c r="D106" s="1133"/>
      <c r="E106" s="1134"/>
      <c r="F106" s="1134"/>
    </row>
    <row r="107" spans="1:6" s="9" customFormat="1">
      <c r="A107" s="470"/>
      <c r="B107" s="470"/>
      <c r="C107" s="1133"/>
      <c r="D107" s="1133"/>
      <c r="E107" s="1134"/>
      <c r="F107" s="1134"/>
    </row>
    <row r="108" spans="1:6" s="9" customFormat="1">
      <c r="A108" s="470"/>
      <c r="B108" s="470"/>
      <c r="C108" s="1133"/>
      <c r="D108" s="1133"/>
      <c r="E108" s="1134"/>
      <c r="F108" s="1134"/>
    </row>
    <row r="109" spans="1:6" s="9" customFormat="1">
      <c r="A109" s="470"/>
      <c r="B109" s="470"/>
      <c r="C109" s="1133"/>
      <c r="D109" s="1133"/>
      <c r="E109" s="1134"/>
      <c r="F109" s="1134"/>
    </row>
    <row r="132" spans="3:10" s="470" customFormat="1" ht="64.5" customHeight="1">
      <c r="C132" s="1133"/>
      <c r="D132" s="1133"/>
      <c r="E132" s="1134"/>
      <c r="F132" s="1134"/>
      <c r="G132"/>
      <c r="H132"/>
      <c r="I132"/>
      <c r="J132"/>
    </row>
    <row r="162" spans="3:10" s="470" customFormat="1" ht="13.5" customHeight="1">
      <c r="C162" s="1133"/>
      <c r="D162" s="1133"/>
      <c r="E162" s="1134"/>
      <c r="F162" s="1134"/>
      <c r="G162"/>
      <c r="H162"/>
      <c r="I162"/>
      <c r="J162"/>
    </row>
  </sheetData>
  <sheetProtection algorithmName="SHA-512" hashValue="oJ0lX6aZoaHDm/0rYNKYtky4zED+COf0VEkaKP0solDz5mxQuO4AWFjdIOCbne6zeJYCjD9DXpub+UkYS8eiZw==" saltValue="2Qwukx7voQJF4IQGeEYh+g==" spinCount="100000" sheet="1" objects="1" scenarios="1"/>
  <protectedRanges>
    <protectedRange sqref="E9:E34" name="CENA"/>
  </protectedRanges>
  <mergeCells count="1">
    <mergeCell ref="B1:D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J161"/>
  <sheetViews>
    <sheetView workbookViewId="0">
      <selection activeCell="K10" sqref="K10"/>
    </sheetView>
  </sheetViews>
  <sheetFormatPr defaultRowHeight="15"/>
  <cols>
    <col min="1" max="1" width="3.7109375" style="470" customWidth="1"/>
    <col min="2" max="2" width="30.7109375" style="470" customWidth="1"/>
    <col min="3" max="3" width="5.7109375" style="1133" customWidth="1"/>
    <col min="4" max="4" width="6.28515625" style="1133" customWidth="1"/>
    <col min="5" max="5" width="18.7109375" style="1134" customWidth="1"/>
    <col min="6" max="6" width="18.140625" style="1134" customWidth="1"/>
    <col min="9" max="9" width="8.85546875" customWidth="1"/>
    <col min="257" max="257" width="3.7109375" customWidth="1"/>
    <col min="258" max="258" width="30.7109375" customWidth="1"/>
    <col min="259" max="259" width="5.7109375" customWidth="1"/>
    <col min="260" max="260" width="6.28515625" customWidth="1"/>
    <col min="261" max="261" width="18.7109375" customWidth="1"/>
    <col min="262" max="262" width="18.140625" customWidth="1"/>
    <col min="265" max="265" width="8.85546875" customWidth="1"/>
    <col min="513" max="513" width="3.7109375" customWidth="1"/>
    <col min="514" max="514" width="30.7109375" customWidth="1"/>
    <col min="515" max="515" width="5.7109375" customWidth="1"/>
    <col min="516" max="516" width="6.28515625" customWidth="1"/>
    <col min="517" max="517" width="18.7109375" customWidth="1"/>
    <col min="518" max="518" width="18.140625" customWidth="1"/>
    <col min="521" max="521" width="8.85546875" customWidth="1"/>
    <col min="769" max="769" width="3.7109375" customWidth="1"/>
    <col min="770" max="770" width="30.7109375" customWidth="1"/>
    <col min="771" max="771" width="5.7109375" customWidth="1"/>
    <col min="772" max="772" width="6.28515625" customWidth="1"/>
    <col min="773" max="773" width="18.7109375" customWidth="1"/>
    <col min="774" max="774" width="18.140625" customWidth="1"/>
    <col min="777" max="777" width="8.85546875" customWidth="1"/>
    <col min="1025" max="1025" width="3.7109375" customWidth="1"/>
    <col min="1026" max="1026" width="30.7109375" customWidth="1"/>
    <col min="1027" max="1027" width="5.7109375" customWidth="1"/>
    <col min="1028" max="1028" width="6.28515625" customWidth="1"/>
    <col min="1029" max="1029" width="18.7109375" customWidth="1"/>
    <col min="1030" max="1030" width="18.140625" customWidth="1"/>
    <col min="1033" max="1033" width="8.85546875" customWidth="1"/>
    <col min="1281" max="1281" width="3.7109375" customWidth="1"/>
    <col min="1282" max="1282" width="30.7109375" customWidth="1"/>
    <col min="1283" max="1283" width="5.7109375" customWidth="1"/>
    <col min="1284" max="1284" width="6.28515625" customWidth="1"/>
    <col min="1285" max="1285" width="18.7109375" customWidth="1"/>
    <col min="1286" max="1286" width="18.140625" customWidth="1"/>
    <col min="1289" max="1289" width="8.85546875" customWidth="1"/>
    <col min="1537" max="1537" width="3.7109375" customWidth="1"/>
    <col min="1538" max="1538" width="30.7109375" customWidth="1"/>
    <col min="1539" max="1539" width="5.7109375" customWidth="1"/>
    <col min="1540" max="1540" width="6.28515625" customWidth="1"/>
    <col min="1541" max="1541" width="18.7109375" customWidth="1"/>
    <col min="1542" max="1542" width="18.140625" customWidth="1"/>
    <col min="1545" max="1545" width="8.85546875" customWidth="1"/>
    <col min="1793" max="1793" width="3.7109375" customWidth="1"/>
    <col min="1794" max="1794" width="30.7109375" customWidth="1"/>
    <col min="1795" max="1795" width="5.7109375" customWidth="1"/>
    <col min="1796" max="1796" width="6.28515625" customWidth="1"/>
    <col min="1797" max="1797" width="18.7109375" customWidth="1"/>
    <col min="1798" max="1798" width="18.140625" customWidth="1"/>
    <col min="1801" max="1801" width="8.85546875" customWidth="1"/>
    <col min="2049" max="2049" width="3.7109375" customWidth="1"/>
    <col min="2050" max="2050" width="30.7109375" customWidth="1"/>
    <col min="2051" max="2051" width="5.7109375" customWidth="1"/>
    <col min="2052" max="2052" width="6.28515625" customWidth="1"/>
    <col min="2053" max="2053" width="18.7109375" customWidth="1"/>
    <col min="2054" max="2054" width="18.140625" customWidth="1"/>
    <col min="2057" max="2057" width="8.85546875" customWidth="1"/>
    <col min="2305" max="2305" width="3.7109375" customWidth="1"/>
    <col min="2306" max="2306" width="30.7109375" customWidth="1"/>
    <col min="2307" max="2307" width="5.7109375" customWidth="1"/>
    <col min="2308" max="2308" width="6.28515625" customWidth="1"/>
    <col min="2309" max="2309" width="18.7109375" customWidth="1"/>
    <col min="2310" max="2310" width="18.140625" customWidth="1"/>
    <col min="2313" max="2313" width="8.85546875" customWidth="1"/>
    <col min="2561" max="2561" width="3.7109375" customWidth="1"/>
    <col min="2562" max="2562" width="30.7109375" customWidth="1"/>
    <col min="2563" max="2563" width="5.7109375" customWidth="1"/>
    <col min="2564" max="2564" width="6.28515625" customWidth="1"/>
    <col min="2565" max="2565" width="18.7109375" customWidth="1"/>
    <col min="2566" max="2566" width="18.140625" customWidth="1"/>
    <col min="2569" max="2569" width="8.85546875" customWidth="1"/>
    <col min="2817" max="2817" width="3.7109375" customWidth="1"/>
    <col min="2818" max="2818" width="30.7109375" customWidth="1"/>
    <col min="2819" max="2819" width="5.7109375" customWidth="1"/>
    <col min="2820" max="2820" width="6.28515625" customWidth="1"/>
    <col min="2821" max="2821" width="18.7109375" customWidth="1"/>
    <col min="2822" max="2822" width="18.140625" customWidth="1"/>
    <col min="2825" max="2825" width="8.85546875" customWidth="1"/>
    <col min="3073" max="3073" width="3.7109375" customWidth="1"/>
    <col min="3074" max="3074" width="30.7109375" customWidth="1"/>
    <col min="3075" max="3075" width="5.7109375" customWidth="1"/>
    <col min="3076" max="3076" width="6.28515625" customWidth="1"/>
    <col min="3077" max="3077" width="18.7109375" customWidth="1"/>
    <col min="3078" max="3078" width="18.140625" customWidth="1"/>
    <col min="3081" max="3081" width="8.85546875" customWidth="1"/>
    <col min="3329" max="3329" width="3.7109375" customWidth="1"/>
    <col min="3330" max="3330" width="30.7109375" customWidth="1"/>
    <col min="3331" max="3331" width="5.7109375" customWidth="1"/>
    <col min="3332" max="3332" width="6.28515625" customWidth="1"/>
    <col min="3333" max="3333" width="18.7109375" customWidth="1"/>
    <col min="3334" max="3334" width="18.140625" customWidth="1"/>
    <col min="3337" max="3337" width="8.85546875" customWidth="1"/>
    <col min="3585" max="3585" width="3.7109375" customWidth="1"/>
    <col min="3586" max="3586" width="30.7109375" customWidth="1"/>
    <col min="3587" max="3587" width="5.7109375" customWidth="1"/>
    <col min="3588" max="3588" width="6.28515625" customWidth="1"/>
    <col min="3589" max="3589" width="18.7109375" customWidth="1"/>
    <col min="3590" max="3590" width="18.140625" customWidth="1"/>
    <col min="3593" max="3593" width="8.85546875" customWidth="1"/>
    <col min="3841" max="3841" width="3.7109375" customWidth="1"/>
    <col min="3842" max="3842" width="30.7109375" customWidth="1"/>
    <col min="3843" max="3843" width="5.7109375" customWidth="1"/>
    <col min="3844" max="3844" width="6.28515625" customWidth="1"/>
    <col min="3845" max="3845" width="18.7109375" customWidth="1"/>
    <col min="3846" max="3846" width="18.140625" customWidth="1"/>
    <col min="3849" max="3849" width="8.85546875" customWidth="1"/>
    <col min="4097" max="4097" width="3.7109375" customWidth="1"/>
    <col min="4098" max="4098" width="30.7109375" customWidth="1"/>
    <col min="4099" max="4099" width="5.7109375" customWidth="1"/>
    <col min="4100" max="4100" width="6.28515625" customWidth="1"/>
    <col min="4101" max="4101" width="18.7109375" customWidth="1"/>
    <col min="4102" max="4102" width="18.140625" customWidth="1"/>
    <col min="4105" max="4105" width="8.85546875" customWidth="1"/>
    <col min="4353" max="4353" width="3.7109375" customWidth="1"/>
    <col min="4354" max="4354" width="30.7109375" customWidth="1"/>
    <col min="4355" max="4355" width="5.7109375" customWidth="1"/>
    <col min="4356" max="4356" width="6.28515625" customWidth="1"/>
    <col min="4357" max="4357" width="18.7109375" customWidth="1"/>
    <col min="4358" max="4358" width="18.140625" customWidth="1"/>
    <col min="4361" max="4361" width="8.85546875" customWidth="1"/>
    <col min="4609" max="4609" width="3.7109375" customWidth="1"/>
    <col min="4610" max="4610" width="30.7109375" customWidth="1"/>
    <col min="4611" max="4611" width="5.7109375" customWidth="1"/>
    <col min="4612" max="4612" width="6.28515625" customWidth="1"/>
    <col min="4613" max="4613" width="18.7109375" customWidth="1"/>
    <col min="4614" max="4614" width="18.140625" customWidth="1"/>
    <col min="4617" max="4617" width="8.85546875" customWidth="1"/>
    <col min="4865" max="4865" width="3.7109375" customWidth="1"/>
    <col min="4866" max="4866" width="30.7109375" customWidth="1"/>
    <col min="4867" max="4867" width="5.7109375" customWidth="1"/>
    <col min="4868" max="4868" width="6.28515625" customWidth="1"/>
    <col min="4869" max="4869" width="18.7109375" customWidth="1"/>
    <col min="4870" max="4870" width="18.140625" customWidth="1"/>
    <col min="4873" max="4873" width="8.85546875" customWidth="1"/>
    <col min="5121" max="5121" width="3.7109375" customWidth="1"/>
    <col min="5122" max="5122" width="30.7109375" customWidth="1"/>
    <col min="5123" max="5123" width="5.7109375" customWidth="1"/>
    <col min="5124" max="5124" width="6.28515625" customWidth="1"/>
    <col min="5125" max="5125" width="18.7109375" customWidth="1"/>
    <col min="5126" max="5126" width="18.140625" customWidth="1"/>
    <col min="5129" max="5129" width="8.85546875" customWidth="1"/>
    <col min="5377" max="5377" width="3.7109375" customWidth="1"/>
    <col min="5378" max="5378" width="30.7109375" customWidth="1"/>
    <col min="5379" max="5379" width="5.7109375" customWidth="1"/>
    <col min="5380" max="5380" width="6.28515625" customWidth="1"/>
    <col min="5381" max="5381" width="18.7109375" customWidth="1"/>
    <col min="5382" max="5382" width="18.140625" customWidth="1"/>
    <col min="5385" max="5385" width="8.85546875" customWidth="1"/>
    <col min="5633" max="5633" width="3.7109375" customWidth="1"/>
    <col min="5634" max="5634" width="30.7109375" customWidth="1"/>
    <col min="5635" max="5635" width="5.7109375" customWidth="1"/>
    <col min="5636" max="5636" width="6.28515625" customWidth="1"/>
    <col min="5637" max="5637" width="18.7109375" customWidth="1"/>
    <col min="5638" max="5638" width="18.140625" customWidth="1"/>
    <col min="5641" max="5641" width="8.85546875" customWidth="1"/>
    <col min="5889" max="5889" width="3.7109375" customWidth="1"/>
    <col min="5890" max="5890" width="30.7109375" customWidth="1"/>
    <col min="5891" max="5891" width="5.7109375" customWidth="1"/>
    <col min="5892" max="5892" width="6.28515625" customWidth="1"/>
    <col min="5893" max="5893" width="18.7109375" customWidth="1"/>
    <col min="5894" max="5894" width="18.140625" customWidth="1"/>
    <col min="5897" max="5897" width="8.85546875" customWidth="1"/>
    <col min="6145" max="6145" width="3.7109375" customWidth="1"/>
    <col min="6146" max="6146" width="30.7109375" customWidth="1"/>
    <col min="6147" max="6147" width="5.7109375" customWidth="1"/>
    <col min="6148" max="6148" width="6.28515625" customWidth="1"/>
    <col min="6149" max="6149" width="18.7109375" customWidth="1"/>
    <col min="6150" max="6150" width="18.140625" customWidth="1"/>
    <col min="6153" max="6153" width="8.85546875" customWidth="1"/>
    <col min="6401" max="6401" width="3.7109375" customWidth="1"/>
    <col min="6402" max="6402" width="30.7109375" customWidth="1"/>
    <col min="6403" max="6403" width="5.7109375" customWidth="1"/>
    <col min="6404" max="6404" width="6.28515625" customWidth="1"/>
    <col min="6405" max="6405" width="18.7109375" customWidth="1"/>
    <col min="6406" max="6406" width="18.140625" customWidth="1"/>
    <col min="6409" max="6409" width="8.85546875" customWidth="1"/>
    <col min="6657" max="6657" width="3.7109375" customWidth="1"/>
    <col min="6658" max="6658" width="30.7109375" customWidth="1"/>
    <col min="6659" max="6659" width="5.7109375" customWidth="1"/>
    <col min="6660" max="6660" width="6.28515625" customWidth="1"/>
    <col min="6661" max="6661" width="18.7109375" customWidth="1"/>
    <col min="6662" max="6662" width="18.140625" customWidth="1"/>
    <col min="6665" max="6665" width="8.85546875" customWidth="1"/>
    <col min="6913" max="6913" width="3.7109375" customWidth="1"/>
    <col min="6914" max="6914" width="30.7109375" customWidth="1"/>
    <col min="6915" max="6915" width="5.7109375" customWidth="1"/>
    <col min="6916" max="6916" width="6.28515625" customWidth="1"/>
    <col min="6917" max="6917" width="18.7109375" customWidth="1"/>
    <col min="6918" max="6918" width="18.140625" customWidth="1"/>
    <col min="6921" max="6921" width="8.85546875" customWidth="1"/>
    <col min="7169" max="7169" width="3.7109375" customWidth="1"/>
    <col min="7170" max="7170" width="30.7109375" customWidth="1"/>
    <col min="7171" max="7171" width="5.7109375" customWidth="1"/>
    <col min="7172" max="7172" width="6.28515625" customWidth="1"/>
    <col min="7173" max="7173" width="18.7109375" customWidth="1"/>
    <col min="7174" max="7174" width="18.140625" customWidth="1"/>
    <col min="7177" max="7177" width="8.85546875" customWidth="1"/>
    <col min="7425" max="7425" width="3.7109375" customWidth="1"/>
    <col min="7426" max="7426" width="30.7109375" customWidth="1"/>
    <col min="7427" max="7427" width="5.7109375" customWidth="1"/>
    <col min="7428" max="7428" width="6.28515625" customWidth="1"/>
    <col min="7429" max="7429" width="18.7109375" customWidth="1"/>
    <col min="7430" max="7430" width="18.140625" customWidth="1"/>
    <col min="7433" max="7433" width="8.85546875" customWidth="1"/>
    <col min="7681" max="7681" width="3.7109375" customWidth="1"/>
    <col min="7682" max="7682" width="30.7109375" customWidth="1"/>
    <col min="7683" max="7683" width="5.7109375" customWidth="1"/>
    <col min="7684" max="7684" width="6.28515625" customWidth="1"/>
    <col min="7685" max="7685" width="18.7109375" customWidth="1"/>
    <col min="7686" max="7686" width="18.140625" customWidth="1"/>
    <col min="7689" max="7689" width="8.85546875" customWidth="1"/>
    <col min="7937" max="7937" width="3.7109375" customWidth="1"/>
    <col min="7938" max="7938" width="30.7109375" customWidth="1"/>
    <col min="7939" max="7939" width="5.7109375" customWidth="1"/>
    <col min="7940" max="7940" width="6.28515625" customWidth="1"/>
    <col min="7941" max="7941" width="18.7109375" customWidth="1"/>
    <col min="7942" max="7942" width="18.140625" customWidth="1"/>
    <col min="7945" max="7945" width="8.85546875" customWidth="1"/>
    <col min="8193" max="8193" width="3.7109375" customWidth="1"/>
    <col min="8194" max="8194" width="30.7109375" customWidth="1"/>
    <col min="8195" max="8195" width="5.7109375" customWidth="1"/>
    <col min="8196" max="8196" width="6.28515625" customWidth="1"/>
    <col min="8197" max="8197" width="18.7109375" customWidth="1"/>
    <col min="8198" max="8198" width="18.140625" customWidth="1"/>
    <col min="8201" max="8201" width="8.85546875" customWidth="1"/>
    <col min="8449" max="8449" width="3.7109375" customWidth="1"/>
    <col min="8450" max="8450" width="30.7109375" customWidth="1"/>
    <col min="8451" max="8451" width="5.7109375" customWidth="1"/>
    <col min="8452" max="8452" width="6.28515625" customWidth="1"/>
    <col min="8453" max="8453" width="18.7109375" customWidth="1"/>
    <col min="8454" max="8454" width="18.140625" customWidth="1"/>
    <col min="8457" max="8457" width="8.85546875" customWidth="1"/>
    <col min="8705" max="8705" width="3.7109375" customWidth="1"/>
    <col min="8706" max="8706" width="30.7109375" customWidth="1"/>
    <col min="8707" max="8707" width="5.7109375" customWidth="1"/>
    <col min="8708" max="8708" width="6.28515625" customWidth="1"/>
    <col min="8709" max="8709" width="18.7109375" customWidth="1"/>
    <col min="8710" max="8710" width="18.140625" customWidth="1"/>
    <col min="8713" max="8713" width="8.85546875" customWidth="1"/>
    <col min="8961" max="8961" width="3.7109375" customWidth="1"/>
    <col min="8962" max="8962" width="30.7109375" customWidth="1"/>
    <col min="8963" max="8963" width="5.7109375" customWidth="1"/>
    <col min="8964" max="8964" width="6.28515625" customWidth="1"/>
    <col min="8965" max="8965" width="18.7109375" customWidth="1"/>
    <col min="8966" max="8966" width="18.140625" customWidth="1"/>
    <col min="8969" max="8969" width="8.85546875" customWidth="1"/>
    <col min="9217" max="9217" width="3.7109375" customWidth="1"/>
    <col min="9218" max="9218" width="30.7109375" customWidth="1"/>
    <col min="9219" max="9219" width="5.7109375" customWidth="1"/>
    <col min="9220" max="9220" width="6.28515625" customWidth="1"/>
    <col min="9221" max="9221" width="18.7109375" customWidth="1"/>
    <col min="9222" max="9222" width="18.140625" customWidth="1"/>
    <col min="9225" max="9225" width="8.85546875" customWidth="1"/>
    <col min="9473" max="9473" width="3.7109375" customWidth="1"/>
    <col min="9474" max="9474" width="30.7109375" customWidth="1"/>
    <col min="9475" max="9475" width="5.7109375" customWidth="1"/>
    <col min="9476" max="9476" width="6.28515625" customWidth="1"/>
    <col min="9477" max="9477" width="18.7109375" customWidth="1"/>
    <col min="9478" max="9478" width="18.140625" customWidth="1"/>
    <col min="9481" max="9481" width="8.85546875" customWidth="1"/>
    <col min="9729" max="9729" width="3.7109375" customWidth="1"/>
    <col min="9730" max="9730" width="30.7109375" customWidth="1"/>
    <col min="9731" max="9731" width="5.7109375" customWidth="1"/>
    <col min="9732" max="9732" width="6.28515625" customWidth="1"/>
    <col min="9733" max="9733" width="18.7109375" customWidth="1"/>
    <col min="9734" max="9734" width="18.140625" customWidth="1"/>
    <col min="9737" max="9737" width="8.85546875" customWidth="1"/>
    <col min="9985" max="9985" width="3.7109375" customWidth="1"/>
    <col min="9986" max="9986" width="30.7109375" customWidth="1"/>
    <col min="9987" max="9987" width="5.7109375" customWidth="1"/>
    <col min="9988" max="9988" width="6.28515625" customWidth="1"/>
    <col min="9989" max="9989" width="18.7109375" customWidth="1"/>
    <col min="9990" max="9990" width="18.140625" customWidth="1"/>
    <col min="9993" max="9993" width="8.85546875" customWidth="1"/>
    <col min="10241" max="10241" width="3.7109375" customWidth="1"/>
    <col min="10242" max="10242" width="30.7109375" customWidth="1"/>
    <col min="10243" max="10243" width="5.7109375" customWidth="1"/>
    <col min="10244" max="10244" width="6.28515625" customWidth="1"/>
    <col min="10245" max="10245" width="18.7109375" customWidth="1"/>
    <col min="10246" max="10246" width="18.140625" customWidth="1"/>
    <col min="10249" max="10249" width="8.85546875" customWidth="1"/>
    <col min="10497" max="10497" width="3.7109375" customWidth="1"/>
    <col min="10498" max="10498" width="30.7109375" customWidth="1"/>
    <col min="10499" max="10499" width="5.7109375" customWidth="1"/>
    <col min="10500" max="10500" width="6.28515625" customWidth="1"/>
    <col min="10501" max="10501" width="18.7109375" customWidth="1"/>
    <col min="10502" max="10502" width="18.140625" customWidth="1"/>
    <col min="10505" max="10505" width="8.85546875" customWidth="1"/>
    <col min="10753" max="10753" width="3.7109375" customWidth="1"/>
    <col min="10754" max="10754" width="30.7109375" customWidth="1"/>
    <col min="10755" max="10755" width="5.7109375" customWidth="1"/>
    <col min="10756" max="10756" width="6.28515625" customWidth="1"/>
    <col min="10757" max="10757" width="18.7109375" customWidth="1"/>
    <col min="10758" max="10758" width="18.140625" customWidth="1"/>
    <col min="10761" max="10761" width="8.85546875" customWidth="1"/>
    <col min="11009" max="11009" width="3.7109375" customWidth="1"/>
    <col min="11010" max="11010" width="30.7109375" customWidth="1"/>
    <col min="11011" max="11011" width="5.7109375" customWidth="1"/>
    <col min="11012" max="11012" width="6.28515625" customWidth="1"/>
    <col min="11013" max="11013" width="18.7109375" customWidth="1"/>
    <col min="11014" max="11014" width="18.140625" customWidth="1"/>
    <col min="11017" max="11017" width="8.85546875" customWidth="1"/>
    <col min="11265" max="11265" width="3.7109375" customWidth="1"/>
    <col min="11266" max="11266" width="30.7109375" customWidth="1"/>
    <col min="11267" max="11267" width="5.7109375" customWidth="1"/>
    <col min="11268" max="11268" width="6.28515625" customWidth="1"/>
    <col min="11269" max="11269" width="18.7109375" customWidth="1"/>
    <col min="11270" max="11270" width="18.140625" customWidth="1"/>
    <col min="11273" max="11273" width="8.85546875" customWidth="1"/>
    <col min="11521" max="11521" width="3.7109375" customWidth="1"/>
    <col min="11522" max="11522" width="30.7109375" customWidth="1"/>
    <col min="11523" max="11523" width="5.7109375" customWidth="1"/>
    <col min="11524" max="11524" width="6.28515625" customWidth="1"/>
    <col min="11525" max="11525" width="18.7109375" customWidth="1"/>
    <col min="11526" max="11526" width="18.140625" customWidth="1"/>
    <col min="11529" max="11529" width="8.85546875" customWidth="1"/>
    <col min="11777" max="11777" width="3.7109375" customWidth="1"/>
    <col min="11778" max="11778" width="30.7109375" customWidth="1"/>
    <col min="11779" max="11779" width="5.7109375" customWidth="1"/>
    <col min="11780" max="11780" width="6.28515625" customWidth="1"/>
    <col min="11781" max="11781" width="18.7109375" customWidth="1"/>
    <col min="11782" max="11782" width="18.140625" customWidth="1"/>
    <col min="11785" max="11785" width="8.85546875" customWidth="1"/>
    <col min="12033" max="12033" width="3.7109375" customWidth="1"/>
    <col min="12034" max="12034" width="30.7109375" customWidth="1"/>
    <col min="12035" max="12035" width="5.7109375" customWidth="1"/>
    <col min="12036" max="12036" width="6.28515625" customWidth="1"/>
    <col min="12037" max="12037" width="18.7109375" customWidth="1"/>
    <col min="12038" max="12038" width="18.140625" customWidth="1"/>
    <col min="12041" max="12041" width="8.85546875" customWidth="1"/>
    <col min="12289" max="12289" width="3.7109375" customWidth="1"/>
    <col min="12290" max="12290" width="30.7109375" customWidth="1"/>
    <col min="12291" max="12291" width="5.7109375" customWidth="1"/>
    <col min="12292" max="12292" width="6.28515625" customWidth="1"/>
    <col min="12293" max="12293" width="18.7109375" customWidth="1"/>
    <col min="12294" max="12294" width="18.140625" customWidth="1"/>
    <col min="12297" max="12297" width="8.85546875" customWidth="1"/>
    <col min="12545" max="12545" width="3.7109375" customWidth="1"/>
    <col min="12546" max="12546" width="30.7109375" customWidth="1"/>
    <col min="12547" max="12547" width="5.7109375" customWidth="1"/>
    <col min="12548" max="12548" width="6.28515625" customWidth="1"/>
    <col min="12549" max="12549" width="18.7109375" customWidth="1"/>
    <col min="12550" max="12550" width="18.140625" customWidth="1"/>
    <col min="12553" max="12553" width="8.85546875" customWidth="1"/>
    <col min="12801" max="12801" width="3.7109375" customWidth="1"/>
    <col min="12802" max="12802" width="30.7109375" customWidth="1"/>
    <col min="12803" max="12803" width="5.7109375" customWidth="1"/>
    <col min="12804" max="12804" width="6.28515625" customWidth="1"/>
    <col min="12805" max="12805" width="18.7109375" customWidth="1"/>
    <col min="12806" max="12806" width="18.140625" customWidth="1"/>
    <col min="12809" max="12809" width="8.85546875" customWidth="1"/>
    <col min="13057" max="13057" width="3.7109375" customWidth="1"/>
    <col min="13058" max="13058" width="30.7109375" customWidth="1"/>
    <col min="13059" max="13059" width="5.7109375" customWidth="1"/>
    <col min="13060" max="13060" width="6.28515625" customWidth="1"/>
    <col min="13061" max="13061" width="18.7109375" customWidth="1"/>
    <col min="13062" max="13062" width="18.140625" customWidth="1"/>
    <col min="13065" max="13065" width="8.85546875" customWidth="1"/>
    <col min="13313" max="13313" width="3.7109375" customWidth="1"/>
    <col min="13314" max="13314" width="30.7109375" customWidth="1"/>
    <col min="13315" max="13315" width="5.7109375" customWidth="1"/>
    <col min="13316" max="13316" width="6.28515625" customWidth="1"/>
    <col min="13317" max="13317" width="18.7109375" customWidth="1"/>
    <col min="13318" max="13318" width="18.140625" customWidth="1"/>
    <col min="13321" max="13321" width="8.85546875" customWidth="1"/>
    <col min="13569" max="13569" width="3.7109375" customWidth="1"/>
    <col min="13570" max="13570" width="30.7109375" customWidth="1"/>
    <col min="13571" max="13571" width="5.7109375" customWidth="1"/>
    <col min="13572" max="13572" width="6.28515625" customWidth="1"/>
    <col min="13573" max="13573" width="18.7109375" customWidth="1"/>
    <col min="13574" max="13574" width="18.140625" customWidth="1"/>
    <col min="13577" max="13577" width="8.85546875" customWidth="1"/>
    <col min="13825" max="13825" width="3.7109375" customWidth="1"/>
    <col min="13826" max="13826" width="30.7109375" customWidth="1"/>
    <col min="13827" max="13827" width="5.7109375" customWidth="1"/>
    <col min="13828" max="13828" width="6.28515625" customWidth="1"/>
    <col min="13829" max="13829" width="18.7109375" customWidth="1"/>
    <col min="13830" max="13830" width="18.140625" customWidth="1"/>
    <col min="13833" max="13833" width="8.85546875" customWidth="1"/>
    <col min="14081" max="14081" width="3.7109375" customWidth="1"/>
    <col min="14082" max="14082" width="30.7109375" customWidth="1"/>
    <col min="14083" max="14083" width="5.7109375" customWidth="1"/>
    <col min="14084" max="14084" width="6.28515625" customWidth="1"/>
    <col min="14085" max="14085" width="18.7109375" customWidth="1"/>
    <col min="14086" max="14086" width="18.140625" customWidth="1"/>
    <col min="14089" max="14089" width="8.85546875" customWidth="1"/>
    <col min="14337" max="14337" width="3.7109375" customWidth="1"/>
    <col min="14338" max="14338" width="30.7109375" customWidth="1"/>
    <col min="14339" max="14339" width="5.7109375" customWidth="1"/>
    <col min="14340" max="14340" width="6.28515625" customWidth="1"/>
    <col min="14341" max="14341" width="18.7109375" customWidth="1"/>
    <col min="14342" max="14342" width="18.140625" customWidth="1"/>
    <col min="14345" max="14345" width="8.85546875" customWidth="1"/>
    <col min="14593" max="14593" width="3.7109375" customWidth="1"/>
    <col min="14594" max="14594" width="30.7109375" customWidth="1"/>
    <col min="14595" max="14595" width="5.7109375" customWidth="1"/>
    <col min="14596" max="14596" width="6.28515625" customWidth="1"/>
    <col min="14597" max="14597" width="18.7109375" customWidth="1"/>
    <col min="14598" max="14598" width="18.140625" customWidth="1"/>
    <col min="14601" max="14601" width="8.85546875" customWidth="1"/>
    <col min="14849" max="14849" width="3.7109375" customWidth="1"/>
    <col min="14850" max="14850" width="30.7109375" customWidth="1"/>
    <col min="14851" max="14851" width="5.7109375" customWidth="1"/>
    <col min="14852" max="14852" width="6.28515625" customWidth="1"/>
    <col min="14853" max="14853" width="18.7109375" customWidth="1"/>
    <col min="14854" max="14854" width="18.140625" customWidth="1"/>
    <col min="14857" max="14857" width="8.85546875" customWidth="1"/>
    <col min="15105" max="15105" width="3.7109375" customWidth="1"/>
    <col min="15106" max="15106" width="30.7109375" customWidth="1"/>
    <col min="15107" max="15107" width="5.7109375" customWidth="1"/>
    <col min="15108" max="15108" width="6.28515625" customWidth="1"/>
    <col min="15109" max="15109" width="18.7109375" customWidth="1"/>
    <col min="15110" max="15110" width="18.140625" customWidth="1"/>
    <col min="15113" max="15113" width="8.85546875" customWidth="1"/>
    <col min="15361" max="15361" width="3.7109375" customWidth="1"/>
    <col min="15362" max="15362" width="30.7109375" customWidth="1"/>
    <col min="15363" max="15363" width="5.7109375" customWidth="1"/>
    <col min="15364" max="15364" width="6.28515625" customWidth="1"/>
    <col min="15365" max="15365" width="18.7109375" customWidth="1"/>
    <col min="15366" max="15366" width="18.140625" customWidth="1"/>
    <col min="15369" max="15369" width="8.85546875" customWidth="1"/>
    <col min="15617" max="15617" width="3.7109375" customWidth="1"/>
    <col min="15618" max="15618" width="30.7109375" customWidth="1"/>
    <col min="15619" max="15619" width="5.7109375" customWidth="1"/>
    <col min="15620" max="15620" width="6.28515625" customWidth="1"/>
    <col min="15621" max="15621" width="18.7109375" customWidth="1"/>
    <col min="15622" max="15622" width="18.140625" customWidth="1"/>
    <col min="15625" max="15625" width="8.85546875" customWidth="1"/>
    <col min="15873" max="15873" width="3.7109375" customWidth="1"/>
    <col min="15874" max="15874" width="30.7109375" customWidth="1"/>
    <col min="15875" max="15875" width="5.7109375" customWidth="1"/>
    <col min="15876" max="15876" width="6.28515625" customWidth="1"/>
    <col min="15877" max="15877" width="18.7109375" customWidth="1"/>
    <col min="15878" max="15878" width="18.140625" customWidth="1"/>
    <col min="15881" max="15881" width="8.85546875" customWidth="1"/>
    <col min="16129" max="16129" width="3.7109375" customWidth="1"/>
    <col min="16130" max="16130" width="30.7109375" customWidth="1"/>
    <col min="16131" max="16131" width="5.7109375" customWidth="1"/>
    <col min="16132" max="16132" width="6.28515625" customWidth="1"/>
    <col min="16133" max="16133" width="18.7109375" customWidth="1"/>
    <col min="16134" max="16134" width="18.140625" customWidth="1"/>
    <col min="16137" max="16137" width="8.85546875" customWidth="1"/>
  </cols>
  <sheetData>
    <row r="1" spans="1:10" s="732" customFormat="1" ht="15.75">
      <c r="A1" s="1070"/>
      <c r="B1" s="1243" t="s">
        <v>1511</v>
      </c>
      <c r="C1" s="1244"/>
      <c r="D1" s="1244"/>
      <c r="E1" s="1071"/>
      <c r="F1" s="1072"/>
      <c r="J1" s="1073"/>
    </row>
    <row r="2" spans="1:10" s="732" customFormat="1" ht="15.75">
      <c r="A2" s="1074"/>
      <c r="B2" s="1075" t="s">
        <v>1512</v>
      </c>
      <c r="C2" s="1076"/>
      <c r="D2" s="1077"/>
      <c r="E2" s="1078"/>
      <c r="F2" s="1072"/>
    </row>
    <row r="3" spans="1:10" s="732" customFormat="1" ht="6" customHeight="1">
      <c r="A3" s="1074"/>
      <c r="B3" s="1075"/>
      <c r="C3" s="1076"/>
      <c r="D3" s="1077"/>
      <c r="E3" s="1078"/>
      <c r="F3" s="1072"/>
    </row>
    <row r="4" spans="1:10" s="732" customFormat="1" ht="15.75">
      <c r="A4" s="1070"/>
      <c r="B4" s="1079" t="s">
        <v>1545</v>
      </c>
      <c r="C4" s="1076"/>
      <c r="D4" s="1076"/>
      <c r="E4" s="1080"/>
      <c r="F4" s="1072"/>
    </row>
    <row r="5" spans="1:10" s="732" customFormat="1" ht="6" customHeight="1">
      <c r="A5" s="1070"/>
      <c r="B5" s="1081"/>
      <c r="C5" s="1076"/>
      <c r="D5" s="1076"/>
      <c r="E5" s="1071"/>
      <c r="F5" s="1072"/>
    </row>
    <row r="6" spans="1:10" s="732" customFormat="1" ht="26.25" customHeight="1" thickBot="1">
      <c r="A6" s="1082"/>
      <c r="B6" s="1083" t="s">
        <v>1080</v>
      </c>
      <c r="C6" s="1083" t="s">
        <v>1514</v>
      </c>
      <c r="D6" s="1083" t="s">
        <v>63</v>
      </c>
      <c r="E6" s="1084" t="s">
        <v>517</v>
      </c>
      <c r="F6" s="1085" t="s">
        <v>1515</v>
      </c>
    </row>
    <row r="7" spans="1:10" s="732" customFormat="1" ht="12.75" customHeight="1" thickTop="1">
      <c r="A7" s="1082"/>
      <c r="B7" s="1086"/>
      <c r="C7" s="1086"/>
      <c r="D7" s="1086"/>
      <c r="E7" s="1087"/>
      <c r="F7" s="1088"/>
    </row>
    <row r="8" spans="1:10" s="732" customFormat="1" ht="12.75" customHeight="1">
      <c r="A8" s="1089"/>
      <c r="B8" s="1090" t="s">
        <v>904</v>
      </c>
      <c r="C8" s="1091"/>
      <c r="D8" s="1091"/>
      <c r="E8" s="1092"/>
      <c r="F8" s="1092"/>
    </row>
    <row r="9" spans="1:10" s="732" customFormat="1" ht="66.75" customHeight="1">
      <c r="A9" s="1093">
        <v>1</v>
      </c>
      <c r="B9" s="1094" t="s">
        <v>1546</v>
      </c>
      <c r="C9" s="1095">
        <v>2</v>
      </c>
      <c r="D9" s="1095" t="s">
        <v>74</v>
      </c>
      <c r="E9" s="1096"/>
      <c r="F9" s="1097">
        <f>C9*E9</f>
        <v>0</v>
      </c>
    </row>
    <row r="10" spans="1:10" s="732" customFormat="1" ht="66.75" customHeight="1">
      <c r="A10" s="1093">
        <v>2</v>
      </c>
      <c r="B10" s="1094" t="s">
        <v>1517</v>
      </c>
      <c r="C10" s="1095">
        <v>16</v>
      </c>
      <c r="D10" s="1095" t="s">
        <v>74</v>
      </c>
      <c r="E10" s="1096"/>
      <c r="F10" s="1097">
        <f>C10*E10</f>
        <v>0</v>
      </c>
    </row>
    <row r="11" spans="1:10" s="732" customFormat="1" ht="120.75" customHeight="1">
      <c r="A11" s="1098">
        <v>3</v>
      </c>
      <c r="B11" s="1099" t="s">
        <v>1519</v>
      </c>
      <c r="C11" s="1077"/>
      <c r="D11" s="1100"/>
      <c r="E11" s="1101"/>
      <c r="F11" s="1102"/>
    </row>
    <row r="12" spans="1:10" s="732" customFormat="1" ht="14.25" customHeight="1">
      <c r="A12" s="1103"/>
      <c r="B12" s="1099" t="s">
        <v>1520</v>
      </c>
      <c r="C12" s="1091">
        <v>60</v>
      </c>
      <c r="D12" s="1091" t="s">
        <v>101</v>
      </c>
      <c r="E12" s="1104"/>
      <c r="F12" s="1097">
        <f t="shared" ref="F12:F19" si="0">C12*E12</f>
        <v>0</v>
      </c>
    </row>
    <row r="13" spans="1:10" s="732" customFormat="1" ht="14.25" customHeight="1">
      <c r="A13" s="1103"/>
      <c r="B13" s="1099" t="s">
        <v>1521</v>
      </c>
      <c r="C13" s="1091">
        <v>530</v>
      </c>
      <c r="D13" s="1091" t="s">
        <v>101</v>
      </c>
      <c r="E13" s="1104"/>
      <c r="F13" s="1097">
        <f t="shared" si="0"/>
        <v>0</v>
      </c>
    </row>
    <row r="14" spans="1:10" s="732" customFormat="1" ht="14.25" customHeight="1">
      <c r="A14" s="1103"/>
      <c r="B14" s="1099" t="s">
        <v>1523</v>
      </c>
      <c r="C14" s="1091">
        <v>590</v>
      </c>
      <c r="D14" s="1091" t="s">
        <v>101</v>
      </c>
      <c r="E14" s="1104"/>
      <c r="F14" s="1097">
        <f t="shared" si="0"/>
        <v>0</v>
      </c>
    </row>
    <row r="15" spans="1:10" ht="77.25" customHeight="1">
      <c r="A15" s="1105">
        <v>4</v>
      </c>
      <c r="B15" s="1094" t="s">
        <v>1524</v>
      </c>
      <c r="C15" s="1106">
        <v>15</v>
      </c>
      <c r="D15" s="1106" t="s">
        <v>74</v>
      </c>
      <c r="E15" s="1107"/>
      <c r="F15" s="1097">
        <f t="shared" si="0"/>
        <v>0</v>
      </c>
    </row>
    <row r="16" spans="1:10" ht="54.75" customHeight="1">
      <c r="A16" s="1105">
        <v>5</v>
      </c>
      <c r="B16" s="1094" t="s">
        <v>1525</v>
      </c>
      <c r="C16" s="1106">
        <v>3</v>
      </c>
      <c r="D16" s="1106" t="s">
        <v>104</v>
      </c>
      <c r="E16" s="1107"/>
      <c r="F16" s="1097">
        <f t="shared" si="0"/>
        <v>0</v>
      </c>
    </row>
    <row r="17" spans="1:6" ht="54.75" customHeight="1">
      <c r="A17" s="1105">
        <v>6</v>
      </c>
      <c r="B17" s="1094" t="s">
        <v>1526</v>
      </c>
      <c r="C17" s="1106">
        <v>23</v>
      </c>
      <c r="D17" s="1106" t="s">
        <v>104</v>
      </c>
      <c r="E17" s="1107"/>
      <c r="F17" s="1097">
        <f t="shared" si="0"/>
        <v>0</v>
      </c>
    </row>
    <row r="18" spans="1:6" ht="29.25" customHeight="1">
      <c r="A18" s="1105">
        <v>7</v>
      </c>
      <c r="B18" s="1094" t="s">
        <v>1547</v>
      </c>
      <c r="C18" s="1106">
        <v>1</v>
      </c>
      <c r="D18" s="1106" t="s">
        <v>299</v>
      </c>
      <c r="E18" s="1107"/>
      <c r="F18" s="1097">
        <f t="shared" si="0"/>
        <v>0</v>
      </c>
    </row>
    <row r="19" spans="1:6" ht="27" customHeight="1">
      <c r="A19" s="1105">
        <v>8</v>
      </c>
      <c r="B19" s="1094" t="s">
        <v>1528</v>
      </c>
      <c r="C19" s="1106">
        <v>4</v>
      </c>
      <c r="D19" s="1106" t="s">
        <v>74</v>
      </c>
      <c r="E19" s="1107"/>
      <c r="F19" s="1097">
        <f t="shared" si="0"/>
        <v>0</v>
      </c>
    </row>
    <row r="20" spans="1:6" ht="93" customHeight="1">
      <c r="A20" s="1105">
        <v>9</v>
      </c>
      <c r="B20" s="1094" t="s">
        <v>1548</v>
      </c>
      <c r="C20" s="1135">
        <v>15</v>
      </c>
      <c r="D20" s="1135" t="s">
        <v>101</v>
      </c>
      <c r="E20" s="1107"/>
      <c r="F20" s="1097">
        <f>C20*E20</f>
        <v>0</v>
      </c>
    </row>
    <row r="21" spans="1:6">
      <c r="A21" s="1108"/>
      <c r="B21" s="1109"/>
      <c r="C21" s="1077"/>
      <c r="D21" s="1077"/>
      <c r="E21" s="1110"/>
      <c r="F21" s="1111">
        <f>SUM(F9:F20)</f>
        <v>0</v>
      </c>
    </row>
    <row r="22" spans="1:6">
      <c r="A22" s="1108"/>
      <c r="B22" s="1109"/>
      <c r="C22" s="1077"/>
      <c r="D22" s="1077"/>
      <c r="E22" s="1110"/>
      <c r="F22" s="1111"/>
    </row>
    <row r="23" spans="1:6">
      <c r="A23" s="1112"/>
      <c r="B23" s="1113" t="s">
        <v>1530</v>
      </c>
      <c r="C23" s="1091"/>
      <c r="D23" s="1091"/>
      <c r="E23" s="1096"/>
      <c r="F23" s="1096"/>
    </row>
    <row r="24" spans="1:6" ht="25.5">
      <c r="A24" s="1093">
        <v>1</v>
      </c>
      <c r="B24" s="1094" t="s">
        <v>1531</v>
      </c>
      <c r="C24" s="1091">
        <v>590</v>
      </c>
      <c r="D24" s="1091" t="s">
        <v>101</v>
      </c>
      <c r="E24" s="1114"/>
      <c r="F24" s="1097">
        <f t="shared" ref="F24:F32" si="1">C24*E24</f>
        <v>0</v>
      </c>
    </row>
    <row r="25" spans="1:6">
      <c r="A25" s="1093">
        <v>2</v>
      </c>
      <c r="B25" s="1094" t="s">
        <v>1532</v>
      </c>
      <c r="C25" s="1091">
        <v>1</v>
      </c>
      <c r="D25" s="1091" t="s">
        <v>299</v>
      </c>
      <c r="E25" s="1114"/>
      <c r="F25" s="1097">
        <f t="shared" si="1"/>
        <v>0</v>
      </c>
    </row>
    <row r="26" spans="1:6">
      <c r="A26" s="1093">
        <v>3</v>
      </c>
      <c r="B26" s="1094" t="s">
        <v>1533</v>
      </c>
      <c r="C26" s="1091">
        <v>1</v>
      </c>
      <c r="D26" s="1091" t="s">
        <v>299</v>
      </c>
      <c r="E26" s="1114"/>
      <c r="F26" s="1097">
        <f t="shared" si="1"/>
        <v>0</v>
      </c>
    </row>
    <row r="27" spans="1:6" ht="25.5">
      <c r="A27" s="1093">
        <v>4</v>
      </c>
      <c r="B27" s="1094" t="s">
        <v>1534</v>
      </c>
      <c r="C27" s="1091">
        <v>1</v>
      </c>
      <c r="D27" s="1091" t="s">
        <v>299</v>
      </c>
      <c r="E27" s="1114"/>
      <c r="F27" s="1097">
        <f t="shared" si="1"/>
        <v>0</v>
      </c>
    </row>
    <row r="28" spans="1:6" ht="25.5">
      <c r="A28" s="1093">
        <v>5</v>
      </c>
      <c r="B28" s="1094" t="s">
        <v>1535</v>
      </c>
      <c r="C28" s="1091">
        <v>1</v>
      </c>
      <c r="D28" s="1091" t="s">
        <v>299</v>
      </c>
      <c r="E28" s="1114"/>
      <c r="F28" s="1097">
        <f t="shared" si="1"/>
        <v>0</v>
      </c>
    </row>
    <row r="29" spans="1:6" ht="51.75" customHeight="1">
      <c r="A29" s="1093">
        <v>6</v>
      </c>
      <c r="B29" s="1094" t="s">
        <v>1536</v>
      </c>
      <c r="C29" s="1091">
        <v>1</v>
      </c>
      <c r="D29" s="1091" t="s">
        <v>299</v>
      </c>
      <c r="E29" s="1096"/>
      <c r="F29" s="1097">
        <f t="shared" si="1"/>
        <v>0</v>
      </c>
    </row>
    <row r="30" spans="1:6">
      <c r="A30" s="1093">
        <v>7</v>
      </c>
      <c r="B30" s="1094" t="s">
        <v>1537</v>
      </c>
      <c r="C30" s="1091">
        <v>4</v>
      </c>
      <c r="D30" s="1091" t="s">
        <v>1538</v>
      </c>
      <c r="E30" s="1114"/>
      <c r="F30" s="1097">
        <f t="shared" si="1"/>
        <v>0</v>
      </c>
    </row>
    <row r="31" spans="1:6" ht="25.5">
      <c r="A31" s="1093">
        <v>8</v>
      </c>
      <c r="B31" s="1094" t="s">
        <v>1539</v>
      </c>
      <c r="C31" s="1091">
        <v>1</v>
      </c>
      <c r="D31" s="1091" t="s">
        <v>299</v>
      </c>
      <c r="E31" s="1114"/>
      <c r="F31" s="1097">
        <f t="shared" si="1"/>
        <v>0</v>
      </c>
    </row>
    <row r="32" spans="1:6" ht="25.5">
      <c r="A32" s="1093">
        <v>9</v>
      </c>
      <c r="B32" s="1094" t="s">
        <v>1540</v>
      </c>
      <c r="C32" s="1091">
        <v>1</v>
      </c>
      <c r="D32" s="1091" t="s">
        <v>299</v>
      </c>
      <c r="E32" s="1114"/>
      <c r="F32" s="1097">
        <f t="shared" si="1"/>
        <v>0</v>
      </c>
    </row>
    <row r="33" spans="1:6" ht="25.5">
      <c r="A33" s="1093">
        <v>10</v>
      </c>
      <c r="B33" s="1094" t="s">
        <v>1541</v>
      </c>
      <c r="C33" s="1091">
        <v>1</v>
      </c>
      <c r="D33" s="1091" t="s">
        <v>299</v>
      </c>
      <c r="E33" s="1114"/>
      <c r="F33" s="1097">
        <f>C33*E33</f>
        <v>0</v>
      </c>
    </row>
    <row r="34" spans="1:6">
      <c r="A34" s="1115"/>
      <c r="B34" s="1116"/>
      <c r="C34" s="1076"/>
      <c r="D34" s="1076"/>
      <c r="E34" s="1117" t="s">
        <v>1529</v>
      </c>
      <c r="F34" s="1118">
        <f>SUM(F24:F33)</f>
        <v>0</v>
      </c>
    </row>
    <row r="35" spans="1:6">
      <c r="A35" s="1115"/>
      <c r="B35" s="1116"/>
      <c r="C35" s="1076"/>
      <c r="D35" s="1076"/>
      <c r="E35" s="1117"/>
      <c r="F35" s="1118"/>
    </row>
    <row r="36" spans="1:6">
      <c r="A36" s="1115"/>
      <c r="B36" s="1116"/>
      <c r="C36" s="1076"/>
      <c r="D36" s="1076"/>
      <c r="E36" s="1117"/>
      <c r="F36" s="1118"/>
    </row>
    <row r="37" spans="1:6">
      <c r="A37" s="1115"/>
      <c r="B37" s="1116"/>
      <c r="C37" s="1076"/>
      <c r="D37" s="1076"/>
      <c r="E37" s="1117"/>
      <c r="F37" s="1118"/>
    </row>
    <row r="38" spans="1:6" ht="15.75">
      <c r="A38" s="1115"/>
      <c r="B38" s="1119" t="s">
        <v>1542</v>
      </c>
      <c r="C38" s="1120"/>
      <c r="D38" s="1120"/>
      <c r="E38" s="1121"/>
      <c r="F38" s="1122"/>
    </row>
    <row r="39" spans="1:6" ht="15.75">
      <c r="A39" s="1123"/>
      <c r="B39" s="1124" t="s">
        <v>1543</v>
      </c>
      <c r="C39" s="1076"/>
      <c r="D39" s="1076"/>
      <c r="E39" s="1117"/>
      <c r="F39" s="1111">
        <f>F21</f>
        <v>0</v>
      </c>
    </row>
    <row r="40" spans="1:6">
      <c r="A40" s="1115"/>
      <c r="B40" s="1125" t="s">
        <v>1544</v>
      </c>
      <c r="C40" s="1120"/>
      <c r="D40" s="1120"/>
      <c r="E40" s="1121"/>
      <c r="F40" s="1122">
        <f>F34</f>
        <v>0</v>
      </c>
    </row>
    <row r="41" spans="1:6" ht="15.75">
      <c r="A41" s="1115"/>
      <c r="B41" s="1124"/>
      <c r="C41" s="1126" t="s">
        <v>1261</v>
      </c>
      <c r="D41" s="1126"/>
      <c r="E41" s="1117"/>
      <c r="F41" s="1118">
        <f>SUM(F39:F40)</f>
        <v>0</v>
      </c>
    </row>
    <row r="42" spans="1:6">
      <c r="A42" s="1115"/>
      <c r="B42" s="1116"/>
      <c r="C42" s="1076"/>
      <c r="D42" s="1076"/>
      <c r="E42" s="1117"/>
      <c r="F42" s="1117"/>
    </row>
    <row r="43" spans="1:6" ht="15.75">
      <c r="A43" s="1070"/>
      <c r="B43" s="1116"/>
      <c r="C43" s="1127" t="s">
        <v>1505</v>
      </c>
      <c r="D43" s="1128"/>
      <c r="E43" s="1129"/>
      <c r="F43" s="1122">
        <f>ROUND(F41*22%,2)</f>
        <v>0</v>
      </c>
    </row>
    <row r="44" spans="1:6" ht="15.75">
      <c r="A44" s="1070"/>
      <c r="B44" s="1116"/>
      <c r="C44" s="1126" t="s">
        <v>1263</v>
      </c>
      <c r="D44" s="1130"/>
      <c r="E44" s="1131"/>
      <c r="F44" s="1118">
        <f>F41+F43</f>
        <v>0</v>
      </c>
    </row>
    <row r="45" spans="1:6">
      <c r="B45" s="1132"/>
    </row>
    <row r="47" spans="1:6" ht="13.5" customHeight="1">
      <c r="B47" s="1132"/>
    </row>
    <row r="48" spans="1:6" ht="15" customHeight="1"/>
    <row r="49" spans="3:10" ht="15" customHeight="1"/>
    <row r="50" spans="3:10" s="470" customFormat="1" ht="12.75" customHeight="1">
      <c r="C50" s="1133"/>
      <c r="D50" s="1133"/>
      <c r="E50" s="1134"/>
      <c r="F50" s="1134"/>
      <c r="G50"/>
      <c r="H50"/>
      <c r="I50"/>
      <c r="J50"/>
    </row>
    <row r="51" spans="3:10" s="470" customFormat="1" ht="30.75" customHeight="1">
      <c r="C51" s="1133"/>
      <c r="D51" s="1133"/>
      <c r="E51" s="1134"/>
      <c r="F51" s="1134"/>
      <c r="G51"/>
      <c r="H51"/>
      <c r="I51"/>
      <c r="J51"/>
    </row>
    <row r="52" spans="3:10" s="470" customFormat="1" ht="15" customHeight="1">
      <c r="C52" s="1133"/>
      <c r="D52" s="1133"/>
      <c r="E52" s="1134"/>
      <c r="F52" s="1134"/>
      <c r="G52"/>
      <c r="H52"/>
      <c r="I52"/>
      <c r="J52"/>
    </row>
    <row r="53" spans="3:10" s="470" customFormat="1" ht="15" customHeight="1">
      <c r="C53" s="1133"/>
      <c r="D53" s="1133"/>
      <c r="E53" s="1134"/>
      <c r="F53" s="1134"/>
      <c r="G53"/>
      <c r="H53"/>
      <c r="I53"/>
      <c r="J53"/>
    </row>
    <row r="54" spans="3:10" s="470" customFormat="1" ht="51.75" customHeight="1">
      <c r="C54" s="1133"/>
      <c r="D54" s="1133"/>
      <c r="E54" s="1134"/>
      <c r="F54" s="1134"/>
      <c r="G54"/>
      <c r="H54"/>
      <c r="I54"/>
      <c r="J54"/>
    </row>
    <row r="55" spans="3:10" s="470" customFormat="1" ht="75.75" customHeight="1">
      <c r="C55" s="1133"/>
      <c r="D55" s="1133"/>
      <c r="E55" s="1134"/>
      <c r="F55" s="1134"/>
      <c r="G55"/>
      <c r="H55"/>
      <c r="I55"/>
      <c r="J55"/>
    </row>
    <row r="56" spans="3:10" s="470" customFormat="1" ht="15" customHeight="1">
      <c r="C56" s="1133"/>
      <c r="D56" s="1133"/>
      <c r="E56" s="1134"/>
      <c r="F56" s="1134"/>
      <c r="G56"/>
      <c r="H56"/>
      <c r="I56"/>
      <c r="J56"/>
    </row>
    <row r="57" spans="3:10" s="470" customFormat="1" ht="53.25" customHeight="1">
      <c r="C57" s="1133"/>
      <c r="D57" s="1133"/>
      <c r="E57" s="1134"/>
      <c r="F57" s="1134"/>
      <c r="G57"/>
      <c r="H57"/>
      <c r="I57"/>
      <c r="J57"/>
    </row>
    <row r="58" spans="3:10" s="470" customFormat="1" ht="25.5" customHeight="1">
      <c r="C58" s="1133"/>
      <c r="D58" s="1133"/>
      <c r="E58" s="1134"/>
      <c r="F58" s="1134"/>
      <c r="G58"/>
      <c r="H58"/>
      <c r="I58"/>
      <c r="J58"/>
    </row>
    <row r="59" spans="3:10" s="470" customFormat="1" ht="14.25" customHeight="1">
      <c r="C59" s="1133"/>
      <c r="D59" s="1133"/>
      <c r="E59" s="1134"/>
      <c r="F59" s="1134"/>
      <c r="G59"/>
      <c r="H59"/>
      <c r="I59"/>
      <c r="J59"/>
    </row>
    <row r="60" spans="3:10" s="470" customFormat="1" ht="14.25" customHeight="1">
      <c r="C60" s="1133"/>
      <c r="D60" s="1133"/>
      <c r="E60" s="1134"/>
      <c r="F60" s="1134"/>
      <c r="G60"/>
      <c r="H60"/>
      <c r="I60"/>
      <c r="J60"/>
    </row>
    <row r="61" spans="3:10" s="470" customFormat="1" ht="14.25" customHeight="1">
      <c r="C61" s="1133"/>
      <c r="D61" s="1133"/>
      <c r="E61" s="1134"/>
      <c r="F61" s="1134"/>
      <c r="G61"/>
      <c r="H61"/>
      <c r="I61"/>
      <c r="J61"/>
    </row>
    <row r="62" spans="3:10" s="470" customFormat="1" ht="14.25" customHeight="1">
      <c r="C62" s="1133"/>
      <c r="D62" s="1133"/>
      <c r="E62" s="1134"/>
      <c r="F62" s="1134"/>
      <c r="G62"/>
      <c r="H62"/>
      <c r="I62"/>
      <c r="J62"/>
    </row>
    <row r="63" spans="3:10" s="470" customFormat="1" ht="14.25" customHeight="1">
      <c r="C63" s="1133"/>
      <c r="D63" s="1133"/>
      <c r="E63" s="1134"/>
      <c r="F63" s="1134"/>
      <c r="G63"/>
      <c r="H63"/>
      <c r="I63"/>
      <c r="J63"/>
    </row>
    <row r="64" spans="3:10" s="470" customFormat="1" ht="25.5" customHeight="1">
      <c r="C64" s="1133"/>
      <c r="D64" s="1133"/>
      <c r="E64" s="1134"/>
      <c r="F64" s="1134"/>
      <c r="G64"/>
      <c r="H64"/>
      <c r="I64"/>
      <c r="J64"/>
    </row>
    <row r="66" spans="1:6" s="9" customFormat="1" ht="12" customHeight="1">
      <c r="A66" s="470"/>
      <c r="B66" s="470"/>
      <c r="C66" s="1133"/>
      <c r="D66" s="1133"/>
      <c r="E66" s="1134"/>
      <c r="F66" s="1134"/>
    </row>
    <row r="67" spans="1:6" s="9" customFormat="1" ht="12" customHeight="1">
      <c r="A67" s="470"/>
      <c r="B67" s="470"/>
      <c r="C67" s="1133"/>
      <c r="D67" s="1133"/>
      <c r="E67" s="1134"/>
      <c r="F67" s="1134"/>
    </row>
    <row r="68" spans="1:6" s="9" customFormat="1" ht="12" customHeight="1">
      <c r="A68" s="470"/>
      <c r="B68" s="470"/>
      <c r="C68" s="1133"/>
      <c r="D68" s="1133"/>
      <c r="E68" s="1134"/>
      <c r="F68" s="1134"/>
    </row>
    <row r="69" spans="1:6" s="9" customFormat="1">
      <c r="A69" s="470"/>
      <c r="B69" s="470"/>
      <c r="C69" s="1133"/>
      <c r="D69" s="1133"/>
      <c r="E69" s="1134"/>
      <c r="F69" s="1134"/>
    </row>
    <row r="70" spans="1:6" s="9" customFormat="1" ht="13.5" customHeight="1">
      <c r="A70" s="470"/>
      <c r="B70" s="470"/>
      <c r="C70" s="1133"/>
      <c r="D70" s="1133"/>
      <c r="E70" s="1134"/>
      <c r="F70" s="1134"/>
    </row>
    <row r="71" spans="1:6" s="9" customFormat="1">
      <c r="A71" s="470"/>
      <c r="B71" s="470"/>
      <c r="C71" s="1133"/>
      <c r="D71" s="1133"/>
      <c r="E71" s="1134"/>
      <c r="F71" s="1134"/>
    </row>
    <row r="72" spans="1:6" s="9" customFormat="1">
      <c r="A72" s="470"/>
      <c r="B72" s="470"/>
      <c r="C72" s="1133"/>
      <c r="D72" s="1133"/>
      <c r="E72" s="1134"/>
      <c r="F72" s="1134"/>
    </row>
    <row r="73" spans="1:6" s="9" customFormat="1">
      <c r="A73" s="470"/>
      <c r="B73" s="470"/>
      <c r="C73" s="1133"/>
      <c r="D73" s="1133"/>
      <c r="E73" s="1134"/>
      <c r="F73" s="1134"/>
    </row>
    <row r="74" spans="1:6" s="9" customFormat="1">
      <c r="A74" s="470"/>
      <c r="B74" s="470"/>
      <c r="C74" s="1133"/>
      <c r="D74" s="1133"/>
      <c r="E74" s="1134"/>
      <c r="F74" s="1134"/>
    </row>
    <row r="75" spans="1:6" s="9" customFormat="1">
      <c r="A75" s="470"/>
      <c r="B75" s="470"/>
      <c r="C75" s="1133"/>
      <c r="D75" s="1133"/>
      <c r="E75" s="1134"/>
      <c r="F75" s="1134"/>
    </row>
    <row r="76" spans="1:6" s="9" customFormat="1">
      <c r="A76" s="470"/>
      <c r="B76" s="470"/>
      <c r="C76" s="1133"/>
      <c r="D76" s="1133"/>
      <c r="E76" s="1134"/>
      <c r="F76" s="1134"/>
    </row>
    <row r="77" spans="1:6" s="9" customFormat="1" ht="15.75" customHeight="1">
      <c r="A77" s="470"/>
      <c r="B77" s="470"/>
      <c r="C77" s="1133"/>
      <c r="D77" s="1133"/>
      <c r="E77" s="1134"/>
      <c r="F77" s="1134"/>
    </row>
    <row r="78" spans="1:6" s="9" customFormat="1" ht="26.25" hidden="1" customHeight="1">
      <c r="A78" s="470"/>
      <c r="B78" s="470"/>
      <c r="C78" s="1133"/>
      <c r="D78" s="1133"/>
      <c r="E78" s="1134"/>
      <c r="F78" s="1134"/>
    </row>
    <row r="79" spans="1:6" s="9" customFormat="1" ht="46.5" hidden="1" customHeight="1">
      <c r="A79" s="470"/>
      <c r="B79" s="470"/>
      <c r="C79" s="1133"/>
      <c r="D79" s="1133"/>
      <c r="E79" s="1134"/>
      <c r="F79" s="1134"/>
    </row>
    <row r="80" spans="1:6" s="9" customFormat="1" ht="46.5" customHeight="1">
      <c r="A80" s="470"/>
      <c r="B80" s="470"/>
      <c r="C80" s="1133"/>
      <c r="D80" s="1133"/>
      <c r="E80" s="1134"/>
      <c r="F80" s="1134"/>
    </row>
    <row r="81" spans="1:6" s="9" customFormat="1" ht="46.5" customHeight="1">
      <c r="A81" s="470"/>
      <c r="B81" s="470"/>
      <c r="C81" s="1133"/>
      <c r="D81" s="1133"/>
      <c r="E81" s="1134"/>
      <c r="F81" s="1134"/>
    </row>
    <row r="82" spans="1:6" s="9" customFormat="1" ht="31.5" customHeight="1">
      <c r="A82" s="470"/>
      <c r="B82" s="470"/>
      <c r="C82" s="1133"/>
      <c r="D82" s="1133"/>
      <c r="E82" s="1134"/>
      <c r="F82" s="1134"/>
    </row>
    <row r="83" spans="1:6" s="9" customFormat="1" ht="18.75" customHeight="1">
      <c r="A83" s="470"/>
      <c r="B83" s="470"/>
      <c r="C83" s="1133"/>
      <c r="D83" s="1133"/>
      <c r="E83" s="1134"/>
      <c r="F83" s="1134"/>
    </row>
    <row r="84" spans="1:6" s="9" customFormat="1" ht="26.25" customHeight="1">
      <c r="A84" s="470"/>
      <c r="B84" s="470"/>
      <c r="C84" s="1133"/>
      <c r="D84" s="1133"/>
      <c r="E84" s="1134"/>
      <c r="F84" s="1134"/>
    </row>
    <row r="85" spans="1:6" s="9" customFormat="1" ht="25.5" customHeight="1">
      <c r="A85" s="470"/>
      <c r="B85" s="470"/>
      <c r="C85" s="1133"/>
      <c r="D85" s="1133"/>
      <c r="E85" s="1134"/>
      <c r="F85" s="1134"/>
    </row>
    <row r="86" spans="1:6" s="732" customFormat="1" ht="14.25" customHeight="1">
      <c r="A86" s="470"/>
      <c r="B86" s="470"/>
      <c r="C86" s="1133"/>
      <c r="D86" s="1133"/>
      <c r="E86" s="1134"/>
      <c r="F86" s="1134"/>
    </row>
    <row r="87" spans="1:6" s="732" customFormat="1" ht="37.5" customHeight="1">
      <c r="A87" s="470"/>
      <c r="B87" s="470"/>
      <c r="C87" s="1133"/>
      <c r="D87" s="1133"/>
      <c r="E87" s="1134"/>
      <c r="F87" s="1134"/>
    </row>
    <row r="88" spans="1:6" s="732" customFormat="1">
      <c r="A88" s="470"/>
      <c r="B88" s="470"/>
      <c r="C88" s="1133"/>
      <c r="D88" s="1133"/>
      <c r="E88" s="1134"/>
      <c r="F88" s="1134"/>
    </row>
    <row r="89" spans="1:6" s="732" customFormat="1">
      <c r="A89" s="470"/>
      <c r="B89" s="470"/>
      <c r="C89" s="1133"/>
      <c r="D89" s="1133"/>
      <c r="E89" s="1134"/>
      <c r="F89" s="1134"/>
    </row>
    <row r="90" spans="1:6" s="732" customFormat="1">
      <c r="A90" s="470"/>
      <c r="B90" s="470"/>
      <c r="C90" s="1133"/>
      <c r="D90" s="1133"/>
      <c r="E90" s="1134"/>
      <c r="F90" s="1134"/>
    </row>
    <row r="91" spans="1:6" s="732" customFormat="1">
      <c r="A91" s="470"/>
      <c r="B91" s="470"/>
      <c r="C91" s="1133"/>
      <c r="D91" s="1133"/>
      <c r="E91" s="1134"/>
      <c r="F91" s="1134"/>
    </row>
    <row r="92" spans="1:6" s="732" customFormat="1" ht="25.5" customHeight="1">
      <c r="A92" s="470"/>
      <c r="B92" s="470"/>
      <c r="C92" s="1133"/>
      <c r="D92" s="1133"/>
      <c r="E92" s="1134"/>
      <c r="F92" s="1134"/>
    </row>
    <row r="93" spans="1:6" s="9" customFormat="1">
      <c r="A93" s="470"/>
      <c r="B93" s="470"/>
      <c r="C93" s="1133"/>
      <c r="D93" s="1133"/>
      <c r="E93" s="1134"/>
      <c r="F93" s="1134"/>
    </row>
    <row r="94" spans="1:6" s="9" customFormat="1">
      <c r="A94" s="470"/>
      <c r="B94" s="470"/>
      <c r="C94" s="1133"/>
      <c r="D94" s="1133"/>
      <c r="E94" s="1134"/>
      <c r="F94" s="1134"/>
    </row>
    <row r="95" spans="1:6" s="9" customFormat="1">
      <c r="A95" s="470"/>
      <c r="B95" s="470"/>
      <c r="C95" s="1133"/>
      <c r="D95" s="1133"/>
      <c r="E95" s="1134"/>
      <c r="F95" s="1134"/>
    </row>
    <row r="96" spans="1:6" s="9" customFormat="1">
      <c r="A96" s="470"/>
      <c r="B96" s="470"/>
      <c r="C96" s="1133"/>
      <c r="D96" s="1133"/>
      <c r="E96" s="1134"/>
      <c r="F96" s="1134"/>
    </row>
    <row r="97" spans="1:6" s="9" customFormat="1">
      <c r="A97" s="470"/>
      <c r="B97" s="470"/>
      <c r="C97" s="1133"/>
      <c r="D97" s="1133"/>
      <c r="E97" s="1134"/>
      <c r="F97" s="1134"/>
    </row>
    <row r="98" spans="1:6" s="9" customFormat="1">
      <c r="A98" s="470"/>
      <c r="B98" s="470"/>
      <c r="C98" s="1133"/>
      <c r="D98" s="1133"/>
      <c r="E98" s="1134"/>
      <c r="F98" s="1134"/>
    </row>
    <row r="99" spans="1:6" s="9" customFormat="1">
      <c r="A99" s="470"/>
      <c r="B99" s="470"/>
      <c r="C99" s="1133"/>
      <c r="D99" s="1133"/>
      <c r="E99" s="1134"/>
      <c r="F99" s="1134"/>
    </row>
    <row r="100" spans="1:6" s="9" customFormat="1">
      <c r="A100" s="470"/>
      <c r="B100" s="470"/>
      <c r="C100" s="1133"/>
      <c r="D100" s="1133"/>
      <c r="E100" s="1134"/>
      <c r="F100" s="1134"/>
    </row>
    <row r="101" spans="1:6" s="9" customFormat="1">
      <c r="A101" s="470"/>
      <c r="B101" s="470"/>
      <c r="C101" s="1133"/>
      <c r="D101" s="1133"/>
      <c r="E101" s="1134"/>
      <c r="F101" s="1134"/>
    </row>
    <row r="102" spans="1:6" s="9" customFormat="1">
      <c r="A102" s="470"/>
      <c r="B102" s="470"/>
      <c r="C102" s="1133"/>
      <c r="D102" s="1133"/>
      <c r="E102" s="1134"/>
      <c r="F102" s="1134"/>
    </row>
    <row r="103" spans="1:6" s="9" customFormat="1">
      <c r="A103" s="470"/>
      <c r="B103" s="470"/>
      <c r="C103" s="1133"/>
      <c r="D103" s="1133"/>
      <c r="E103" s="1134"/>
      <c r="F103" s="1134"/>
    </row>
    <row r="104" spans="1:6" s="9" customFormat="1">
      <c r="A104" s="470"/>
      <c r="B104" s="470"/>
      <c r="C104" s="1133"/>
      <c r="D104" s="1133"/>
      <c r="E104" s="1134"/>
      <c r="F104" s="1134"/>
    </row>
    <row r="105" spans="1:6" s="9" customFormat="1">
      <c r="A105" s="470"/>
      <c r="B105" s="470"/>
      <c r="C105" s="1133"/>
      <c r="D105" s="1133"/>
      <c r="E105" s="1134"/>
      <c r="F105" s="1134"/>
    </row>
    <row r="106" spans="1:6" s="9" customFormat="1">
      <c r="A106" s="470"/>
      <c r="B106" s="470"/>
      <c r="C106" s="1133"/>
      <c r="D106" s="1133"/>
      <c r="E106" s="1134"/>
      <c r="F106" s="1134"/>
    </row>
    <row r="107" spans="1:6" s="9" customFormat="1">
      <c r="A107" s="470"/>
      <c r="B107" s="470"/>
      <c r="C107" s="1133"/>
      <c r="D107" s="1133"/>
      <c r="E107" s="1134"/>
      <c r="F107" s="1134"/>
    </row>
    <row r="108" spans="1:6" s="9" customFormat="1">
      <c r="A108" s="470"/>
      <c r="B108" s="470"/>
      <c r="C108" s="1133"/>
      <c r="D108" s="1133"/>
      <c r="E108" s="1134"/>
      <c r="F108" s="1134"/>
    </row>
    <row r="131" spans="3:10" s="470" customFormat="1" ht="64.5" customHeight="1">
      <c r="C131" s="1133"/>
      <c r="D131" s="1133"/>
      <c r="E131" s="1134"/>
      <c r="F131" s="1134"/>
      <c r="G131"/>
      <c r="H131"/>
      <c r="I131"/>
      <c r="J131"/>
    </row>
    <row r="161" spans="3:10" s="470" customFormat="1" ht="13.5" customHeight="1">
      <c r="C161" s="1133"/>
      <c r="D161" s="1133"/>
      <c r="E161" s="1134"/>
      <c r="F161" s="1134"/>
      <c r="G161"/>
      <c r="H161"/>
      <c r="I161"/>
      <c r="J161"/>
    </row>
  </sheetData>
  <sheetProtection algorithmName="SHA-512" hashValue="0J5muKeJmpDKSdTTvbYlt+/pAV4DEojA9G/cG8sxOOZEyI/4huuqgMrqeG85QS5dfz0ly6dc7RnH3pneZAyW4g==" saltValue="3QnclWwHzsC8zXCSN7/Pgg==" spinCount="100000" sheet="1" objects="1" scenarios="1"/>
  <protectedRanges>
    <protectedRange sqref="E9:E34" name="CENA"/>
  </protectedRanges>
  <mergeCells count="1">
    <mergeCell ref="B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I43"/>
  <sheetViews>
    <sheetView workbookViewId="0">
      <selection activeCell="C13" sqref="C13"/>
    </sheetView>
  </sheetViews>
  <sheetFormatPr defaultColWidth="5.7109375" defaultRowHeight="12.75"/>
  <cols>
    <col min="1" max="1" width="8.7109375" style="59" customWidth="1"/>
    <col min="2" max="2" width="63.28515625" style="60" customWidth="1"/>
    <col min="3" max="3" width="13.28515625" style="60" customWidth="1"/>
    <col min="4" max="4" width="19.5703125" style="61" customWidth="1"/>
    <col min="5" max="5" width="9.140625" style="19" hidden="1" customWidth="1"/>
    <col min="6" max="254" width="9.140625" style="19" customWidth="1"/>
    <col min="255" max="255" width="5.7109375" style="19"/>
    <col min="256" max="256" width="40.7109375" style="19" customWidth="1"/>
    <col min="257" max="16384" width="5.7109375" style="19"/>
  </cols>
  <sheetData>
    <row r="1" spans="1:9" s="10" customFormat="1" ht="15" thickBot="1">
      <c r="A1" s="1149"/>
      <c r="B1" s="1150"/>
      <c r="C1" s="1150"/>
      <c r="D1" s="1151"/>
    </row>
    <row r="2" spans="1:9" s="10" customFormat="1" ht="15" thickBot="1">
      <c r="A2" s="1152"/>
      <c r="B2" s="1153"/>
      <c r="C2" s="1153"/>
      <c r="D2" s="1154"/>
    </row>
    <row r="3" spans="1:9" s="11" customFormat="1" ht="21" thickBot="1">
      <c r="A3" s="1155" t="s">
        <v>16</v>
      </c>
      <c r="B3" s="1156"/>
      <c r="C3" s="1156"/>
      <c r="D3" s="1157"/>
    </row>
    <row r="4" spans="1:9" s="10" customFormat="1" ht="14.25">
      <c r="A4" s="12"/>
      <c r="B4" s="13"/>
      <c r="C4" s="13"/>
      <c r="D4" s="14"/>
    </row>
    <row r="5" spans="1:9" s="10" customFormat="1">
      <c r="A5" s="1158" t="s">
        <v>17</v>
      </c>
      <c r="B5" s="1160" t="s">
        <v>18</v>
      </c>
      <c r="C5" s="1161"/>
      <c r="D5" s="1164" t="s">
        <v>19</v>
      </c>
    </row>
    <row r="6" spans="1:9" s="10" customFormat="1">
      <c r="A6" s="1159"/>
      <c r="B6" s="1162"/>
      <c r="C6" s="1163"/>
      <c r="D6" s="1165"/>
    </row>
    <row r="7" spans="1:9" s="10" customFormat="1" ht="15" thickBot="1">
      <c r="A7" s="15"/>
      <c r="B7" s="16"/>
      <c r="C7" s="16"/>
      <c r="D7" s="17"/>
    </row>
    <row r="8" spans="1:9" ht="18.75" thickTop="1" thickBot="1">
      <c r="A8" s="1166"/>
      <c r="B8" s="1167"/>
      <c r="C8" s="1167"/>
      <c r="D8" s="1168"/>
      <c r="E8" s="18"/>
      <c r="I8" s="20"/>
    </row>
    <row r="9" spans="1:9" ht="15" thickBot="1">
      <c r="A9" s="21"/>
      <c r="B9" s="22"/>
      <c r="C9" s="22"/>
      <c r="D9" s="23"/>
      <c r="E9" s="18"/>
    </row>
    <row r="10" spans="1:9" ht="15" thickBot="1">
      <c r="A10" s="24" t="s">
        <v>20</v>
      </c>
      <c r="B10" s="1147" t="s">
        <v>21</v>
      </c>
      <c r="C10" s="1148"/>
      <c r="D10" s="25">
        <f>SUM(C11:C16)</f>
        <v>0</v>
      </c>
      <c r="E10" s="18"/>
      <c r="I10" s="26"/>
    </row>
    <row r="11" spans="1:9" ht="14.25">
      <c r="A11" s="27" t="s">
        <v>22</v>
      </c>
      <c r="B11" s="28" t="s">
        <v>23</v>
      </c>
      <c r="C11" s="29">
        <f>'0-CESTA-1-P'!F66</f>
        <v>0</v>
      </c>
      <c r="D11" s="30"/>
      <c r="E11" s="18"/>
      <c r="G11" s="31"/>
      <c r="I11" s="26"/>
    </row>
    <row r="12" spans="1:9" ht="14.25">
      <c r="A12" s="32" t="s">
        <v>24</v>
      </c>
      <c r="B12" s="33" t="s">
        <v>25</v>
      </c>
      <c r="C12" s="29">
        <f>'0-CESTA-1-P'!F116</f>
        <v>0</v>
      </c>
      <c r="D12" s="34"/>
    </row>
    <row r="13" spans="1:9" ht="14.25">
      <c r="A13" s="27" t="s">
        <v>26</v>
      </c>
      <c r="B13" s="33" t="s">
        <v>27</v>
      </c>
      <c r="C13" s="29">
        <f>'0-CESTA-1-P'!F170</f>
        <v>0</v>
      </c>
      <c r="D13" s="34"/>
    </row>
    <row r="14" spans="1:9" ht="14.25">
      <c r="A14" s="32" t="s">
        <v>28</v>
      </c>
      <c r="B14" s="33" t="s">
        <v>29</v>
      </c>
      <c r="C14" s="29">
        <f>'0-CESTA-1-P'!F188</f>
        <v>0</v>
      </c>
      <c r="D14" s="34"/>
    </row>
    <row r="15" spans="1:9" ht="14.25">
      <c r="A15" s="27" t="s">
        <v>30</v>
      </c>
      <c r="B15" s="35" t="s">
        <v>31</v>
      </c>
      <c r="C15" s="29">
        <f>'0-CESTA-1-P'!F228</f>
        <v>0</v>
      </c>
      <c r="D15" s="34"/>
    </row>
    <row r="16" spans="1:9" ht="15" thickBot="1">
      <c r="A16" s="32" t="s">
        <v>32</v>
      </c>
      <c r="B16" s="36" t="s">
        <v>33</v>
      </c>
      <c r="C16" s="37">
        <f>'0-CESTA-1-P'!F272</f>
        <v>0</v>
      </c>
      <c r="D16" s="38"/>
    </row>
    <row r="17" spans="1:9" ht="15" thickBot="1">
      <c r="A17" s="21"/>
      <c r="B17" s="22"/>
      <c r="C17" s="22"/>
      <c r="D17" s="23"/>
    </row>
    <row r="18" spans="1:9" ht="15" thickBot="1">
      <c r="A18" s="39" t="s">
        <v>34</v>
      </c>
      <c r="B18" s="1147" t="s">
        <v>35</v>
      </c>
      <c r="C18" s="1148"/>
      <c r="D18" s="40">
        <f>SUM(C19:C21)</f>
        <v>0</v>
      </c>
      <c r="E18" s="18"/>
    </row>
    <row r="19" spans="1:9" ht="14.25">
      <c r="A19" s="41" t="s">
        <v>36</v>
      </c>
      <c r="B19" s="28" t="s">
        <v>37</v>
      </c>
      <c r="C19" s="29">
        <f>'0-CESTA-2-M'!F69</f>
        <v>0</v>
      </c>
      <c r="D19" s="42"/>
      <c r="E19" s="18"/>
    </row>
    <row r="20" spans="1:9" ht="14.25">
      <c r="A20" s="43" t="s">
        <v>38</v>
      </c>
      <c r="B20" s="28" t="s">
        <v>39</v>
      </c>
      <c r="C20" s="29">
        <f>'0-CESTA-2-M'!F107</f>
        <v>0</v>
      </c>
      <c r="D20" s="44"/>
      <c r="E20" s="18"/>
    </row>
    <row r="21" spans="1:9" ht="15" thickBot="1">
      <c r="A21" s="45" t="s">
        <v>40</v>
      </c>
      <c r="B21" s="36" t="s">
        <v>41</v>
      </c>
      <c r="C21" s="37">
        <f>'0-CESTA-2-M'!F151</f>
        <v>0</v>
      </c>
      <c r="D21" s="38"/>
      <c r="E21" s="18"/>
    </row>
    <row r="22" spans="1:9" ht="15" thickBot="1">
      <c r="A22" s="21"/>
      <c r="B22" s="22"/>
      <c r="C22" s="22"/>
      <c r="D22" s="23"/>
      <c r="E22" s="18"/>
    </row>
    <row r="23" spans="1:9" ht="15" thickBot="1">
      <c r="A23" s="24" t="s">
        <v>42</v>
      </c>
      <c r="B23" s="1147" t="s">
        <v>43</v>
      </c>
      <c r="C23" s="1148"/>
      <c r="D23" s="25">
        <f>SUM(C24:C24)</f>
        <v>0</v>
      </c>
      <c r="E23" s="46"/>
      <c r="F23" s="46"/>
      <c r="G23" s="18"/>
      <c r="I23" s="26"/>
    </row>
    <row r="24" spans="1:9" ht="15" thickBot="1">
      <c r="A24" s="45" t="s">
        <v>44</v>
      </c>
      <c r="B24" s="36" t="str">
        <f>'[1]3-EKK'!B8</f>
        <v>ELEKTRO - KABELSKA KANALIZACIJA</v>
      </c>
      <c r="C24" s="37">
        <f>'0-CESTA-3-EKK'!F8</f>
        <v>0</v>
      </c>
      <c r="D24" s="38"/>
      <c r="E24" s="46"/>
      <c r="F24" s="46"/>
      <c r="G24" s="18"/>
      <c r="I24" s="26"/>
    </row>
    <row r="25" spans="1:9" ht="15" thickBot="1">
      <c r="A25" s="21"/>
      <c r="B25" s="22"/>
      <c r="C25" s="22"/>
      <c r="D25" s="23"/>
      <c r="E25" s="18"/>
    </row>
    <row r="26" spans="1:9" ht="15" thickBot="1">
      <c r="A26" s="39" t="s">
        <v>45</v>
      </c>
      <c r="B26" s="1147" t="s">
        <v>46</v>
      </c>
      <c r="C26" s="1148"/>
      <c r="D26" s="40">
        <f>SUM(C27:C27)</f>
        <v>0</v>
      </c>
      <c r="E26" s="46"/>
      <c r="F26" s="46"/>
      <c r="G26" s="18"/>
      <c r="I26" s="26"/>
    </row>
    <row r="27" spans="1:9" ht="15" thickBot="1">
      <c r="A27" s="45" t="s">
        <v>47</v>
      </c>
      <c r="B27" s="36" t="s">
        <v>48</v>
      </c>
      <c r="C27" s="37">
        <f>'0-CESTA-4-PREP'!F66</f>
        <v>0</v>
      </c>
      <c r="D27" s="38"/>
      <c r="E27" s="18"/>
    </row>
    <row r="28" spans="1:9" ht="15" thickBot="1">
      <c r="A28" s="47"/>
      <c r="B28" s="48"/>
      <c r="C28" s="49"/>
      <c r="D28" s="34"/>
      <c r="E28" s="18"/>
    </row>
    <row r="29" spans="1:9" ht="15" thickBot="1">
      <c r="A29" s="24" t="s">
        <v>49</v>
      </c>
      <c r="B29" s="1147" t="s">
        <v>50</v>
      </c>
      <c r="C29" s="1148"/>
      <c r="D29" s="25">
        <f>'0-CESTA-5-EL'!F8</f>
        <v>0</v>
      </c>
      <c r="E29" s="18"/>
    </row>
    <row r="30" spans="1:9" ht="14.25">
      <c r="A30" s="32" t="s">
        <v>51</v>
      </c>
      <c r="B30" s="33" t="str">
        <f>'[1]5-EL'!B8</f>
        <v>Elektro instalacije</v>
      </c>
      <c r="C30" s="29">
        <f>'0-CESTA-5-EL'!F8</f>
        <v>0</v>
      </c>
      <c r="D30" s="34"/>
      <c r="E30" s="18"/>
    </row>
    <row r="31" spans="1:9" ht="15" thickBot="1">
      <c r="A31" s="50"/>
      <c r="B31" s="51"/>
      <c r="C31" s="37"/>
      <c r="D31" s="38"/>
      <c r="E31" s="18"/>
    </row>
    <row r="32" spans="1:9" ht="15" thickBot="1">
      <c r="A32" s="24" t="s">
        <v>52</v>
      </c>
      <c r="B32" s="1147" t="s">
        <v>53</v>
      </c>
      <c r="C32" s="1148"/>
      <c r="D32" s="25">
        <f>SUM(C33:C33)</f>
        <v>0</v>
      </c>
      <c r="E32" s="18"/>
    </row>
    <row r="33" spans="1:5" ht="14.25">
      <c r="A33" s="32" t="s">
        <v>54</v>
      </c>
      <c r="B33" s="33" t="s">
        <v>55</v>
      </c>
      <c r="C33" s="29">
        <f>'0-CESTA-6-TK'!F8</f>
        <v>0</v>
      </c>
      <c r="D33" s="34"/>
      <c r="E33" s="18"/>
    </row>
    <row r="34" spans="1:5" ht="15" thickBot="1">
      <c r="A34" s="50"/>
      <c r="B34" s="51"/>
      <c r="C34" s="37"/>
      <c r="D34" s="38"/>
      <c r="E34" s="18"/>
    </row>
    <row r="35" spans="1:5" ht="15" thickBot="1">
      <c r="A35" s="24" t="s">
        <v>56</v>
      </c>
      <c r="B35" s="1147" t="s">
        <v>57</v>
      </c>
      <c r="C35" s="1148"/>
      <c r="D35" s="25">
        <f>SUM(C36)</f>
        <v>0</v>
      </c>
      <c r="E35" s="18"/>
    </row>
    <row r="36" spans="1:5" ht="15" thickBot="1">
      <c r="A36" s="52" t="s">
        <v>58</v>
      </c>
      <c r="B36" s="36" t="s">
        <v>57</v>
      </c>
      <c r="C36" s="37">
        <f>'0-CESTA-7-TUJE'!F42</f>
        <v>0</v>
      </c>
      <c r="D36" s="38"/>
      <c r="E36" s="18"/>
    </row>
    <row r="37" spans="1:5" customFormat="1" ht="15.75" thickBot="1">
      <c r="A37" s="53"/>
      <c r="B37" s="53"/>
      <c r="C37" s="53"/>
      <c r="D37" s="53"/>
    </row>
    <row r="38" spans="1:5" s="10" customFormat="1" ht="18" thickBot="1">
      <c r="A38" s="1149" t="s">
        <v>59</v>
      </c>
      <c r="B38" s="1150"/>
      <c r="C38" s="1170"/>
      <c r="D38" s="54">
        <f>SUM(D9:D36)</f>
        <v>0</v>
      </c>
    </row>
    <row r="39" spans="1:5" s="10" customFormat="1" ht="18" thickBot="1">
      <c r="A39" s="1152" t="s">
        <v>60</v>
      </c>
      <c r="B39" s="1153"/>
      <c r="C39" s="1171"/>
      <c r="D39" s="54">
        <f>D38*0.22</f>
        <v>0</v>
      </c>
    </row>
    <row r="40" spans="1:5" s="10" customFormat="1" ht="18" thickBot="1">
      <c r="A40" s="1152" t="s">
        <v>61</v>
      </c>
      <c r="B40" s="1153"/>
      <c r="C40" s="1171"/>
      <c r="D40" s="55">
        <f>D38+D39</f>
        <v>0</v>
      </c>
    </row>
    <row r="41" spans="1:5" customFormat="1" ht="15" customHeight="1">
      <c r="A41" s="53"/>
      <c r="B41" s="53"/>
      <c r="C41" s="53"/>
      <c r="D41" s="53"/>
    </row>
    <row r="42" spans="1:5" ht="54.75" customHeight="1">
      <c r="A42" s="1169" t="s">
        <v>62</v>
      </c>
      <c r="B42" s="1169"/>
      <c r="C42" s="1169"/>
      <c r="D42" s="1169"/>
      <c r="E42" s="18"/>
    </row>
    <row r="43" spans="1:5">
      <c r="A43" s="56"/>
      <c r="B43" s="57"/>
      <c r="C43" s="57"/>
      <c r="D43" s="58"/>
    </row>
  </sheetData>
  <sheetProtection algorithmName="SHA-512" hashValue="y2Dz+kPBG2YP3naKaM0hlqgsPlJP/5woY16I4SN1+rwZTkwusyjvuqpBpHW5/Go2WT9Prgt9ZgnqeI444LqCNA==" saltValue="cxtgKyIzA6rVqvn30JYYEQ==" spinCount="100000" sheet="1" objects="1" scenarios="1"/>
  <mergeCells count="19">
    <mergeCell ref="A42:D42"/>
    <mergeCell ref="B29:C29"/>
    <mergeCell ref="B32:C32"/>
    <mergeCell ref="B35:C35"/>
    <mergeCell ref="A38:C38"/>
    <mergeCell ref="A39:C39"/>
    <mergeCell ref="A40:C40"/>
    <mergeCell ref="B26:C26"/>
    <mergeCell ref="A1:D1"/>
    <mergeCell ref="A2:D2"/>
    <mergeCell ref="A3:D3"/>
    <mergeCell ref="A5:A6"/>
    <mergeCell ref="B5:C6"/>
    <mergeCell ref="D5:D6"/>
    <mergeCell ref="A8:B8"/>
    <mergeCell ref="C8:D8"/>
    <mergeCell ref="B10:C10"/>
    <mergeCell ref="B18:C18"/>
    <mergeCell ref="B23:C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Q272"/>
  <sheetViews>
    <sheetView workbookViewId="0">
      <selection activeCell="I15" sqref="I15"/>
    </sheetView>
  </sheetViews>
  <sheetFormatPr defaultColWidth="10.28515625" defaultRowHeight="14.25"/>
  <cols>
    <col min="1" max="1" width="10.42578125" style="151" bestFit="1" customWidth="1"/>
    <col min="2" max="2" width="75.5703125" style="152" customWidth="1"/>
    <col min="3" max="3" width="6.42578125" style="153" bestFit="1" customWidth="1"/>
    <col min="4" max="4" width="9.42578125" style="154" bestFit="1" customWidth="1"/>
    <col min="5" max="5" width="11" style="155" bestFit="1" customWidth="1"/>
    <col min="6" max="6" width="16.5703125" style="156" bestFit="1" customWidth="1"/>
    <col min="7" max="16384" width="10.28515625" style="72"/>
  </cols>
  <sheetData>
    <row r="1" spans="1:43" s="62" customFormat="1">
      <c r="A1" s="1172" t="e">
        <f>#REF!</f>
        <v>#REF!</v>
      </c>
      <c r="B1" s="1173"/>
      <c r="C1" s="1173"/>
      <c r="D1" s="1173"/>
      <c r="E1" s="1173"/>
      <c r="F1" s="1174"/>
    </row>
    <row r="2" spans="1:43" s="62" customFormat="1" ht="15" thickBot="1">
      <c r="A2" s="1175"/>
      <c r="B2" s="1176"/>
      <c r="C2" s="1176"/>
      <c r="D2" s="1176"/>
      <c r="E2" s="1176"/>
      <c r="F2" s="1177"/>
    </row>
    <row r="3" spans="1:43" s="62" customFormat="1" ht="15" thickBot="1">
      <c r="A3" s="1178"/>
      <c r="B3" s="1179"/>
      <c r="C3" s="63"/>
      <c r="D3" s="64"/>
      <c r="E3" s="65"/>
      <c r="F3" s="66"/>
    </row>
    <row r="4" spans="1:43" s="67" customFormat="1" ht="18" thickBot="1">
      <c r="A4" s="1180" t="str">
        <f>[1]Rekapitulacija!B10</f>
        <v>PROMETNE POVRŠINE</v>
      </c>
      <c r="B4" s="1181"/>
      <c r="C4" s="1181"/>
      <c r="D4" s="1181"/>
      <c r="E4" s="1181"/>
      <c r="F4" s="1182"/>
    </row>
    <row r="5" spans="1:43">
      <c r="A5" s="68"/>
      <c r="B5" s="69"/>
      <c r="C5" s="70"/>
      <c r="D5" s="70"/>
      <c r="E5" s="71"/>
      <c r="F5" s="71"/>
    </row>
    <row r="6" spans="1:43" s="78" customFormat="1" ht="28.5">
      <c r="A6" s="73" t="s">
        <v>17</v>
      </c>
      <c r="B6" s="74" t="s">
        <v>18</v>
      </c>
      <c r="C6" s="75" t="s">
        <v>63</v>
      </c>
      <c r="D6" s="76" t="s">
        <v>64</v>
      </c>
      <c r="E6" s="77" t="s">
        <v>65</v>
      </c>
      <c r="F6" s="77" t="s">
        <v>66</v>
      </c>
    </row>
    <row r="7" spans="1:43" s="62" customFormat="1" ht="15" thickBot="1">
      <c r="A7" s="79"/>
      <c r="B7" s="80"/>
      <c r="C7" s="81"/>
      <c r="D7" s="82"/>
      <c r="E7" s="83"/>
      <c r="F7" s="84"/>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row>
    <row r="8" spans="1:43" s="91" customFormat="1" ht="18" thickBot="1">
      <c r="A8" s="85" t="s">
        <v>22</v>
      </c>
      <c r="B8" s="86" t="s">
        <v>23</v>
      </c>
      <c r="C8" s="87"/>
      <c r="D8" s="88"/>
      <c r="E8" s="89"/>
      <c r="F8" s="90"/>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row>
    <row r="9" spans="1:43" s="96" customFormat="1" ht="15" thickBot="1">
      <c r="A9" s="92"/>
      <c r="B9" s="93"/>
      <c r="C9" s="81"/>
      <c r="D9" s="94"/>
      <c r="E9" s="83"/>
      <c r="F9" s="95"/>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row>
    <row r="10" spans="1:43" s="103" customFormat="1">
      <c r="A10" s="97" t="s">
        <v>67</v>
      </c>
      <c r="B10" s="98" t="s">
        <v>68</v>
      </c>
      <c r="C10" s="99"/>
      <c r="D10" s="100"/>
      <c r="E10" s="101"/>
      <c r="F10" s="102"/>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row>
    <row r="11" spans="1:43" s="103" customFormat="1">
      <c r="A11" s="104"/>
      <c r="B11" s="105"/>
      <c r="C11" s="106"/>
      <c r="D11" s="107"/>
      <c r="E11" s="108"/>
      <c r="F11" s="109"/>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row>
    <row r="12" spans="1:43">
      <c r="A12" s="110" t="s">
        <v>69</v>
      </c>
      <c r="B12" s="111" t="s">
        <v>70</v>
      </c>
      <c r="C12" s="112" t="s">
        <v>71</v>
      </c>
      <c r="D12" s="113">
        <v>530</v>
      </c>
      <c r="E12" s="114"/>
      <c r="F12" s="115">
        <f>E12*D12</f>
        <v>0</v>
      </c>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row>
    <row r="13" spans="1:43">
      <c r="A13" s="104"/>
      <c r="B13" s="111"/>
      <c r="C13" s="112"/>
      <c r="D13" s="113"/>
      <c r="E13" s="114"/>
      <c r="F13" s="115"/>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row>
    <row r="14" spans="1:43">
      <c r="A14" s="110" t="s">
        <v>72</v>
      </c>
      <c r="B14" s="111" t="s">
        <v>73</v>
      </c>
      <c r="C14" s="112" t="s">
        <v>74</v>
      </c>
      <c r="D14" s="113">
        <v>29</v>
      </c>
      <c r="E14" s="114"/>
      <c r="F14" s="115">
        <f t="shared" ref="F14:F18" si="0">E14*D14</f>
        <v>0</v>
      </c>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row>
    <row r="15" spans="1:43">
      <c r="A15" s="104"/>
      <c r="B15" s="111"/>
      <c r="C15" s="112"/>
      <c r="D15" s="113"/>
      <c r="E15" s="114"/>
      <c r="F15" s="115"/>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row>
    <row r="16" spans="1:43">
      <c r="A16" s="110" t="s">
        <v>75</v>
      </c>
      <c r="B16" s="111" t="s">
        <v>76</v>
      </c>
      <c r="C16" s="112" t="s">
        <v>74</v>
      </c>
      <c r="D16" s="113">
        <v>150</v>
      </c>
      <c r="E16" s="114"/>
      <c r="F16" s="115">
        <f t="shared" si="0"/>
        <v>0</v>
      </c>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row>
    <row r="17" spans="1:43">
      <c r="A17" s="104"/>
      <c r="B17" s="111"/>
      <c r="C17" s="112"/>
      <c r="D17" s="113"/>
      <c r="E17" s="114"/>
      <c r="F17" s="115"/>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row>
    <row r="18" spans="1:43" ht="28.5">
      <c r="A18" s="110" t="s">
        <v>77</v>
      </c>
      <c r="B18" s="111" t="s">
        <v>78</v>
      </c>
      <c r="C18" s="112" t="s">
        <v>71</v>
      </c>
      <c r="D18" s="113">
        <v>3710</v>
      </c>
      <c r="E18" s="114"/>
      <c r="F18" s="115">
        <f t="shared" si="0"/>
        <v>0</v>
      </c>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row>
    <row r="19" spans="1:43">
      <c r="A19" s="104"/>
      <c r="B19" s="111"/>
      <c r="C19" s="112"/>
      <c r="D19" s="113"/>
      <c r="E19" s="114"/>
      <c r="F19" s="115"/>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row>
    <row r="20" spans="1:43" ht="28.5">
      <c r="A20" s="110" t="s">
        <v>79</v>
      </c>
      <c r="B20" s="111" t="s">
        <v>80</v>
      </c>
      <c r="C20" s="116">
        <v>0.05</v>
      </c>
      <c r="D20" s="113"/>
      <c r="E20" s="114"/>
      <c r="F20" s="115">
        <f>SUM(F12:F18)*C20</f>
        <v>0</v>
      </c>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row>
    <row r="21" spans="1:43">
      <c r="A21" s="117"/>
      <c r="B21" s="111"/>
      <c r="C21" s="116"/>
      <c r="D21" s="113"/>
      <c r="E21" s="118"/>
      <c r="F21" s="119"/>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row>
    <row r="22" spans="1:43" ht="15" thickBot="1">
      <c r="A22" s="120" t="s">
        <v>81</v>
      </c>
      <c r="B22" s="121" t="s">
        <v>68</v>
      </c>
      <c r="C22" s="122"/>
      <c r="D22" s="123"/>
      <c r="E22" s="124"/>
      <c r="F22" s="125">
        <f>SUM(F12:F20)</f>
        <v>0</v>
      </c>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row>
    <row r="23" spans="1:43" ht="15" thickBot="1">
      <c r="A23" s="126"/>
      <c r="B23" s="127"/>
      <c r="C23" s="128"/>
      <c r="D23" s="129"/>
      <c r="E23" s="130"/>
      <c r="F23" s="131"/>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row>
    <row r="24" spans="1:43">
      <c r="A24" s="97" t="s">
        <v>82</v>
      </c>
      <c r="B24" s="98" t="s">
        <v>83</v>
      </c>
      <c r="C24" s="99"/>
      <c r="D24" s="100"/>
      <c r="E24" s="101"/>
      <c r="F24" s="102"/>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row>
    <row r="25" spans="1:43">
      <c r="A25" s="132"/>
      <c r="B25" s="133"/>
      <c r="C25" s="134"/>
      <c r="D25" s="135"/>
      <c r="E25" s="136"/>
      <c r="F25" s="13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row>
    <row r="26" spans="1:43" ht="57">
      <c r="A26" s="110" t="s">
        <v>84</v>
      </c>
      <c r="B26" s="111" t="s">
        <v>85</v>
      </c>
      <c r="C26" s="112" t="s">
        <v>86</v>
      </c>
      <c r="D26" s="113">
        <v>125</v>
      </c>
      <c r="E26" s="114"/>
      <c r="F26" s="115">
        <f>E26*D26</f>
        <v>0</v>
      </c>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row>
    <row r="27" spans="1:43">
      <c r="A27" s="132"/>
      <c r="B27" s="111"/>
      <c r="C27" s="112"/>
      <c r="D27" s="113"/>
      <c r="E27" s="114"/>
      <c r="F27" s="115"/>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row>
    <row r="28" spans="1:43" ht="28.5">
      <c r="A28" s="110" t="s">
        <v>87</v>
      </c>
      <c r="B28" s="111" t="s">
        <v>88</v>
      </c>
      <c r="C28" s="112" t="s">
        <v>74</v>
      </c>
      <c r="D28" s="113">
        <v>19</v>
      </c>
      <c r="E28" s="114"/>
      <c r="F28" s="115">
        <f t="shared" ref="F28:F50" si="1">E28*D28</f>
        <v>0</v>
      </c>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row>
    <row r="29" spans="1:43">
      <c r="A29" s="132"/>
      <c r="B29" s="111"/>
      <c r="C29" s="112"/>
      <c r="D29" s="113"/>
      <c r="E29" s="114"/>
      <c r="F29" s="115"/>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row>
    <row r="30" spans="1:43" ht="28.5">
      <c r="A30" s="110" t="s">
        <v>89</v>
      </c>
      <c r="B30" s="111" t="s">
        <v>90</v>
      </c>
      <c r="C30" s="112" t="s">
        <v>71</v>
      </c>
      <c r="D30" s="113">
        <v>30</v>
      </c>
      <c r="E30" s="114"/>
      <c r="F30" s="115">
        <f t="shared" si="1"/>
        <v>0</v>
      </c>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row>
    <row r="31" spans="1:43">
      <c r="A31" s="132"/>
      <c r="B31" s="111"/>
      <c r="C31" s="112"/>
      <c r="D31" s="113"/>
      <c r="E31" s="114"/>
      <c r="F31" s="115"/>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row>
    <row r="32" spans="1:43" ht="28.5">
      <c r="A32" s="110" t="s">
        <v>91</v>
      </c>
      <c r="B32" s="111" t="s">
        <v>92</v>
      </c>
      <c r="C32" s="112" t="s">
        <v>86</v>
      </c>
      <c r="D32" s="113">
        <v>3500</v>
      </c>
      <c r="E32" s="114"/>
      <c r="F32" s="115">
        <f t="shared" si="1"/>
        <v>0</v>
      </c>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row>
    <row r="33" spans="1:43">
      <c r="A33" s="132"/>
      <c r="B33" s="111"/>
      <c r="C33" s="112"/>
      <c r="D33" s="113"/>
      <c r="E33" s="114"/>
      <c r="F33" s="115"/>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row>
    <row r="34" spans="1:43" ht="28.5">
      <c r="A34" s="110" t="s">
        <v>93</v>
      </c>
      <c r="B34" s="111" t="s">
        <v>94</v>
      </c>
      <c r="C34" s="112" t="s">
        <v>71</v>
      </c>
      <c r="D34" s="113">
        <v>140</v>
      </c>
      <c r="E34" s="114"/>
      <c r="F34" s="115">
        <f t="shared" si="1"/>
        <v>0</v>
      </c>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row>
    <row r="35" spans="1:43">
      <c r="A35" s="132"/>
      <c r="B35" s="111"/>
      <c r="C35" s="112"/>
      <c r="D35" s="113"/>
      <c r="E35" s="114"/>
      <c r="F35" s="115"/>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row>
    <row r="36" spans="1:43" ht="28.5">
      <c r="A36" s="110" t="s">
        <v>95</v>
      </c>
      <c r="B36" s="111" t="s">
        <v>96</v>
      </c>
      <c r="C36" s="112" t="s">
        <v>71</v>
      </c>
      <c r="D36" s="113">
        <v>50</v>
      </c>
      <c r="E36" s="114"/>
      <c r="F36" s="115">
        <f t="shared" si="1"/>
        <v>0</v>
      </c>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row>
    <row r="37" spans="1:43">
      <c r="A37" s="132"/>
      <c r="B37" s="111"/>
      <c r="C37" s="112"/>
      <c r="D37" s="113"/>
      <c r="E37" s="114"/>
      <c r="F37" s="115"/>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row>
    <row r="38" spans="1:43" ht="42.75">
      <c r="A38" s="110" t="s">
        <v>97</v>
      </c>
      <c r="B38" s="111" t="s">
        <v>98</v>
      </c>
      <c r="C38" s="112" t="s">
        <v>74</v>
      </c>
      <c r="D38" s="113">
        <v>4</v>
      </c>
      <c r="E38" s="114"/>
      <c r="F38" s="115">
        <f t="shared" si="1"/>
        <v>0</v>
      </c>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row>
    <row r="39" spans="1:43">
      <c r="A39" s="132"/>
      <c r="B39" s="111"/>
      <c r="C39" s="112"/>
      <c r="D39" s="113"/>
      <c r="E39" s="114"/>
      <c r="F39" s="115"/>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row>
    <row r="40" spans="1:43" ht="28.5">
      <c r="A40" s="110" t="s">
        <v>99</v>
      </c>
      <c r="B40" s="111" t="s">
        <v>100</v>
      </c>
      <c r="C40" s="112" t="s">
        <v>101</v>
      </c>
      <c r="D40" s="113">
        <v>50</v>
      </c>
      <c r="E40" s="114"/>
      <c r="F40" s="115">
        <f>E40*D40</f>
        <v>0</v>
      </c>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row>
    <row r="41" spans="1:43">
      <c r="A41" s="132"/>
      <c r="B41" s="111"/>
      <c r="C41" s="112"/>
      <c r="D41" s="113"/>
      <c r="E41" s="114"/>
      <c r="F41" s="115"/>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row>
    <row r="42" spans="1:43" ht="28.5">
      <c r="A42" s="110" t="s">
        <v>102</v>
      </c>
      <c r="B42" s="111" t="s">
        <v>103</v>
      </c>
      <c r="C42" s="112" t="s">
        <v>104</v>
      </c>
      <c r="D42" s="113">
        <v>15</v>
      </c>
      <c r="E42" s="114"/>
      <c r="F42" s="115">
        <f t="shared" si="1"/>
        <v>0</v>
      </c>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row>
    <row r="43" spans="1:43">
      <c r="A43" s="132"/>
      <c r="B43" s="111"/>
      <c r="C43" s="112"/>
      <c r="D43" s="113"/>
      <c r="E43" s="114"/>
      <c r="F43" s="115"/>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row>
    <row r="44" spans="1:43" ht="28.5">
      <c r="A44" s="110" t="s">
        <v>105</v>
      </c>
      <c r="B44" s="111" t="s">
        <v>106</v>
      </c>
      <c r="C44" s="112" t="s">
        <v>101</v>
      </c>
      <c r="D44" s="113">
        <v>12</v>
      </c>
      <c r="E44" s="114"/>
      <c r="F44" s="115">
        <f>E44*D44</f>
        <v>0</v>
      </c>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row>
    <row r="45" spans="1:43">
      <c r="A45" s="132"/>
      <c r="B45" s="111"/>
      <c r="C45" s="112"/>
      <c r="D45" s="113"/>
      <c r="E45" s="114"/>
      <c r="F45" s="115"/>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row>
    <row r="46" spans="1:43" ht="28.5">
      <c r="A46" s="110" t="s">
        <v>107</v>
      </c>
      <c r="B46" s="111" t="s">
        <v>108</v>
      </c>
      <c r="C46" s="112" t="s">
        <v>101</v>
      </c>
      <c r="D46" s="113">
        <v>9</v>
      </c>
      <c r="E46" s="114"/>
      <c r="F46" s="115">
        <f>E46*D46</f>
        <v>0</v>
      </c>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row>
    <row r="47" spans="1:43">
      <c r="A47" s="132"/>
      <c r="B47" s="111"/>
      <c r="C47" s="112"/>
      <c r="D47" s="113"/>
      <c r="E47" s="114"/>
      <c r="F47" s="115"/>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row>
    <row r="48" spans="1:43" ht="28.5">
      <c r="A48" s="110" t="s">
        <v>109</v>
      </c>
      <c r="B48" s="111" t="s">
        <v>110</v>
      </c>
      <c r="C48" s="112" t="s">
        <v>86</v>
      </c>
      <c r="D48" s="113">
        <v>44</v>
      </c>
      <c r="E48" s="114"/>
      <c r="F48" s="115">
        <f>E48*D48</f>
        <v>0</v>
      </c>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row>
    <row r="49" spans="1:43">
      <c r="A49" s="132"/>
      <c r="B49" s="111"/>
      <c r="C49" s="112"/>
      <c r="D49" s="113"/>
      <c r="E49" s="114"/>
      <c r="F49" s="115"/>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row>
    <row r="50" spans="1:43" ht="57">
      <c r="A50" s="110" t="s">
        <v>111</v>
      </c>
      <c r="B50" s="111" t="s">
        <v>112</v>
      </c>
      <c r="C50" s="112" t="s">
        <v>86</v>
      </c>
      <c r="D50" s="113">
        <v>30</v>
      </c>
      <c r="E50" s="114"/>
      <c r="F50" s="115">
        <f t="shared" si="1"/>
        <v>0</v>
      </c>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row>
    <row r="51" spans="1:43">
      <c r="A51" s="132"/>
      <c r="B51" s="111"/>
      <c r="C51" s="112"/>
      <c r="D51" s="113"/>
      <c r="E51" s="118"/>
      <c r="F51" s="119"/>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row>
    <row r="52" spans="1:43" ht="28.5">
      <c r="A52" s="110" t="s">
        <v>113</v>
      </c>
      <c r="B52" s="111" t="s">
        <v>80</v>
      </c>
      <c r="C52" s="116">
        <v>0.05</v>
      </c>
      <c r="D52" s="113"/>
      <c r="E52" s="118"/>
      <c r="F52" s="119">
        <f>SUM(F26:F50)*C52</f>
        <v>0</v>
      </c>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row>
    <row r="53" spans="1:43">
      <c r="A53" s="138"/>
      <c r="B53" s="139"/>
      <c r="C53" s="140"/>
      <c r="D53" s="113"/>
      <c r="E53" s="141"/>
      <c r="F53" s="142"/>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row>
    <row r="54" spans="1:43" ht="15" thickBot="1">
      <c r="A54" s="120" t="s">
        <v>114</v>
      </c>
      <c r="B54" s="121" t="s">
        <v>83</v>
      </c>
      <c r="C54" s="122"/>
      <c r="D54" s="123"/>
      <c r="E54" s="124"/>
      <c r="F54" s="125">
        <f>SUM(F26:F52)</f>
        <v>0</v>
      </c>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row>
    <row r="55" spans="1:43" ht="15" thickBot="1">
      <c r="A55" s="143"/>
      <c r="B55" s="128"/>
      <c r="C55" s="144"/>
      <c r="D55" s="129"/>
      <c r="E55" s="130"/>
      <c r="F55" s="131"/>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row>
    <row r="56" spans="1:43">
      <c r="A56" s="97" t="s">
        <v>114</v>
      </c>
      <c r="B56" s="98" t="s">
        <v>115</v>
      </c>
      <c r="C56" s="99"/>
      <c r="D56" s="100"/>
      <c r="E56" s="101"/>
      <c r="F56" s="102"/>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row>
    <row r="57" spans="1:43">
      <c r="A57" s="132"/>
      <c r="B57" s="133"/>
      <c r="C57" s="134"/>
      <c r="D57" s="135"/>
      <c r="E57" s="136"/>
      <c r="F57" s="13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row>
    <row r="58" spans="1:43" ht="28.5">
      <c r="A58" s="117" t="s">
        <v>116</v>
      </c>
      <c r="B58" s="111" t="s">
        <v>117</v>
      </c>
      <c r="C58" s="112" t="s">
        <v>74</v>
      </c>
      <c r="D58" s="113">
        <v>1</v>
      </c>
      <c r="E58" s="118"/>
      <c r="F58" s="119">
        <f>E58*D58</f>
        <v>0</v>
      </c>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row>
    <row r="59" spans="1:43">
      <c r="A59" s="132"/>
      <c r="B59" s="111"/>
      <c r="C59" s="112"/>
      <c r="D59" s="113"/>
      <c r="E59" s="118"/>
      <c r="F59" s="119"/>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row>
    <row r="60" spans="1:43" ht="42.75">
      <c r="A60" s="117" t="s">
        <v>118</v>
      </c>
      <c r="B60" s="111" t="s">
        <v>119</v>
      </c>
      <c r="C60" s="112" t="s">
        <v>120</v>
      </c>
      <c r="D60" s="113">
        <v>150</v>
      </c>
      <c r="E60" s="118"/>
      <c r="F60" s="119">
        <f>E60*D60</f>
        <v>0</v>
      </c>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row>
    <row r="61" spans="1:43">
      <c r="A61" s="132"/>
      <c r="B61" s="111"/>
      <c r="C61" s="112"/>
      <c r="D61" s="113"/>
      <c r="E61" s="118"/>
      <c r="F61" s="119"/>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row>
    <row r="62" spans="1:43" ht="28.5">
      <c r="A62" s="117" t="s">
        <v>121</v>
      </c>
      <c r="B62" s="111" t="s">
        <v>80</v>
      </c>
      <c r="C62" s="145">
        <v>0.05</v>
      </c>
      <c r="D62" s="113"/>
      <c r="E62" s="118"/>
      <c r="F62" s="119">
        <f>SUM(F58:F60)*C62</f>
        <v>0</v>
      </c>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7"/>
      <c r="AL62" s="67"/>
      <c r="AM62" s="67"/>
      <c r="AN62" s="67"/>
      <c r="AO62" s="67"/>
      <c r="AP62" s="67"/>
      <c r="AQ62" s="67"/>
    </row>
    <row r="63" spans="1:43">
      <c r="A63" s="138"/>
      <c r="B63" s="139"/>
      <c r="C63" s="146"/>
      <c r="D63" s="113"/>
      <c r="E63" s="141"/>
      <c r="F63" s="142"/>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row>
    <row r="64" spans="1:43" ht="15" thickBot="1">
      <c r="A64" s="120" t="s">
        <v>114</v>
      </c>
      <c r="B64" s="121" t="s">
        <v>115</v>
      </c>
      <c r="C64" s="122"/>
      <c r="D64" s="123"/>
      <c r="E64" s="124"/>
      <c r="F64" s="125">
        <f>SUM(F58:F62)</f>
        <v>0</v>
      </c>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row>
    <row r="65" spans="1:43" ht="15" thickBot="1">
      <c r="A65" s="147"/>
      <c r="B65" s="148"/>
      <c r="C65" s="148"/>
      <c r="D65" s="148"/>
      <c r="E65" s="148"/>
      <c r="F65" s="149"/>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row>
    <row r="66" spans="1:43" ht="18" thickBot="1">
      <c r="A66" s="85" t="s">
        <v>22</v>
      </c>
      <c r="B66" s="86" t="s">
        <v>23</v>
      </c>
      <c r="C66" s="87"/>
      <c r="D66" s="88"/>
      <c r="E66" s="89"/>
      <c r="F66" s="150">
        <f>F64+F54+F22</f>
        <v>0</v>
      </c>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row>
    <row r="67" spans="1:43" ht="15" thickBot="1">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row>
    <row r="68" spans="1:43" ht="18" thickBot="1">
      <c r="A68" s="85" t="s">
        <v>24</v>
      </c>
      <c r="B68" s="86" t="s">
        <v>25</v>
      </c>
      <c r="C68" s="87"/>
      <c r="D68" s="88"/>
      <c r="E68" s="89"/>
      <c r="F68" s="90"/>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row>
    <row r="69" spans="1:43" ht="15" thickBot="1">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row>
    <row r="70" spans="1:43">
      <c r="A70" s="97" t="s">
        <v>122</v>
      </c>
      <c r="B70" s="98" t="s">
        <v>123</v>
      </c>
      <c r="C70" s="99"/>
      <c r="D70" s="100"/>
      <c r="E70" s="101"/>
      <c r="F70" s="102"/>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row>
    <row r="71" spans="1:43">
      <c r="A71" s="117"/>
      <c r="B71" s="111"/>
      <c r="C71" s="145"/>
      <c r="D71" s="113"/>
      <c r="E71" s="118"/>
      <c r="F71" s="119"/>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row>
    <row r="72" spans="1:43" ht="28.5">
      <c r="A72" s="117" t="s">
        <v>124</v>
      </c>
      <c r="B72" s="111" t="s">
        <v>125</v>
      </c>
      <c r="C72" s="145" t="s">
        <v>104</v>
      </c>
      <c r="D72" s="113">
        <v>670</v>
      </c>
      <c r="E72" s="118"/>
      <c r="F72" s="119">
        <f>E72*D72</f>
        <v>0</v>
      </c>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row>
    <row r="73" spans="1:43">
      <c r="A73" s="117"/>
      <c r="B73" s="111"/>
      <c r="C73" s="145"/>
      <c r="D73" s="113"/>
      <c r="E73" s="118"/>
      <c r="F73" s="119"/>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row>
    <row r="74" spans="1:43" ht="42.75">
      <c r="A74" s="117" t="s">
        <v>126</v>
      </c>
      <c r="B74" s="111" t="s">
        <v>127</v>
      </c>
      <c r="C74" s="145" t="s">
        <v>104</v>
      </c>
      <c r="D74" s="113">
        <v>3850</v>
      </c>
      <c r="E74" s="118"/>
      <c r="F74" s="119">
        <f t="shared" ref="F74" si="2">E74*D74</f>
        <v>0</v>
      </c>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c r="AP74" s="67"/>
      <c r="AQ74" s="67"/>
    </row>
    <row r="75" spans="1:43">
      <c r="A75" s="117"/>
      <c r="B75" s="111"/>
      <c r="C75" s="145"/>
      <c r="D75" s="113"/>
      <c r="E75" s="118"/>
      <c r="F75" s="119"/>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7"/>
      <c r="AL75" s="67"/>
      <c r="AM75" s="67"/>
      <c r="AN75" s="67"/>
      <c r="AO75" s="67"/>
      <c r="AP75" s="67"/>
      <c r="AQ75" s="67"/>
    </row>
    <row r="76" spans="1:43" ht="57">
      <c r="A76" s="117" t="s">
        <v>128</v>
      </c>
      <c r="B76" s="111" t="s">
        <v>129</v>
      </c>
      <c r="C76" s="145" t="s">
        <v>104</v>
      </c>
      <c r="D76" s="113">
        <v>250</v>
      </c>
      <c r="E76" s="118"/>
      <c r="F76" s="119">
        <f>E76*D76</f>
        <v>0</v>
      </c>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row>
    <row r="77" spans="1:43">
      <c r="A77" s="117"/>
      <c r="B77" s="111"/>
      <c r="C77" s="145"/>
      <c r="D77" s="113"/>
      <c r="E77" s="118"/>
      <c r="F77" s="119"/>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row>
    <row r="78" spans="1:43" ht="57">
      <c r="A78" s="117" t="s">
        <v>130</v>
      </c>
      <c r="B78" s="111" t="s">
        <v>131</v>
      </c>
      <c r="C78" s="145" t="s">
        <v>104</v>
      </c>
      <c r="D78" s="113">
        <v>1275</v>
      </c>
      <c r="E78" s="118"/>
      <c r="F78" s="119">
        <f>E78*D78</f>
        <v>0</v>
      </c>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row>
    <row r="79" spans="1:43">
      <c r="A79" s="117"/>
      <c r="B79" s="111"/>
      <c r="C79" s="145"/>
      <c r="D79" s="113"/>
      <c r="E79" s="118"/>
      <c r="F79" s="119"/>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67"/>
      <c r="AL79" s="67"/>
      <c r="AM79" s="67"/>
      <c r="AN79" s="67"/>
      <c r="AO79" s="67"/>
      <c r="AP79" s="67"/>
      <c r="AQ79" s="67"/>
    </row>
    <row r="80" spans="1:43" ht="42.75">
      <c r="A80" s="117" t="s">
        <v>132</v>
      </c>
      <c r="B80" s="111" t="s">
        <v>133</v>
      </c>
      <c r="C80" s="145" t="s">
        <v>104</v>
      </c>
      <c r="D80" s="113">
        <f>SUM(D74:D78)*0.02</f>
        <v>107.5</v>
      </c>
      <c r="E80" s="118"/>
      <c r="F80" s="119">
        <f>E80*D80</f>
        <v>0</v>
      </c>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row>
    <row r="81" spans="1:43">
      <c r="A81" s="117"/>
      <c r="B81" s="111"/>
      <c r="C81" s="145"/>
      <c r="D81" s="113"/>
      <c r="E81" s="118"/>
      <c r="F81" s="119"/>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row>
    <row r="82" spans="1:43" ht="28.5">
      <c r="A82" s="117" t="s">
        <v>134</v>
      </c>
      <c r="B82" s="111" t="s">
        <v>80</v>
      </c>
      <c r="C82" s="145">
        <v>0.05</v>
      </c>
      <c r="D82" s="113"/>
      <c r="E82" s="118"/>
      <c r="F82" s="119">
        <f>SUM(F72:F81)*C82</f>
        <v>0</v>
      </c>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row>
    <row r="83" spans="1:43">
      <c r="A83" s="117"/>
      <c r="B83" s="111"/>
      <c r="C83" s="145"/>
      <c r="D83" s="113"/>
      <c r="E83" s="118"/>
      <c r="F83" s="119"/>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row>
    <row r="84" spans="1:43" ht="15" thickBot="1">
      <c r="A84" s="120" t="s">
        <v>122</v>
      </c>
      <c r="B84" s="121" t="s">
        <v>123</v>
      </c>
      <c r="C84" s="122"/>
      <c r="D84" s="123"/>
      <c r="E84" s="124"/>
      <c r="F84" s="125">
        <f>SUM(F72:F83)</f>
        <v>0</v>
      </c>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row>
    <row r="85" spans="1:43" ht="15" thickBot="1">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row>
    <row r="86" spans="1:43">
      <c r="A86" s="97" t="s">
        <v>135</v>
      </c>
      <c r="B86" s="98" t="s">
        <v>136</v>
      </c>
      <c r="C86" s="99"/>
      <c r="D86" s="100"/>
      <c r="E86" s="101"/>
      <c r="F86" s="102"/>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row>
    <row r="87" spans="1:43">
      <c r="A87" s="117"/>
      <c r="B87" s="111"/>
      <c r="C87" s="145"/>
      <c r="D87" s="113"/>
      <c r="E87" s="118"/>
      <c r="F87" s="119"/>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row>
    <row r="88" spans="1:43" ht="28.5">
      <c r="A88" s="117" t="s">
        <v>137</v>
      </c>
      <c r="B88" s="111" t="s">
        <v>138</v>
      </c>
      <c r="C88" s="145" t="s">
        <v>86</v>
      </c>
      <c r="D88" s="113">
        <v>5750</v>
      </c>
      <c r="E88" s="118"/>
      <c r="F88" s="119">
        <f>E88*D88</f>
        <v>0</v>
      </c>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row>
    <row r="89" spans="1:43">
      <c r="A89" s="117"/>
      <c r="B89" s="111"/>
      <c r="C89" s="145"/>
      <c r="D89" s="113"/>
      <c r="E89" s="118"/>
      <c r="F89" s="119"/>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row>
    <row r="90" spans="1:43">
      <c r="A90" s="117" t="s">
        <v>139</v>
      </c>
      <c r="B90" s="111" t="s">
        <v>140</v>
      </c>
      <c r="C90" s="145" t="s">
        <v>86</v>
      </c>
      <c r="D90" s="113">
        <v>250</v>
      </c>
      <c r="E90" s="118"/>
      <c r="F90" s="119">
        <f>E90*D90</f>
        <v>0</v>
      </c>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row>
    <row r="91" spans="1:43">
      <c r="A91" s="117"/>
      <c r="B91" s="111"/>
      <c r="C91" s="145"/>
      <c r="D91" s="113"/>
      <c r="E91" s="118"/>
      <c r="F91" s="119"/>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row>
    <row r="92" spans="1:43" ht="28.5">
      <c r="A92" s="117" t="s">
        <v>141</v>
      </c>
      <c r="B92" s="111" t="s">
        <v>142</v>
      </c>
      <c r="C92" s="145" t="s">
        <v>86</v>
      </c>
      <c r="D92" s="113">
        <v>5750</v>
      </c>
      <c r="E92" s="118"/>
      <c r="F92" s="119">
        <f>E92*D92</f>
        <v>0</v>
      </c>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row>
    <row r="93" spans="1:43">
      <c r="A93" s="117"/>
      <c r="B93" s="111"/>
      <c r="C93" s="145"/>
      <c r="D93" s="113"/>
      <c r="E93" s="118"/>
      <c r="F93" s="119"/>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row>
    <row r="94" spans="1:43" ht="28.5">
      <c r="A94" s="117" t="s">
        <v>143</v>
      </c>
      <c r="B94" s="111" t="s">
        <v>144</v>
      </c>
      <c r="C94" s="145" t="s">
        <v>86</v>
      </c>
      <c r="D94" s="113">
        <v>250</v>
      </c>
      <c r="E94" s="118"/>
      <c r="F94" s="119">
        <f>E94*D94</f>
        <v>0</v>
      </c>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67"/>
      <c r="AH94" s="67"/>
      <c r="AI94" s="67"/>
      <c r="AJ94" s="67"/>
      <c r="AK94" s="67"/>
      <c r="AL94" s="67"/>
      <c r="AM94" s="67"/>
      <c r="AN94" s="67"/>
      <c r="AO94" s="67"/>
      <c r="AP94" s="67"/>
      <c r="AQ94" s="67"/>
    </row>
    <row r="95" spans="1:43">
      <c r="A95" s="117"/>
      <c r="B95" s="111"/>
      <c r="C95" s="145"/>
      <c r="D95" s="113"/>
      <c r="E95" s="118"/>
      <c r="F95" s="119"/>
      <c r="G95" s="67"/>
      <c r="H95" s="67"/>
      <c r="I95" s="67"/>
      <c r="J95" s="67"/>
      <c r="K95" s="67"/>
      <c r="L95" s="67"/>
      <c r="M95" s="67"/>
      <c r="N95" s="67"/>
      <c r="O95" s="67"/>
      <c r="P95" s="67"/>
      <c r="Q95" s="67"/>
      <c r="R95" s="67"/>
      <c r="S95" s="67"/>
      <c r="T95" s="67"/>
      <c r="U95" s="67"/>
      <c r="V95" s="67"/>
      <c r="W95" s="67"/>
      <c r="X95" s="67"/>
      <c r="Y95" s="67"/>
      <c r="Z95" s="67"/>
      <c r="AA95" s="67"/>
      <c r="AB95" s="67"/>
      <c r="AC95" s="67"/>
      <c r="AD95" s="67"/>
      <c r="AE95" s="67"/>
      <c r="AF95" s="67"/>
      <c r="AG95" s="67"/>
      <c r="AH95" s="67"/>
      <c r="AI95" s="67"/>
      <c r="AJ95" s="67"/>
      <c r="AK95" s="67"/>
      <c r="AL95" s="67"/>
      <c r="AM95" s="67"/>
      <c r="AN95" s="67"/>
      <c r="AO95" s="67"/>
      <c r="AP95" s="67"/>
      <c r="AQ95" s="67"/>
    </row>
    <row r="96" spans="1:43" ht="28.5">
      <c r="A96" s="117" t="s">
        <v>145</v>
      </c>
      <c r="B96" s="111" t="s">
        <v>80</v>
      </c>
      <c r="C96" s="145">
        <v>0.05</v>
      </c>
      <c r="D96" s="113"/>
      <c r="E96" s="118"/>
      <c r="F96" s="119">
        <f>SUM(F87:F95)*C96</f>
        <v>0</v>
      </c>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c r="AQ96" s="67"/>
    </row>
    <row r="97" spans="1:43">
      <c r="A97" s="117"/>
      <c r="B97" s="111"/>
      <c r="C97" s="145"/>
      <c r="D97" s="113"/>
      <c r="E97" s="118"/>
      <c r="F97" s="119"/>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row>
    <row r="98" spans="1:43" ht="15" thickBot="1">
      <c r="A98" s="120" t="s">
        <v>135</v>
      </c>
      <c r="B98" s="121" t="s">
        <v>136</v>
      </c>
      <c r="C98" s="122"/>
      <c r="D98" s="123"/>
      <c r="E98" s="124"/>
      <c r="F98" s="125">
        <f>SUM(F88:F97)</f>
        <v>0</v>
      </c>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row>
    <row r="99" spans="1:43" ht="15" thickBot="1">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67"/>
      <c r="AL99" s="67"/>
      <c r="AM99" s="67"/>
      <c r="AN99" s="67"/>
      <c r="AO99" s="67"/>
      <c r="AP99" s="67"/>
      <c r="AQ99" s="67"/>
    </row>
    <row r="100" spans="1:43">
      <c r="A100" s="97" t="s">
        <v>146</v>
      </c>
      <c r="B100" s="98" t="s">
        <v>147</v>
      </c>
      <c r="C100" s="99"/>
      <c r="D100" s="100"/>
      <c r="E100" s="101"/>
      <c r="F100" s="102"/>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row>
    <row r="101" spans="1:43">
      <c r="A101" s="117"/>
      <c r="B101" s="111"/>
      <c r="C101" s="145"/>
      <c r="D101" s="113"/>
      <c r="E101" s="118"/>
      <c r="F101" s="119"/>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row>
    <row r="102" spans="1:43" ht="57">
      <c r="A102" s="117" t="s">
        <v>148</v>
      </c>
      <c r="B102" s="111" t="s">
        <v>149</v>
      </c>
      <c r="C102" s="145" t="s">
        <v>104</v>
      </c>
      <c r="D102" s="113">
        <v>50</v>
      </c>
      <c r="E102" s="118"/>
      <c r="F102" s="119">
        <f>E102*D102</f>
        <v>0</v>
      </c>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row>
    <row r="103" spans="1:43">
      <c r="A103" s="117"/>
      <c r="B103" s="111"/>
      <c r="C103" s="145"/>
      <c r="D103" s="113"/>
      <c r="E103" s="118"/>
      <c r="F103" s="119"/>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row>
    <row r="104" spans="1:43" ht="57">
      <c r="A104" s="117" t="s">
        <v>150</v>
      </c>
      <c r="B104" s="111" t="s">
        <v>151</v>
      </c>
      <c r="C104" s="145" t="s">
        <v>104</v>
      </c>
      <c r="D104" s="113">
        <v>180</v>
      </c>
      <c r="E104" s="118"/>
      <c r="F104" s="119">
        <f>E104*D104</f>
        <v>0</v>
      </c>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row>
    <row r="105" spans="1:43">
      <c r="A105" s="117"/>
      <c r="B105" s="111"/>
      <c r="C105" s="145"/>
      <c r="D105" s="113"/>
      <c r="E105" s="118"/>
      <c r="F105" s="119"/>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row>
    <row r="106" spans="1:43" ht="71.25">
      <c r="A106" s="117" t="s">
        <v>150</v>
      </c>
      <c r="B106" s="111" t="s">
        <v>152</v>
      </c>
      <c r="C106" s="145" t="s">
        <v>104</v>
      </c>
      <c r="D106" s="113">
        <v>2465</v>
      </c>
      <c r="E106" s="118"/>
      <c r="F106" s="119">
        <f>E106*D106</f>
        <v>0</v>
      </c>
      <c r="G106" s="67"/>
      <c r="H106" s="67"/>
      <c r="I106" s="67"/>
      <c r="J106" s="67"/>
      <c r="K106" s="67"/>
      <c r="L106" s="67"/>
      <c r="M106" s="67"/>
      <c r="N106" s="67"/>
      <c r="O106" s="67"/>
      <c r="P106" s="67"/>
      <c r="Q106" s="67"/>
      <c r="R106" s="67"/>
      <c r="S106" s="67"/>
      <c r="T106" s="67"/>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row>
    <row r="107" spans="1:43">
      <c r="A107" s="117"/>
      <c r="B107" s="111"/>
      <c r="C107" s="145"/>
      <c r="D107" s="113"/>
      <c r="E107" s="118"/>
      <c r="F107" s="119"/>
      <c r="G107" s="67"/>
      <c r="H107" s="67"/>
      <c r="I107" s="67"/>
      <c r="J107" s="67"/>
      <c r="K107" s="67"/>
      <c r="L107" s="67"/>
      <c r="M107" s="67"/>
      <c r="N107" s="67"/>
      <c r="O107" s="67"/>
      <c r="P107" s="67"/>
      <c r="Q107" s="67"/>
      <c r="R107" s="67"/>
      <c r="S107" s="67"/>
      <c r="T107" s="67"/>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row>
    <row r="108" spans="1:43" ht="42.75">
      <c r="A108" s="117" t="s">
        <v>153</v>
      </c>
      <c r="B108" s="111" t="s">
        <v>154</v>
      </c>
      <c r="C108" s="145" t="s">
        <v>86</v>
      </c>
      <c r="D108" s="113">
        <v>400</v>
      </c>
      <c r="E108" s="118"/>
      <c r="F108" s="119">
        <f>E108*D108</f>
        <v>0</v>
      </c>
      <c r="G108" s="67"/>
      <c r="H108" s="67"/>
      <c r="I108" s="67"/>
      <c r="J108" s="67"/>
      <c r="K108" s="67"/>
      <c r="L108" s="67"/>
      <c r="M108" s="67"/>
      <c r="N108" s="67"/>
      <c r="O108" s="67"/>
      <c r="P108" s="67"/>
      <c r="Q108" s="67"/>
      <c r="R108" s="67"/>
      <c r="S108" s="67"/>
      <c r="T108" s="67"/>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row>
    <row r="109" spans="1:43">
      <c r="A109" s="117"/>
      <c r="B109" s="111"/>
      <c r="C109" s="145"/>
      <c r="D109" s="113"/>
      <c r="E109" s="118"/>
      <c r="F109" s="119"/>
      <c r="G109" s="67"/>
      <c r="H109" s="67"/>
      <c r="I109" s="67"/>
      <c r="J109" s="67"/>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row>
    <row r="110" spans="1:43" ht="28.5">
      <c r="A110" s="117" t="s">
        <v>155</v>
      </c>
      <c r="B110" s="111" t="s">
        <v>156</v>
      </c>
      <c r="C110" s="145" t="s">
        <v>86</v>
      </c>
      <c r="D110" s="113">
        <v>345</v>
      </c>
      <c r="E110" s="118"/>
      <c r="F110" s="119">
        <f>E110*D110</f>
        <v>0</v>
      </c>
      <c r="G110" s="67"/>
      <c r="H110" s="67"/>
      <c r="I110" s="67"/>
      <c r="J110" s="67"/>
      <c r="K110" s="67"/>
      <c r="L110" s="67"/>
      <c r="M110" s="67"/>
      <c r="N110" s="67"/>
      <c r="O110" s="67"/>
      <c r="P110" s="67"/>
      <c r="Q110" s="67"/>
      <c r="R110" s="67"/>
      <c r="S110" s="67"/>
      <c r="T110" s="67"/>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row>
    <row r="111" spans="1:43">
      <c r="A111" s="117"/>
      <c r="B111" s="111"/>
      <c r="C111" s="145"/>
      <c r="D111" s="113"/>
      <c r="E111" s="118"/>
      <c r="F111" s="119"/>
      <c r="G111" s="67"/>
      <c r="H111" s="67"/>
      <c r="I111" s="67"/>
      <c r="J111" s="67"/>
      <c r="K111" s="67"/>
      <c r="L111" s="67"/>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row>
    <row r="112" spans="1:43" ht="28.5">
      <c r="A112" s="117" t="s">
        <v>157</v>
      </c>
      <c r="B112" s="111" t="s">
        <v>158</v>
      </c>
      <c r="C112" s="145">
        <v>0.05</v>
      </c>
      <c r="D112" s="113"/>
      <c r="E112" s="118"/>
      <c r="F112" s="119">
        <f>SUM(F102:F110)*C112</f>
        <v>0</v>
      </c>
      <c r="G112" s="67"/>
      <c r="H112" s="67"/>
      <c r="I112" s="67"/>
      <c r="J112" s="67"/>
      <c r="K112" s="67"/>
      <c r="L112" s="67"/>
      <c r="M112" s="67"/>
      <c r="N112" s="67"/>
      <c r="O112" s="67"/>
      <c r="P112" s="67"/>
      <c r="Q112" s="67"/>
      <c r="R112" s="67"/>
      <c r="S112" s="67"/>
      <c r="T112" s="67"/>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row>
    <row r="113" spans="1:43">
      <c r="A113" s="117"/>
      <c r="B113" s="111"/>
      <c r="C113" s="145"/>
      <c r="D113" s="113"/>
      <c r="E113" s="118"/>
      <c r="F113" s="119"/>
      <c r="G113" s="67"/>
      <c r="H113" s="67"/>
      <c r="I113" s="67"/>
      <c r="J113" s="67"/>
      <c r="K113" s="67"/>
      <c r="L113" s="67"/>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row>
    <row r="114" spans="1:43" ht="15" thickBot="1">
      <c r="A114" s="120" t="s">
        <v>159</v>
      </c>
      <c r="B114" s="121" t="s">
        <v>147</v>
      </c>
      <c r="C114" s="122"/>
      <c r="D114" s="123"/>
      <c r="E114" s="124"/>
      <c r="F114" s="125">
        <f>SUM(F102:F113)</f>
        <v>0</v>
      </c>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row>
    <row r="115" spans="1:43" ht="15" thickBot="1">
      <c r="G115" s="67"/>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row>
    <row r="116" spans="1:43" ht="18" thickBot="1">
      <c r="A116" s="85" t="s">
        <v>24</v>
      </c>
      <c r="B116" s="86" t="s">
        <v>25</v>
      </c>
      <c r="C116" s="87"/>
      <c r="D116" s="88"/>
      <c r="E116" s="89"/>
      <c r="F116" s="150">
        <f>F114+F98+F84</f>
        <v>0</v>
      </c>
      <c r="G116" s="67"/>
      <c r="H116" s="67"/>
      <c r="I116" s="67"/>
      <c r="J116" s="67"/>
      <c r="K116" s="67"/>
      <c r="L116" s="67"/>
      <c r="M116" s="67"/>
      <c r="N116" s="67"/>
      <c r="O116" s="67"/>
      <c r="P116" s="67"/>
      <c r="Q116" s="67"/>
      <c r="R116" s="67"/>
      <c r="S116" s="67"/>
      <c r="T116" s="67"/>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row>
    <row r="117" spans="1:43" ht="15" thickBot="1">
      <c r="G117" s="67"/>
      <c r="H117" s="67"/>
      <c r="I117" s="67"/>
      <c r="J117" s="67"/>
      <c r="K117" s="67"/>
      <c r="L117" s="67"/>
      <c r="M117" s="67"/>
      <c r="N117" s="67"/>
      <c r="O117" s="67"/>
      <c r="P117" s="67"/>
      <c r="Q117" s="67"/>
      <c r="R117" s="67"/>
      <c r="S117" s="67"/>
      <c r="T117" s="67"/>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row>
    <row r="118" spans="1:43" ht="18" thickBot="1">
      <c r="A118" s="85" t="s">
        <v>26</v>
      </c>
      <c r="B118" s="86" t="s">
        <v>27</v>
      </c>
      <c r="C118" s="87"/>
      <c r="D118" s="88"/>
      <c r="E118" s="89"/>
      <c r="F118" s="90"/>
      <c r="G118" s="67"/>
      <c r="H118" s="67"/>
      <c r="I118" s="67"/>
      <c r="J118" s="67"/>
      <c r="K118" s="67"/>
      <c r="L118" s="67"/>
      <c r="M118" s="67"/>
      <c r="N118" s="67"/>
      <c r="O118" s="67"/>
      <c r="P118" s="67"/>
      <c r="Q118" s="67"/>
      <c r="R118" s="67"/>
      <c r="S118" s="67"/>
      <c r="T118" s="67"/>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row>
    <row r="119" spans="1:43" ht="15" thickBot="1">
      <c r="A119" s="147"/>
      <c r="F119" s="157"/>
      <c r="G119" s="67"/>
      <c r="H119" s="67"/>
      <c r="I119" s="67"/>
      <c r="J119" s="67"/>
      <c r="K119" s="67"/>
      <c r="L119" s="67"/>
      <c r="M119" s="67"/>
      <c r="N119" s="67"/>
      <c r="O119" s="67"/>
      <c r="P119" s="67"/>
      <c r="Q119" s="67"/>
      <c r="R119" s="67"/>
      <c r="S119" s="67"/>
      <c r="T119" s="67"/>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row>
    <row r="120" spans="1:43">
      <c r="A120" s="97" t="s">
        <v>160</v>
      </c>
      <c r="B120" s="98" t="s">
        <v>161</v>
      </c>
      <c r="C120" s="99"/>
      <c r="D120" s="100"/>
      <c r="E120" s="101"/>
      <c r="F120" s="102"/>
      <c r="G120" s="67"/>
      <c r="H120" s="67"/>
      <c r="I120" s="67"/>
      <c r="J120" s="67"/>
      <c r="K120" s="67"/>
      <c r="L120" s="67"/>
      <c r="M120" s="67"/>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row>
    <row r="121" spans="1:43">
      <c r="A121" s="117"/>
      <c r="B121" s="111"/>
      <c r="C121" s="145"/>
      <c r="D121" s="113"/>
      <c r="E121" s="118"/>
      <c r="F121" s="119"/>
      <c r="G121" s="67"/>
      <c r="H121" s="67"/>
      <c r="I121" s="67"/>
      <c r="J121" s="67"/>
      <c r="K121" s="67"/>
      <c r="L121" s="67"/>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row>
    <row r="122" spans="1:43" ht="99.75">
      <c r="A122" s="117" t="s">
        <v>162</v>
      </c>
      <c r="B122" s="111" t="s">
        <v>163</v>
      </c>
      <c r="C122" s="145" t="s">
        <v>104</v>
      </c>
      <c r="D122" s="113">
        <v>1400</v>
      </c>
      <c r="E122" s="118"/>
      <c r="F122" s="119">
        <f>E122*D122</f>
        <v>0</v>
      </c>
      <c r="G122" s="67"/>
      <c r="H122" s="67"/>
      <c r="I122" s="67"/>
      <c r="J122" s="67"/>
      <c r="K122" s="67"/>
      <c r="L122" s="67"/>
      <c r="M122" s="67"/>
      <c r="N122" s="67"/>
      <c r="O122" s="67"/>
      <c r="P122" s="67"/>
      <c r="Q122" s="67"/>
      <c r="R122" s="67"/>
      <c r="S122" s="67"/>
      <c r="T122" s="67"/>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row>
    <row r="123" spans="1:43">
      <c r="A123" s="117"/>
      <c r="B123" s="111"/>
      <c r="C123" s="145"/>
      <c r="D123" s="113"/>
      <c r="E123" s="118"/>
      <c r="F123" s="119"/>
      <c r="G123" s="67"/>
      <c r="H123" s="67"/>
      <c r="I123" s="67"/>
      <c r="J123" s="67"/>
      <c r="K123" s="67"/>
      <c r="L123" s="67"/>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row>
    <row r="124" spans="1:43" ht="28.5">
      <c r="A124" s="117" t="s">
        <v>164</v>
      </c>
      <c r="B124" s="111" t="s">
        <v>165</v>
      </c>
      <c r="C124" s="145" t="s">
        <v>86</v>
      </c>
      <c r="D124" s="113">
        <v>108</v>
      </c>
      <c r="E124" s="118"/>
      <c r="F124" s="119">
        <f>E124*D124</f>
        <v>0</v>
      </c>
      <c r="G124" s="67"/>
      <c r="H124" s="67"/>
      <c r="I124" s="67"/>
      <c r="J124" s="67"/>
      <c r="K124" s="67"/>
      <c r="L124" s="67"/>
      <c r="M124" s="67"/>
      <c r="N124" s="67"/>
      <c r="O124" s="67"/>
      <c r="P124" s="67"/>
      <c r="Q124" s="67"/>
      <c r="R124" s="67"/>
      <c r="S124" s="67"/>
      <c r="T124" s="67"/>
      <c r="U124" s="67"/>
      <c r="V124" s="67"/>
      <c r="W124" s="67"/>
      <c r="X124" s="67"/>
      <c r="Y124" s="67"/>
      <c r="Z124" s="67"/>
      <c r="AA124" s="67"/>
      <c r="AB124" s="67"/>
      <c r="AC124" s="67"/>
      <c r="AD124" s="67"/>
      <c r="AE124" s="67"/>
      <c r="AF124" s="67"/>
      <c r="AG124" s="67"/>
      <c r="AH124" s="67"/>
      <c r="AI124" s="67"/>
      <c r="AJ124" s="67"/>
      <c r="AK124" s="67"/>
      <c r="AL124" s="67"/>
      <c r="AM124" s="67"/>
      <c r="AN124" s="67"/>
      <c r="AO124" s="67"/>
      <c r="AP124" s="67"/>
      <c r="AQ124" s="67"/>
    </row>
    <row r="125" spans="1:43">
      <c r="A125" s="117"/>
      <c r="B125" s="111"/>
      <c r="C125" s="145"/>
      <c r="D125" s="113"/>
      <c r="E125" s="118"/>
      <c r="F125" s="119"/>
      <c r="G125" s="67"/>
      <c r="H125" s="67"/>
      <c r="I125" s="67"/>
      <c r="J125" s="67"/>
      <c r="K125" s="67"/>
      <c r="L125" s="67"/>
      <c r="M125" s="67"/>
      <c r="N125" s="67"/>
      <c r="O125" s="67"/>
      <c r="P125" s="67"/>
      <c r="Q125" s="67"/>
      <c r="R125" s="67"/>
      <c r="S125" s="67"/>
      <c r="T125" s="67"/>
      <c r="U125" s="67"/>
      <c r="V125" s="67"/>
      <c r="W125" s="67"/>
      <c r="X125" s="67"/>
      <c r="Y125" s="67"/>
      <c r="Z125" s="67"/>
      <c r="AA125" s="67"/>
      <c r="AB125" s="67"/>
      <c r="AC125" s="67"/>
      <c r="AD125" s="67"/>
      <c r="AE125" s="67"/>
      <c r="AF125" s="67"/>
      <c r="AG125" s="67"/>
      <c r="AH125" s="67"/>
      <c r="AI125" s="67"/>
      <c r="AJ125" s="67"/>
      <c r="AK125" s="67"/>
      <c r="AL125" s="67"/>
      <c r="AM125" s="67"/>
      <c r="AN125" s="67"/>
      <c r="AO125" s="67"/>
      <c r="AP125" s="67"/>
      <c r="AQ125" s="67"/>
    </row>
    <row r="126" spans="1:43" ht="42.75">
      <c r="A126" s="117" t="s">
        <v>166</v>
      </c>
      <c r="B126" s="111" t="s">
        <v>167</v>
      </c>
      <c r="C126" s="145" t="s">
        <v>86</v>
      </c>
      <c r="D126" s="113">
        <v>3930</v>
      </c>
      <c r="E126" s="118"/>
      <c r="F126" s="119">
        <f t="shared" ref="F126:F164" si="3">E126*D126</f>
        <v>0</v>
      </c>
      <c r="G126" s="67"/>
      <c r="H126" s="67"/>
      <c r="I126" s="67"/>
      <c r="J126" s="67"/>
      <c r="K126" s="67"/>
      <c r="L126" s="67"/>
      <c r="M126" s="67"/>
      <c r="N126" s="67"/>
      <c r="O126" s="67"/>
      <c r="P126" s="67"/>
      <c r="Q126" s="67"/>
      <c r="R126" s="67"/>
      <c r="S126" s="67"/>
      <c r="T126" s="67"/>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row>
    <row r="127" spans="1:43">
      <c r="A127" s="117"/>
      <c r="B127" s="111"/>
      <c r="C127" s="145"/>
      <c r="D127" s="113"/>
      <c r="E127" s="118"/>
      <c r="F127" s="119"/>
      <c r="G127" s="67"/>
      <c r="H127" s="67"/>
      <c r="I127" s="67"/>
      <c r="J127" s="67"/>
      <c r="K127" s="67"/>
      <c r="L127" s="67"/>
      <c r="M127" s="67"/>
      <c r="N127" s="67"/>
      <c r="O127" s="67"/>
      <c r="P127" s="67"/>
      <c r="Q127" s="67"/>
      <c r="R127" s="67"/>
      <c r="S127" s="67"/>
      <c r="T127" s="67"/>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row>
    <row r="128" spans="1:43" ht="42.75">
      <c r="A128" s="117" t="s">
        <v>168</v>
      </c>
      <c r="B128" s="111" t="s">
        <v>169</v>
      </c>
      <c r="C128" s="145" t="s">
        <v>86</v>
      </c>
      <c r="D128" s="113">
        <v>140</v>
      </c>
      <c r="E128" s="118"/>
      <c r="F128" s="119">
        <f t="shared" si="3"/>
        <v>0</v>
      </c>
      <c r="G128" s="67"/>
      <c r="H128" s="67"/>
      <c r="I128" s="67"/>
      <c r="J128" s="67"/>
      <c r="K128" s="67"/>
      <c r="L128" s="67"/>
      <c r="M128" s="67"/>
      <c r="N128" s="67"/>
      <c r="O128" s="67"/>
      <c r="P128" s="67"/>
      <c r="Q128" s="67"/>
      <c r="R128" s="67"/>
      <c r="S128" s="67"/>
      <c r="T128" s="67"/>
      <c r="U128" s="67"/>
      <c r="V128" s="67"/>
      <c r="W128" s="67"/>
      <c r="X128" s="67"/>
      <c r="Y128" s="67"/>
      <c r="Z128" s="67"/>
      <c r="AA128" s="67"/>
      <c r="AB128" s="67"/>
      <c r="AC128" s="67"/>
      <c r="AD128" s="67"/>
      <c r="AE128" s="67"/>
      <c r="AF128" s="67"/>
      <c r="AG128" s="67"/>
      <c r="AH128" s="67"/>
      <c r="AI128" s="67"/>
      <c r="AJ128" s="67"/>
      <c r="AK128" s="67"/>
      <c r="AL128" s="67"/>
      <c r="AM128" s="67"/>
      <c r="AN128" s="67"/>
      <c r="AO128" s="67"/>
      <c r="AP128" s="67"/>
      <c r="AQ128" s="67"/>
    </row>
    <row r="129" spans="1:43">
      <c r="A129" s="117"/>
      <c r="B129" s="111"/>
      <c r="C129" s="145"/>
      <c r="D129" s="113"/>
      <c r="E129" s="118"/>
      <c r="F129" s="119"/>
      <c r="G129" s="67"/>
      <c r="H129" s="67"/>
      <c r="I129" s="67"/>
      <c r="J129" s="67"/>
      <c r="K129" s="67"/>
      <c r="L129" s="67"/>
      <c r="M129" s="67"/>
      <c r="N129" s="67"/>
      <c r="O129" s="67"/>
      <c r="P129" s="67"/>
      <c r="Q129" s="67"/>
      <c r="R129" s="67"/>
      <c r="S129" s="67"/>
      <c r="T129" s="67"/>
      <c r="U129" s="67"/>
      <c r="V129" s="67"/>
      <c r="W129" s="67"/>
      <c r="X129" s="67"/>
      <c r="Y129" s="67"/>
      <c r="Z129" s="67"/>
      <c r="AA129" s="67"/>
      <c r="AB129" s="67"/>
      <c r="AC129" s="67"/>
      <c r="AD129" s="67"/>
      <c r="AE129" s="67"/>
      <c r="AF129" s="67"/>
      <c r="AG129" s="67"/>
      <c r="AH129" s="67"/>
      <c r="AI129" s="67"/>
      <c r="AJ129" s="67"/>
      <c r="AK129" s="67"/>
      <c r="AL129" s="67"/>
      <c r="AM129" s="67"/>
      <c r="AN129" s="67"/>
      <c r="AO129" s="67"/>
      <c r="AP129" s="67"/>
      <c r="AQ129" s="67"/>
    </row>
    <row r="130" spans="1:43" ht="28.5">
      <c r="A130" s="117" t="s">
        <v>170</v>
      </c>
      <c r="B130" s="111" t="s">
        <v>171</v>
      </c>
      <c r="C130" s="145">
        <v>0.05</v>
      </c>
      <c r="D130" s="113"/>
      <c r="E130" s="118"/>
      <c r="F130" s="119">
        <f>SUM(F122:F128)*C130</f>
        <v>0</v>
      </c>
      <c r="G130" s="67"/>
      <c r="H130" s="67"/>
      <c r="I130" s="67"/>
      <c r="J130" s="67"/>
      <c r="K130" s="67"/>
      <c r="L130" s="67"/>
      <c r="M130" s="67"/>
      <c r="N130" s="67"/>
      <c r="O130" s="67"/>
      <c r="P130" s="67"/>
      <c r="Q130" s="67"/>
      <c r="R130" s="67"/>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c r="AP130" s="67"/>
      <c r="AQ130" s="67"/>
    </row>
    <row r="131" spans="1:43">
      <c r="A131" s="117"/>
      <c r="B131" s="111"/>
      <c r="C131" s="145"/>
      <c r="D131" s="113"/>
      <c r="E131" s="118"/>
      <c r="F131" s="119"/>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67"/>
      <c r="AQ131" s="67"/>
    </row>
    <row r="132" spans="1:43" ht="15" thickBot="1">
      <c r="A132" s="120" t="s">
        <v>172</v>
      </c>
      <c r="B132" s="121" t="s">
        <v>161</v>
      </c>
      <c r="C132" s="122"/>
      <c r="D132" s="123"/>
      <c r="E132" s="124"/>
      <c r="F132" s="125">
        <f>SUM(F122:F130)</f>
        <v>0</v>
      </c>
      <c r="G132" s="67"/>
      <c r="H132" s="67"/>
      <c r="I132" s="67"/>
      <c r="J132" s="67"/>
      <c r="K132" s="67"/>
      <c r="L132" s="67"/>
      <c r="M132" s="67"/>
      <c r="N132" s="67"/>
      <c r="O132" s="67"/>
      <c r="P132" s="67"/>
      <c r="Q132" s="67"/>
      <c r="R132" s="67"/>
      <c r="S132" s="67"/>
      <c r="T132" s="67"/>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row>
    <row r="133" spans="1:43" ht="15" thickBot="1">
      <c r="A133" s="158"/>
      <c r="B133" s="159"/>
      <c r="C133" s="160"/>
      <c r="D133" s="113"/>
      <c r="E133" s="141"/>
      <c r="F133" s="161"/>
      <c r="G133" s="67"/>
      <c r="H133" s="67"/>
      <c r="I133" s="67"/>
      <c r="J133" s="67"/>
      <c r="K133" s="67"/>
      <c r="L133" s="67"/>
      <c r="M133" s="67"/>
      <c r="N133" s="67"/>
      <c r="O133" s="67"/>
      <c r="P133" s="67"/>
      <c r="Q133" s="67"/>
      <c r="R133" s="67"/>
      <c r="S133" s="67"/>
      <c r="T133" s="67"/>
      <c r="U133" s="67"/>
      <c r="V133" s="67"/>
      <c r="W133" s="67"/>
      <c r="X133" s="67"/>
      <c r="Y133" s="67"/>
      <c r="Z133" s="67"/>
      <c r="AA133" s="67"/>
      <c r="AB133" s="67"/>
      <c r="AC133" s="67"/>
      <c r="AD133" s="67"/>
      <c r="AE133" s="67"/>
      <c r="AF133" s="67"/>
      <c r="AG133" s="67"/>
      <c r="AH133" s="67"/>
      <c r="AI133" s="67"/>
      <c r="AJ133" s="67"/>
      <c r="AK133" s="67"/>
      <c r="AL133" s="67"/>
      <c r="AM133" s="67"/>
      <c r="AN133" s="67"/>
      <c r="AO133" s="67"/>
      <c r="AP133" s="67"/>
      <c r="AQ133" s="67"/>
    </row>
    <row r="134" spans="1:43">
      <c r="A134" s="97" t="s">
        <v>173</v>
      </c>
      <c r="B134" s="98" t="s">
        <v>174</v>
      </c>
      <c r="C134" s="99"/>
      <c r="D134" s="100"/>
      <c r="E134" s="101"/>
      <c r="F134" s="102"/>
      <c r="G134" s="67"/>
      <c r="H134" s="67"/>
      <c r="I134" s="67"/>
      <c r="J134" s="67"/>
      <c r="K134" s="67"/>
      <c r="L134" s="67"/>
      <c r="M134" s="67"/>
      <c r="N134" s="67"/>
      <c r="O134" s="67"/>
      <c r="P134" s="67"/>
      <c r="Q134" s="67"/>
      <c r="R134" s="67"/>
      <c r="S134" s="67"/>
      <c r="T134" s="67"/>
      <c r="U134" s="67"/>
      <c r="V134" s="67"/>
      <c r="W134" s="67"/>
      <c r="X134" s="67"/>
      <c r="Y134" s="67"/>
      <c r="Z134" s="67"/>
      <c r="AA134" s="67"/>
      <c r="AB134" s="67"/>
      <c r="AC134" s="67"/>
      <c r="AD134" s="67"/>
      <c r="AE134" s="67"/>
      <c r="AF134" s="67"/>
      <c r="AG134" s="67"/>
      <c r="AH134" s="67"/>
      <c r="AI134" s="67"/>
      <c r="AJ134" s="67"/>
      <c r="AK134" s="67"/>
      <c r="AL134" s="67"/>
      <c r="AM134" s="67"/>
      <c r="AN134" s="67"/>
      <c r="AO134" s="67"/>
      <c r="AP134" s="67"/>
      <c r="AQ134" s="67"/>
    </row>
    <row r="135" spans="1:43">
      <c r="A135" s="158"/>
      <c r="B135" s="159"/>
      <c r="C135" s="160"/>
      <c r="D135" s="113"/>
      <c r="E135" s="141"/>
      <c r="F135" s="161"/>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67"/>
      <c r="AQ135" s="67"/>
    </row>
    <row r="136" spans="1:43" ht="42.75">
      <c r="A136" s="117" t="s">
        <v>175</v>
      </c>
      <c r="B136" s="111" t="s">
        <v>176</v>
      </c>
      <c r="C136" s="145" t="s">
        <v>86</v>
      </c>
      <c r="D136" s="113">
        <v>3930</v>
      </c>
      <c r="E136" s="118"/>
      <c r="F136" s="119">
        <f t="shared" si="3"/>
        <v>0</v>
      </c>
      <c r="G136" s="67"/>
      <c r="H136" s="67"/>
      <c r="I136" s="67"/>
      <c r="J136" s="67"/>
      <c r="K136" s="67"/>
      <c r="L136" s="67"/>
      <c r="M136" s="67"/>
      <c r="N136" s="67"/>
      <c r="O136" s="67"/>
      <c r="P136" s="67"/>
      <c r="Q136" s="67"/>
      <c r="R136" s="67"/>
      <c r="S136" s="67"/>
      <c r="T136" s="67"/>
      <c r="U136" s="67"/>
      <c r="V136" s="67"/>
      <c r="W136" s="67"/>
      <c r="X136" s="67"/>
      <c r="Y136" s="67"/>
      <c r="Z136" s="67"/>
      <c r="AA136" s="67"/>
      <c r="AB136" s="67"/>
      <c r="AC136" s="67"/>
      <c r="AD136" s="67"/>
      <c r="AE136" s="67"/>
      <c r="AF136" s="67"/>
      <c r="AG136" s="67"/>
      <c r="AH136" s="67"/>
      <c r="AI136" s="67"/>
      <c r="AJ136" s="67"/>
      <c r="AK136" s="67"/>
      <c r="AL136" s="67"/>
      <c r="AM136" s="67"/>
      <c r="AN136" s="67"/>
      <c r="AO136" s="67"/>
      <c r="AP136" s="67"/>
      <c r="AQ136" s="67"/>
    </row>
    <row r="137" spans="1:43">
      <c r="A137" s="117"/>
      <c r="B137" s="111"/>
      <c r="C137" s="145"/>
      <c r="D137" s="113"/>
      <c r="E137" s="118"/>
      <c r="F137" s="119"/>
      <c r="G137" s="67"/>
      <c r="H137" s="67"/>
      <c r="I137" s="67"/>
      <c r="J137" s="67"/>
      <c r="K137" s="67"/>
      <c r="L137" s="67"/>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K137" s="67"/>
      <c r="AL137" s="67"/>
      <c r="AM137" s="67"/>
      <c r="AN137" s="67"/>
      <c r="AO137" s="67"/>
      <c r="AP137" s="67"/>
      <c r="AQ137" s="67"/>
    </row>
    <row r="138" spans="1:43" ht="28.5">
      <c r="A138" s="117" t="s">
        <v>177</v>
      </c>
      <c r="B138" s="111" t="s">
        <v>178</v>
      </c>
      <c r="C138" s="145" t="s">
        <v>86</v>
      </c>
      <c r="D138" s="113">
        <v>990</v>
      </c>
      <c r="E138" s="118"/>
      <c r="F138" s="119">
        <f t="shared" si="3"/>
        <v>0</v>
      </c>
      <c r="G138" s="67"/>
      <c r="H138" s="67"/>
      <c r="I138" s="67"/>
      <c r="J138" s="67"/>
      <c r="K138" s="67"/>
      <c r="L138" s="67"/>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K138" s="67"/>
      <c r="AL138" s="67"/>
      <c r="AM138" s="67"/>
      <c r="AN138" s="67"/>
      <c r="AO138" s="67"/>
      <c r="AP138" s="67"/>
      <c r="AQ138" s="67"/>
    </row>
    <row r="139" spans="1:43">
      <c r="A139" s="117"/>
      <c r="B139" s="111"/>
      <c r="C139" s="145"/>
      <c r="D139" s="113"/>
      <c r="E139" s="118"/>
      <c r="F139" s="119"/>
      <c r="G139" s="67"/>
      <c r="H139" s="67"/>
      <c r="I139" s="67"/>
      <c r="J139" s="67"/>
      <c r="K139" s="67"/>
      <c r="L139" s="67"/>
      <c r="M139" s="67"/>
      <c r="N139" s="67"/>
      <c r="O139" s="67"/>
      <c r="P139" s="67"/>
      <c r="Q139" s="67"/>
      <c r="R139" s="67"/>
      <c r="S139" s="67"/>
      <c r="T139" s="67"/>
      <c r="U139" s="67"/>
      <c r="V139" s="67"/>
      <c r="W139" s="67"/>
      <c r="X139" s="67"/>
      <c r="Y139" s="67"/>
      <c r="Z139" s="67"/>
      <c r="AA139" s="67"/>
      <c r="AB139" s="67"/>
      <c r="AC139" s="67"/>
      <c r="AD139" s="67"/>
      <c r="AE139" s="67"/>
      <c r="AF139" s="67"/>
      <c r="AG139" s="67"/>
      <c r="AH139" s="67"/>
      <c r="AI139" s="67"/>
      <c r="AJ139" s="67"/>
      <c r="AK139" s="67"/>
      <c r="AL139" s="67"/>
      <c r="AM139" s="67"/>
      <c r="AN139" s="67"/>
      <c r="AO139" s="67"/>
      <c r="AP139" s="67"/>
      <c r="AQ139" s="67"/>
    </row>
    <row r="140" spans="1:43" ht="85.5">
      <c r="A140" s="117" t="s">
        <v>179</v>
      </c>
      <c r="B140" s="111" t="s">
        <v>180</v>
      </c>
      <c r="C140" s="145" t="s">
        <v>86</v>
      </c>
      <c r="D140" s="113">
        <v>113</v>
      </c>
      <c r="E140" s="118"/>
      <c r="F140" s="119">
        <f t="shared" si="3"/>
        <v>0</v>
      </c>
      <c r="G140" s="67"/>
      <c r="H140" s="162"/>
      <c r="I140" s="67"/>
      <c r="J140" s="67"/>
      <c r="K140" s="67"/>
      <c r="L140" s="67"/>
      <c r="M140" s="67"/>
      <c r="N140" s="67"/>
      <c r="O140" s="67"/>
      <c r="P140" s="67"/>
      <c r="Q140" s="67"/>
      <c r="R140" s="67"/>
      <c r="S140" s="67"/>
      <c r="T140" s="67"/>
      <c r="U140" s="67"/>
      <c r="V140" s="67"/>
      <c r="W140" s="67"/>
      <c r="X140" s="67"/>
      <c r="Y140" s="67"/>
      <c r="Z140" s="67"/>
      <c r="AA140" s="67"/>
      <c r="AB140" s="67"/>
      <c r="AC140" s="67"/>
      <c r="AD140" s="67"/>
      <c r="AE140" s="67"/>
      <c r="AF140" s="67"/>
      <c r="AG140" s="67"/>
      <c r="AH140" s="67"/>
      <c r="AI140" s="67"/>
      <c r="AJ140" s="67"/>
      <c r="AK140" s="67"/>
      <c r="AL140" s="67"/>
      <c r="AM140" s="67"/>
      <c r="AN140" s="67"/>
      <c r="AO140" s="67"/>
      <c r="AP140" s="67"/>
      <c r="AQ140" s="67"/>
    </row>
    <row r="141" spans="1:43">
      <c r="A141" s="117"/>
      <c r="B141" s="111"/>
      <c r="C141" s="145"/>
      <c r="D141" s="113"/>
      <c r="E141" s="118"/>
      <c r="F141" s="119"/>
      <c r="G141" s="67"/>
      <c r="H141" s="67"/>
      <c r="I141" s="67"/>
      <c r="J141" s="67"/>
      <c r="K141" s="67"/>
      <c r="L141" s="67"/>
      <c r="M141" s="67"/>
      <c r="N141" s="67"/>
      <c r="O141" s="67"/>
      <c r="P141" s="67"/>
      <c r="Q141" s="67"/>
      <c r="R141" s="67"/>
      <c r="S141" s="67"/>
      <c r="T141" s="67"/>
      <c r="U141" s="67"/>
      <c r="V141" s="67"/>
      <c r="W141" s="67"/>
      <c r="X141" s="67"/>
      <c r="Y141" s="67"/>
      <c r="Z141" s="67"/>
      <c r="AA141" s="67"/>
      <c r="AB141" s="67"/>
      <c r="AC141" s="67"/>
      <c r="AD141" s="67"/>
      <c r="AE141" s="67"/>
      <c r="AF141" s="67"/>
      <c r="AG141" s="67"/>
      <c r="AH141" s="67"/>
      <c r="AI141" s="67"/>
      <c r="AJ141" s="67"/>
      <c r="AK141" s="67"/>
      <c r="AL141" s="67"/>
      <c r="AM141" s="67"/>
      <c r="AN141" s="67"/>
      <c r="AO141" s="67"/>
      <c r="AP141" s="67"/>
      <c r="AQ141" s="67"/>
    </row>
    <row r="142" spans="1:43" ht="28.5">
      <c r="A142" s="117" t="s">
        <v>181</v>
      </c>
      <c r="B142" s="111" t="s">
        <v>171</v>
      </c>
      <c r="C142" s="145">
        <v>0.05</v>
      </c>
      <c r="D142" s="113"/>
      <c r="E142" s="118"/>
      <c r="F142" s="119">
        <f>SUM(F136:F140)*C142</f>
        <v>0</v>
      </c>
      <c r="G142" s="67"/>
      <c r="H142" s="67"/>
      <c r="I142" s="67"/>
      <c r="J142" s="67"/>
      <c r="K142" s="67"/>
      <c r="L142" s="67"/>
      <c r="M142" s="67"/>
      <c r="N142" s="67"/>
      <c r="O142" s="67"/>
      <c r="P142" s="67"/>
      <c r="Q142" s="67"/>
      <c r="R142" s="67"/>
      <c r="S142" s="67"/>
      <c r="T142" s="67"/>
      <c r="U142" s="67"/>
      <c r="V142" s="67"/>
      <c r="W142" s="67"/>
      <c r="X142" s="67"/>
      <c r="Y142" s="67"/>
      <c r="Z142" s="67"/>
      <c r="AA142" s="67"/>
      <c r="AB142" s="67"/>
      <c r="AC142" s="67"/>
      <c r="AD142" s="67"/>
      <c r="AE142" s="67"/>
      <c r="AF142" s="67"/>
      <c r="AG142" s="67"/>
      <c r="AH142" s="67"/>
      <c r="AI142" s="67"/>
      <c r="AJ142" s="67"/>
      <c r="AK142" s="67"/>
      <c r="AL142" s="67"/>
      <c r="AM142" s="67"/>
      <c r="AN142" s="67"/>
      <c r="AO142" s="67"/>
      <c r="AP142" s="67"/>
      <c r="AQ142" s="67"/>
    </row>
    <row r="143" spans="1:43">
      <c r="A143" s="117"/>
      <c r="B143" s="111"/>
      <c r="C143" s="145"/>
      <c r="D143" s="113"/>
      <c r="E143" s="118"/>
      <c r="F143" s="119"/>
      <c r="G143" s="67"/>
      <c r="H143" s="67"/>
      <c r="I143" s="67"/>
      <c r="J143" s="67"/>
      <c r="K143" s="67"/>
      <c r="L143" s="67"/>
      <c r="M143" s="67"/>
      <c r="N143" s="67"/>
      <c r="O143" s="67"/>
      <c r="P143" s="67"/>
      <c r="Q143" s="67"/>
      <c r="R143" s="67"/>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c r="AP143" s="67"/>
      <c r="AQ143" s="67"/>
    </row>
    <row r="144" spans="1:43" ht="15" thickBot="1">
      <c r="A144" s="120" t="s">
        <v>173</v>
      </c>
      <c r="B144" s="121" t="s">
        <v>174</v>
      </c>
      <c r="C144" s="122"/>
      <c r="D144" s="123"/>
      <c r="E144" s="124"/>
      <c r="F144" s="125">
        <f>SUM(F136:F142)</f>
        <v>0</v>
      </c>
      <c r="G144" s="67"/>
      <c r="H144" s="67"/>
      <c r="I144" s="67"/>
      <c r="J144" s="67"/>
      <c r="K144" s="67"/>
      <c r="L144" s="67"/>
      <c r="M144" s="67"/>
      <c r="N144" s="67"/>
      <c r="O144" s="67"/>
      <c r="P144" s="67"/>
      <c r="Q144" s="67"/>
      <c r="R144" s="67"/>
      <c r="S144" s="67"/>
      <c r="T144" s="67"/>
      <c r="U144" s="67"/>
      <c r="V144" s="67"/>
      <c r="W144" s="67"/>
      <c r="X144" s="67"/>
      <c r="Y144" s="67"/>
      <c r="Z144" s="67"/>
      <c r="AA144" s="67"/>
      <c r="AB144" s="67"/>
      <c r="AC144" s="67"/>
      <c r="AD144" s="67"/>
      <c r="AE144" s="67"/>
      <c r="AF144" s="67"/>
      <c r="AG144" s="67"/>
      <c r="AH144" s="67"/>
      <c r="AI144" s="67"/>
      <c r="AJ144" s="67"/>
      <c r="AK144" s="67"/>
      <c r="AL144" s="67"/>
      <c r="AM144" s="67"/>
      <c r="AN144" s="67"/>
      <c r="AO144" s="67"/>
      <c r="AP144" s="67"/>
      <c r="AQ144" s="67"/>
    </row>
    <row r="145" spans="1:43" ht="15" thickBot="1">
      <c r="A145" s="158"/>
      <c r="B145" s="159"/>
      <c r="C145" s="160"/>
      <c r="D145" s="113"/>
      <c r="E145" s="141"/>
      <c r="F145" s="161"/>
      <c r="G145" s="67"/>
      <c r="H145" s="67"/>
      <c r="I145" s="67"/>
      <c r="J145" s="67"/>
      <c r="K145" s="67"/>
      <c r="L145" s="67"/>
      <c r="M145" s="67"/>
      <c r="N145" s="67"/>
      <c r="O145" s="67"/>
      <c r="P145" s="67"/>
      <c r="Q145" s="67"/>
      <c r="R145" s="67"/>
      <c r="S145" s="67"/>
      <c r="T145" s="67"/>
      <c r="U145" s="67"/>
      <c r="V145" s="67"/>
      <c r="W145" s="67"/>
      <c r="X145" s="67"/>
      <c r="Y145" s="67"/>
      <c r="Z145" s="67"/>
      <c r="AA145" s="67"/>
      <c r="AB145" s="67"/>
      <c r="AC145" s="67"/>
      <c r="AD145" s="67"/>
      <c r="AE145" s="67"/>
      <c r="AF145" s="67"/>
      <c r="AG145" s="67"/>
      <c r="AH145" s="67"/>
      <c r="AI145" s="67"/>
      <c r="AJ145" s="67"/>
      <c r="AK145" s="67"/>
      <c r="AL145" s="67"/>
      <c r="AM145" s="67"/>
      <c r="AN145" s="67"/>
      <c r="AO145" s="67"/>
      <c r="AP145" s="67"/>
      <c r="AQ145" s="67"/>
    </row>
    <row r="146" spans="1:43">
      <c r="A146" s="97" t="s">
        <v>182</v>
      </c>
      <c r="B146" s="98" t="s">
        <v>183</v>
      </c>
      <c r="C146" s="99"/>
      <c r="D146" s="100"/>
      <c r="E146" s="101"/>
      <c r="F146" s="102"/>
      <c r="G146" s="67"/>
      <c r="H146" s="67"/>
      <c r="I146" s="67"/>
      <c r="J146" s="67"/>
      <c r="K146" s="67"/>
      <c r="L146" s="67"/>
      <c r="M146" s="67"/>
      <c r="N146" s="67"/>
      <c r="O146" s="67"/>
      <c r="P146" s="67"/>
      <c r="Q146" s="67"/>
      <c r="R146" s="67"/>
      <c r="S146" s="67"/>
      <c r="T146" s="67"/>
      <c r="U146" s="67"/>
      <c r="V146" s="67"/>
      <c r="W146" s="67"/>
      <c r="X146" s="67"/>
      <c r="Y146" s="67"/>
      <c r="Z146" s="67"/>
      <c r="AA146" s="67"/>
      <c r="AB146" s="67"/>
      <c r="AC146" s="67"/>
      <c r="AD146" s="67"/>
      <c r="AE146" s="67"/>
      <c r="AF146" s="67"/>
      <c r="AG146" s="67"/>
      <c r="AH146" s="67"/>
      <c r="AI146" s="67"/>
      <c r="AJ146" s="67"/>
      <c r="AK146" s="67"/>
      <c r="AL146" s="67"/>
      <c r="AM146" s="67"/>
      <c r="AN146" s="67"/>
      <c r="AO146" s="67"/>
      <c r="AP146" s="67"/>
      <c r="AQ146" s="67"/>
    </row>
    <row r="147" spans="1:43">
      <c r="A147" s="117"/>
      <c r="B147" s="111"/>
      <c r="C147" s="145"/>
      <c r="D147" s="113"/>
      <c r="E147" s="118"/>
      <c r="F147" s="119"/>
      <c r="G147" s="67"/>
      <c r="H147" s="67"/>
      <c r="I147" s="67"/>
      <c r="J147" s="67"/>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row>
    <row r="148" spans="1:43" ht="42.75">
      <c r="A148" s="117" t="s">
        <v>184</v>
      </c>
      <c r="B148" s="111" t="s">
        <v>185</v>
      </c>
      <c r="C148" s="145" t="s">
        <v>71</v>
      </c>
      <c r="D148" s="113">
        <v>1000</v>
      </c>
      <c r="E148" s="118"/>
      <c r="F148" s="119">
        <f t="shared" si="3"/>
        <v>0</v>
      </c>
      <c r="G148" s="67"/>
      <c r="H148" s="67"/>
      <c r="I148" s="67"/>
      <c r="J148" s="67"/>
      <c r="K148" s="67"/>
      <c r="L148" s="67"/>
      <c r="M148" s="67"/>
      <c r="N148" s="67"/>
      <c r="O148" s="67"/>
      <c r="P148" s="67"/>
      <c r="Q148" s="67"/>
      <c r="R148" s="67"/>
      <c r="S148" s="67"/>
      <c r="T148" s="67"/>
      <c r="U148" s="67"/>
      <c r="V148" s="67"/>
      <c r="W148" s="67"/>
      <c r="X148" s="67"/>
      <c r="Y148" s="67"/>
      <c r="Z148" s="67"/>
      <c r="AA148" s="67"/>
      <c r="AB148" s="67"/>
      <c r="AC148" s="67"/>
      <c r="AD148" s="67"/>
      <c r="AE148" s="67"/>
      <c r="AF148" s="67"/>
      <c r="AG148" s="67"/>
      <c r="AH148" s="67"/>
      <c r="AI148" s="67"/>
      <c r="AJ148" s="67"/>
      <c r="AK148" s="67"/>
      <c r="AL148" s="67"/>
      <c r="AM148" s="67"/>
      <c r="AN148" s="67"/>
      <c r="AO148" s="67"/>
      <c r="AP148" s="67"/>
      <c r="AQ148" s="67"/>
    </row>
    <row r="149" spans="1:43">
      <c r="A149" s="117"/>
      <c r="B149" s="111"/>
      <c r="C149" s="145"/>
      <c r="D149" s="113"/>
      <c r="E149" s="118"/>
      <c r="F149" s="119"/>
      <c r="G149" s="67"/>
      <c r="H149" s="67"/>
      <c r="I149" s="67"/>
      <c r="J149" s="67"/>
      <c r="K149" s="67"/>
      <c r="L149" s="67"/>
      <c r="M149" s="67"/>
      <c r="N149" s="67"/>
      <c r="O149" s="67"/>
      <c r="P149" s="67"/>
      <c r="Q149" s="67"/>
      <c r="R149" s="67"/>
      <c r="S149" s="67"/>
      <c r="T149" s="67"/>
      <c r="U149" s="67"/>
      <c r="V149" s="67"/>
      <c r="W149" s="67"/>
      <c r="X149" s="67"/>
      <c r="Y149" s="67"/>
      <c r="Z149" s="67"/>
      <c r="AA149" s="67"/>
      <c r="AB149" s="67"/>
      <c r="AC149" s="67"/>
      <c r="AD149" s="67"/>
      <c r="AE149" s="67"/>
      <c r="AF149" s="67"/>
      <c r="AG149" s="67"/>
      <c r="AH149" s="67"/>
      <c r="AI149" s="67"/>
      <c r="AJ149" s="67"/>
      <c r="AK149" s="67"/>
      <c r="AL149" s="67"/>
      <c r="AM149" s="67"/>
      <c r="AN149" s="67"/>
      <c r="AO149" s="67"/>
      <c r="AP149" s="67"/>
      <c r="AQ149" s="67"/>
    </row>
    <row r="150" spans="1:43" ht="42.75">
      <c r="A150" s="117" t="s">
        <v>186</v>
      </c>
      <c r="B150" s="111" t="s">
        <v>187</v>
      </c>
      <c r="C150" s="145" t="s">
        <v>71</v>
      </c>
      <c r="D150" s="113">
        <v>86</v>
      </c>
      <c r="E150" s="118"/>
      <c r="F150" s="119">
        <f t="shared" si="3"/>
        <v>0</v>
      </c>
      <c r="G150" s="67"/>
      <c r="H150" s="67"/>
      <c r="I150" s="67"/>
      <c r="J150" s="67"/>
      <c r="K150" s="67"/>
      <c r="L150" s="67"/>
      <c r="M150" s="67"/>
      <c r="N150" s="67"/>
      <c r="O150" s="67"/>
      <c r="P150" s="67"/>
      <c r="Q150" s="67"/>
      <c r="R150" s="67"/>
      <c r="S150" s="67"/>
      <c r="T150" s="67"/>
      <c r="U150" s="67"/>
      <c r="V150" s="67"/>
      <c r="W150" s="67"/>
      <c r="X150" s="67"/>
      <c r="Y150" s="67"/>
      <c r="Z150" s="67"/>
      <c r="AA150" s="67"/>
      <c r="AB150" s="67"/>
      <c r="AC150" s="67"/>
      <c r="AD150" s="67"/>
      <c r="AE150" s="67"/>
      <c r="AF150" s="67"/>
      <c r="AG150" s="67"/>
      <c r="AH150" s="67"/>
      <c r="AI150" s="67"/>
      <c r="AJ150" s="67"/>
      <c r="AK150" s="67"/>
      <c r="AL150" s="67"/>
      <c r="AM150" s="67"/>
      <c r="AN150" s="67"/>
      <c r="AO150" s="67"/>
      <c r="AP150" s="67"/>
      <c r="AQ150" s="67"/>
    </row>
    <row r="151" spans="1:43">
      <c r="A151" s="117"/>
      <c r="B151" s="111"/>
      <c r="C151" s="145"/>
      <c r="D151" s="113"/>
      <c r="E151" s="118"/>
      <c r="F151" s="119"/>
      <c r="G151" s="67"/>
      <c r="H151" s="67"/>
      <c r="I151" s="67"/>
      <c r="J151" s="67"/>
      <c r="K151" s="67"/>
      <c r="L151" s="67"/>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row>
    <row r="152" spans="1:43" ht="42.75">
      <c r="A152" s="117" t="s">
        <v>188</v>
      </c>
      <c r="B152" s="111" t="s">
        <v>189</v>
      </c>
      <c r="C152" s="145" t="s">
        <v>71</v>
      </c>
      <c r="D152" s="113">
        <v>290</v>
      </c>
      <c r="E152" s="118"/>
      <c r="F152" s="119">
        <f t="shared" si="3"/>
        <v>0</v>
      </c>
      <c r="G152" s="67"/>
      <c r="H152" s="67"/>
      <c r="I152" s="67"/>
      <c r="J152" s="67"/>
      <c r="K152" s="67"/>
      <c r="L152" s="67"/>
      <c r="M152" s="67"/>
      <c r="N152" s="67"/>
      <c r="O152" s="67"/>
      <c r="P152" s="67"/>
      <c r="Q152" s="67"/>
      <c r="R152" s="67"/>
      <c r="S152" s="67"/>
      <c r="T152" s="67"/>
      <c r="U152" s="67"/>
      <c r="V152" s="67"/>
      <c r="W152" s="67"/>
      <c r="X152" s="67"/>
      <c r="Y152" s="67"/>
      <c r="Z152" s="67"/>
      <c r="AA152" s="67"/>
      <c r="AB152" s="67"/>
      <c r="AC152" s="67"/>
      <c r="AD152" s="67"/>
      <c r="AE152" s="67"/>
      <c r="AF152" s="67"/>
      <c r="AG152" s="67"/>
      <c r="AH152" s="67"/>
      <c r="AI152" s="67"/>
      <c r="AJ152" s="67"/>
      <c r="AK152" s="67"/>
      <c r="AL152" s="67"/>
      <c r="AM152" s="67"/>
      <c r="AN152" s="67"/>
      <c r="AO152" s="67"/>
      <c r="AP152" s="67"/>
      <c r="AQ152" s="67"/>
    </row>
    <row r="153" spans="1:43">
      <c r="A153" s="117"/>
      <c r="B153" s="111"/>
      <c r="C153" s="145"/>
      <c r="D153" s="113"/>
      <c r="E153" s="118"/>
      <c r="F153" s="119"/>
      <c r="G153" s="67"/>
      <c r="H153" s="67"/>
      <c r="I153" s="67"/>
      <c r="J153" s="67"/>
      <c r="K153" s="67"/>
      <c r="L153" s="67"/>
      <c r="M153" s="67"/>
      <c r="N153" s="67"/>
      <c r="O153" s="67"/>
      <c r="P153" s="67"/>
      <c r="Q153" s="67"/>
      <c r="R153" s="67"/>
      <c r="S153" s="67"/>
      <c r="T153" s="67"/>
      <c r="U153" s="67"/>
      <c r="V153" s="67"/>
      <c r="W153" s="67"/>
      <c r="X153" s="67"/>
      <c r="Y153" s="67"/>
      <c r="Z153" s="67"/>
      <c r="AA153" s="67"/>
      <c r="AB153" s="67"/>
      <c r="AC153" s="67"/>
      <c r="AD153" s="67"/>
      <c r="AE153" s="67"/>
      <c r="AF153" s="67"/>
      <c r="AG153" s="67"/>
      <c r="AH153" s="67"/>
      <c r="AI153" s="67"/>
      <c r="AJ153" s="67"/>
      <c r="AK153" s="67"/>
      <c r="AL153" s="67"/>
      <c r="AM153" s="67"/>
      <c r="AN153" s="67"/>
      <c r="AO153" s="67"/>
      <c r="AP153" s="67"/>
      <c r="AQ153" s="67"/>
    </row>
    <row r="154" spans="1:43" ht="42.75">
      <c r="A154" s="117" t="s">
        <v>190</v>
      </c>
      <c r="B154" s="111" t="s">
        <v>191</v>
      </c>
      <c r="C154" s="145" t="s">
        <v>71</v>
      </c>
      <c r="D154" s="113">
        <v>492</v>
      </c>
      <c r="E154" s="118"/>
      <c r="F154" s="119">
        <f t="shared" si="3"/>
        <v>0</v>
      </c>
      <c r="G154" s="67"/>
      <c r="H154" s="67"/>
      <c r="I154" s="67"/>
      <c r="J154" s="67"/>
      <c r="K154" s="67"/>
      <c r="L154" s="67"/>
      <c r="M154" s="67"/>
      <c r="N154" s="67"/>
      <c r="O154" s="67"/>
      <c r="P154" s="67"/>
      <c r="Q154" s="67"/>
      <c r="R154" s="67"/>
      <c r="S154" s="67"/>
      <c r="T154" s="67"/>
      <c r="U154" s="67"/>
      <c r="V154" s="67"/>
      <c r="W154" s="67"/>
      <c r="X154" s="67"/>
      <c r="Y154" s="67"/>
      <c r="Z154" s="67"/>
      <c r="AA154" s="67"/>
      <c r="AB154" s="67"/>
      <c r="AC154" s="67"/>
      <c r="AD154" s="67"/>
      <c r="AE154" s="67"/>
      <c r="AF154" s="67"/>
      <c r="AG154" s="67"/>
      <c r="AH154" s="67"/>
      <c r="AI154" s="67"/>
      <c r="AJ154" s="67"/>
      <c r="AK154" s="67"/>
      <c r="AL154" s="67"/>
      <c r="AM154" s="67"/>
      <c r="AN154" s="67"/>
      <c r="AO154" s="67"/>
      <c r="AP154" s="67"/>
      <c r="AQ154" s="67"/>
    </row>
    <row r="155" spans="1:43">
      <c r="A155" s="117"/>
      <c r="B155" s="111"/>
      <c r="C155" s="145"/>
      <c r="D155" s="113"/>
      <c r="E155" s="118"/>
      <c r="F155" s="119"/>
      <c r="G155" s="67"/>
      <c r="H155" s="67"/>
      <c r="I155" s="67"/>
      <c r="J155" s="67"/>
      <c r="K155" s="67"/>
      <c r="L155" s="67"/>
      <c r="M155" s="67"/>
      <c r="N155" s="67"/>
      <c r="O155" s="67"/>
      <c r="P155" s="67"/>
      <c r="Q155" s="67"/>
      <c r="R155" s="67"/>
      <c r="S155" s="67"/>
      <c r="T155" s="67"/>
      <c r="U155" s="67"/>
      <c r="V155" s="67"/>
      <c r="W155" s="67"/>
      <c r="X155" s="67"/>
      <c r="Y155" s="67"/>
      <c r="Z155" s="67"/>
      <c r="AA155" s="67"/>
      <c r="AB155" s="67"/>
      <c r="AC155" s="67"/>
      <c r="AD155" s="67"/>
      <c r="AE155" s="67"/>
      <c r="AF155" s="67"/>
      <c r="AG155" s="67"/>
      <c r="AH155" s="67"/>
      <c r="AI155" s="67"/>
      <c r="AJ155" s="67"/>
      <c r="AK155" s="67"/>
      <c r="AL155" s="67"/>
      <c r="AM155" s="67"/>
      <c r="AN155" s="67"/>
      <c r="AO155" s="67"/>
      <c r="AP155" s="67"/>
      <c r="AQ155" s="67"/>
    </row>
    <row r="156" spans="1:43" ht="28.5">
      <c r="A156" s="117" t="s">
        <v>192</v>
      </c>
      <c r="B156" s="111" t="s">
        <v>193</v>
      </c>
      <c r="C156" s="145" t="s">
        <v>74</v>
      </c>
      <c r="D156" s="113">
        <v>16</v>
      </c>
      <c r="E156" s="118"/>
      <c r="F156" s="119">
        <f t="shared" si="3"/>
        <v>0</v>
      </c>
      <c r="G156" s="67"/>
      <c r="H156" s="67"/>
      <c r="I156" s="67"/>
      <c r="J156" s="67"/>
      <c r="K156" s="67"/>
      <c r="L156" s="67"/>
      <c r="M156" s="67"/>
      <c r="N156" s="67"/>
      <c r="O156" s="67"/>
      <c r="P156" s="67"/>
      <c r="Q156" s="67"/>
      <c r="R156" s="67"/>
      <c r="S156" s="67"/>
      <c r="T156" s="67"/>
      <c r="U156" s="67"/>
      <c r="V156" s="67"/>
      <c r="W156" s="67"/>
      <c r="X156" s="67"/>
      <c r="Y156" s="67"/>
      <c r="Z156" s="67"/>
      <c r="AA156" s="67"/>
      <c r="AB156" s="67"/>
      <c r="AC156" s="67"/>
      <c r="AD156" s="67"/>
      <c r="AE156" s="67"/>
      <c r="AF156" s="67"/>
      <c r="AG156" s="67"/>
      <c r="AH156" s="67"/>
      <c r="AI156" s="67"/>
      <c r="AJ156" s="67"/>
      <c r="AK156" s="67"/>
      <c r="AL156" s="67"/>
      <c r="AM156" s="67"/>
      <c r="AN156" s="67"/>
      <c r="AO156" s="67"/>
      <c r="AP156" s="67"/>
      <c r="AQ156" s="67"/>
    </row>
    <row r="157" spans="1:43">
      <c r="A157" s="117"/>
      <c r="B157" s="111"/>
      <c r="C157" s="145"/>
      <c r="D157" s="113"/>
      <c r="E157" s="118"/>
      <c r="F157" s="119"/>
      <c r="G157" s="67"/>
      <c r="H157" s="67"/>
      <c r="I157" s="67"/>
      <c r="J157" s="67"/>
      <c r="K157" s="67"/>
      <c r="L157" s="67"/>
      <c r="M157" s="67"/>
      <c r="N157" s="67"/>
      <c r="O157" s="67"/>
      <c r="P157" s="67"/>
      <c r="Q157" s="67"/>
      <c r="R157" s="67"/>
      <c r="S157" s="67"/>
      <c r="T157" s="67"/>
      <c r="U157" s="67"/>
      <c r="V157" s="67"/>
      <c r="W157" s="67"/>
      <c r="X157" s="67"/>
      <c r="Y157" s="67"/>
      <c r="Z157" s="67"/>
      <c r="AA157" s="67"/>
      <c r="AB157" s="67"/>
      <c r="AC157" s="67"/>
      <c r="AD157" s="67"/>
      <c r="AE157" s="67"/>
      <c r="AF157" s="67"/>
      <c r="AG157" s="67"/>
      <c r="AH157" s="67"/>
      <c r="AI157" s="67"/>
      <c r="AJ157" s="67"/>
      <c r="AK157" s="67"/>
      <c r="AL157" s="67"/>
      <c r="AM157" s="67"/>
      <c r="AN157" s="67"/>
      <c r="AO157" s="67"/>
      <c r="AP157" s="67"/>
      <c r="AQ157" s="67"/>
    </row>
    <row r="158" spans="1:43" ht="28.5">
      <c r="A158" s="117" t="s">
        <v>194</v>
      </c>
      <c r="B158" s="111" t="s">
        <v>195</v>
      </c>
      <c r="C158" s="145" t="s">
        <v>74</v>
      </c>
      <c r="D158" s="113">
        <v>8</v>
      </c>
      <c r="E158" s="118"/>
      <c r="F158" s="119">
        <f>E158*D158</f>
        <v>0</v>
      </c>
      <c r="G158" s="67"/>
      <c r="H158" s="67"/>
      <c r="I158" s="67"/>
      <c r="J158" s="67"/>
      <c r="K158" s="67"/>
      <c r="L158" s="67"/>
      <c r="M158" s="67"/>
      <c r="N158" s="67"/>
      <c r="O158" s="67"/>
      <c r="P158" s="67"/>
      <c r="Q158" s="67"/>
      <c r="R158" s="67"/>
      <c r="S158" s="67"/>
      <c r="T158" s="67"/>
      <c r="U158" s="67"/>
      <c r="V158" s="67"/>
      <c r="W158" s="67"/>
      <c r="X158" s="67"/>
      <c r="Y158" s="67"/>
      <c r="Z158" s="67"/>
      <c r="AA158" s="67"/>
      <c r="AB158" s="67"/>
      <c r="AC158" s="67"/>
      <c r="AD158" s="67"/>
      <c r="AE158" s="67"/>
      <c r="AF158" s="67"/>
      <c r="AG158" s="67"/>
      <c r="AH158" s="67"/>
      <c r="AI158" s="67"/>
      <c r="AJ158" s="67"/>
      <c r="AK158" s="67"/>
      <c r="AL158" s="67"/>
      <c r="AM158" s="67"/>
      <c r="AN158" s="67"/>
      <c r="AO158" s="67"/>
      <c r="AP158" s="67"/>
      <c r="AQ158" s="67"/>
    </row>
    <row r="159" spans="1:43">
      <c r="A159" s="117"/>
      <c r="B159" s="111"/>
      <c r="C159" s="145"/>
      <c r="D159" s="113"/>
      <c r="E159" s="118"/>
      <c r="F159" s="119"/>
      <c r="G159" s="67"/>
      <c r="H159" s="67"/>
      <c r="I159" s="67"/>
      <c r="J159" s="67"/>
      <c r="K159" s="67"/>
      <c r="L159" s="67"/>
      <c r="M159" s="67"/>
      <c r="N159" s="67"/>
      <c r="O159" s="67"/>
      <c r="P159" s="67"/>
      <c r="Q159" s="67"/>
      <c r="R159" s="67"/>
      <c r="S159" s="67"/>
      <c r="T159" s="67"/>
      <c r="U159" s="67"/>
      <c r="V159" s="67"/>
      <c r="W159" s="67"/>
      <c r="X159" s="67"/>
      <c r="Y159" s="67"/>
      <c r="Z159" s="67"/>
      <c r="AA159" s="67"/>
      <c r="AB159" s="67"/>
      <c r="AC159" s="67"/>
      <c r="AD159" s="67"/>
      <c r="AE159" s="67"/>
      <c r="AF159" s="67"/>
      <c r="AG159" s="67"/>
      <c r="AH159" s="67"/>
      <c r="AI159" s="67"/>
      <c r="AJ159" s="67"/>
      <c r="AK159" s="67"/>
      <c r="AL159" s="67"/>
      <c r="AM159" s="67"/>
      <c r="AN159" s="67"/>
      <c r="AO159" s="67"/>
      <c r="AP159" s="67"/>
      <c r="AQ159" s="67"/>
    </row>
    <row r="160" spans="1:43" ht="42.75">
      <c r="A160" s="117" t="s">
        <v>196</v>
      </c>
      <c r="B160" s="111" t="s">
        <v>197</v>
      </c>
      <c r="C160" s="145" t="s">
        <v>74</v>
      </c>
      <c r="D160" s="113">
        <v>26</v>
      </c>
      <c r="E160" s="118"/>
      <c r="F160" s="119">
        <f>E160*D160</f>
        <v>0</v>
      </c>
      <c r="G160" s="67"/>
      <c r="H160" s="67"/>
      <c r="I160" s="67"/>
      <c r="J160" s="67"/>
      <c r="K160" s="67"/>
      <c r="L160" s="67"/>
      <c r="M160" s="67"/>
      <c r="N160" s="67"/>
      <c r="O160" s="67"/>
      <c r="P160" s="67"/>
      <c r="Q160" s="67"/>
      <c r="R160" s="67"/>
      <c r="S160" s="67"/>
      <c r="T160" s="67"/>
      <c r="U160" s="67"/>
      <c r="V160" s="67"/>
      <c r="W160" s="67"/>
      <c r="X160" s="67"/>
      <c r="Y160" s="67"/>
      <c r="Z160" s="67"/>
      <c r="AA160" s="67"/>
      <c r="AB160" s="67"/>
      <c r="AC160" s="67"/>
      <c r="AD160" s="67"/>
      <c r="AE160" s="67"/>
      <c r="AF160" s="67"/>
      <c r="AG160" s="67"/>
      <c r="AH160" s="67"/>
      <c r="AI160" s="67"/>
      <c r="AJ160" s="67"/>
      <c r="AK160" s="67"/>
      <c r="AL160" s="67"/>
      <c r="AM160" s="67"/>
      <c r="AN160" s="67"/>
      <c r="AO160" s="67"/>
      <c r="AP160" s="67"/>
      <c r="AQ160" s="67"/>
    </row>
    <row r="161" spans="1:43">
      <c r="A161" s="117"/>
      <c r="B161" s="111"/>
      <c r="C161" s="145"/>
      <c r="D161" s="113"/>
      <c r="E161" s="118"/>
      <c r="F161" s="119"/>
      <c r="G161" s="67"/>
      <c r="H161" s="67"/>
      <c r="I161" s="67"/>
      <c r="J161" s="67"/>
      <c r="K161" s="67"/>
      <c r="L161" s="67"/>
      <c r="M161" s="67"/>
      <c r="N161" s="67"/>
      <c r="O161" s="67"/>
      <c r="P161" s="67"/>
      <c r="Q161" s="67"/>
      <c r="R161" s="67"/>
      <c r="S161" s="67"/>
      <c r="T161" s="67"/>
      <c r="U161" s="67"/>
      <c r="V161" s="67"/>
      <c r="W161" s="67"/>
      <c r="X161" s="67"/>
      <c r="Y161" s="67"/>
      <c r="Z161" s="67"/>
      <c r="AA161" s="67"/>
      <c r="AB161" s="67"/>
      <c r="AC161" s="67"/>
      <c r="AD161" s="67"/>
      <c r="AE161" s="67"/>
      <c r="AF161" s="67"/>
      <c r="AG161" s="67"/>
      <c r="AH161" s="67"/>
      <c r="AI161" s="67"/>
      <c r="AJ161" s="67"/>
      <c r="AK161" s="67"/>
      <c r="AL161" s="67"/>
      <c r="AM161" s="67"/>
      <c r="AN161" s="67"/>
      <c r="AO161" s="67"/>
      <c r="AP161" s="67"/>
      <c r="AQ161" s="67"/>
    </row>
    <row r="162" spans="1:43" ht="57">
      <c r="A162" s="117" t="s">
        <v>198</v>
      </c>
      <c r="B162" s="111" t="s">
        <v>199</v>
      </c>
      <c r="C162" s="145" t="s">
        <v>74</v>
      </c>
      <c r="D162" s="113">
        <v>15</v>
      </c>
      <c r="E162" s="118"/>
      <c r="F162" s="119">
        <f>E162*D162</f>
        <v>0</v>
      </c>
      <c r="G162" s="67"/>
      <c r="H162" s="67"/>
      <c r="I162" s="67"/>
      <c r="J162" s="67"/>
      <c r="K162" s="67"/>
      <c r="L162" s="67"/>
      <c r="M162" s="67"/>
      <c r="N162" s="67"/>
      <c r="O162" s="67"/>
      <c r="P162" s="67"/>
      <c r="Q162" s="67"/>
      <c r="R162" s="67"/>
      <c r="S162" s="67"/>
      <c r="T162" s="67"/>
      <c r="U162" s="67"/>
      <c r="V162" s="67"/>
      <c r="W162" s="67"/>
      <c r="X162" s="67"/>
      <c r="Y162" s="67"/>
      <c r="Z162" s="67"/>
      <c r="AA162" s="67"/>
      <c r="AB162" s="67"/>
      <c r="AC162" s="67"/>
      <c r="AD162" s="67"/>
      <c r="AE162" s="67"/>
      <c r="AF162" s="67"/>
      <c r="AG162" s="67"/>
      <c r="AH162" s="67"/>
      <c r="AI162" s="67"/>
      <c r="AJ162" s="67"/>
      <c r="AK162" s="67"/>
      <c r="AL162" s="67"/>
      <c r="AM162" s="67"/>
      <c r="AN162" s="67"/>
      <c r="AO162" s="67"/>
      <c r="AP162" s="67"/>
      <c r="AQ162" s="67"/>
    </row>
    <row r="163" spans="1:43">
      <c r="A163" s="117"/>
      <c r="B163" s="111"/>
      <c r="C163" s="145"/>
      <c r="D163" s="113"/>
      <c r="E163" s="118"/>
      <c r="F163" s="119"/>
      <c r="G163" s="67"/>
      <c r="H163" s="67"/>
      <c r="I163" s="67"/>
      <c r="J163" s="67"/>
      <c r="K163" s="67"/>
      <c r="L163" s="67"/>
      <c r="M163" s="67"/>
      <c r="N163" s="67"/>
      <c r="O163" s="67"/>
      <c r="P163" s="67"/>
      <c r="Q163" s="67"/>
      <c r="R163" s="67"/>
      <c r="S163" s="67"/>
      <c r="T163" s="67"/>
      <c r="U163" s="67"/>
      <c r="V163" s="67"/>
      <c r="W163" s="67"/>
      <c r="X163" s="67"/>
      <c r="Y163" s="67"/>
      <c r="Z163" s="67"/>
      <c r="AA163" s="67"/>
      <c r="AB163" s="67"/>
      <c r="AC163" s="67"/>
      <c r="AD163" s="67"/>
      <c r="AE163" s="67"/>
      <c r="AF163" s="67"/>
      <c r="AG163" s="67"/>
      <c r="AH163" s="67"/>
      <c r="AI163" s="67"/>
      <c r="AJ163" s="67"/>
      <c r="AK163" s="67"/>
      <c r="AL163" s="67"/>
      <c r="AM163" s="67"/>
      <c r="AN163" s="67"/>
      <c r="AO163" s="67"/>
      <c r="AP163" s="67"/>
      <c r="AQ163" s="67"/>
    </row>
    <row r="164" spans="1:43" ht="28.5">
      <c r="A164" s="117" t="s">
        <v>198</v>
      </c>
      <c r="B164" s="111" t="s">
        <v>200</v>
      </c>
      <c r="C164" s="145" t="s">
        <v>71</v>
      </c>
      <c r="D164" s="113">
        <v>82</v>
      </c>
      <c r="E164" s="118"/>
      <c r="F164" s="119">
        <f t="shared" si="3"/>
        <v>0</v>
      </c>
      <c r="G164" s="67"/>
      <c r="H164" s="67"/>
      <c r="I164" s="67"/>
      <c r="J164" s="67"/>
      <c r="K164" s="67"/>
      <c r="L164" s="67"/>
      <c r="M164" s="67"/>
      <c r="N164" s="67"/>
      <c r="O164" s="67"/>
      <c r="P164" s="67"/>
      <c r="Q164" s="67"/>
      <c r="R164" s="67"/>
      <c r="S164" s="67"/>
      <c r="T164" s="67"/>
      <c r="U164" s="67"/>
      <c r="V164" s="67"/>
      <c r="W164" s="67"/>
      <c r="X164" s="67"/>
      <c r="Y164" s="67"/>
      <c r="Z164" s="67"/>
      <c r="AA164" s="67"/>
      <c r="AB164" s="67"/>
      <c r="AC164" s="67"/>
      <c r="AD164" s="67"/>
      <c r="AE164" s="67"/>
      <c r="AF164" s="67"/>
      <c r="AG164" s="67"/>
      <c r="AH164" s="67"/>
      <c r="AI164" s="67"/>
      <c r="AJ164" s="67"/>
      <c r="AK164" s="67"/>
      <c r="AL164" s="67"/>
      <c r="AM164" s="67"/>
      <c r="AN164" s="67"/>
      <c r="AO164" s="67"/>
      <c r="AP164" s="67"/>
      <c r="AQ164" s="67"/>
    </row>
    <row r="165" spans="1:43">
      <c r="A165" s="117"/>
      <c r="B165" s="111"/>
      <c r="C165" s="145"/>
      <c r="D165" s="113"/>
      <c r="E165" s="118"/>
      <c r="F165" s="119"/>
      <c r="G165" s="67"/>
      <c r="H165" s="67"/>
      <c r="I165" s="67"/>
      <c r="J165" s="67"/>
      <c r="K165" s="67"/>
      <c r="L165" s="67"/>
      <c r="M165" s="67"/>
      <c r="N165" s="67"/>
      <c r="O165" s="67"/>
      <c r="P165" s="67"/>
      <c r="Q165" s="67"/>
      <c r="R165" s="67"/>
      <c r="S165" s="67"/>
      <c r="T165" s="67"/>
      <c r="U165" s="67"/>
      <c r="V165" s="67"/>
      <c r="W165" s="67"/>
      <c r="X165" s="67"/>
      <c r="Y165" s="67"/>
      <c r="Z165" s="67"/>
      <c r="AA165" s="67"/>
      <c r="AB165" s="67"/>
      <c r="AC165" s="67"/>
      <c r="AD165" s="67"/>
      <c r="AE165" s="67"/>
      <c r="AF165" s="67"/>
      <c r="AG165" s="67"/>
      <c r="AH165" s="67"/>
      <c r="AI165" s="67"/>
      <c r="AJ165" s="67"/>
      <c r="AK165" s="67"/>
      <c r="AL165" s="67"/>
      <c r="AM165" s="67"/>
      <c r="AN165" s="67"/>
      <c r="AO165" s="67"/>
      <c r="AP165" s="67"/>
      <c r="AQ165" s="67"/>
    </row>
    <row r="166" spans="1:43" ht="28.5">
      <c r="A166" s="117" t="s">
        <v>201</v>
      </c>
      <c r="B166" s="111" t="s">
        <v>171</v>
      </c>
      <c r="C166" s="145">
        <v>0.05</v>
      </c>
      <c r="D166" s="113"/>
      <c r="E166" s="118"/>
      <c r="F166" s="119">
        <f>SUM(F148:F164)*C166</f>
        <v>0</v>
      </c>
      <c r="G166" s="67"/>
      <c r="H166" s="67"/>
      <c r="I166" s="67"/>
      <c r="J166" s="67"/>
      <c r="K166" s="67"/>
      <c r="L166" s="67"/>
      <c r="M166" s="67"/>
      <c r="N166" s="67"/>
      <c r="O166" s="67"/>
      <c r="P166" s="67"/>
      <c r="Q166" s="67"/>
      <c r="R166" s="67"/>
      <c r="S166" s="67"/>
      <c r="T166" s="67"/>
      <c r="U166" s="67"/>
      <c r="V166" s="67"/>
      <c r="W166" s="67"/>
      <c r="X166" s="67"/>
      <c r="Y166" s="67"/>
      <c r="Z166" s="67"/>
      <c r="AA166" s="67"/>
      <c r="AB166" s="67"/>
      <c r="AC166" s="67"/>
      <c r="AD166" s="67"/>
      <c r="AE166" s="67"/>
      <c r="AF166" s="67"/>
      <c r="AG166" s="67"/>
      <c r="AH166" s="67"/>
      <c r="AI166" s="67"/>
      <c r="AJ166" s="67"/>
      <c r="AK166" s="67"/>
      <c r="AL166" s="67"/>
      <c r="AM166" s="67"/>
      <c r="AN166" s="67"/>
      <c r="AO166" s="67"/>
      <c r="AP166" s="67"/>
      <c r="AQ166" s="67"/>
    </row>
    <row r="167" spans="1:43">
      <c r="A167" s="117"/>
      <c r="B167" s="111"/>
      <c r="C167" s="145"/>
      <c r="D167" s="113"/>
      <c r="E167" s="118"/>
      <c r="F167" s="119"/>
      <c r="G167" s="67"/>
      <c r="H167" s="67"/>
      <c r="I167" s="67"/>
      <c r="J167" s="67"/>
      <c r="K167" s="67"/>
      <c r="L167" s="67"/>
      <c r="M167" s="67"/>
      <c r="N167" s="67"/>
      <c r="O167" s="67"/>
      <c r="P167" s="67"/>
      <c r="Q167" s="67"/>
      <c r="R167" s="67"/>
      <c r="S167" s="67"/>
      <c r="T167" s="67"/>
      <c r="U167" s="67"/>
      <c r="V167" s="67"/>
      <c r="W167" s="67"/>
      <c r="X167" s="67"/>
      <c r="Y167" s="67"/>
      <c r="Z167" s="67"/>
      <c r="AA167" s="67"/>
      <c r="AB167" s="67"/>
      <c r="AC167" s="67"/>
      <c r="AD167" s="67"/>
      <c r="AE167" s="67"/>
      <c r="AF167" s="67"/>
      <c r="AG167" s="67"/>
      <c r="AH167" s="67"/>
      <c r="AI167" s="67"/>
      <c r="AJ167" s="67"/>
      <c r="AK167" s="67"/>
      <c r="AL167" s="67"/>
      <c r="AM167" s="67"/>
      <c r="AN167" s="67"/>
      <c r="AO167" s="67"/>
      <c r="AP167" s="67"/>
      <c r="AQ167" s="67"/>
    </row>
    <row r="168" spans="1:43" ht="15" thickBot="1">
      <c r="A168" s="120" t="s">
        <v>182</v>
      </c>
      <c r="B168" s="121" t="s">
        <v>183</v>
      </c>
      <c r="C168" s="122"/>
      <c r="D168" s="123"/>
      <c r="E168" s="124"/>
      <c r="F168" s="125">
        <f>SUM(F148:F166)</f>
        <v>0</v>
      </c>
      <c r="G168" s="67"/>
      <c r="H168" s="67"/>
      <c r="I168" s="67"/>
      <c r="J168" s="67"/>
      <c r="K168" s="67"/>
      <c r="L168" s="67"/>
      <c r="M168" s="67"/>
      <c r="N168" s="67"/>
      <c r="O168" s="67"/>
      <c r="P168" s="67"/>
      <c r="Q168" s="67"/>
      <c r="R168" s="67"/>
      <c r="S168" s="67"/>
      <c r="T168" s="67"/>
      <c r="U168" s="67"/>
      <c r="V168" s="67"/>
      <c r="W168" s="67"/>
      <c r="X168" s="67"/>
      <c r="Y168" s="67"/>
      <c r="Z168" s="67"/>
      <c r="AA168" s="67"/>
      <c r="AB168" s="67"/>
      <c r="AC168" s="67"/>
      <c r="AD168" s="67"/>
      <c r="AE168" s="67"/>
      <c r="AF168" s="67"/>
      <c r="AG168" s="67"/>
      <c r="AH168" s="67"/>
      <c r="AI168" s="67"/>
      <c r="AJ168" s="67"/>
      <c r="AK168" s="67"/>
      <c r="AL168" s="67"/>
      <c r="AM168" s="67"/>
      <c r="AN168" s="67"/>
      <c r="AO168" s="67"/>
      <c r="AP168" s="67"/>
      <c r="AQ168" s="67"/>
    </row>
    <row r="169" spans="1:43" ht="15" thickBot="1">
      <c r="A169" s="147"/>
      <c r="F169" s="157"/>
      <c r="G169" s="67"/>
      <c r="H169" s="67"/>
      <c r="I169" s="67"/>
      <c r="J169" s="67"/>
      <c r="K169" s="67"/>
      <c r="L169" s="67"/>
      <c r="M169" s="67"/>
      <c r="N169" s="67"/>
      <c r="O169" s="67"/>
      <c r="P169" s="67"/>
      <c r="Q169" s="67"/>
      <c r="R169" s="67"/>
      <c r="S169" s="67"/>
      <c r="T169" s="67"/>
      <c r="U169" s="67"/>
      <c r="V169" s="67"/>
      <c r="W169" s="67"/>
      <c r="X169" s="67"/>
      <c r="Y169" s="67"/>
      <c r="Z169" s="67"/>
      <c r="AA169" s="67"/>
      <c r="AB169" s="67"/>
      <c r="AC169" s="67"/>
      <c r="AD169" s="67"/>
      <c r="AE169" s="67"/>
      <c r="AF169" s="67"/>
      <c r="AG169" s="67"/>
      <c r="AH169" s="67"/>
      <c r="AI169" s="67"/>
      <c r="AJ169" s="67"/>
      <c r="AK169" s="67"/>
      <c r="AL169" s="67"/>
      <c r="AM169" s="67"/>
      <c r="AN169" s="67"/>
      <c r="AO169" s="67"/>
      <c r="AP169" s="67"/>
      <c r="AQ169" s="67"/>
    </row>
    <row r="170" spans="1:43" ht="18" thickBot="1">
      <c r="A170" s="85" t="s">
        <v>40</v>
      </c>
      <c r="B170" s="86" t="s">
        <v>27</v>
      </c>
      <c r="C170" s="87"/>
      <c r="D170" s="88"/>
      <c r="E170" s="89"/>
      <c r="F170" s="163">
        <f>F168+F144+F132</f>
        <v>0</v>
      </c>
      <c r="G170" s="67"/>
      <c r="H170" s="67"/>
      <c r="I170" s="67"/>
      <c r="J170" s="67"/>
      <c r="K170" s="67"/>
      <c r="L170" s="67"/>
      <c r="M170" s="67"/>
      <c r="N170" s="67"/>
      <c r="O170" s="67"/>
      <c r="P170" s="67"/>
      <c r="Q170" s="67"/>
      <c r="R170" s="67"/>
      <c r="S170" s="67"/>
      <c r="T170" s="67"/>
      <c r="U170" s="67"/>
      <c r="V170" s="67"/>
      <c r="W170" s="67"/>
      <c r="X170" s="67"/>
      <c r="Y170" s="67"/>
      <c r="Z170" s="67"/>
      <c r="AA170" s="67"/>
      <c r="AB170" s="67"/>
      <c r="AC170" s="67"/>
      <c r="AD170" s="67"/>
      <c r="AE170" s="67"/>
      <c r="AF170" s="67"/>
      <c r="AG170" s="67"/>
      <c r="AH170" s="67"/>
      <c r="AI170" s="67"/>
      <c r="AJ170" s="67"/>
      <c r="AK170" s="67"/>
      <c r="AL170" s="67"/>
      <c r="AM170" s="67"/>
      <c r="AN170" s="67"/>
      <c r="AO170" s="67"/>
      <c r="AP170" s="67"/>
      <c r="AQ170" s="67"/>
    </row>
    <row r="171" spans="1:43" ht="15" thickBot="1">
      <c r="G171" s="67"/>
      <c r="H171" s="67"/>
      <c r="I171" s="67"/>
      <c r="J171" s="67"/>
      <c r="K171" s="67"/>
      <c r="L171" s="67"/>
      <c r="M171" s="67"/>
      <c r="N171" s="67"/>
      <c r="O171" s="67"/>
      <c r="P171" s="67"/>
      <c r="Q171" s="67"/>
      <c r="R171" s="67"/>
      <c r="S171" s="67"/>
      <c r="T171" s="67"/>
      <c r="U171" s="67"/>
      <c r="V171" s="67"/>
      <c r="W171" s="67"/>
      <c r="X171" s="67"/>
      <c r="Y171" s="67"/>
      <c r="Z171" s="67"/>
      <c r="AA171" s="67"/>
      <c r="AB171" s="67"/>
      <c r="AC171" s="67"/>
      <c r="AD171" s="67"/>
      <c r="AE171" s="67"/>
      <c r="AF171" s="67"/>
      <c r="AG171" s="67"/>
      <c r="AH171" s="67"/>
      <c r="AI171" s="67"/>
      <c r="AJ171" s="67"/>
      <c r="AK171" s="67"/>
      <c r="AL171" s="67"/>
      <c r="AM171" s="67"/>
      <c r="AN171" s="67"/>
      <c r="AO171" s="67"/>
      <c r="AP171" s="67"/>
      <c r="AQ171" s="67"/>
    </row>
    <row r="172" spans="1:43" ht="18" thickBot="1">
      <c r="A172" s="85" t="s">
        <v>202</v>
      </c>
      <c r="B172" s="86" t="s">
        <v>29</v>
      </c>
      <c r="C172" s="87"/>
      <c r="D172" s="88"/>
      <c r="E172" s="89"/>
      <c r="F172" s="90"/>
      <c r="G172" s="67"/>
      <c r="H172" s="67"/>
      <c r="I172" s="67"/>
      <c r="J172" s="67"/>
      <c r="K172" s="67"/>
      <c r="L172" s="67"/>
      <c r="M172" s="67"/>
      <c r="N172" s="67"/>
      <c r="O172" s="67"/>
      <c r="P172" s="67"/>
      <c r="Q172" s="67"/>
      <c r="R172" s="67"/>
      <c r="S172" s="67"/>
      <c r="T172" s="67"/>
      <c r="U172" s="67"/>
      <c r="V172" s="67"/>
      <c r="W172" s="67"/>
      <c r="X172" s="67"/>
      <c r="Y172" s="67"/>
      <c r="Z172" s="67"/>
      <c r="AA172" s="67"/>
      <c r="AB172" s="67"/>
      <c r="AC172" s="67"/>
      <c r="AD172" s="67"/>
      <c r="AE172" s="67"/>
      <c r="AF172" s="67"/>
      <c r="AG172" s="67"/>
      <c r="AH172" s="67"/>
      <c r="AI172" s="67"/>
      <c r="AJ172" s="67"/>
      <c r="AK172" s="67"/>
      <c r="AL172" s="67"/>
      <c r="AM172" s="67"/>
      <c r="AN172" s="67"/>
      <c r="AO172" s="67"/>
      <c r="AP172" s="67"/>
      <c r="AQ172" s="67"/>
    </row>
    <row r="173" spans="1:43" ht="15" thickBot="1">
      <c r="A173" s="158"/>
      <c r="B173" s="159"/>
      <c r="C173" s="160"/>
      <c r="D173" s="113"/>
      <c r="E173" s="141"/>
      <c r="F173" s="161"/>
      <c r="G173" s="67"/>
      <c r="H173" s="67"/>
      <c r="I173" s="67"/>
      <c r="J173" s="67"/>
      <c r="K173" s="67"/>
      <c r="L173" s="67"/>
      <c r="M173" s="67"/>
      <c r="N173" s="67"/>
      <c r="O173" s="67"/>
      <c r="P173" s="67"/>
      <c r="Q173" s="67"/>
      <c r="R173" s="67"/>
      <c r="S173" s="67"/>
      <c r="T173" s="67"/>
      <c r="U173" s="67"/>
      <c r="V173" s="67"/>
      <c r="W173" s="67"/>
      <c r="X173" s="67"/>
      <c r="Y173" s="67"/>
      <c r="Z173" s="67"/>
      <c r="AA173" s="67"/>
      <c r="AB173" s="67"/>
      <c r="AC173" s="67"/>
      <c r="AD173" s="67"/>
      <c r="AE173" s="67"/>
      <c r="AF173" s="67"/>
      <c r="AG173" s="67"/>
      <c r="AH173" s="67"/>
      <c r="AI173" s="67"/>
      <c r="AJ173" s="67"/>
      <c r="AK173" s="67"/>
      <c r="AL173" s="67"/>
      <c r="AM173" s="67"/>
      <c r="AN173" s="67"/>
      <c r="AO173" s="67"/>
      <c r="AP173" s="67"/>
      <c r="AQ173" s="67"/>
    </row>
    <row r="174" spans="1:43">
      <c r="A174" s="97" t="s">
        <v>203</v>
      </c>
      <c r="B174" s="98" t="s">
        <v>204</v>
      </c>
      <c r="C174" s="99"/>
      <c r="D174" s="100"/>
      <c r="E174" s="101"/>
      <c r="F174" s="102"/>
      <c r="G174" s="67"/>
      <c r="H174" s="67"/>
      <c r="I174" s="67"/>
      <c r="J174" s="67"/>
      <c r="K174" s="67"/>
      <c r="L174" s="67"/>
      <c r="M174" s="67"/>
      <c r="N174" s="67"/>
      <c r="O174" s="67"/>
      <c r="P174" s="67"/>
      <c r="Q174" s="67"/>
      <c r="R174" s="67"/>
      <c r="S174" s="67"/>
      <c r="T174" s="67"/>
      <c r="U174" s="67"/>
      <c r="V174" s="67"/>
      <c r="W174" s="67"/>
      <c r="X174" s="67"/>
      <c r="Y174" s="67"/>
      <c r="Z174" s="67"/>
      <c r="AA174" s="67"/>
      <c r="AB174" s="67"/>
      <c r="AC174" s="67"/>
      <c r="AD174" s="67"/>
      <c r="AE174" s="67"/>
      <c r="AF174" s="67"/>
      <c r="AG174" s="67"/>
      <c r="AH174" s="67"/>
      <c r="AI174" s="67"/>
      <c r="AJ174" s="67"/>
      <c r="AK174" s="67"/>
      <c r="AL174" s="67"/>
      <c r="AM174" s="67"/>
      <c r="AN174" s="67"/>
      <c r="AO174" s="67"/>
      <c r="AP174" s="67"/>
      <c r="AQ174" s="67"/>
    </row>
    <row r="175" spans="1:43">
      <c r="A175" s="158"/>
      <c r="B175" s="159"/>
      <c r="C175" s="160"/>
      <c r="D175" s="113"/>
      <c r="E175" s="141"/>
      <c r="F175" s="161"/>
      <c r="G175" s="67"/>
      <c r="H175" s="67"/>
      <c r="I175" s="67"/>
      <c r="J175" s="67"/>
      <c r="K175" s="67"/>
      <c r="L175" s="67"/>
      <c r="M175" s="67"/>
      <c r="N175" s="67"/>
      <c r="O175" s="67"/>
      <c r="P175" s="67"/>
      <c r="Q175" s="67"/>
      <c r="R175" s="67"/>
      <c r="S175" s="67"/>
      <c r="T175" s="67"/>
      <c r="U175" s="67"/>
      <c r="V175" s="67"/>
      <c r="W175" s="67"/>
      <c r="X175" s="67"/>
      <c r="Y175" s="67"/>
      <c r="Z175" s="67"/>
      <c r="AA175" s="67"/>
      <c r="AB175" s="67"/>
      <c r="AC175" s="67"/>
      <c r="AD175" s="67"/>
      <c r="AE175" s="67"/>
      <c r="AF175" s="67"/>
      <c r="AG175" s="67"/>
      <c r="AH175" s="67"/>
      <c r="AI175" s="67"/>
      <c r="AJ175" s="67"/>
      <c r="AK175" s="67"/>
      <c r="AL175" s="67"/>
      <c r="AM175" s="67"/>
      <c r="AN175" s="67"/>
      <c r="AO175" s="67"/>
      <c r="AP175" s="67"/>
      <c r="AQ175" s="67"/>
    </row>
    <row r="176" spans="1:43" ht="71.25">
      <c r="A176" s="117" t="s">
        <v>205</v>
      </c>
      <c r="B176" s="111" t="s">
        <v>206</v>
      </c>
      <c r="C176" s="145" t="s">
        <v>74</v>
      </c>
      <c r="D176" s="113">
        <v>4</v>
      </c>
      <c r="E176" s="118"/>
      <c r="F176" s="119">
        <f>E176*D176</f>
        <v>0</v>
      </c>
      <c r="G176" s="67"/>
      <c r="H176" s="67"/>
      <c r="I176" s="67"/>
      <c r="J176" s="67"/>
      <c r="K176" s="67"/>
      <c r="L176" s="67"/>
      <c r="M176" s="67"/>
      <c r="N176" s="67"/>
      <c r="O176" s="67"/>
      <c r="P176" s="67"/>
      <c r="Q176" s="67"/>
      <c r="R176" s="67"/>
      <c r="S176" s="67"/>
      <c r="T176" s="67"/>
      <c r="U176" s="67"/>
      <c r="V176" s="67"/>
      <c r="W176" s="67"/>
      <c r="X176" s="67"/>
      <c r="Y176" s="67"/>
      <c r="Z176" s="67"/>
      <c r="AA176" s="67"/>
      <c r="AB176" s="67"/>
      <c r="AC176" s="67"/>
      <c r="AD176" s="67"/>
      <c r="AE176" s="67"/>
      <c r="AF176" s="67"/>
      <c r="AG176" s="67"/>
      <c r="AH176" s="67"/>
      <c r="AI176" s="67"/>
      <c r="AJ176" s="67"/>
      <c r="AK176" s="67"/>
      <c r="AL176" s="67"/>
      <c r="AM176" s="67"/>
      <c r="AN176" s="67"/>
      <c r="AO176" s="67"/>
      <c r="AP176" s="67"/>
      <c r="AQ176" s="67"/>
    </row>
    <row r="177" spans="1:43">
      <c r="A177" s="158"/>
      <c r="B177" s="111"/>
      <c r="C177" s="145"/>
      <c r="D177" s="113"/>
      <c r="E177" s="118"/>
      <c r="F177" s="119"/>
      <c r="G177" s="67"/>
      <c r="H177" s="67"/>
      <c r="I177" s="67"/>
      <c r="J177" s="67"/>
      <c r="K177" s="67"/>
      <c r="L177" s="67"/>
      <c r="M177" s="67"/>
      <c r="N177" s="67"/>
      <c r="O177" s="67"/>
      <c r="P177" s="67"/>
      <c r="Q177" s="67"/>
      <c r="R177" s="67"/>
      <c r="S177" s="67"/>
      <c r="T177" s="67"/>
      <c r="U177" s="67"/>
      <c r="V177" s="67"/>
      <c r="W177" s="67"/>
      <c r="X177" s="67"/>
      <c r="Y177" s="67"/>
      <c r="Z177" s="67"/>
      <c r="AA177" s="67"/>
      <c r="AB177" s="67"/>
      <c r="AC177" s="67"/>
      <c r="AD177" s="67"/>
      <c r="AE177" s="67"/>
      <c r="AF177" s="67"/>
      <c r="AG177" s="67"/>
      <c r="AH177" s="67"/>
      <c r="AI177" s="67"/>
      <c r="AJ177" s="67"/>
      <c r="AK177" s="67"/>
      <c r="AL177" s="67"/>
      <c r="AM177" s="67"/>
      <c r="AN177" s="67"/>
      <c r="AO177" s="67"/>
      <c r="AP177" s="67"/>
      <c r="AQ177" s="67"/>
    </row>
    <row r="178" spans="1:43" ht="71.25">
      <c r="A178" s="117" t="s">
        <v>207</v>
      </c>
      <c r="B178" s="111" t="s">
        <v>208</v>
      </c>
      <c r="C178" s="145" t="s">
        <v>74</v>
      </c>
      <c r="D178" s="113">
        <v>5</v>
      </c>
      <c r="E178" s="118"/>
      <c r="F178" s="119">
        <f>E178*D178</f>
        <v>0</v>
      </c>
      <c r="G178" s="67"/>
      <c r="H178" s="67"/>
      <c r="I178" s="67"/>
      <c r="J178" s="67"/>
      <c r="K178" s="67"/>
      <c r="L178" s="67"/>
      <c r="M178" s="67"/>
      <c r="N178" s="67"/>
      <c r="O178" s="67"/>
      <c r="P178" s="67"/>
      <c r="Q178" s="67"/>
      <c r="R178" s="67"/>
      <c r="S178" s="67"/>
      <c r="T178" s="67"/>
      <c r="U178" s="67"/>
      <c r="V178" s="67"/>
      <c r="W178" s="67"/>
      <c r="X178" s="67"/>
      <c r="Y178" s="67"/>
      <c r="Z178" s="67"/>
      <c r="AA178" s="67"/>
      <c r="AB178" s="67"/>
      <c r="AC178" s="67"/>
      <c r="AD178" s="67"/>
      <c r="AE178" s="67"/>
      <c r="AF178" s="67"/>
      <c r="AG178" s="67"/>
      <c r="AH178" s="67"/>
      <c r="AI178" s="67"/>
      <c r="AJ178" s="67"/>
      <c r="AK178" s="67"/>
      <c r="AL178" s="67"/>
      <c r="AM178" s="67"/>
      <c r="AN178" s="67"/>
      <c r="AO178" s="67"/>
      <c r="AP178" s="67"/>
      <c r="AQ178" s="67"/>
    </row>
    <row r="179" spans="1:43">
      <c r="A179" s="158"/>
      <c r="B179" s="111"/>
      <c r="C179" s="145"/>
      <c r="D179" s="113"/>
      <c r="E179" s="118"/>
      <c r="F179" s="119"/>
      <c r="G179" s="67"/>
      <c r="H179" s="67"/>
      <c r="I179" s="67"/>
      <c r="J179" s="67"/>
      <c r="K179" s="67"/>
      <c r="L179" s="67"/>
      <c r="M179" s="67"/>
      <c r="N179" s="67"/>
      <c r="O179" s="67"/>
      <c r="P179" s="67"/>
      <c r="Q179" s="67"/>
      <c r="R179" s="67"/>
      <c r="S179" s="67"/>
      <c r="T179" s="67"/>
      <c r="U179" s="67"/>
      <c r="V179" s="67"/>
      <c r="W179" s="67"/>
      <c r="X179" s="67"/>
      <c r="Y179" s="67"/>
      <c r="Z179" s="67"/>
      <c r="AA179" s="67"/>
      <c r="AB179" s="67"/>
      <c r="AC179" s="67"/>
      <c r="AD179" s="67"/>
      <c r="AE179" s="67"/>
      <c r="AF179" s="67"/>
      <c r="AG179" s="67"/>
      <c r="AH179" s="67"/>
      <c r="AI179" s="67"/>
      <c r="AJ179" s="67"/>
      <c r="AK179" s="67"/>
      <c r="AL179" s="67"/>
      <c r="AM179" s="67"/>
      <c r="AN179" s="67"/>
      <c r="AO179" s="67"/>
      <c r="AP179" s="67"/>
      <c r="AQ179" s="67"/>
    </row>
    <row r="180" spans="1:43" ht="57">
      <c r="A180" s="117" t="s">
        <v>209</v>
      </c>
      <c r="B180" s="111" t="s">
        <v>210</v>
      </c>
      <c r="C180" s="145" t="s">
        <v>74</v>
      </c>
      <c r="D180" s="113">
        <v>5</v>
      </c>
      <c r="E180" s="118"/>
      <c r="F180" s="119">
        <f>E180*D180</f>
        <v>0</v>
      </c>
      <c r="G180" s="67"/>
      <c r="H180" s="67"/>
      <c r="I180" s="67"/>
      <c r="J180" s="67"/>
      <c r="K180" s="67"/>
      <c r="L180" s="67"/>
      <c r="M180" s="67"/>
      <c r="N180" s="67"/>
      <c r="O180" s="67"/>
      <c r="P180" s="67"/>
      <c r="Q180" s="67"/>
      <c r="R180" s="67"/>
      <c r="S180" s="67"/>
      <c r="T180" s="67"/>
      <c r="U180" s="67"/>
      <c r="V180" s="67"/>
      <c r="W180" s="67"/>
      <c r="X180" s="67"/>
      <c r="Y180" s="67"/>
      <c r="Z180" s="67"/>
      <c r="AA180" s="67"/>
      <c r="AB180" s="67"/>
      <c r="AC180" s="67"/>
      <c r="AD180" s="67"/>
      <c r="AE180" s="67"/>
      <c r="AF180" s="67"/>
      <c r="AG180" s="67"/>
      <c r="AH180" s="67"/>
      <c r="AI180" s="67"/>
      <c r="AJ180" s="67"/>
      <c r="AK180" s="67"/>
      <c r="AL180" s="67"/>
      <c r="AM180" s="67"/>
      <c r="AN180" s="67"/>
      <c r="AO180" s="67"/>
      <c r="AP180" s="67"/>
      <c r="AQ180" s="67"/>
    </row>
    <row r="181" spans="1:43">
      <c r="A181" s="158"/>
      <c r="B181" s="111"/>
      <c r="C181" s="145"/>
      <c r="D181" s="113"/>
      <c r="E181" s="118"/>
      <c r="F181" s="119"/>
      <c r="G181" s="67"/>
      <c r="H181" s="67"/>
      <c r="I181" s="67"/>
      <c r="J181" s="67"/>
      <c r="K181" s="67"/>
      <c r="L181" s="67"/>
      <c r="M181" s="67"/>
      <c r="N181" s="67"/>
      <c r="O181" s="67"/>
      <c r="P181" s="67"/>
      <c r="Q181" s="67"/>
      <c r="R181" s="67"/>
      <c r="S181" s="67"/>
      <c r="T181" s="67"/>
      <c r="U181" s="67"/>
      <c r="V181" s="67"/>
      <c r="W181" s="67"/>
      <c r="X181" s="67"/>
      <c r="Y181" s="67"/>
      <c r="Z181" s="67"/>
      <c r="AA181" s="67"/>
      <c r="AB181" s="67"/>
      <c r="AC181" s="67"/>
      <c r="AD181" s="67"/>
      <c r="AE181" s="67"/>
      <c r="AF181" s="67"/>
      <c r="AG181" s="67"/>
      <c r="AH181" s="67"/>
      <c r="AI181" s="67"/>
      <c r="AJ181" s="67"/>
      <c r="AK181" s="67"/>
      <c r="AL181" s="67"/>
      <c r="AM181" s="67"/>
      <c r="AN181" s="67"/>
      <c r="AO181" s="67"/>
      <c r="AP181" s="67"/>
      <c r="AQ181" s="67"/>
    </row>
    <row r="182" spans="1:43" ht="57">
      <c r="A182" s="117" t="s">
        <v>211</v>
      </c>
      <c r="B182" s="111" t="s">
        <v>212</v>
      </c>
      <c r="C182" s="145" t="s">
        <v>101</v>
      </c>
      <c r="D182" s="113">
        <v>92</v>
      </c>
      <c r="E182" s="118"/>
      <c r="F182" s="119">
        <f>E182*D182</f>
        <v>0</v>
      </c>
      <c r="G182" s="67"/>
      <c r="H182" s="67"/>
      <c r="I182" s="67"/>
      <c r="J182" s="67"/>
      <c r="K182" s="67"/>
      <c r="L182" s="67"/>
      <c r="M182" s="67"/>
      <c r="N182" s="67"/>
      <c r="O182" s="67"/>
      <c r="P182" s="67"/>
      <c r="Q182" s="67"/>
      <c r="R182" s="67"/>
      <c r="S182" s="67"/>
      <c r="T182" s="67"/>
      <c r="U182" s="67"/>
      <c r="V182" s="67"/>
      <c r="W182" s="67"/>
      <c r="X182" s="67"/>
      <c r="Y182" s="67"/>
      <c r="Z182" s="67"/>
      <c r="AA182" s="67"/>
      <c r="AB182" s="67"/>
      <c r="AC182" s="67"/>
      <c r="AD182" s="67"/>
      <c r="AE182" s="67"/>
      <c r="AF182" s="67"/>
      <c r="AG182" s="67"/>
      <c r="AH182" s="67"/>
      <c r="AI182" s="67"/>
      <c r="AJ182" s="67"/>
      <c r="AK182" s="67"/>
      <c r="AL182" s="67"/>
      <c r="AM182" s="67"/>
      <c r="AN182" s="67"/>
      <c r="AO182" s="67"/>
      <c r="AP182" s="67"/>
      <c r="AQ182" s="67"/>
    </row>
    <row r="183" spans="1:43">
      <c r="A183" s="158"/>
      <c r="B183" s="111"/>
      <c r="C183" s="145"/>
      <c r="D183" s="113"/>
      <c r="E183" s="118"/>
      <c r="F183" s="119"/>
      <c r="G183" s="67"/>
      <c r="H183" s="67"/>
      <c r="I183" s="67"/>
      <c r="J183" s="67"/>
      <c r="K183" s="67"/>
      <c r="L183" s="67"/>
      <c r="M183" s="67"/>
      <c r="N183" s="67"/>
      <c r="O183" s="67"/>
      <c r="P183" s="67"/>
      <c r="Q183" s="67"/>
      <c r="R183" s="67"/>
      <c r="S183" s="67"/>
      <c r="T183" s="67"/>
      <c r="U183" s="67"/>
      <c r="V183" s="67"/>
      <c r="W183" s="67"/>
      <c r="X183" s="67"/>
      <c r="Y183" s="67"/>
      <c r="Z183" s="67"/>
      <c r="AA183" s="67"/>
      <c r="AB183" s="67"/>
      <c r="AC183" s="67"/>
      <c r="AD183" s="67"/>
      <c r="AE183" s="67"/>
      <c r="AF183" s="67"/>
      <c r="AG183" s="67"/>
      <c r="AH183" s="67"/>
      <c r="AI183" s="67"/>
      <c r="AJ183" s="67"/>
      <c r="AK183" s="67"/>
      <c r="AL183" s="67"/>
      <c r="AM183" s="67"/>
      <c r="AN183" s="67"/>
      <c r="AO183" s="67"/>
      <c r="AP183" s="67"/>
      <c r="AQ183" s="67"/>
    </row>
    <row r="184" spans="1:43" ht="28.5">
      <c r="A184" s="117" t="s">
        <v>213</v>
      </c>
      <c r="B184" s="111" t="s">
        <v>171</v>
      </c>
      <c r="C184" s="145">
        <v>0.05</v>
      </c>
      <c r="D184" s="113"/>
      <c r="E184" s="118"/>
      <c r="F184" s="119">
        <f>SUM(F176:F180)*C184</f>
        <v>0</v>
      </c>
      <c r="G184" s="67"/>
      <c r="H184" s="67"/>
      <c r="I184" s="67"/>
      <c r="J184" s="67"/>
      <c r="K184" s="67"/>
      <c r="L184" s="67"/>
      <c r="M184" s="67"/>
      <c r="N184" s="67"/>
      <c r="O184" s="67"/>
      <c r="P184" s="67"/>
      <c r="Q184" s="67"/>
      <c r="R184" s="67"/>
      <c r="S184" s="67"/>
      <c r="T184" s="67"/>
      <c r="U184" s="67"/>
      <c r="V184" s="67"/>
      <c r="W184" s="67"/>
      <c r="X184" s="67"/>
      <c r="Y184" s="67"/>
      <c r="Z184" s="67"/>
      <c r="AA184" s="67"/>
      <c r="AB184" s="67"/>
      <c r="AC184" s="67"/>
      <c r="AD184" s="67"/>
      <c r="AE184" s="67"/>
      <c r="AF184" s="67"/>
      <c r="AG184" s="67"/>
      <c r="AH184" s="67"/>
      <c r="AI184" s="67"/>
      <c r="AJ184" s="67"/>
      <c r="AK184" s="67"/>
      <c r="AL184" s="67"/>
      <c r="AM184" s="67"/>
      <c r="AN184" s="67"/>
      <c r="AO184" s="67"/>
      <c r="AP184" s="67"/>
      <c r="AQ184" s="67"/>
    </row>
    <row r="185" spans="1:43">
      <c r="A185" s="117"/>
      <c r="B185" s="111"/>
      <c r="C185" s="145"/>
      <c r="D185" s="113"/>
      <c r="E185" s="118"/>
      <c r="F185" s="119"/>
      <c r="G185" s="67"/>
      <c r="H185" s="67"/>
      <c r="I185" s="67"/>
      <c r="J185" s="67"/>
      <c r="K185" s="67"/>
      <c r="L185" s="67"/>
      <c r="M185" s="67"/>
      <c r="N185" s="67"/>
      <c r="O185" s="67"/>
      <c r="P185" s="67"/>
      <c r="Q185" s="67"/>
      <c r="R185" s="67"/>
      <c r="S185" s="67"/>
      <c r="T185" s="67"/>
      <c r="U185" s="67"/>
      <c r="V185" s="67"/>
      <c r="W185" s="67"/>
      <c r="X185" s="67"/>
      <c r="Y185" s="67"/>
      <c r="Z185" s="67"/>
      <c r="AA185" s="67"/>
      <c r="AB185" s="67"/>
      <c r="AC185" s="67"/>
      <c r="AD185" s="67"/>
      <c r="AE185" s="67"/>
      <c r="AF185" s="67"/>
      <c r="AG185" s="67"/>
      <c r="AH185" s="67"/>
      <c r="AI185" s="67"/>
      <c r="AJ185" s="67"/>
      <c r="AK185" s="67"/>
      <c r="AL185" s="67"/>
      <c r="AM185" s="67"/>
      <c r="AN185" s="67"/>
      <c r="AO185" s="67"/>
      <c r="AP185" s="67"/>
      <c r="AQ185" s="67"/>
    </row>
    <row r="186" spans="1:43" ht="15" thickBot="1">
      <c r="A186" s="120" t="s">
        <v>203</v>
      </c>
      <c r="B186" s="121" t="s">
        <v>204</v>
      </c>
      <c r="C186" s="122"/>
      <c r="D186" s="123"/>
      <c r="E186" s="124"/>
      <c r="F186" s="125">
        <f>SUM(F176:F184)</f>
        <v>0</v>
      </c>
      <c r="G186" s="67"/>
      <c r="H186" s="67"/>
      <c r="I186" s="67"/>
      <c r="J186" s="67"/>
      <c r="K186" s="67"/>
      <c r="L186" s="67"/>
      <c r="M186" s="67"/>
      <c r="N186" s="67"/>
      <c r="O186" s="67"/>
      <c r="P186" s="67"/>
      <c r="Q186" s="67"/>
      <c r="R186" s="67"/>
      <c r="S186" s="67"/>
      <c r="T186" s="67"/>
      <c r="U186" s="67"/>
      <c r="V186" s="67"/>
      <c r="W186" s="67"/>
      <c r="X186" s="67"/>
      <c r="Y186" s="67"/>
      <c r="Z186" s="67"/>
      <c r="AA186" s="67"/>
      <c r="AB186" s="67"/>
      <c r="AC186" s="67"/>
      <c r="AD186" s="67"/>
      <c r="AE186" s="67"/>
      <c r="AF186" s="67"/>
      <c r="AG186" s="67"/>
      <c r="AH186" s="67"/>
      <c r="AI186" s="67"/>
      <c r="AJ186" s="67"/>
      <c r="AK186" s="67"/>
      <c r="AL186" s="67"/>
      <c r="AM186" s="67"/>
      <c r="AN186" s="67"/>
      <c r="AO186" s="67"/>
      <c r="AP186" s="67"/>
      <c r="AQ186" s="67"/>
    </row>
    <row r="187" spans="1:43" ht="15" thickBot="1">
      <c r="G187" s="67"/>
      <c r="H187" s="67"/>
      <c r="I187" s="67"/>
      <c r="J187" s="67"/>
      <c r="K187" s="67"/>
      <c r="L187" s="67"/>
      <c r="M187" s="67"/>
      <c r="N187" s="67"/>
      <c r="O187" s="67"/>
      <c r="P187" s="67"/>
      <c r="Q187" s="67"/>
      <c r="R187" s="67"/>
      <c r="S187" s="67"/>
      <c r="T187" s="67"/>
      <c r="U187" s="67"/>
      <c r="V187" s="67"/>
      <c r="W187" s="67"/>
      <c r="X187" s="67"/>
      <c r="Y187" s="67"/>
      <c r="Z187" s="67"/>
      <c r="AA187" s="67"/>
      <c r="AB187" s="67"/>
      <c r="AC187" s="67"/>
      <c r="AD187" s="67"/>
      <c r="AE187" s="67"/>
      <c r="AF187" s="67"/>
      <c r="AG187" s="67"/>
      <c r="AH187" s="67"/>
      <c r="AI187" s="67"/>
      <c r="AJ187" s="67"/>
      <c r="AK187" s="67"/>
      <c r="AL187" s="67"/>
      <c r="AM187" s="67"/>
      <c r="AN187" s="67"/>
      <c r="AO187" s="67"/>
      <c r="AP187" s="67"/>
      <c r="AQ187" s="67"/>
    </row>
    <row r="188" spans="1:43" ht="18" thickBot="1">
      <c r="A188" s="85" t="s">
        <v>202</v>
      </c>
      <c r="B188" s="86" t="s">
        <v>29</v>
      </c>
      <c r="C188" s="87"/>
      <c r="D188" s="88"/>
      <c r="E188" s="89"/>
      <c r="F188" s="163">
        <f>F186</f>
        <v>0</v>
      </c>
      <c r="G188" s="67"/>
      <c r="H188" s="67"/>
      <c r="I188" s="67"/>
      <c r="J188" s="67"/>
      <c r="K188" s="67"/>
      <c r="L188" s="67"/>
      <c r="M188" s="67"/>
      <c r="N188" s="67"/>
      <c r="O188" s="67"/>
      <c r="P188" s="67"/>
      <c r="Q188" s="67"/>
      <c r="R188" s="67"/>
      <c r="S188" s="67"/>
      <c r="T188" s="67"/>
      <c r="U188" s="67"/>
      <c r="V188" s="67"/>
      <c r="W188" s="67"/>
      <c r="X188" s="67"/>
      <c r="Y188" s="67"/>
      <c r="Z188" s="67"/>
      <c r="AA188" s="67"/>
      <c r="AB188" s="67"/>
      <c r="AC188" s="67"/>
      <c r="AD188" s="67"/>
      <c r="AE188" s="67"/>
      <c r="AF188" s="67"/>
      <c r="AG188" s="67"/>
      <c r="AH188" s="67"/>
      <c r="AI188" s="67"/>
      <c r="AJ188" s="67"/>
      <c r="AK188" s="67"/>
      <c r="AL188" s="67"/>
      <c r="AM188" s="67"/>
      <c r="AN188" s="67"/>
      <c r="AO188" s="67"/>
      <c r="AP188" s="67"/>
      <c r="AQ188" s="67"/>
    </row>
    <row r="189" spans="1:43" s="170" customFormat="1" ht="18" thickBot="1">
      <c r="A189" s="164"/>
      <c r="B189" s="165"/>
      <c r="C189" s="166"/>
      <c r="D189" s="167"/>
      <c r="E189" s="168"/>
      <c r="F189" s="169"/>
      <c r="G189" s="67"/>
      <c r="H189" s="67"/>
      <c r="I189" s="67"/>
      <c r="J189" s="67"/>
      <c r="K189" s="67"/>
      <c r="L189" s="67"/>
      <c r="M189" s="67"/>
      <c r="N189" s="67"/>
      <c r="O189" s="67"/>
      <c r="P189" s="67"/>
      <c r="Q189" s="67"/>
      <c r="R189" s="67"/>
      <c r="S189" s="67"/>
      <c r="T189" s="67"/>
      <c r="U189" s="67"/>
      <c r="V189" s="67"/>
      <c r="W189" s="67"/>
      <c r="X189" s="67"/>
      <c r="Y189" s="67"/>
      <c r="Z189" s="67"/>
      <c r="AA189" s="67"/>
      <c r="AB189" s="67"/>
      <c r="AC189" s="67"/>
      <c r="AD189" s="67"/>
      <c r="AE189" s="67"/>
      <c r="AF189" s="67"/>
      <c r="AG189" s="67"/>
      <c r="AH189" s="67"/>
      <c r="AI189" s="67"/>
      <c r="AJ189" s="67"/>
      <c r="AK189" s="67"/>
      <c r="AL189" s="67"/>
      <c r="AM189" s="67"/>
      <c r="AN189" s="67"/>
      <c r="AO189" s="67"/>
      <c r="AP189" s="67"/>
      <c r="AQ189" s="67"/>
    </row>
    <row r="190" spans="1:43" s="170" customFormat="1" ht="18" thickBot="1">
      <c r="A190" s="85" t="s">
        <v>214</v>
      </c>
      <c r="B190" s="86" t="s">
        <v>31</v>
      </c>
      <c r="C190" s="87"/>
      <c r="D190" s="88"/>
      <c r="E190" s="89"/>
      <c r="F190" s="90"/>
      <c r="G190" s="67"/>
      <c r="H190" s="67"/>
      <c r="I190" s="67"/>
      <c r="J190" s="67"/>
      <c r="K190" s="67"/>
      <c r="L190" s="67"/>
      <c r="M190" s="67"/>
      <c r="N190" s="67"/>
      <c r="O190" s="67"/>
      <c r="P190" s="67"/>
      <c r="Q190" s="67"/>
      <c r="R190" s="67"/>
      <c r="S190" s="67"/>
      <c r="T190" s="67"/>
      <c r="U190" s="67"/>
      <c r="V190" s="67"/>
      <c r="W190" s="67"/>
      <c r="X190" s="67"/>
      <c r="Y190" s="67"/>
      <c r="Z190" s="67"/>
      <c r="AA190" s="67"/>
      <c r="AB190" s="67"/>
      <c r="AC190" s="67"/>
      <c r="AD190" s="67"/>
      <c r="AE190" s="67"/>
      <c r="AF190" s="67"/>
      <c r="AG190" s="67"/>
      <c r="AH190" s="67"/>
      <c r="AI190" s="67"/>
      <c r="AJ190" s="67"/>
      <c r="AK190" s="67"/>
      <c r="AL190" s="67"/>
      <c r="AM190" s="67"/>
      <c r="AN190" s="67"/>
      <c r="AO190" s="67"/>
      <c r="AP190" s="67"/>
      <c r="AQ190" s="67"/>
    </row>
    <row r="191" spans="1:43" s="170" customFormat="1" ht="15" thickBot="1">
      <c r="A191" s="158"/>
      <c r="B191" s="159"/>
      <c r="C191" s="160"/>
      <c r="D191" s="113"/>
      <c r="E191" s="141"/>
      <c r="F191" s="161"/>
      <c r="G191" s="67"/>
      <c r="H191" s="67"/>
      <c r="I191" s="67"/>
      <c r="J191" s="67"/>
      <c r="K191" s="67"/>
      <c r="L191" s="67"/>
      <c r="M191" s="67"/>
      <c r="N191" s="67"/>
      <c r="O191" s="67"/>
      <c r="P191" s="67"/>
      <c r="Q191" s="67"/>
      <c r="R191" s="67"/>
      <c r="S191" s="67"/>
      <c r="T191" s="67"/>
      <c r="U191" s="67"/>
      <c r="V191" s="67"/>
      <c r="W191" s="67"/>
      <c r="X191" s="67"/>
      <c r="Y191" s="67"/>
      <c r="Z191" s="67"/>
      <c r="AA191" s="67"/>
      <c r="AB191" s="67"/>
      <c r="AC191" s="67"/>
      <c r="AD191" s="67"/>
      <c r="AE191" s="67"/>
      <c r="AF191" s="67"/>
      <c r="AG191" s="67"/>
      <c r="AH191" s="67"/>
      <c r="AI191" s="67"/>
      <c r="AJ191" s="67"/>
      <c r="AK191" s="67"/>
      <c r="AL191" s="67"/>
      <c r="AM191" s="67"/>
      <c r="AN191" s="67"/>
      <c r="AO191" s="67"/>
      <c r="AP191" s="67"/>
      <c r="AQ191" s="67"/>
    </row>
    <row r="192" spans="1:43" s="170" customFormat="1">
      <c r="A192" s="97" t="s">
        <v>215</v>
      </c>
      <c r="B192" s="98" t="s">
        <v>216</v>
      </c>
      <c r="C192" s="99"/>
      <c r="D192" s="100"/>
      <c r="E192" s="101"/>
      <c r="F192" s="102"/>
      <c r="G192" s="67"/>
      <c r="H192" s="67"/>
      <c r="I192" s="67"/>
      <c r="J192" s="67"/>
      <c r="K192" s="67"/>
      <c r="L192" s="67"/>
      <c r="M192" s="67"/>
      <c r="N192" s="67"/>
      <c r="O192" s="67"/>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c r="AP192" s="67"/>
      <c r="AQ192" s="67"/>
    </row>
    <row r="193" spans="1:43" s="170" customFormat="1">
      <c r="A193" s="158"/>
      <c r="B193" s="159"/>
      <c r="C193" s="160"/>
      <c r="D193" s="113"/>
      <c r="E193" s="141"/>
      <c r="F193" s="161"/>
      <c r="G193" s="67"/>
      <c r="H193" s="67"/>
      <c r="I193" s="67"/>
      <c r="J193" s="67"/>
      <c r="K193" s="67"/>
      <c r="L193" s="67"/>
      <c r="M193" s="67"/>
      <c r="N193" s="67"/>
      <c r="O193" s="67"/>
      <c r="P193" s="67"/>
      <c r="Q193" s="67"/>
      <c r="R193" s="67"/>
      <c r="S193" s="67"/>
      <c r="T193" s="67"/>
      <c r="U193" s="67"/>
      <c r="V193" s="67"/>
      <c r="W193" s="67"/>
      <c r="X193" s="67"/>
      <c r="Y193" s="67"/>
      <c r="Z193" s="67"/>
      <c r="AA193" s="67"/>
      <c r="AB193" s="67"/>
      <c r="AC193" s="67"/>
      <c r="AD193" s="67"/>
      <c r="AE193" s="67"/>
      <c r="AF193" s="67"/>
      <c r="AG193" s="67"/>
      <c r="AH193" s="67"/>
      <c r="AI193" s="67"/>
      <c r="AJ193" s="67"/>
      <c r="AK193" s="67"/>
      <c r="AL193" s="67"/>
      <c r="AM193" s="67"/>
      <c r="AN193" s="67"/>
      <c r="AO193" s="67"/>
      <c r="AP193" s="67"/>
      <c r="AQ193" s="67"/>
    </row>
    <row r="194" spans="1:43" s="170" customFormat="1">
      <c r="A194" s="117" t="s">
        <v>217</v>
      </c>
      <c r="B194" s="111" t="s">
        <v>218</v>
      </c>
      <c r="C194" s="145" t="s">
        <v>86</v>
      </c>
      <c r="D194" s="113">
        <v>250</v>
      </c>
      <c r="E194" s="118"/>
      <c r="F194" s="119">
        <f>E194*D194</f>
        <v>0</v>
      </c>
      <c r="G194" s="67"/>
      <c r="H194" s="67"/>
      <c r="I194" s="67"/>
      <c r="J194" s="67"/>
      <c r="K194" s="67"/>
      <c r="L194" s="67"/>
      <c r="M194" s="67"/>
      <c r="N194" s="67"/>
      <c r="O194" s="67"/>
      <c r="P194" s="67"/>
      <c r="Q194" s="67"/>
      <c r="R194" s="67"/>
      <c r="S194" s="67"/>
      <c r="T194" s="67"/>
      <c r="U194" s="67"/>
      <c r="V194" s="67"/>
      <c r="W194" s="67"/>
      <c r="X194" s="67"/>
      <c r="Y194" s="67"/>
      <c r="Z194" s="67"/>
      <c r="AA194" s="67"/>
      <c r="AB194" s="67"/>
      <c r="AC194" s="67"/>
      <c r="AD194" s="67"/>
      <c r="AE194" s="67"/>
      <c r="AF194" s="67"/>
      <c r="AG194" s="67"/>
      <c r="AH194" s="67"/>
      <c r="AI194" s="67"/>
      <c r="AJ194" s="67"/>
      <c r="AK194" s="67"/>
      <c r="AL194" s="67"/>
      <c r="AM194" s="67"/>
      <c r="AN194" s="67"/>
      <c r="AO194" s="67"/>
      <c r="AP194" s="67"/>
      <c r="AQ194" s="67"/>
    </row>
    <row r="195" spans="1:43" s="170" customFormat="1">
      <c r="A195" s="158"/>
      <c r="B195" s="111"/>
      <c r="C195" s="145"/>
      <c r="D195" s="113"/>
      <c r="E195" s="118"/>
      <c r="F195" s="119"/>
      <c r="G195" s="67"/>
      <c r="H195" s="67"/>
      <c r="I195" s="67"/>
      <c r="J195" s="67"/>
      <c r="K195" s="67"/>
      <c r="L195" s="67"/>
      <c r="M195" s="67"/>
      <c r="N195" s="67"/>
      <c r="O195" s="67"/>
      <c r="P195" s="67"/>
      <c r="Q195" s="67"/>
      <c r="R195" s="67"/>
      <c r="S195" s="67"/>
      <c r="T195" s="67"/>
      <c r="U195" s="67"/>
      <c r="V195" s="67"/>
      <c r="W195" s="67"/>
      <c r="X195" s="67"/>
      <c r="Y195" s="67"/>
      <c r="Z195" s="67"/>
      <c r="AA195" s="67"/>
      <c r="AB195" s="67"/>
      <c r="AC195" s="67"/>
      <c r="AD195" s="67"/>
      <c r="AE195" s="67"/>
      <c r="AF195" s="67"/>
      <c r="AG195" s="67"/>
      <c r="AH195" s="67"/>
      <c r="AI195" s="67"/>
      <c r="AJ195" s="67"/>
      <c r="AK195" s="67"/>
      <c r="AL195" s="67"/>
      <c r="AM195" s="67"/>
      <c r="AN195" s="67"/>
      <c r="AO195" s="67"/>
      <c r="AP195" s="67"/>
      <c r="AQ195" s="67"/>
    </row>
    <row r="196" spans="1:43" s="170" customFormat="1">
      <c r="A196" s="117" t="s">
        <v>219</v>
      </c>
      <c r="B196" s="111" t="s">
        <v>220</v>
      </c>
      <c r="C196" s="145" t="s">
        <v>86</v>
      </c>
      <c r="D196" s="113">
        <v>750</v>
      </c>
      <c r="E196" s="118"/>
      <c r="F196" s="119">
        <f>E196*D196</f>
        <v>0</v>
      </c>
      <c r="G196" s="67"/>
      <c r="H196" s="67"/>
      <c r="I196" s="67"/>
      <c r="J196" s="67"/>
      <c r="K196" s="67"/>
      <c r="L196" s="67"/>
      <c r="M196" s="67"/>
      <c r="N196" s="67"/>
      <c r="O196" s="67"/>
      <c r="P196" s="67"/>
      <c r="Q196" s="67"/>
      <c r="R196" s="67"/>
      <c r="S196" s="67"/>
      <c r="T196" s="67"/>
      <c r="U196" s="67"/>
      <c r="V196" s="67"/>
      <c r="W196" s="67"/>
      <c r="X196" s="67"/>
      <c r="Y196" s="67"/>
      <c r="Z196" s="67"/>
      <c r="AA196" s="67"/>
      <c r="AB196" s="67"/>
      <c r="AC196" s="67"/>
      <c r="AD196" s="67"/>
      <c r="AE196" s="67"/>
      <c r="AF196" s="67"/>
      <c r="AG196" s="67"/>
      <c r="AH196" s="67"/>
      <c r="AI196" s="67"/>
      <c r="AJ196" s="67"/>
      <c r="AK196" s="67"/>
      <c r="AL196" s="67"/>
      <c r="AM196" s="67"/>
      <c r="AN196" s="67"/>
      <c r="AO196" s="67"/>
      <c r="AP196" s="67"/>
      <c r="AQ196" s="67"/>
    </row>
    <row r="197" spans="1:43" s="170" customFormat="1">
      <c r="A197" s="117"/>
      <c r="B197" s="111"/>
      <c r="C197" s="145"/>
      <c r="D197" s="113"/>
      <c r="E197" s="118"/>
      <c r="F197" s="119"/>
      <c r="G197" s="67"/>
      <c r="H197" s="67"/>
      <c r="I197" s="67"/>
      <c r="J197" s="67"/>
      <c r="K197" s="67"/>
      <c r="L197" s="67"/>
      <c r="M197" s="67"/>
      <c r="N197" s="67"/>
      <c r="O197" s="67"/>
      <c r="P197" s="67"/>
      <c r="Q197" s="67"/>
      <c r="R197" s="67"/>
      <c r="S197" s="67"/>
      <c r="T197" s="67"/>
      <c r="U197" s="67"/>
      <c r="V197" s="67"/>
      <c r="W197" s="67"/>
      <c r="X197" s="67"/>
      <c r="Y197" s="67"/>
      <c r="Z197" s="67"/>
      <c r="AA197" s="67"/>
      <c r="AB197" s="67"/>
      <c r="AC197" s="67"/>
      <c r="AD197" s="67"/>
      <c r="AE197" s="67"/>
      <c r="AF197" s="67"/>
      <c r="AG197" s="67"/>
      <c r="AH197" s="67"/>
      <c r="AI197" s="67"/>
      <c r="AJ197" s="67"/>
      <c r="AK197" s="67"/>
      <c r="AL197" s="67"/>
      <c r="AM197" s="67"/>
      <c r="AN197" s="67"/>
      <c r="AO197" s="67"/>
      <c r="AP197" s="67"/>
      <c r="AQ197" s="67"/>
    </row>
    <row r="198" spans="1:43" s="170" customFormat="1" ht="28.5">
      <c r="A198" s="117" t="s">
        <v>221</v>
      </c>
      <c r="B198" s="111" t="s">
        <v>222</v>
      </c>
      <c r="C198" s="145">
        <v>0.05</v>
      </c>
      <c r="D198" s="113"/>
      <c r="E198" s="118"/>
      <c r="F198" s="119">
        <f>SUM(F194:F197)*C198</f>
        <v>0</v>
      </c>
      <c r="G198" s="67"/>
      <c r="H198" s="67"/>
      <c r="I198" s="67"/>
      <c r="J198" s="67"/>
      <c r="K198" s="67"/>
      <c r="L198" s="67"/>
      <c r="M198" s="67"/>
      <c r="N198" s="67"/>
      <c r="O198" s="67"/>
      <c r="P198" s="67"/>
      <c r="Q198" s="67"/>
      <c r="R198" s="67"/>
      <c r="S198" s="67"/>
      <c r="T198" s="67"/>
      <c r="U198" s="67"/>
      <c r="V198" s="67"/>
      <c r="W198" s="67"/>
      <c r="X198" s="67"/>
      <c r="Y198" s="67"/>
      <c r="Z198" s="67"/>
      <c r="AA198" s="67"/>
      <c r="AB198" s="67"/>
      <c r="AC198" s="67"/>
      <c r="AD198" s="67"/>
      <c r="AE198" s="67"/>
      <c r="AF198" s="67"/>
      <c r="AG198" s="67"/>
      <c r="AH198" s="67"/>
      <c r="AI198" s="67"/>
      <c r="AJ198" s="67"/>
      <c r="AK198" s="67"/>
      <c r="AL198" s="67"/>
      <c r="AM198" s="67"/>
      <c r="AN198" s="67"/>
      <c r="AO198" s="67"/>
      <c r="AP198" s="67"/>
      <c r="AQ198" s="67"/>
    </row>
    <row r="199" spans="1:43" s="170" customFormat="1">
      <c r="A199" s="117"/>
      <c r="B199" s="111"/>
      <c r="C199" s="145"/>
      <c r="D199" s="113"/>
      <c r="E199" s="118"/>
      <c r="F199" s="119"/>
      <c r="G199" s="67"/>
      <c r="H199" s="67"/>
      <c r="I199" s="67"/>
      <c r="J199" s="67"/>
      <c r="K199" s="67"/>
      <c r="L199" s="67"/>
      <c r="M199" s="67"/>
      <c r="N199" s="67"/>
      <c r="O199" s="67"/>
      <c r="P199" s="67"/>
      <c r="Q199" s="67"/>
      <c r="R199" s="67"/>
      <c r="S199" s="67"/>
      <c r="T199" s="67"/>
      <c r="U199" s="67"/>
      <c r="V199" s="67"/>
      <c r="W199" s="67"/>
      <c r="X199" s="67"/>
      <c r="Y199" s="67"/>
      <c r="Z199" s="67"/>
      <c r="AA199" s="67"/>
      <c r="AB199" s="67"/>
      <c r="AC199" s="67"/>
      <c r="AD199" s="67"/>
      <c r="AE199" s="67"/>
      <c r="AF199" s="67"/>
      <c r="AG199" s="67"/>
      <c r="AH199" s="67"/>
      <c r="AI199" s="67"/>
      <c r="AJ199" s="67"/>
      <c r="AK199" s="67"/>
      <c r="AL199" s="67"/>
      <c r="AM199" s="67"/>
      <c r="AN199" s="67"/>
      <c r="AO199" s="67"/>
      <c r="AP199" s="67"/>
      <c r="AQ199" s="67"/>
    </row>
    <row r="200" spans="1:43" s="170" customFormat="1" ht="15" thickBot="1">
      <c r="A200" s="120" t="s">
        <v>215</v>
      </c>
      <c r="B200" s="121" t="s">
        <v>216</v>
      </c>
      <c r="C200" s="122"/>
      <c r="D200" s="123"/>
      <c r="E200" s="124"/>
      <c r="F200" s="125">
        <f>SUM(F194:F199)</f>
        <v>0</v>
      </c>
      <c r="G200" s="67"/>
      <c r="H200" s="67"/>
      <c r="I200" s="67"/>
      <c r="J200" s="67"/>
      <c r="K200" s="67"/>
      <c r="L200" s="67"/>
      <c r="M200" s="67"/>
      <c r="N200" s="67"/>
      <c r="O200" s="67"/>
      <c r="P200" s="67"/>
      <c r="Q200" s="67"/>
      <c r="R200" s="67"/>
      <c r="S200" s="67"/>
      <c r="T200" s="67"/>
      <c r="U200" s="67"/>
      <c r="V200" s="67"/>
      <c r="W200" s="67"/>
      <c r="X200" s="67"/>
      <c r="Y200" s="67"/>
      <c r="Z200" s="67"/>
      <c r="AA200" s="67"/>
      <c r="AB200" s="67"/>
      <c r="AC200" s="67"/>
      <c r="AD200" s="67"/>
      <c r="AE200" s="67"/>
      <c r="AF200" s="67"/>
      <c r="AG200" s="67"/>
      <c r="AH200" s="67"/>
      <c r="AI200" s="67"/>
      <c r="AJ200" s="67"/>
      <c r="AK200" s="67"/>
      <c r="AL200" s="67"/>
      <c r="AM200" s="67"/>
      <c r="AN200" s="67"/>
      <c r="AO200" s="67"/>
      <c r="AP200" s="67"/>
      <c r="AQ200" s="67"/>
    </row>
    <row r="201" spans="1:43" s="170" customFormat="1" ht="18" thickBot="1">
      <c r="A201" s="164"/>
      <c r="B201" s="165"/>
      <c r="C201" s="166"/>
      <c r="D201" s="167"/>
      <c r="E201" s="168"/>
      <c r="F201" s="169"/>
      <c r="G201" s="67"/>
      <c r="H201" s="67"/>
      <c r="I201" s="67"/>
      <c r="J201" s="67"/>
      <c r="K201" s="67"/>
      <c r="L201" s="67"/>
      <c r="M201" s="67"/>
      <c r="N201" s="67"/>
      <c r="O201" s="67"/>
      <c r="P201" s="67"/>
      <c r="Q201" s="67"/>
      <c r="R201" s="67"/>
      <c r="S201" s="67"/>
      <c r="T201" s="67"/>
      <c r="U201" s="67"/>
      <c r="V201" s="67"/>
      <c r="W201" s="67"/>
      <c r="X201" s="67"/>
      <c r="Y201" s="67"/>
      <c r="Z201" s="67"/>
      <c r="AA201" s="67"/>
      <c r="AB201" s="67"/>
      <c r="AC201" s="67"/>
      <c r="AD201" s="67"/>
      <c r="AE201" s="67"/>
      <c r="AF201" s="67"/>
      <c r="AG201" s="67"/>
      <c r="AH201" s="67"/>
      <c r="AI201" s="67"/>
      <c r="AJ201" s="67"/>
      <c r="AK201" s="67"/>
      <c r="AL201" s="67"/>
      <c r="AM201" s="67"/>
      <c r="AN201" s="67"/>
      <c r="AO201" s="67"/>
      <c r="AP201" s="67"/>
      <c r="AQ201" s="67"/>
    </row>
    <row r="202" spans="1:43" s="170" customFormat="1">
      <c r="A202" s="97" t="s">
        <v>223</v>
      </c>
      <c r="B202" s="98" t="s">
        <v>224</v>
      </c>
      <c r="C202" s="99"/>
      <c r="D202" s="100"/>
      <c r="E202" s="101"/>
      <c r="F202" s="102"/>
      <c r="G202" s="67"/>
      <c r="H202" s="67"/>
      <c r="I202" s="67"/>
      <c r="J202" s="67"/>
      <c r="K202" s="67"/>
      <c r="L202" s="67"/>
      <c r="M202" s="67"/>
      <c r="N202" s="67"/>
      <c r="O202" s="67"/>
      <c r="P202" s="67"/>
      <c r="Q202" s="67"/>
      <c r="R202" s="67"/>
      <c r="S202" s="67"/>
      <c r="T202" s="67"/>
      <c r="U202" s="67"/>
      <c r="V202" s="67"/>
      <c r="W202" s="67"/>
      <c r="X202" s="67"/>
      <c r="Y202" s="67"/>
      <c r="Z202" s="67"/>
      <c r="AA202" s="67"/>
      <c r="AB202" s="67"/>
      <c r="AC202" s="67"/>
      <c r="AD202" s="67"/>
      <c r="AE202" s="67"/>
      <c r="AF202" s="67"/>
      <c r="AG202" s="67"/>
      <c r="AH202" s="67"/>
      <c r="AI202" s="67"/>
      <c r="AJ202" s="67"/>
      <c r="AK202" s="67"/>
      <c r="AL202" s="67"/>
      <c r="AM202" s="67"/>
      <c r="AN202" s="67"/>
      <c r="AO202" s="67"/>
      <c r="AP202" s="67"/>
      <c r="AQ202" s="67"/>
    </row>
    <row r="203" spans="1:43" s="170" customFormat="1">
      <c r="A203" s="158"/>
      <c r="B203" s="159"/>
      <c r="C203" s="160"/>
      <c r="D203" s="113"/>
      <c r="E203" s="141"/>
      <c r="F203" s="161"/>
      <c r="G203" s="67"/>
      <c r="H203" s="67"/>
      <c r="I203" s="67"/>
      <c r="J203" s="67"/>
      <c r="K203" s="67"/>
      <c r="L203" s="67"/>
      <c r="M203" s="67"/>
      <c r="N203" s="67"/>
      <c r="O203" s="67"/>
      <c r="P203" s="67"/>
      <c r="Q203" s="67"/>
      <c r="R203" s="67"/>
      <c r="S203" s="67"/>
      <c r="T203" s="67"/>
      <c r="U203" s="67"/>
      <c r="V203" s="67"/>
      <c r="W203" s="67"/>
      <c r="X203" s="67"/>
      <c r="Y203" s="67"/>
      <c r="Z203" s="67"/>
      <c r="AA203" s="67"/>
      <c r="AB203" s="67"/>
      <c r="AC203" s="67"/>
      <c r="AD203" s="67"/>
      <c r="AE203" s="67"/>
      <c r="AF203" s="67"/>
      <c r="AG203" s="67"/>
      <c r="AH203" s="67"/>
      <c r="AI203" s="67"/>
      <c r="AJ203" s="67"/>
      <c r="AK203" s="67"/>
      <c r="AL203" s="67"/>
      <c r="AM203" s="67"/>
      <c r="AN203" s="67"/>
      <c r="AO203" s="67"/>
      <c r="AP203" s="67"/>
      <c r="AQ203" s="67"/>
    </row>
    <row r="204" spans="1:43" s="170" customFormat="1" ht="28.5">
      <c r="A204" s="117" t="s">
        <v>225</v>
      </c>
      <c r="B204" s="111" t="s">
        <v>226</v>
      </c>
      <c r="C204" s="145" t="s">
        <v>227</v>
      </c>
      <c r="D204" s="113">
        <f>294/6*79+25/6*79</f>
        <v>4200.166666666667</v>
      </c>
      <c r="E204" s="118"/>
      <c r="F204" s="119">
        <f>E204*D204</f>
        <v>0</v>
      </c>
      <c r="G204" s="67"/>
      <c r="H204" s="67"/>
      <c r="I204" s="67"/>
      <c r="J204" s="67"/>
      <c r="K204" s="67"/>
      <c r="L204" s="67"/>
      <c r="M204" s="67"/>
      <c r="N204" s="67"/>
      <c r="O204" s="67"/>
      <c r="P204" s="67"/>
      <c r="Q204" s="67"/>
      <c r="R204" s="67"/>
      <c r="S204" s="67"/>
      <c r="T204" s="67"/>
      <c r="U204" s="67"/>
      <c r="V204" s="67"/>
      <c r="W204" s="67"/>
      <c r="X204" s="67"/>
      <c r="Y204" s="67"/>
      <c r="Z204" s="67"/>
      <c r="AA204" s="67"/>
      <c r="AB204" s="67"/>
      <c r="AC204" s="67"/>
      <c r="AD204" s="67"/>
      <c r="AE204" s="67"/>
      <c r="AF204" s="67"/>
      <c r="AG204" s="67"/>
      <c r="AH204" s="67"/>
      <c r="AI204" s="67"/>
      <c r="AJ204" s="67"/>
      <c r="AK204" s="67"/>
      <c r="AL204" s="67"/>
      <c r="AM204" s="67"/>
      <c r="AN204" s="67"/>
      <c r="AO204" s="67"/>
      <c r="AP204" s="67"/>
      <c r="AQ204" s="67"/>
    </row>
    <row r="205" spans="1:43" s="170" customFormat="1">
      <c r="A205" s="158"/>
      <c r="B205" s="111"/>
      <c r="C205" s="145"/>
      <c r="D205" s="113"/>
      <c r="E205" s="118"/>
      <c r="F205" s="119"/>
      <c r="G205" s="67"/>
      <c r="H205" s="67"/>
      <c r="I205" s="67"/>
      <c r="J205" s="67"/>
      <c r="K205" s="67"/>
      <c r="L205" s="67"/>
      <c r="M205" s="67"/>
      <c r="N205" s="67"/>
      <c r="O205" s="67"/>
      <c r="P205" s="67"/>
      <c r="Q205" s="67"/>
      <c r="R205" s="67"/>
      <c r="S205" s="67"/>
      <c r="T205" s="67"/>
      <c r="U205" s="67"/>
      <c r="V205" s="67"/>
      <c r="W205" s="67"/>
      <c r="X205" s="67"/>
      <c r="Y205" s="67"/>
      <c r="Z205" s="67"/>
      <c r="AA205" s="67"/>
      <c r="AB205" s="67"/>
      <c r="AC205" s="67"/>
      <c r="AD205" s="67"/>
      <c r="AE205" s="67"/>
      <c r="AF205" s="67"/>
      <c r="AG205" s="67"/>
      <c r="AH205" s="67"/>
      <c r="AI205" s="67"/>
      <c r="AJ205" s="67"/>
      <c r="AK205" s="67"/>
      <c r="AL205" s="67"/>
      <c r="AM205" s="67"/>
      <c r="AN205" s="67"/>
      <c r="AO205" s="67"/>
      <c r="AP205" s="67"/>
      <c r="AQ205" s="67"/>
    </row>
    <row r="206" spans="1:43" s="170" customFormat="1" ht="28.5">
      <c r="A206" s="117" t="s">
        <v>228</v>
      </c>
      <c r="B206" s="111" t="s">
        <v>229</v>
      </c>
      <c r="C206" s="145" t="s">
        <v>227</v>
      </c>
      <c r="D206" s="113">
        <f>294/6*134+25/6*134</f>
        <v>7124.333333333333</v>
      </c>
      <c r="E206" s="118"/>
      <c r="F206" s="119">
        <f>E206*D206</f>
        <v>0</v>
      </c>
      <c r="G206" s="67"/>
      <c r="H206" s="67"/>
      <c r="I206" s="67"/>
      <c r="J206" s="67"/>
      <c r="K206" s="67"/>
      <c r="L206" s="67"/>
      <c r="M206" s="67"/>
      <c r="N206" s="67"/>
      <c r="O206" s="67"/>
      <c r="P206" s="67"/>
      <c r="Q206" s="67"/>
      <c r="R206" s="67"/>
      <c r="S206" s="67"/>
      <c r="T206" s="67"/>
      <c r="U206" s="67"/>
      <c r="V206" s="67"/>
      <c r="W206" s="67"/>
      <c r="X206" s="67"/>
      <c r="Y206" s="67"/>
      <c r="Z206" s="67"/>
      <c r="AA206" s="67"/>
      <c r="AB206" s="67"/>
      <c r="AC206" s="67"/>
      <c r="AD206" s="67"/>
      <c r="AE206" s="67"/>
      <c r="AF206" s="67"/>
      <c r="AG206" s="67"/>
      <c r="AH206" s="67"/>
      <c r="AI206" s="67"/>
      <c r="AJ206" s="67"/>
      <c r="AK206" s="67"/>
      <c r="AL206" s="67"/>
      <c r="AM206" s="67"/>
      <c r="AN206" s="67"/>
      <c r="AO206" s="67"/>
      <c r="AP206" s="67"/>
      <c r="AQ206" s="67"/>
    </row>
    <row r="207" spans="1:43" s="170" customFormat="1">
      <c r="A207" s="158"/>
      <c r="B207" s="111"/>
      <c r="C207" s="145"/>
      <c r="D207" s="113"/>
      <c r="E207" s="118"/>
      <c r="F207" s="119"/>
      <c r="G207" s="67"/>
      <c r="H207" s="67"/>
      <c r="I207" s="67"/>
      <c r="J207" s="67"/>
      <c r="K207" s="67"/>
      <c r="L207" s="67"/>
      <c r="M207" s="67"/>
      <c r="N207" s="67"/>
      <c r="O207" s="67"/>
      <c r="P207" s="67"/>
      <c r="Q207" s="67"/>
      <c r="R207" s="67"/>
      <c r="S207" s="67"/>
      <c r="T207" s="67"/>
      <c r="U207" s="67"/>
      <c r="V207" s="67"/>
      <c r="W207" s="67"/>
      <c r="X207" s="67"/>
      <c r="Y207" s="67"/>
      <c r="Z207" s="67"/>
      <c r="AA207" s="67"/>
      <c r="AB207" s="67"/>
      <c r="AC207" s="67"/>
      <c r="AD207" s="67"/>
      <c r="AE207" s="67"/>
      <c r="AF207" s="67"/>
      <c r="AG207" s="67"/>
      <c r="AH207" s="67"/>
      <c r="AI207" s="67"/>
      <c r="AJ207" s="67"/>
      <c r="AK207" s="67"/>
      <c r="AL207" s="67"/>
      <c r="AM207" s="67"/>
      <c r="AN207" s="67"/>
      <c r="AO207" s="67"/>
      <c r="AP207" s="67"/>
      <c r="AQ207" s="67"/>
    </row>
    <row r="208" spans="1:43" s="170" customFormat="1" ht="28.5">
      <c r="A208" s="117" t="s">
        <v>230</v>
      </c>
      <c r="B208" s="111" t="s">
        <v>231</v>
      </c>
      <c r="C208" s="145" t="s">
        <v>227</v>
      </c>
      <c r="D208" s="113">
        <f>294/6*152+25/6*152</f>
        <v>8081.333333333333</v>
      </c>
      <c r="E208" s="118"/>
      <c r="F208" s="119">
        <f>E208*D208</f>
        <v>0</v>
      </c>
      <c r="G208" s="67"/>
      <c r="H208" s="67"/>
      <c r="I208" s="67"/>
      <c r="J208" s="67"/>
      <c r="K208" s="67"/>
      <c r="L208" s="67"/>
      <c r="M208" s="67"/>
      <c r="N208" s="67"/>
      <c r="O208" s="67"/>
      <c r="P208" s="67"/>
      <c r="Q208" s="67"/>
      <c r="R208" s="67"/>
      <c r="S208" s="67"/>
      <c r="T208" s="67"/>
      <c r="U208" s="67"/>
      <c r="V208" s="67"/>
      <c r="W208" s="67"/>
      <c r="X208" s="67"/>
      <c r="Y208" s="67"/>
      <c r="Z208" s="67"/>
      <c r="AA208" s="67"/>
      <c r="AB208" s="67"/>
      <c r="AC208" s="67"/>
      <c r="AD208" s="67"/>
      <c r="AE208" s="67"/>
      <c r="AF208" s="67"/>
      <c r="AG208" s="67"/>
      <c r="AH208" s="67"/>
      <c r="AI208" s="67"/>
      <c r="AJ208" s="67"/>
      <c r="AK208" s="67"/>
      <c r="AL208" s="67"/>
      <c r="AM208" s="67"/>
      <c r="AN208" s="67"/>
      <c r="AO208" s="67"/>
      <c r="AP208" s="67"/>
      <c r="AQ208" s="67"/>
    </row>
    <row r="209" spans="1:43" s="170" customFormat="1">
      <c r="A209" s="158"/>
      <c r="B209" s="111"/>
      <c r="C209" s="145"/>
      <c r="D209" s="113"/>
      <c r="E209" s="118"/>
      <c r="F209" s="119"/>
      <c r="G209" s="67"/>
      <c r="H209" s="67"/>
      <c r="I209" s="67"/>
      <c r="J209" s="67"/>
      <c r="K209" s="67"/>
      <c r="L209" s="67"/>
      <c r="M209" s="67"/>
      <c r="N209" s="67"/>
      <c r="O209" s="67"/>
      <c r="P209" s="67"/>
      <c r="Q209" s="67"/>
      <c r="R209" s="67"/>
      <c r="S209" s="67"/>
      <c r="T209" s="67"/>
      <c r="U209" s="67"/>
      <c r="V209" s="67"/>
      <c r="W209" s="67"/>
      <c r="X209" s="67"/>
      <c r="Y209" s="67"/>
      <c r="Z209" s="67"/>
      <c r="AA209" s="67"/>
      <c r="AB209" s="67"/>
      <c r="AC209" s="67"/>
      <c r="AD209" s="67"/>
      <c r="AE209" s="67"/>
      <c r="AF209" s="67"/>
      <c r="AG209" s="67"/>
      <c r="AH209" s="67"/>
      <c r="AI209" s="67"/>
      <c r="AJ209" s="67"/>
      <c r="AK209" s="67"/>
      <c r="AL209" s="67"/>
      <c r="AM209" s="67"/>
      <c r="AN209" s="67"/>
      <c r="AO209" s="67"/>
      <c r="AP209" s="67"/>
      <c r="AQ209" s="67"/>
    </row>
    <row r="210" spans="1:43" s="170" customFormat="1" ht="28.5">
      <c r="A210" s="117" t="s">
        <v>232</v>
      </c>
      <c r="B210" s="111" t="s">
        <v>222</v>
      </c>
      <c r="C210" s="145">
        <v>0.05</v>
      </c>
      <c r="D210" s="113"/>
      <c r="E210" s="118"/>
      <c r="F210" s="119">
        <f>SUM(F204:F209)*C210</f>
        <v>0</v>
      </c>
      <c r="G210" s="67"/>
      <c r="H210" s="67"/>
      <c r="I210" s="67"/>
      <c r="J210" s="67"/>
      <c r="K210" s="67"/>
      <c r="L210" s="67"/>
      <c r="M210" s="67"/>
      <c r="N210" s="67"/>
      <c r="O210" s="67"/>
      <c r="P210" s="67"/>
      <c r="Q210" s="67"/>
      <c r="R210" s="67"/>
      <c r="S210" s="67"/>
      <c r="T210" s="67"/>
      <c r="U210" s="67"/>
      <c r="V210" s="67"/>
      <c r="W210" s="67"/>
      <c r="X210" s="67"/>
      <c r="Y210" s="67"/>
      <c r="Z210" s="67"/>
      <c r="AA210" s="67"/>
      <c r="AB210" s="67"/>
      <c r="AC210" s="67"/>
      <c r="AD210" s="67"/>
      <c r="AE210" s="67"/>
      <c r="AF210" s="67"/>
      <c r="AG210" s="67"/>
      <c r="AH210" s="67"/>
      <c r="AI210" s="67"/>
      <c r="AJ210" s="67"/>
      <c r="AK210" s="67"/>
      <c r="AL210" s="67"/>
      <c r="AM210" s="67"/>
      <c r="AN210" s="67"/>
      <c r="AO210" s="67"/>
      <c r="AP210" s="67"/>
      <c r="AQ210" s="67"/>
    </row>
    <row r="211" spans="1:43" s="170" customFormat="1">
      <c r="A211" s="117"/>
      <c r="B211" s="111"/>
      <c r="C211" s="145"/>
      <c r="D211" s="113"/>
      <c r="E211" s="118"/>
      <c r="F211" s="119"/>
      <c r="G211" s="67"/>
      <c r="H211" s="67"/>
      <c r="I211" s="67"/>
      <c r="J211" s="67"/>
      <c r="K211" s="67"/>
      <c r="L211" s="67"/>
      <c r="M211" s="67"/>
      <c r="N211" s="67"/>
      <c r="O211" s="67"/>
      <c r="P211" s="67"/>
      <c r="Q211" s="67"/>
      <c r="R211" s="67"/>
      <c r="S211" s="67"/>
      <c r="T211" s="67"/>
      <c r="U211" s="67"/>
      <c r="V211" s="67"/>
      <c r="W211" s="67"/>
      <c r="X211" s="67"/>
      <c r="Y211" s="67"/>
      <c r="Z211" s="67"/>
      <c r="AA211" s="67"/>
      <c r="AB211" s="67"/>
      <c r="AC211" s="67"/>
      <c r="AD211" s="67"/>
      <c r="AE211" s="67"/>
      <c r="AF211" s="67"/>
      <c r="AG211" s="67"/>
      <c r="AH211" s="67"/>
      <c r="AI211" s="67"/>
      <c r="AJ211" s="67"/>
      <c r="AK211" s="67"/>
      <c r="AL211" s="67"/>
      <c r="AM211" s="67"/>
      <c r="AN211" s="67"/>
      <c r="AO211" s="67"/>
      <c r="AP211" s="67"/>
      <c r="AQ211" s="67"/>
    </row>
    <row r="212" spans="1:43" s="170" customFormat="1" ht="15" thickBot="1">
      <c r="A212" s="120" t="s">
        <v>215</v>
      </c>
      <c r="B212" s="121" t="s">
        <v>224</v>
      </c>
      <c r="C212" s="122"/>
      <c r="D212" s="123"/>
      <c r="E212" s="124"/>
      <c r="F212" s="125">
        <f>SUM(F204:F211)</f>
        <v>0</v>
      </c>
      <c r="G212" s="67"/>
      <c r="H212" s="67"/>
      <c r="I212" s="67"/>
      <c r="J212" s="67"/>
      <c r="K212" s="67"/>
      <c r="L212" s="67"/>
      <c r="M212" s="67"/>
      <c r="N212" s="67"/>
      <c r="O212" s="67"/>
      <c r="P212" s="67"/>
      <c r="Q212" s="67"/>
      <c r="R212" s="67"/>
      <c r="S212" s="67"/>
      <c r="T212" s="67"/>
      <c r="U212" s="67"/>
      <c r="V212" s="67"/>
      <c r="W212" s="67"/>
      <c r="X212" s="67"/>
      <c r="Y212" s="67"/>
      <c r="Z212" s="67"/>
      <c r="AA212" s="67"/>
      <c r="AB212" s="67"/>
      <c r="AC212" s="67"/>
      <c r="AD212" s="67"/>
      <c r="AE212" s="67"/>
      <c r="AF212" s="67"/>
      <c r="AG212" s="67"/>
      <c r="AH212" s="67"/>
      <c r="AI212" s="67"/>
      <c r="AJ212" s="67"/>
      <c r="AK212" s="67"/>
      <c r="AL212" s="67"/>
      <c r="AM212" s="67"/>
      <c r="AN212" s="67"/>
      <c r="AO212" s="67"/>
      <c r="AP212" s="67"/>
      <c r="AQ212" s="67"/>
    </row>
    <row r="213" spans="1:43" s="170" customFormat="1" ht="18" thickBot="1">
      <c r="A213" s="164"/>
      <c r="B213" s="165"/>
      <c r="C213" s="166"/>
      <c r="D213" s="167"/>
      <c r="E213" s="168"/>
      <c r="F213" s="169"/>
      <c r="G213" s="67"/>
      <c r="H213" s="67"/>
      <c r="I213" s="67"/>
      <c r="J213" s="67"/>
      <c r="K213" s="67"/>
      <c r="L213" s="67"/>
      <c r="M213" s="67"/>
      <c r="N213" s="67"/>
      <c r="O213" s="67"/>
      <c r="P213" s="67"/>
      <c r="Q213" s="67"/>
      <c r="R213" s="67"/>
      <c r="S213" s="67"/>
      <c r="T213" s="67"/>
      <c r="U213" s="67"/>
      <c r="V213" s="67"/>
      <c r="W213" s="67"/>
      <c r="X213" s="67"/>
      <c r="Y213" s="67"/>
      <c r="Z213" s="67"/>
      <c r="AA213" s="67"/>
      <c r="AB213" s="67"/>
      <c r="AC213" s="67"/>
      <c r="AD213" s="67"/>
      <c r="AE213" s="67"/>
      <c r="AF213" s="67"/>
      <c r="AG213" s="67"/>
      <c r="AH213" s="67"/>
      <c r="AI213" s="67"/>
      <c r="AJ213" s="67"/>
      <c r="AK213" s="67"/>
      <c r="AL213" s="67"/>
      <c r="AM213" s="67"/>
      <c r="AN213" s="67"/>
      <c r="AO213" s="67"/>
      <c r="AP213" s="67"/>
      <c r="AQ213" s="67"/>
    </row>
    <row r="214" spans="1:43" s="170" customFormat="1">
      <c r="A214" s="97" t="s">
        <v>233</v>
      </c>
      <c r="B214" s="98" t="s">
        <v>234</v>
      </c>
      <c r="C214" s="99"/>
      <c r="D214" s="100"/>
      <c r="E214" s="101"/>
      <c r="F214" s="102"/>
      <c r="G214" s="67"/>
      <c r="H214" s="67"/>
      <c r="I214" s="67"/>
      <c r="J214" s="67"/>
      <c r="K214" s="67"/>
      <c r="L214" s="67"/>
      <c r="M214" s="67"/>
      <c r="N214" s="67"/>
      <c r="O214" s="67"/>
      <c r="P214" s="67"/>
      <c r="Q214" s="67"/>
      <c r="R214" s="67"/>
      <c r="S214" s="67"/>
      <c r="T214" s="67"/>
      <c r="U214" s="67"/>
      <c r="V214" s="67"/>
      <c r="W214" s="67"/>
      <c r="X214" s="67"/>
      <c r="Y214" s="67"/>
      <c r="Z214" s="67"/>
      <c r="AA214" s="67"/>
      <c r="AB214" s="67"/>
      <c r="AC214" s="67"/>
      <c r="AD214" s="67"/>
      <c r="AE214" s="67"/>
      <c r="AF214" s="67"/>
      <c r="AG214" s="67"/>
      <c r="AH214" s="67"/>
      <c r="AI214" s="67"/>
      <c r="AJ214" s="67"/>
      <c r="AK214" s="67"/>
      <c r="AL214" s="67"/>
      <c r="AM214" s="67"/>
      <c r="AN214" s="67"/>
      <c r="AO214" s="67"/>
      <c r="AP214" s="67"/>
      <c r="AQ214" s="67"/>
    </row>
    <row r="215" spans="1:43" s="170" customFormat="1">
      <c r="A215" s="158"/>
      <c r="B215" s="159"/>
      <c r="C215" s="160"/>
      <c r="D215" s="113"/>
      <c r="E215" s="141"/>
      <c r="F215" s="161"/>
      <c r="G215" s="67"/>
      <c r="H215" s="67"/>
      <c r="I215" s="67"/>
      <c r="J215" s="67"/>
      <c r="K215" s="67"/>
      <c r="L215" s="67"/>
      <c r="M215" s="67"/>
      <c r="N215" s="67"/>
      <c r="O215" s="67"/>
      <c r="P215" s="67"/>
      <c r="Q215" s="67"/>
      <c r="R215" s="67"/>
      <c r="S215" s="67"/>
      <c r="T215" s="67"/>
      <c r="U215" s="67"/>
      <c r="V215" s="67"/>
      <c r="W215" s="67"/>
      <c r="X215" s="67"/>
      <c r="Y215" s="67"/>
      <c r="Z215" s="67"/>
      <c r="AA215" s="67"/>
      <c r="AB215" s="67"/>
      <c r="AC215" s="67"/>
      <c r="AD215" s="67"/>
      <c r="AE215" s="67"/>
      <c r="AF215" s="67"/>
      <c r="AG215" s="67"/>
      <c r="AH215" s="67"/>
      <c r="AI215" s="67"/>
      <c r="AJ215" s="67"/>
      <c r="AK215" s="67"/>
      <c r="AL215" s="67"/>
      <c r="AM215" s="67"/>
      <c r="AN215" s="67"/>
      <c r="AO215" s="67"/>
      <c r="AP215" s="67"/>
      <c r="AQ215" s="67"/>
    </row>
    <row r="216" spans="1:43" s="170" customFormat="1" ht="28.5">
      <c r="A216" s="117" t="s">
        <v>235</v>
      </c>
      <c r="B216" s="111" t="s">
        <v>236</v>
      </c>
      <c r="C216" s="145" t="s">
        <v>104</v>
      </c>
      <c r="D216" s="113">
        <v>38</v>
      </c>
      <c r="E216" s="118"/>
      <c r="F216" s="119">
        <f>E216*D216</f>
        <v>0</v>
      </c>
      <c r="G216" s="67"/>
      <c r="H216" s="67"/>
      <c r="I216" s="67"/>
      <c r="J216" s="67"/>
      <c r="K216" s="67"/>
      <c r="L216" s="67"/>
      <c r="M216" s="67"/>
      <c r="N216" s="67"/>
      <c r="O216" s="67"/>
      <c r="P216" s="67"/>
      <c r="Q216" s="67"/>
      <c r="R216" s="67"/>
      <c r="S216" s="67"/>
      <c r="T216" s="67"/>
      <c r="U216" s="67"/>
      <c r="V216" s="67"/>
      <c r="W216" s="67"/>
      <c r="X216" s="67"/>
      <c r="Y216" s="67"/>
      <c r="Z216" s="67"/>
      <c r="AA216" s="67"/>
      <c r="AB216" s="67"/>
      <c r="AC216" s="67"/>
      <c r="AD216" s="67"/>
      <c r="AE216" s="67"/>
      <c r="AF216" s="67"/>
      <c r="AG216" s="67"/>
      <c r="AH216" s="67"/>
      <c r="AI216" s="67"/>
      <c r="AJ216" s="67"/>
      <c r="AK216" s="67"/>
      <c r="AL216" s="67"/>
      <c r="AM216" s="67"/>
      <c r="AN216" s="67"/>
      <c r="AO216" s="67"/>
      <c r="AP216" s="67"/>
      <c r="AQ216" s="67"/>
    </row>
    <row r="217" spans="1:43" s="170" customFormat="1">
      <c r="A217" s="158"/>
      <c r="B217" s="111"/>
      <c r="C217" s="145"/>
      <c r="D217" s="113"/>
      <c r="E217" s="118"/>
      <c r="F217" s="119"/>
      <c r="G217" s="67"/>
      <c r="H217" s="67"/>
      <c r="I217" s="67"/>
      <c r="J217" s="67"/>
      <c r="K217" s="67"/>
      <c r="L217" s="67"/>
      <c r="M217" s="67"/>
      <c r="N217" s="67"/>
      <c r="O217" s="67"/>
      <c r="P217" s="67"/>
      <c r="Q217" s="67"/>
      <c r="R217" s="67"/>
      <c r="S217" s="67"/>
      <c r="T217" s="67"/>
      <c r="U217" s="67"/>
      <c r="V217" s="67"/>
      <c r="W217" s="67"/>
      <c r="X217" s="67"/>
      <c r="Y217" s="67"/>
      <c r="Z217" s="67"/>
      <c r="AA217" s="67"/>
      <c r="AB217" s="67"/>
      <c r="AC217" s="67"/>
      <c r="AD217" s="67"/>
      <c r="AE217" s="67"/>
      <c r="AF217" s="67"/>
      <c r="AG217" s="67"/>
      <c r="AH217" s="67"/>
      <c r="AI217" s="67"/>
      <c r="AJ217" s="67"/>
      <c r="AK217" s="67"/>
      <c r="AL217" s="67"/>
      <c r="AM217" s="67"/>
      <c r="AN217" s="67"/>
      <c r="AO217" s="67"/>
      <c r="AP217" s="67"/>
      <c r="AQ217" s="67"/>
    </row>
    <row r="218" spans="1:43" s="170" customFormat="1" ht="28.5">
      <c r="A218" s="117" t="s">
        <v>237</v>
      </c>
      <c r="B218" s="111" t="s">
        <v>238</v>
      </c>
      <c r="C218" s="145" t="s">
        <v>104</v>
      </c>
      <c r="D218" s="113">
        <v>225</v>
      </c>
      <c r="E218" s="118"/>
      <c r="F218" s="119">
        <f>E218*D218</f>
        <v>0</v>
      </c>
      <c r="G218" s="67"/>
      <c r="H218" s="67"/>
      <c r="I218" s="67"/>
      <c r="J218" s="67"/>
      <c r="K218" s="67"/>
      <c r="L218" s="67"/>
      <c r="M218" s="67"/>
      <c r="N218" s="67"/>
      <c r="O218" s="67"/>
      <c r="P218" s="67"/>
      <c r="Q218" s="67"/>
      <c r="R218" s="67"/>
      <c r="S218" s="67"/>
      <c r="T218" s="67"/>
      <c r="U218" s="67"/>
      <c r="V218" s="67"/>
      <c r="W218" s="67"/>
      <c r="X218" s="67"/>
      <c r="Y218" s="67"/>
      <c r="Z218" s="67"/>
      <c r="AA218" s="67"/>
      <c r="AB218" s="67"/>
      <c r="AC218" s="67"/>
      <c r="AD218" s="67"/>
      <c r="AE218" s="67"/>
      <c r="AF218" s="67"/>
      <c r="AG218" s="67"/>
      <c r="AH218" s="67"/>
      <c r="AI218" s="67"/>
      <c r="AJ218" s="67"/>
      <c r="AK218" s="67"/>
      <c r="AL218" s="67"/>
      <c r="AM218" s="67"/>
      <c r="AN218" s="67"/>
      <c r="AO218" s="67"/>
      <c r="AP218" s="67"/>
      <c r="AQ218" s="67"/>
    </row>
    <row r="219" spans="1:43" s="170" customFormat="1">
      <c r="A219" s="158"/>
      <c r="B219" s="111"/>
      <c r="C219" s="145"/>
      <c r="D219" s="113"/>
      <c r="E219" s="118"/>
      <c r="F219" s="119"/>
      <c r="G219" s="67"/>
      <c r="H219" s="67"/>
      <c r="I219" s="67"/>
      <c r="J219" s="67"/>
      <c r="K219" s="67"/>
      <c r="L219" s="67"/>
      <c r="M219" s="67"/>
      <c r="N219" s="67"/>
      <c r="O219" s="67"/>
      <c r="P219" s="67"/>
      <c r="Q219" s="67"/>
      <c r="R219" s="67"/>
      <c r="S219" s="67"/>
      <c r="T219" s="67"/>
      <c r="U219" s="67"/>
      <c r="V219" s="67"/>
      <c r="W219" s="67"/>
      <c r="X219" s="67"/>
      <c r="Y219" s="67"/>
      <c r="Z219" s="67"/>
      <c r="AA219" s="67"/>
      <c r="AB219" s="67"/>
      <c r="AC219" s="67"/>
      <c r="AD219" s="67"/>
      <c r="AE219" s="67"/>
      <c r="AF219" s="67"/>
      <c r="AG219" s="67"/>
      <c r="AH219" s="67"/>
      <c r="AI219" s="67"/>
      <c r="AJ219" s="67"/>
      <c r="AK219" s="67"/>
      <c r="AL219" s="67"/>
      <c r="AM219" s="67"/>
      <c r="AN219" s="67"/>
      <c r="AO219" s="67"/>
      <c r="AP219" s="67"/>
      <c r="AQ219" s="67"/>
    </row>
    <row r="220" spans="1:43" s="170" customFormat="1">
      <c r="A220" s="117" t="s">
        <v>239</v>
      </c>
      <c r="B220" s="111" t="s">
        <v>240</v>
      </c>
      <c r="C220" s="145" t="s">
        <v>101</v>
      </c>
      <c r="D220" s="113">
        <v>150</v>
      </c>
      <c r="E220" s="118"/>
      <c r="F220" s="119">
        <f>E220*D220</f>
        <v>0</v>
      </c>
      <c r="G220" s="67"/>
      <c r="H220" s="67"/>
      <c r="I220" s="67"/>
      <c r="J220" s="67"/>
      <c r="K220" s="67"/>
      <c r="L220" s="67"/>
      <c r="M220" s="67"/>
      <c r="N220" s="67"/>
      <c r="O220" s="67"/>
      <c r="P220" s="67"/>
      <c r="Q220" s="67"/>
      <c r="R220" s="67"/>
      <c r="S220" s="67"/>
      <c r="T220" s="67"/>
      <c r="U220" s="67"/>
      <c r="V220" s="67"/>
      <c r="W220" s="67"/>
      <c r="X220" s="67"/>
      <c r="Y220" s="67"/>
      <c r="Z220" s="67"/>
      <c r="AA220" s="67"/>
      <c r="AB220" s="67"/>
      <c r="AC220" s="67"/>
      <c r="AD220" s="67"/>
      <c r="AE220" s="67"/>
      <c r="AF220" s="67"/>
      <c r="AG220" s="67"/>
      <c r="AH220" s="67"/>
      <c r="AI220" s="67"/>
      <c r="AJ220" s="67"/>
      <c r="AK220" s="67"/>
      <c r="AL220" s="67"/>
      <c r="AM220" s="67"/>
      <c r="AN220" s="67"/>
      <c r="AO220" s="67"/>
      <c r="AP220" s="67"/>
      <c r="AQ220" s="67"/>
    </row>
    <row r="221" spans="1:43" s="170" customFormat="1">
      <c r="A221" s="158"/>
      <c r="B221" s="111"/>
      <c r="C221" s="145"/>
      <c r="D221" s="113"/>
      <c r="E221" s="118"/>
      <c r="F221" s="119"/>
      <c r="G221" s="67"/>
      <c r="H221" s="67"/>
      <c r="I221" s="67"/>
      <c r="J221" s="67"/>
      <c r="K221" s="67"/>
      <c r="L221" s="67"/>
      <c r="M221" s="67"/>
      <c r="N221" s="67"/>
      <c r="O221" s="67"/>
      <c r="P221" s="67"/>
      <c r="Q221" s="67"/>
      <c r="R221" s="67"/>
      <c r="S221" s="67"/>
      <c r="T221" s="67"/>
      <c r="U221" s="67"/>
      <c r="V221" s="67"/>
      <c r="W221" s="67"/>
      <c r="X221" s="67"/>
      <c r="Y221" s="67"/>
      <c r="Z221" s="67"/>
      <c r="AA221" s="67"/>
      <c r="AB221" s="67"/>
      <c r="AC221" s="67"/>
      <c r="AD221" s="67"/>
      <c r="AE221" s="67"/>
      <c r="AF221" s="67"/>
      <c r="AG221" s="67"/>
      <c r="AH221" s="67"/>
      <c r="AI221" s="67"/>
      <c r="AJ221" s="67"/>
      <c r="AK221" s="67"/>
      <c r="AL221" s="67"/>
      <c r="AM221" s="67"/>
      <c r="AN221" s="67"/>
      <c r="AO221" s="67"/>
      <c r="AP221" s="67"/>
      <c r="AQ221" s="67"/>
    </row>
    <row r="222" spans="1:43" s="170" customFormat="1" ht="42.75">
      <c r="A222" s="117" t="s">
        <v>241</v>
      </c>
      <c r="B222" s="111" t="s">
        <v>242</v>
      </c>
      <c r="C222" s="145" t="s">
        <v>74</v>
      </c>
      <c r="D222" s="113">
        <v>100</v>
      </c>
      <c r="E222" s="118"/>
      <c r="F222" s="119">
        <f>E222*D222</f>
        <v>0</v>
      </c>
      <c r="G222" s="67"/>
      <c r="H222" s="67"/>
      <c r="I222" s="67"/>
      <c r="J222" s="67"/>
      <c r="K222" s="67"/>
      <c r="L222" s="67"/>
      <c r="M222" s="67"/>
      <c r="N222" s="67"/>
      <c r="O222" s="67"/>
      <c r="P222" s="67"/>
      <c r="Q222" s="67"/>
      <c r="R222" s="67"/>
      <c r="S222" s="67"/>
      <c r="T222" s="67"/>
      <c r="U222" s="67"/>
      <c r="V222" s="67"/>
      <c r="W222" s="67"/>
      <c r="X222" s="67"/>
      <c r="Y222" s="67"/>
      <c r="Z222" s="67"/>
      <c r="AA222" s="67"/>
      <c r="AB222" s="67"/>
      <c r="AC222" s="67"/>
      <c r="AD222" s="67"/>
      <c r="AE222" s="67"/>
      <c r="AF222" s="67"/>
      <c r="AG222" s="67"/>
      <c r="AH222" s="67"/>
      <c r="AI222" s="67"/>
      <c r="AJ222" s="67"/>
      <c r="AK222" s="67"/>
      <c r="AL222" s="67"/>
      <c r="AM222" s="67"/>
      <c r="AN222" s="67"/>
      <c r="AO222" s="67"/>
      <c r="AP222" s="67"/>
      <c r="AQ222" s="67"/>
    </row>
    <row r="223" spans="1:43" s="170" customFormat="1">
      <c r="A223" s="158"/>
      <c r="B223" s="111"/>
      <c r="C223" s="145"/>
      <c r="D223" s="113"/>
      <c r="E223" s="118"/>
      <c r="F223" s="119"/>
      <c r="G223" s="67"/>
      <c r="H223" s="67"/>
      <c r="I223" s="67"/>
      <c r="J223" s="67"/>
      <c r="K223" s="67"/>
      <c r="L223" s="67"/>
      <c r="M223" s="67"/>
      <c r="N223" s="67"/>
      <c r="O223" s="67"/>
      <c r="P223" s="67"/>
      <c r="Q223" s="67"/>
      <c r="R223" s="67"/>
      <c r="S223" s="67"/>
      <c r="T223" s="67"/>
      <c r="U223" s="67"/>
      <c r="V223" s="67"/>
      <c r="W223" s="67"/>
      <c r="X223" s="67"/>
      <c r="Y223" s="67"/>
      <c r="Z223" s="67"/>
      <c r="AA223" s="67"/>
      <c r="AB223" s="67"/>
      <c r="AC223" s="67"/>
      <c r="AD223" s="67"/>
      <c r="AE223" s="67"/>
      <c r="AF223" s="67"/>
      <c r="AG223" s="67"/>
      <c r="AH223" s="67"/>
      <c r="AI223" s="67"/>
      <c r="AJ223" s="67"/>
      <c r="AK223" s="67"/>
      <c r="AL223" s="67"/>
      <c r="AM223" s="67"/>
      <c r="AN223" s="67"/>
      <c r="AO223" s="67"/>
      <c r="AP223" s="67"/>
      <c r="AQ223" s="67"/>
    </row>
    <row r="224" spans="1:43" s="170" customFormat="1" ht="28.5">
      <c r="A224" s="117" t="s">
        <v>243</v>
      </c>
      <c r="B224" s="111" t="s">
        <v>222</v>
      </c>
      <c r="C224" s="145">
        <v>0.05</v>
      </c>
      <c r="D224" s="113"/>
      <c r="E224" s="118"/>
      <c r="F224" s="119">
        <f>SUM(F216:F223)*C224</f>
        <v>0</v>
      </c>
      <c r="G224" s="67"/>
      <c r="H224" s="67"/>
      <c r="I224" s="67"/>
      <c r="J224" s="67"/>
      <c r="K224" s="67"/>
      <c r="L224" s="67"/>
      <c r="M224" s="67"/>
      <c r="N224" s="67"/>
      <c r="O224" s="67"/>
      <c r="P224" s="67"/>
      <c r="Q224" s="67"/>
      <c r="R224" s="67"/>
      <c r="S224" s="67"/>
      <c r="T224" s="67"/>
      <c r="U224" s="67"/>
      <c r="V224" s="67"/>
      <c r="W224" s="67"/>
      <c r="X224" s="67"/>
      <c r="Y224" s="67"/>
      <c r="Z224" s="67"/>
      <c r="AA224" s="67"/>
      <c r="AB224" s="67"/>
      <c r="AC224" s="67"/>
      <c r="AD224" s="67"/>
      <c r="AE224" s="67"/>
      <c r="AF224" s="67"/>
      <c r="AG224" s="67"/>
      <c r="AH224" s="67"/>
      <c r="AI224" s="67"/>
      <c r="AJ224" s="67"/>
      <c r="AK224" s="67"/>
      <c r="AL224" s="67"/>
      <c r="AM224" s="67"/>
      <c r="AN224" s="67"/>
      <c r="AO224" s="67"/>
      <c r="AP224" s="67"/>
      <c r="AQ224" s="67"/>
    </row>
    <row r="225" spans="1:43" s="170" customFormat="1">
      <c r="A225" s="117"/>
      <c r="B225" s="111"/>
      <c r="C225" s="145"/>
      <c r="D225" s="113"/>
      <c r="E225" s="118"/>
      <c r="F225" s="119"/>
      <c r="G225" s="67"/>
      <c r="H225" s="67"/>
      <c r="I225" s="67"/>
      <c r="J225" s="67"/>
      <c r="K225" s="67"/>
      <c r="L225" s="67"/>
      <c r="M225" s="67"/>
      <c r="N225" s="67"/>
      <c r="O225" s="67"/>
      <c r="P225" s="67"/>
      <c r="Q225" s="67"/>
      <c r="R225" s="67"/>
      <c r="S225" s="67"/>
      <c r="T225" s="67"/>
      <c r="U225" s="67"/>
      <c r="V225" s="67"/>
      <c r="W225" s="67"/>
      <c r="X225" s="67"/>
      <c r="Y225" s="67"/>
      <c r="Z225" s="67"/>
      <c r="AA225" s="67"/>
      <c r="AB225" s="67"/>
      <c r="AC225" s="67"/>
      <c r="AD225" s="67"/>
      <c r="AE225" s="67"/>
      <c r="AF225" s="67"/>
      <c r="AG225" s="67"/>
      <c r="AH225" s="67"/>
      <c r="AI225" s="67"/>
      <c r="AJ225" s="67"/>
      <c r="AK225" s="67"/>
      <c r="AL225" s="67"/>
      <c r="AM225" s="67"/>
      <c r="AN225" s="67"/>
      <c r="AO225" s="67"/>
      <c r="AP225" s="67"/>
      <c r="AQ225" s="67"/>
    </row>
    <row r="226" spans="1:43" s="170" customFormat="1" ht="15" thickBot="1">
      <c r="A226" s="120" t="s">
        <v>215</v>
      </c>
      <c r="B226" s="121" t="s">
        <v>234</v>
      </c>
      <c r="C226" s="122"/>
      <c r="D226" s="123"/>
      <c r="E226" s="124"/>
      <c r="F226" s="125">
        <f>SUM(F216:F225)</f>
        <v>0</v>
      </c>
      <c r="G226" s="67"/>
      <c r="H226" s="67"/>
      <c r="I226" s="67"/>
      <c r="J226" s="67"/>
      <c r="K226" s="67"/>
      <c r="L226" s="67"/>
      <c r="M226" s="67"/>
      <c r="N226" s="67"/>
      <c r="O226" s="67"/>
      <c r="P226" s="67"/>
      <c r="Q226" s="67"/>
      <c r="R226" s="67"/>
      <c r="S226" s="67"/>
      <c r="T226" s="67"/>
      <c r="U226" s="67"/>
      <c r="V226" s="67"/>
      <c r="W226" s="67"/>
      <c r="X226" s="67"/>
      <c r="Y226" s="67"/>
      <c r="Z226" s="67"/>
      <c r="AA226" s="67"/>
      <c r="AB226" s="67"/>
      <c r="AC226" s="67"/>
      <c r="AD226" s="67"/>
      <c r="AE226" s="67"/>
      <c r="AF226" s="67"/>
      <c r="AG226" s="67"/>
      <c r="AH226" s="67"/>
      <c r="AI226" s="67"/>
      <c r="AJ226" s="67"/>
      <c r="AK226" s="67"/>
      <c r="AL226" s="67"/>
      <c r="AM226" s="67"/>
      <c r="AN226" s="67"/>
      <c r="AO226" s="67"/>
      <c r="AP226" s="67"/>
      <c r="AQ226" s="67"/>
    </row>
    <row r="227" spans="1:43" s="170" customFormat="1" ht="15" thickBot="1">
      <c r="A227" s="171"/>
      <c r="B227" s="127"/>
      <c r="C227" s="128"/>
      <c r="D227" s="129"/>
      <c r="E227" s="130"/>
      <c r="F227" s="172"/>
      <c r="G227" s="67"/>
      <c r="H227" s="67"/>
      <c r="I227" s="67"/>
      <c r="J227" s="67"/>
      <c r="K227" s="67"/>
      <c r="L227" s="67"/>
      <c r="M227" s="67"/>
      <c r="N227" s="67"/>
      <c r="O227" s="67"/>
      <c r="P227" s="67"/>
      <c r="Q227" s="67"/>
      <c r="R227" s="67"/>
      <c r="S227" s="67"/>
      <c r="T227" s="67"/>
      <c r="U227" s="67"/>
      <c r="V227" s="67"/>
      <c r="W227" s="67"/>
      <c r="X227" s="67"/>
      <c r="Y227" s="67"/>
      <c r="Z227" s="67"/>
      <c r="AA227" s="67"/>
      <c r="AB227" s="67"/>
      <c r="AC227" s="67"/>
      <c r="AD227" s="67"/>
      <c r="AE227" s="67"/>
      <c r="AF227" s="67"/>
      <c r="AG227" s="67"/>
      <c r="AH227" s="67"/>
      <c r="AI227" s="67"/>
      <c r="AJ227" s="67"/>
      <c r="AK227" s="67"/>
      <c r="AL227" s="67"/>
      <c r="AM227" s="67"/>
      <c r="AN227" s="67"/>
      <c r="AO227" s="67"/>
      <c r="AP227" s="67"/>
      <c r="AQ227" s="67"/>
    </row>
    <row r="228" spans="1:43" s="170" customFormat="1" ht="18" thickBot="1">
      <c r="A228" s="85" t="s">
        <v>214</v>
      </c>
      <c r="B228" s="86" t="s">
        <v>31</v>
      </c>
      <c r="C228" s="87"/>
      <c r="D228" s="88"/>
      <c r="E228" s="89"/>
      <c r="F228" s="163">
        <f>F226+F212+F200</f>
        <v>0</v>
      </c>
      <c r="G228" s="67"/>
      <c r="H228" s="67"/>
      <c r="I228" s="67"/>
      <c r="J228" s="67"/>
      <c r="K228" s="67"/>
      <c r="L228" s="67"/>
      <c r="M228" s="67"/>
      <c r="N228" s="67"/>
      <c r="O228" s="67"/>
      <c r="P228" s="67"/>
      <c r="Q228" s="67"/>
      <c r="R228" s="67"/>
      <c r="S228" s="67"/>
      <c r="T228" s="67"/>
      <c r="U228" s="67"/>
      <c r="V228" s="67"/>
      <c r="W228" s="67"/>
      <c r="X228" s="67"/>
      <c r="Y228" s="67"/>
      <c r="Z228" s="67"/>
      <c r="AA228" s="67"/>
      <c r="AB228" s="67"/>
      <c r="AC228" s="67"/>
      <c r="AD228" s="67"/>
      <c r="AE228" s="67"/>
      <c r="AF228" s="67"/>
      <c r="AG228" s="67"/>
      <c r="AH228" s="67"/>
      <c r="AI228" s="67"/>
      <c r="AJ228" s="67"/>
      <c r="AK228" s="67"/>
      <c r="AL228" s="67"/>
      <c r="AM228" s="67"/>
      <c r="AN228" s="67"/>
      <c r="AO228" s="67"/>
      <c r="AP228" s="67"/>
      <c r="AQ228" s="67"/>
    </row>
    <row r="229" spans="1:43" s="170" customFormat="1" ht="18" thickBot="1">
      <c r="A229" s="164"/>
      <c r="B229" s="165"/>
      <c r="C229" s="166"/>
      <c r="D229" s="167"/>
      <c r="E229" s="168"/>
      <c r="F229" s="169"/>
      <c r="G229" s="67"/>
      <c r="H229" s="67"/>
      <c r="I229" s="67"/>
      <c r="J229" s="67"/>
      <c r="K229" s="67"/>
      <c r="L229" s="67"/>
      <c r="M229" s="67"/>
      <c r="N229" s="67"/>
      <c r="O229" s="67"/>
      <c r="P229" s="67"/>
      <c r="Q229" s="67"/>
      <c r="R229" s="67"/>
      <c r="S229" s="67"/>
      <c r="T229" s="67"/>
      <c r="U229" s="67"/>
      <c r="V229" s="67"/>
      <c r="W229" s="67"/>
      <c r="X229" s="67"/>
      <c r="Y229" s="67"/>
      <c r="Z229" s="67"/>
      <c r="AA229" s="67"/>
      <c r="AB229" s="67"/>
      <c r="AC229" s="67"/>
      <c r="AD229" s="67"/>
      <c r="AE229" s="67"/>
      <c r="AF229" s="67"/>
      <c r="AG229" s="67"/>
      <c r="AH229" s="67"/>
      <c r="AI229" s="67"/>
      <c r="AJ229" s="67"/>
      <c r="AK229" s="67"/>
      <c r="AL229" s="67"/>
      <c r="AM229" s="67"/>
      <c r="AN229" s="67"/>
      <c r="AO229" s="67"/>
      <c r="AP229" s="67"/>
      <c r="AQ229" s="67"/>
    </row>
    <row r="230" spans="1:43" ht="18" thickBot="1">
      <c r="A230" s="85" t="s">
        <v>244</v>
      </c>
      <c r="B230" s="86" t="s">
        <v>33</v>
      </c>
      <c r="C230" s="87"/>
      <c r="D230" s="88"/>
      <c r="E230" s="89"/>
      <c r="F230" s="90"/>
      <c r="G230" s="67"/>
      <c r="H230" s="67"/>
      <c r="I230" s="67"/>
      <c r="J230" s="67"/>
      <c r="K230" s="67"/>
      <c r="L230" s="67"/>
      <c r="M230" s="67"/>
      <c r="N230" s="67"/>
      <c r="O230" s="67"/>
      <c r="P230" s="67"/>
      <c r="Q230" s="67"/>
      <c r="R230" s="67"/>
      <c r="S230" s="67"/>
      <c r="T230" s="67"/>
      <c r="U230" s="67"/>
      <c r="V230" s="67"/>
      <c r="W230" s="67"/>
      <c r="X230" s="67"/>
      <c r="Y230" s="67"/>
      <c r="Z230" s="67"/>
      <c r="AA230" s="67"/>
      <c r="AB230" s="67"/>
      <c r="AC230" s="67"/>
      <c r="AD230" s="67"/>
      <c r="AE230" s="67"/>
      <c r="AF230" s="67"/>
      <c r="AG230" s="67"/>
      <c r="AH230" s="67"/>
      <c r="AI230" s="67"/>
      <c r="AJ230" s="67"/>
      <c r="AK230" s="67"/>
      <c r="AL230" s="67"/>
      <c r="AM230" s="67"/>
      <c r="AN230" s="67"/>
      <c r="AO230" s="67"/>
      <c r="AP230" s="67"/>
      <c r="AQ230" s="67"/>
    </row>
    <row r="231" spans="1:43" ht="15" thickBot="1">
      <c r="A231" s="117"/>
      <c r="B231" s="111"/>
      <c r="C231" s="145"/>
      <c r="D231" s="113"/>
      <c r="E231" s="118"/>
      <c r="F231" s="119"/>
      <c r="G231" s="67"/>
      <c r="H231" s="67"/>
      <c r="I231" s="67"/>
      <c r="J231" s="67"/>
      <c r="K231" s="67"/>
      <c r="L231" s="67"/>
      <c r="M231" s="67"/>
      <c r="N231" s="67"/>
      <c r="O231" s="67"/>
      <c r="P231" s="67"/>
      <c r="Q231" s="67"/>
      <c r="R231" s="67"/>
      <c r="S231" s="67"/>
      <c r="T231" s="67"/>
      <c r="U231" s="67"/>
      <c r="V231" s="67"/>
      <c r="W231" s="67"/>
      <c r="X231" s="67"/>
      <c r="Y231" s="67"/>
      <c r="Z231" s="67"/>
      <c r="AA231" s="67"/>
      <c r="AB231" s="67"/>
      <c r="AC231" s="67"/>
      <c r="AD231" s="67"/>
      <c r="AE231" s="67"/>
      <c r="AF231" s="67"/>
      <c r="AG231" s="67"/>
      <c r="AH231" s="67"/>
      <c r="AI231" s="67"/>
      <c r="AJ231" s="67"/>
      <c r="AK231" s="67"/>
      <c r="AL231" s="67"/>
      <c r="AM231" s="67"/>
      <c r="AN231" s="67"/>
      <c r="AO231" s="67"/>
      <c r="AP231" s="67"/>
      <c r="AQ231" s="67"/>
    </row>
    <row r="232" spans="1:43">
      <c r="A232" s="97" t="s">
        <v>245</v>
      </c>
      <c r="B232" s="98" t="s">
        <v>246</v>
      </c>
      <c r="C232" s="99"/>
      <c r="D232" s="100"/>
      <c r="E232" s="101"/>
      <c r="F232" s="102"/>
      <c r="G232" s="67"/>
      <c r="H232" s="67"/>
      <c r="I232" s="67"/>
      <c r="J232" s="67"/>
      <c r="K232" s="67"/>
      <c r="L232" s="67"/>
      <c r="M232" s="67"/>
      <c r="N232" s="67"/>
      <c r="O232" s="67"/>
      <c r="P232" s="67"/>
      <c r="Q232" s="67"/>
      <c r="R232" s="67"/>
      <c r="S232" s="67"/>
      <c r="T232" s="67"/>
      <c r="U232" s="67"/>
      <c r="V232" s="67"/>
      <c r="W232" s="67"/>
      <c r="X232" s="67"/>
      <c r="Y232" s="67"/>
      <c r="Z232" s="67"/>
      <c r="AA232" s="67"/>
      <c r="AB232" s="67"/>
      <c r="AC232" s="67"/>
      <c r="AD232" s="67"/>
      <c r="AE232" s="67"/>
      <c r="AF232" s="67"/>
      <c r="AG232" s="67"/>
      <c r="AH232" s="67"/>
      <c r="AI232" s="67"/>
      <c r="AJ232" s="67"/>
      <c r="AK232" s="67"/>
      <c r="AL232" s="67"/>
      <c r="AM232" s="67"/>
      <c r="AN232" s="67"/>
      <c r="AO232" s="67"/>
      <c r="AP232" s="67"/>
      <c r="AQ232" s="67"/>
    </row>
    <row r="233" spans="1:43">
      <c r="A233" s="117"/>
      <c r="B233" s="111"/>
      <c r="C233" s="145"/>
      <c r="D233" s="113"/>
      <c r="E233" s="118"/>
      <c r="F233" s="119"/>
      <c r="G233" s="67"/>
      <c r="H233" s="67"/>
      <c r="I233" s="67"/>
      <c r="J233" s="67"/>
      <c r="K233" s="67"/>
      <c r="L233" s="67"/>
      <c r="M233" s="67"/>
      <c r="N233" s="67"/>
      <c r="O233" s="67"/>
      <c r="P233" s="67"/>
      <c r="Q233" s="67"/>
      <c r="R233" s="67"/>
      <c r="S233" s="67"/>
      <c r="T233" s="67"/>
      <c r="U233" s="67"/>
      <c r="V233" s="67"/>
      <c r="W233" s="67"/>
      <c r="X233" s="67"/>
      <c r="Y233" s="67"/>
      <c r="Z233" s="67"/>
      <c r="AA233" s="67"/>
      <c r="AB233" s="67"/>
      <c r="AC233" s="67"/>
      <c r="AD233" s="67"/>
      <c r="AE233" s="67"/>
      <c r="AF233" s="67"/>
      <c r="AG233" s="67"/>
      <c r="AH233" s="67"/>
      <c r="AI233" s="67"/>
      <c r="AJ233" s="67"/>
      <c r="AK233" s="67"/>
      <c r="AL233" s="67"/>
      <c r="AM233" s="67"/>
      <c r="AN233" s="67"/>
      <c r="AO233" s="67"/>
      <c r="AP233" s="67"/>
      <c r="AQ233" s="67"/>
    </row>
    <row r="234" spans="1:43">
      <c r="A234" s="117" t="s">
        <v>217</v>
      </c>
      <c r="B234" s="111" t="s">
        <v>247</v>
      </c>
      <c r="C234" s="145" t="s">
        <v>74</v>
      </c>
      <c r="D234" s="113">
        <v>14</v>
      </c>
      <c r="E234" s="118"/>
      <c r="F234" s="119">
        <f>E234*D234</f>
        <v>0</v>
      </c>
      <c r="G234" s="67"/>
      <c r="H234" s="67"/>
      <c r="I234" s="67"/>
      <c r="J234" s="67"/>
      <c r="K234" s="67"/>
      <c r="L234" s="67"/>
      <c r="M234" s="67"/>
      <c r="N234" s="67"/>
      <c r="O234" s="67"/>
      <c r="P234" s="67"/>
      <c r="Q234" s="67"/>
      <c r="R234" s="67"/>
      <c r="S234" s="67"/>
      <c r="T234" s="67"/>
      <c r="U234" s="67"/>
      <c r="V234" s="67"/>
      <c r="W234" s="67"/>
      <c r="X234" s="67"/>
      <c r="Y234" s="67"/>
      <c r="Z234" s="67"/>
      <c r="AA234" s="67"/>
      <c r="AB234" s="67"/>
      <c r="AC234" s="67"/>
      <c r="AD234" s="67"/>
      <c r="AE234" s="67"/>
      <c r="AF234" s="67"/>
      <c r="AG234" s="67"/>
      <c r="AH234" s="67"/>
      <c r="AI234" s="67"/>
      <c r="AJ234" s="67"/>
      <c r="AK234" s="67"/>
      <c r="AL234" s="67"/>
      <c r="AM234" s="67"/>
      <c r="AN234" s="67"/>
      <c r="AO234" s="67"/>
      <c r="AP234" s="67"/>
      <c r="AQ234" s="67"/>
    </row>
    <row r="235" spans="1:43">
      <c r="A235" s="117"/>
      <c r="B235" s="111"/>
      <c r="C235" s="145"/>
      <c r="D235" s="113"/>
      <c r="E235" s="118"/>
      <c r="F235" s="119"/>
      <c r="G235" s="67"/>
      <c r="H235" s="67"/>
      <c r="I235" s="67"/>
      <c r="J235" s="67"/>
      <c r="K235" s="67"/>
      <c r="L235" s="67"/>
      <c r="M235" s="67"/>
      <c r="N235" s="67"/>
      <c r="O235" s="67"/>
      <c r="P235" s="67"/>
      <c r="Q235" s="67"/>
      <c r="R235" s="67"/>
      <c r="S235" s="67"/>
      <c r="T235" s="67"/>
      <c r="U235" s="67"/>
      <c r="V235" s="67"/>
      <c r="W235" s="67"/>
      <c r="X235" s="67"/>
      <c r="Y235" s="67"/>
      <c r="Z235" s="67"/>
      <c r="AA235" s="67"/>
      <c r="AB235" s="67"/>
      <c r="AC235" s="67"/>
      <c r="AD235" s="67"/>
      <c r="AE235" s="67"/>
      <c r="AF235" s="67"/>
      <c r="AG235" s="67"/>
      <c r="AH235" s="67"/>
      <c r="AI235" s="67"/>
      <c r="AJ235" s="67"/>
      <c r="AK235" s="67"/>
      <c r="AL235" s="67"/>
      <c r="AM235" s="67"/>
      <c r="AN235" s="67"/>
      <c r="AO235" s="67"/>
      <c r="AP235" s="67"/>
      <c r="AQ235" s="67"/>
    </row>
    <row r="236" spans="1:43" ht="28.5">
      <c r="A236" s="117" t="s">
        <v>219</v>
      </c>
      <c r="B236" s="111" t="s">
        <v>248</v>
      </c>
      <c r="C236" s="145" t="s">
        <v>74</v>
      </c>
      <c r="D236" s="113">
        <v>14</v>
      </c>
      <c r="E236" s="118"/>
      <c r="F236" s="119">
        <f>E236*D236</f>
        <v>0</v>
      </c>
      <c r="G236" s="67"/>
      <c r="H236" s="67"/>
      <c r="I236" s="67"/>
      <c r="J236" s="67"/>
      <c r="K236" s="67"/>
      <c r="L236" s="67"/>
      <c r="M236" s="67"/>
      <c r="N236" s="67"/>
      <c r="O236" s="67"/>
      <c r="P236" s="67"/>
      <c r="Q236" s="67"/>
      <c r="R236" s="67"/>
      <c r="S236" s="67"/>
      <c r="T236" s="67"/>
      <c r="U236" s="67"/>
      <c r="V236" s="67"/>
      <c r="W236" s="67"/>
      <c r="X236" s="67"/>
      <c r="Y236" s="67"/>
      <c r="Z236" s="67"/>
      <c r="AA236" s="67"/>
      <c r="AB236" s="67"/>
      <c r="AC236" s="67"/>
      <c r="AD236" s="67"/>
      <c r="AE236" s="67"/>
      <c r="AF236" s="67"/>
      <c r="AG236" s="67"/>
      <c r="AH236" s="67"/>
      <c r="AI236" s="67"/>
      <c r="AJ236" s="67"/>
      <c r="AK236" s="67"/>
      <c r="AL236" s="67"/>
      <c r="AM236" s="67"/>
      <c r="AN236" s="67"/>
      <c r="AO236" s="67"/>
      <c r="AP236" s="67"/>
      <c r="AQ236" s="67"/>
    </row>
    <row r="237" spans="1:43">
      <c r="A237" s="117"/>
      <c r="B237" s="111"/>
      <c r="C237" s="145"/>
      <c r="D237" s="113"/>
      <c r="E237" s="118"/>
      <c r="F237" s="119"/>
      <c r="G237" s="67"/>
      <c r="H237" s="67"/>
      <c r="I237" s="67"/>
      <c r="J237" s="67"/>
      <c r="K237" s="67"/>
      <c r="L237" s="67"/>
      <c r="M237" s="67"/>
      <c r="N237" s="67"/>
      <c r="O237" s="67"/>
      <c r="P237" s="67"/>
      <c r="Q237" s="67"/>
      <c r="R237" s="67"/>
      <c r="S237" s="67"/>
      <c r="T237" s="67"/>
      <c r="U237" s="67"/>
      <c r="V237" s="67"/>
      <c r="W237" s="67"/>
      <c r="X237" s="67"/>
      <c r="Y237" s="67"/>
      <c r="Z237" s="67"/>
      <c r="AA237" s="67"/>
      <c r="AB237" s="67"/>
      <c r="AC237" s="67"/>
      <c r="AD237" s="67"/>
      <c r="AE237" s="67"/>
      <c r="AF237" s="67"/>
      <c r="AG237" s="67"/>
      <c r="AH237" s="67"/>
      <c r="AI237" s="67"/>
      <c r="AJ237" s="67"/>
      <c r="AK237" s="67"/>
      <c r="AL237" s="67"/>
      <c r="AM237" s="67"/>
      <c r="AN237" s="67"/>
      <c r="AO237" s="67"/>
      <c r="AP237" s="67"/>
      <c r="AQ237" s="67"/>
    </row>
    <row r="238" spans="1:43" ht="42.75">
      <c r="A238" s="117" t="s">
        <v>221</v>
      </c>
      <c r="B238" s="111" t="s">
        <v>249</v>
      </c>
      <c r="C238" s="145" t="s">
        <v>74</v>
      </c>
      <c r="D238" s="113">
        <v>5</v>
      </c>
      <c r="E238" s="118"/>
      <c r="F238" s="119">
        <f>E238*D238</f>
        <v>0</v>
      </c>
      <c r="G238" s="67"/>
      <c r="H238" s="67"/>
      <c r="I238" s="67"/>
      <c r="J238" s="67"/>
      <c r="K238" s="67"/>
      <c r="L238" s="67"/>
      <c r="M238" s="67"/>
      <c r="N238" s="67"/>
      <c r="O238" s="67"/>
      <c r="P238" s="67"/>
      <c r="Q238" s="67"/>
      <c r="R238" s="67"/>
      <c r="S238" s="67"/>
      <c r="T238" s="67"/>
      <c r="U238" s="67"/>
      <c r="V238" s="67"/>
      <c r="W238" s="67"/>
      <c r="X238" s="67"/>
      <c r="Y238" s="67"/>
      <c r="Z238" s="67"/>
      <c r="AA238" s="67"/>
      <c r="AB238" s="67"/>
      <c r="AC238" s="67"/>
      <c r="AD238" s="67"/>
      <c r="AE238" s="67"/>
      <c r="AF238" s="67"/>
      <c r="AG238" s="67"/>
      <c r="AH238" s="67"/>
      <c r="AI238" s="67"/>
      <c r="AJ238" s="67"/>
      <c r="AK238" s="67"/>
      <c r="AL238" s="67"/>
      <c r="AM238" s="67"/>
      <c r="AN238" s="67"/>
      <c r="AO238" s="67"/>
      <c r="AP238" s="67"/>
      <c r="AQ238" s="67"/>
    </row>
    <row r="239" spans="1:43">
      <c r="A239" s="117"/>
      <c r="B239" s="111"/>
      <c r="C239" s="145"/>
      <c r="D239" s="113"/>
      <c r="E239" s="118"/>
      <c r="F239" s="119"/>
      <c r="G239" s="67"/>
      <c r="H239" s="67"/>
      <c r="I239" s="67"/>
      <c r="J239" s="67"/>
      <c r="K239" s="67"/>
      <c r="L239" s="67"/>
      <c r="M239" s="67"/>
      <c r="N239" s="67"/>
      <c r="O239" s="67"/>
      <c r="P239" s="67"/>
      <c r="Q239" s="67"/>
      <c r="R239" s="67"/>
      <c r="S239" s="67"/>
      <c r="T239" s="67"/>
      <c r="U239" s="67"/>
      <c r="V239" s="67"/>
      <c r="W239" s="67"/>
      <c r="X239" s="67"/>
      <c r="Y239" s="67"/>
      <c r="Z239" s="67"/>
      <c r="AA239" s="67"/>
      <c r="AB239" s="67"/>
      <c r="AC239" s="67"/>
      <c r="AD239" s="67"/>
      <c r="AE239" s="67"/>
      <c r="AF239" s="67"/>
      <c r="AG239" s="67"/>
      <c r="AH239" s="67"/>
      <c r="AI239" s="67"/>
      <c r="AJ239" s="67"/>
      <c r="AK239" s="67"/>
      <c r="AL239" s="67"/>
      <c r="AM239" s="67"/>
      <c r="AN239" s="67"/>
      <c r="AO239" s="67"/>
      <c r="AP239" s="67"/>
      <c r="AQ239" s="67"/>
    </row>
    <row r="240" spans="1:43" ht="42.75">
      <c r="A240" s="117" t="s">
        <v>250</v>
      </c>
      <c r="B240" s="111" t="s">
        <v>251</v>
      </c>
      <c r="C240" s="145" t="s">
        <v>74</v>
      </c>
      <c r="D240" s="113">
        <v>2</v>
      </c>
      <c r="E240" s="118"/>
      <c r="F240" s="119">
        <f>E240*D240</f>
        <v>0</v>
      </c>
      <c r="G240" s="67"/>
      <c r="H240" s="67"/>
      <c r="I240" s="67"/>
      <c r="J240" s="67"/>
      <c r="K240" s="67"/>
      <c r="L240" s="67"/>
      <c r="M240" s="67"/>
      <c r="N240" s="67"/>
      <c r="O240" s="67"/>
      <c r="P240" s="67"/>
      <c r="Q240" s="67"/>
      <c r="R240" s="67"/>
      <c r="S240" s="67"/>
      <c r="T240" s="67"/>
      <c r="U240" s="67"/>
      <c r="V240" s="67"/>
      <c r="W240" s="67"/>
      <c r="X240" s="67"/>
      <c r="Y240" s="67"/>
      <c r="Z240" s="67"/>
      <c r="AA240" s="67"/>
      <c r="AB240" s="67"/>
      <c r="AC240" s="67"/>
      <c r="AD240" s="67"/>
      <c r="AE240" s="67"/>
      <c r="AF240" s="67"/>
      <c r="AG240" s="67"/>
      <c r="AH240" s="67"/>
      <c r="AI240" s="67"/>
      <c r="AJ240" s="67"/>
      <c r="AK240" s="67"/>
      <c r="AL240" s="67"/>
      <c r="AM240" s="67"/>
      <c r="AN240" s="67"/>
      <c r="AO240" s="67"/>
      <c r="AP240" s="67"/>
      <c r="AQ240" s="67"/>
    </row>
    <row r="241" spans="1:43">
      <c r="A241" s="117"/>
      <c r="B241" s="111"/>
      <c r="C241" s="111"/>
      <c r="D241" s="111"/>
      <c r="E241" s="111"/>
      <c r="F241" s="111"/>
      <c r="G241" s="67"/>
      <c r="H241" s="67"/>
      <c r="I241" s="67"/>
      <c r="J241" s="67"/>
      <c r="K241" s="67"/>
      <c r="L241" s="67"/>
      <c r="M241" s="67"/>
      <c r="N241" s="67"/>
      <c r="O241" s="67"/>
      <c r="P241" s="67"/>
      <c r="Q241" s="67"/>
      <c r="R241" s="67"/>
      <c r="S241" s="67"/>
      <c r="T241" s="67"/>
      <c r="U241" s="67"/>
      <c r="V241" s="67"/>
      <c r="W241" s="67"/>
      <c r="X241" s="67"/>
      <c r="Y241" s="67"/>
      <c r="Z241" s="67"/>
      <c r="AA241" s="67"/>
      <c r="AB241" s="67"/>
      <c r="AC241" s="67"/>
      <c r="AD241" s="67"/>
      <c r="AE241" s="67"/>
      <c r="AF241" s="67"/>
      <c r="AG241" s="67"/>
      <c r="AH241" s="67"/>
      <c r="AI241" s="67"/>
      <c r="AJ241" s="67"/>
      <c r="AK241" s="67"/>
      <c r="AL241" s="67"/>
      <c r="AM241" s="67"/>
      <c r="AN241" s="67"/>
      <c r="AO241" s="67"/>
      <c r="AP241" s="67"/>
      <c r="AQ241" s="67"/>
    </row>
    <row r="242" spans="1:43" ht="42.75">
      <c r="A242" s="117" t="s">
        <v>252</v>
      </c>
      <c r="B242" s="111" t="s">
        <v>253</v>
      </c>
      <c r="C242" s="145" t="s">
        <v>74</v>
      </c>
      <c r="D242" s="113">
        <v>5</v>
      </c>
      <c r="E242" s="118"/>
      <c r="F242" s="119">
        <f>E242*D242</f>
        <v>0</v>
      </c>
      <c r="G242" s="67"/>
      <c r="H242" s="67"/>
      <c r="I242" s="67"/>
      <c r="J242" s="67"/>
      <c r="K242" s="67"/>
      <c r="L242" s="67"/>
      <c r="M242" s="67"/>
      <c r="N242" s="67"/>
      <c r="O242" s="67"/>
      <c r="P242" s="67"/>
      <c r="Q242" s="67"/>
      <c r="R242" s="67"/>
      <c r="S242" s="67"/>
      <c r="T242" s="67"/>
      <c r="U242" s="67"/>
      <c r="V242" s="67"/>
      <c r="W242" s="67"/>
      <c r="X242" s="67"/>
      <c r="Y242" s="67"/>
      <c r="Z242" s="67"/>
      <c r="AA242" s="67"/>
      <c r="AB242" s="67"/>
      <c r="AC242" s="67"/>
      <c r="AD242" s="67"/>
      <c r="AE242" s="67"/>
      <c r="AF242" s="67"/>
      <c r="AG242" s="67"/>
      <c r="AH242" s="67"/>
      <c r="AI242" s="67"/>
      <c r="AJ242" s="67"/>
      <c r="AK242" s="67"/>
      <c r="AL242" s="67"/>
      <c r="AM242" s="67"/>
      <c r="AN242" s="67"/>
      <c r="AO242" s="67"/>
      <c r="AP242" s="67"/>
      <c r="AQ242" s="67"/>
    </row>
    <row r="243" spans="1:43">
      <c r="A243" s="117"/>
      <c r="B243" s="111"/>
      <c r="C243" s="145"/>
      <c r="D243" s="113"/>
      <c r="E243" s="118"/>
      <c r="F243" s="173"/>
      <c r="G243" s="67"/>
      <c r="H243" s="67"/>
      <c r="I243" s="67"/>
      <c r="J243" s="67"/>
      <c r="K243" s="67"/>
      <c r="L243" s="67"/>
      <c r="M243" s="67"/>
      <c r="N243" s="67"/>
      <c r="O243" s="67"/>
      <c r="P243" s="67"/>
      <c r="Q243" s="67"/>
      <c r="R243" s="67"/>
      <c r="S243" s="67"/>
      <c r="T243" s="67"/>
      <c r="U243" s="67"/>
      <c r="V243" s="67"/>
      <c r="W243" s="67"/>
      <c r="X243" s="67"/>
      <c r="Y243" s="67"/>
      <c r="Z243" s="67"/>
      <c r="AA243" s="67"/>
      <c r="AB243" s="67"/>
      <c r="AC243" s="67"/>
      <c r="AD243" s="67"/>
      <c r="AE243" s="67"/>
      <c r="AF243" s="67"/>
      <c r="AG243" s="67"/>
      <c r="AH243" s="67"/>
      <c r="AI243" s="67"/>
      <c r="AJ243" s="67"/>
      <c r="AK243" s="67"/>
      <c r="AL243" s="67"/>
      <c r="AM243" s="67"/>
      <c r="AN243" s="67"/>
      <c r="AO243" s="67"/>
      <c r="AP243" s="67"/>
      <c r="AQ243" s="67"/>
    </row>
    <row r="244" spans="1:43">
      <c r="A244" s="117" t="s">
        <v>254</v>
      </c>
      <c r="B244" s="111" t="s">
        <v>255</v>
      </c>
      <c r="C244" s="145" t="s">
        <v>74</v>
      </c>
      <c r="D244" s="113">
        <v>1</v>
      </c>
      <c r="E244" s="118"/>
      <c r="F244" s="173">
        <f>E244*D244</f>
        <v>0</v>
      </c>
      <c r="G244" s="67"/>
      <c r="H244" s="67"/>
      <c r="I244" s="67"/>
      <c r="J244" s="67"/>
      <c r="K244" s="67"/>
      <c r="L244" s="67"/>
      <c r="M244" s="67"/>
      <c r="N244" s="67"/>
      <c r="O244" s="67"/>
      <c r="P244" s="67"/>
      <c r="Q244" s="67"/>
      <c r="R244" s="67"/>
      <c r="S244" s="67"/>
      <c r="T244" s="67"/>
      <c r="U244" s="67"/>
      <c r="V244" s="67"/>
      <c r="W244" s="67"/>
      <c r="X244" s="67"/>
      <c r="Y244" s="67"/>
      <c r="Z244" s="67"/>
      <c r="AA244" s="67"/>
      <c r="AB244" s="67"/>
      <c r="AC244" s="67"/>
      <c r="AD244" s="67"/>
      <c r="AE244" s="67"/>
      <c r="AF244" s="67"/>
      <c r="AG244" s="67"/>
      <c r="AH244" s="67"/>
      <c r="AI244" s="67"/>
      <c r="AJ244" s="67"/>
      <c r="AK244" s="67"/>
      <c r="AL244" s="67"/>
      <c r="AM244" s="67"/>
      <c r="AN244" s="67"/>
      <c r="AO244" s="67"/>
      <c r="AP244" s="67"/>
      <c r="AQ244" s="67"/>
    </row>
    <row r="245" spans="1:43">
      <c r="A245" s="117"/>
      <c r="B245" s="111"/>
      <c r="C245" s="145"/>
      <c r="D245" s="113"/>
      <c r="E245" s="118"/>
      <c r="F245" s="173"/>
      <c r="G245" s="67"/>
      <c r="H245" s="67"/>
      <c r="I245" s="67"/>
      <c r="J245" s="67"/>
      <c r="K245" s="67"/>
      <c r="L245" s="67"/>
      <c r="M245" s="67"/>
      <c r="N245" s="67"/>
      <c r="O245" s="67"/>
      <c r="P245" s="67"/>
      <c r="Q245" s="67"/>
      <c r="R245" s="67"/>
      <c r="S245" s="67"/>
      <c r="T245" s="67"/>
      <c r="U245" s="67"/>
      <c r="V245" s="67"/>
      <c r="W245" s="67"/>
      <c r="X245" s="67"/>
      <c r="Y245" s="67"/>
      <c r="Z245" s="67"/>
      <c r="AA245" s="67"/>
      <c r="AB245" s="67"/>
      <c r="AC245" s="67"/>
      <c r="AD245" s="67"/>
      <c r="AE245" s="67"/>
      <c r="AF245" s="67"/>
      <c r="AG245" s="67"/>
      <c r="AH245" s="67"/>
      <c r="AI245" s="67"/>
      <c r="AJ245" s="67"/>
      <c r="AK245" s="67"/>
      <c r="AL245" s="67"/>
      <c r="AM245" s="67"/>
      <c r="AN245" s="67"/>
      <c r="AO245" s="67"/>
      <c r="AP245" s="67"/>
      <c r="AQ245" s="67"/>
    </row>
    <row r="246" spans="1:43" ht="28.5">
      <c r="A246" s="117" t="s">
        <v>256</v>
      </c>
      <c r="B246" s="111" t="s">
        <v>257</v>
      </c>
      <c r="C246" s="145" t="s">
        <v>101</v>
      </c>
      <c r="D246" s="113">
        <v>224</v>
      </c>
      <c r="E246" s="118"/>
      <c r="F246" s="173">
        <f>E246*D246</f>
        <v>0</v>
      </c>
      <c r="G246" s="67"/>
      <c r="H246" s="67"/>
      <c r="I246" s="67"/>
      <c r="J246" s="67"/>
      <c r="K246" s="67"/>
      <c r="L246" s="67"/>
      <c r="M246" s="67"/>
      <c r="N246" s="67"/>
      <c r="O246" s="67"/>
      <c r="P246" s="67"/>
      <c r="Q246" s="67"/>
      <c r="R246" s="67"/>
      <c r="S246" s="67"/>
      <c r="T246" s="67"/>
      <c r="U246" s="67"/>
      <c r="V246" s="67"/>
      <c r="W246" s="67"/>
      <c r="X246" s="67"/>
      <c r="Y246" s="67"/>
      <c r="Z246" s="67"/>
      <c r="AA246" s="67"/>
      <c r="AB246" s="67"/>
      <c r="AC246" s="67"/>
      <c r="AD246" s="67"/>
      <c r="AE246" s="67"/>
      <c r="AF246" s="67"/>
      <c r="AG246" s="67"/>
      <c r="AH246" s="67"/>
      <c r="AI246" s="67"/>
      <c r="AJ246" s="67"/>
      <c r="AK246" s="67"/>
      <c r="AL246" s="67"/>
      <c r="AM246" s="67"/>
      <c r="AN246" s="67"/>
      <c r="AO246" s="67"/>
      <c r="AP246" s="67"/>
      <c r="AQ246" s="67"/>
    </row>
    <row r="247" spans="1:43">
      <c r="A247" s="117"/>
      <c r="B247" s="111"/>
      <c r="C247" s="111"/>
      <c r="D247" s="111"/>
      <c r="E247" s="111"/>
      <c r="F247" s="111"/>
    </row>
    <row r="248" spans="1:43" ht="28.5">
      <c r="A248" s="117" t="s">
        <v>258</v>
      </c>
      <c r="B248" s="111" t="s">
        <v>171</v>
      </c>
      <c r="C248" s="145">
        <v>0.05</v>
      </c>
      <c r="D248" s="113"/>
      <c r="E248" s="118"/>
      <c r="F248" s="119">
        <f>SUM(F234:F242)*C248</f>
        <v>0</v>
      </c>
    </row>
    <row r="249" spans="1:43">
      <c r="A249" s="117"/>
      <c r="B249" s="111"/>
      <c r="C249" s="145"/>
      <c r="D249" s="113"/>
      <c r="E249" s="118"/>
      <c r="F249" s="119"/>
    </row>
    <row r="250" spans="1:43" ht="15" thickBot="1">
      <c r="A250" s="120" t="s">
        <v>215</v>
      </c>
      <c r="B250" s="121" t="s">
        <v>246</v>
      </c>
      <c r="C250" s="122"/>
      <c r="D250" s="123"/>
      <c r="E250" s="124"/>
      <c r="F250" s="125">
        <f>SUM(F234:F248)</f>
        <v>0</v>
      </c>
    </row>
    <row r="251" spans="1:43" ht="15" thickBot="1">
      <c r="A251" s="117"/>
      <c r="B251" s="111"/>
      <c r="C251" s="145"/>
      <c r="D251" s="113"/>
      <c r="E251" s="118"/>
      <c r="F251" s="119"/>
    </row>
    <row r="252" spans="1:43">
      <c r="A252" s="97" t="s">
        <v>223</v>
      </c>
      <c r="B252" s="98" t="s">
        <v>259</v>
      </c>
      <c r="C252" s="99"/>
      <c r="D252" s="100"/>
      <c r="E252" s="101"/>
      <c r="F252" s="102"/>
    </row>
    <row r="253" spans="1:43">
      <c r="A253" s="117"/>
      <c r="B253" s="111"/>
      <c r="C253" s="145"/>
      <c r="D253" s="113"/>
      <c r="E253" s="118"/>
      <c r="F253" s="119"/>
    </row>
    <row r="254" spans="1:43" ht="57">
      <c r="A254" s="117" t="s">
        <v>225</v>
      </c>
      <c r="B254" s="111" t="s">
        <v>260</v>
      </c>
      <c r="C254" s="145" t="s">
        <v>71</v>
      </c>
      <c r="D254" s="113">
        <v>991</v>
      </c>
      <c r="E254" s="118"/>
      <c r="F254" s="119">
        <f>E254*D254</f>
        <v>0</v>
      </c>
    </row>
    <row r="255" spans="1:43">
      <c r="A255" s="117"/>
      <c r="B255" s="111"/>
      <c r="C255" s="145"/>
      <c r="D255" s="113"/>
      <c r="E255" s="118"/>
      <c r="F255" s="119"/>
    </row>
    <row r="256" spans="1:43" ht="57">
      <c r="A256" s="117" t="s">
        <v>228</v>
      </c>
      <c r="B256" s="111" t="s">
        <v>261</v>
      </c>
      <c r="C256" s="145" t="s">
        <v>71</v>
      </c>
      <c r="D256" s="113">
        <v>573</v>
      </c>
      <c r="E256" s="118"/>
      <c r="F256" s="119">
        <f>E256*D256</f>
        <v>0</v>
      </c>
    </row>
    <row r="257" spans="1:6">
      <c r="A257" s="117"/>
      <c r="B257" s="111"/>
      <c r="C257" s="145"/>
      <c r="D257" s="113"/>
      <c r="E257" s="118"/>
      <c r="F257" s="119"/>
    </row>
    <row r="258" spans="1:6" ht="57">
      <c r="A258" s="117" t="s">
        <v>225</v>
      </c>
      <c r="B258" s="111" t="s">
        <v>262</v>
      </c>
      <c r="C258" s="145" t="s">
        <v>71</v>
      </c>
      <c r="D258" s="113">
        <v>991</v>
      </c>
      <c r="E258" s="118"/>
      <c r="F258" s="119">
        <f>E258*D258</f>
        <v>0</v>
      </c>
    </row>
    <row r="259" spans="1:6">
      <c r="A259" s="117"/>
      <c r="B259" s="111"/>
      <c r="C259" s="145"/>
      <c r="D259" s="113"/>
      <c r="E259" s="118"/>
      <c r="F259" s="119"/>
    </row>
    <row r="260" spans="1:6" ht="57">
      <c r="A260" s="117" t="s">
        <v>230</v>
      </c>
      <c r="B260" s="111" t="s">
        <v>263</v>
      </c>
      <c r="C260" s="145" t="s">
        <v>86</v>
      </c>
      <c r="D260" s="113">
        <v>71</v>
      </c>
      <c r="E260" s="118"/>
      <c r="F260" s="119">
        <f>E260*D260</f>
        <v>0</v>
      </c>
    </row>
    <row r="261" spans="1:6">
      <c r="A261" s="117"/>
      <c r="B261" s="111"/>
      <c r="C261" s="145"/>
      <c r="D261" s="113"/>
      <c r="E261" s="118"/>
      <c r="F261" s="119"/>
    </row>
    <row r="262" spans="1:6" ht="42.75">
      <c r="A262" s="117" t="s">
        <v>232</v>
      </c>
      <c r="B262" s="111" t="s">
        <v>264</v>
      </c>
      <c r="C262" s="145" t="s">
        <v>86</v>
      </c>
      <c r="D262" s="113">
        <v>12</v>
      </c>
      <c r="E262" s="118"/>
      <c r="F262" s="119">
        <f t="shared" ref="F262:F266" si="4">E262*D262</f>
        <v>0</v>
      </c>
    </row>
    <row r="263" spans="1:6">
      <c r="A263" s="117"/>
      <c r="B263" s="111"/>
      <c r="C263" s="145"/>
      <c r="D263" s="113"/>
      <c r="E263" s="118"/>
      <c r="F263" s="119"/>
    </row>
    <row r="264" spans="1:6" ht="57">
      <c r="A264" s="117" t="s">
        <v>265</v>
      </c>
      <c r="B264" s="111" t="s">
        <v>266</v>
      </c>
      <c r="C264" s="145" t="s">
        <v>86</v>
      </c>
      <c r="D264" s="113">
        <v>71</v>
      </c>
      <c r="E264" s="118"/>
      <c r="F264" s="119">
        <f t="shared" si="4"/>
        <v>0</v>
      </c>
    </row>
    <row r="265" spans="1:6">
      <c r="A265" s="117"/>
      <c r="B265" s="111"/>
      <c r="C265" s="145"/>
      <c r="D265" s="113"/>
      <c r="E265" s="118"/>
      <c r="F265" s="119"/>
    </row>
    <row r="266" spans="1:6">
      <c r="A266" s="117" t="s">
        <v>267</v>
      </c>
      <c r="B266" s="111" t="s">
        <v>268</v>
      </c>
      <c r="C266" s="145" t="s">
        <v>71</v>
      </c>
      <c r="D266" s="113">
        <v>991</v>
      </c>
      <c r="E266" s="118"/>
      <c r="F266" s="119">
        <f t="shared" si="4"/>
        <v>0</v>
      </c>
    </row>
    <row r="267" spans="1:6">
      <c r="A267" s="117"/>
      <c r="B267" s="111"/>
      <c r="C267" s="145"/>
      <c r="D267" s="113"/>
      <c r="E267" s="118"/>
      <c r="F267" s="119"/>
    </row>
    <row r="268" spans="1:6" ht="28.5">
      <c r="A268" s="117" t="s">
        <v>269</v>
      </c>
      <c r="B268" s="111" t="s">
        <v>171</v>
      </c>
      <c r="C268" s="145">
        <v>0.05</v>
      </c>
      <c r="D268" s="113"/>
      <c r="E268" s="118"/>
      <c r="F268" s="119">
        <f>SUM(F254:F267)*C268</f>
        <v>0</v>
      </c>
    </row>
    <row r="269" spans="1:6">
      <c r="A269" s="117"/>
      <c r="B269" s="111"/>
      <c r="C269" s="145"/>
      <c r="D269" s="113"/>
      <c r="E269" s="118"/>
      <c r="F269" s="119"/>
    </row>
    <row r="270" spans="1:6" ht="15" thickBot="1">
      <c r="A270" s="120" t="s">
        <v>215</v>
      </c>
      <c r="B270" s="121" t="s">
        <v>259</v>
      </c>
      <c r="C270" s="122"/>
      <c r="D270" s="123"/>
      <c r="E270" s="124"/>
      <c r="F270" s="125">
        <f>SUM(F252:F268)</f>
        <v>0</v>
      </c>
    </row>
    <row r="271" spans="1:6" ht="15" thickBot="1"/>
    <row r="272" spans="1:6" ht="18" thickBot="1">
      <c r="A272" s="85" t="s">
        <v>214</v>
      </c>
      <c r="B272" s="86" t="s">
        <v>33</v>
      </c>
      <c r="C272" s="87"/>
      <c r="D272" s="88"/>
      <c r="E272" s="89"/>
      <c r="F272" s="163">
        <f>F270+F250</f>
        <v>0</v>
      </c>
    </row>
  </sheetData>
  <sheetProtection algorithmName="SHA-512" hashValue="wTZUVAy+dt3rt3d1VgOC8RM41qs8gHgzVv7DMTcer1bP0ieHZocLo8PRctbL+gK6F9OKHUM366EzvrPZ4Co4tw==" saltValue="uObrEZe+JKGHPHYeIoLI5A==" spinCount="100000" sheet="1" objects="1" scenarios="1"/>
  <protectedRanges>
    <protectedRange sqref="E10:E270" name="CENA"/>
  </protectedRanges>
  <mergeCells count="3">
    <mergeCell ref="A1:F2"/>
    <mergeCell ref="A3:B3"/>
    <mergeCell ref="A4:F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Q151"/>
  <sheetViews>
    <sheetView workbookViewId="0">
      <selection activeCell="E11" sqref="E11"/>
    </sheetView>
  </sheetViews>
  <sheetFormatPr defaultColWidth="10.28515625" defaultRowHeight="14.25"/>
  <cols>
    <col min="1" max="1" width="10.42578125" style="151" bestFit="1" customWidth="1"/>
    <col min="2" max="2" width="75.5703125" style="152" customWidth="1"/>
    <col min="3" max="3" width="6.42578125" style="153" bestFit="1" customWidth="1"/>
    <col min="4" max="4" width="9.42578125" style="154" bestFit="1" customWidth="1"/>
    <col min="5" max="5" width="11" style="155" bestFit="1" customWidth="1"/>
    <col min="6" max="6" width="14.5703125" style="156" bestFit="1" customWidth="1"/>
    <col min="7" max="16384" width="10.28515625" style="72"/>
  </cols>
  <sheetData>
    <row r="1" spans="1:43" s="62" customFormat="1">
      <c r="A1" s="1172" t="e">
        <f>#REF!</f>
        <v>#REF!</v>
      </c>
      <c r="B1" s="1173"/>
      <c r="C1" s="1173"/>
      <c r="D1" s="1173"/>
      <c r="E1" s="1173"/>
      <c r="F1" s="1174"/>
    </row>
    <row r="2" spans="1:43" s="62" customFormat="1" ht="15" thickBot="1">
      <c r="A2" s="1175"/>
      <c r="B2" s="1176"/>
      <c r="C2" s="1176"/>
      <c r="D2" s="1176"/>
      <c r="E2" s="1176"/>
      <c r="F2" s="1177"/>
    </row>
    <row r="3" spans="1:43" s="62" customFormat="1" ht="15" thickBot="1">
      <c r="A3" s="1178"/>
      <c r="B3" s="1179"/>
      <c r="C3" s="63"/>
      <c r="D3" s="64"/>
      <c r="E3" s="65"/>
      <c r="F3" s="66"/>
    </row>
    <row r="4" spans="1:43" s="67" customFormat="1" ht="18" thickBot="1">
      <c r="A4" s="1180" t="s">
        <v>35</v>
      </c>
      <c r="B4" s="1181"/>
      <c r="C4" s="1181"/>
      <c r="D4" s="1181"/>
      <c r="E4" s="1181"/>
      <c r="F4" s="1182"/>
    </row>
    <row r="5" spans="1:43">
      <c r="A5" s="68"/>
      <c r="B5" s="69"/>
      <c r="C5" s="70"/>
      <c r="D5" s="70"/>
      <c r="E5" s="71"/>
      <c r="F5" s="71"/>
    </row>
    <row r="6" spans="1:43" s="78" customFormat="1" ht="28.5">
      <c r="A6" s="73" t="s">
        <v>17</v>
      </c>
      <c r="B6" s="74" t="s">
        <v>18</v>
      </c>
      <c r="C6" s="75" t="s">
        <v>63</v>
      </c>
      <c r="D6" s="76" t="s">
        <v>64</v>
      </c>
      <c r="E6" s="77" t="s">
        <v>65</v>
      </c>
      <c r="F6" s="77" t="s">
        <v>66</v>
      </c>
    </row>
    <row r="7" spans="1:43" s="62" customFormat="1" ht="15" thickBot="1">
      <c r="A7" s="79"/>
      <c r="B7" s="80"/>
      <c r="C7" s="81"/>
      <c r="D7" s="82"/>
      <c r="E7" s="83"/>
      <c r="F7" s="84"/>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row>
    <row r="8" spans="1:43" s="91" customFormat="1" ht="18" thickBot="1">
      <c r="A8" s="85" t="s">
        <v>36</v>
      </c>
      <c r="B8" s="86" t="s">
        <v>270</v>
      </c>
      <c r="C8" s="87"/>
      <c r="D8" s="88"/>
      <c r="E8" s="89"/>
      <c r="F8" s="90"/>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row>
    <row r="9" spans="1:43" s="103" customFormat="1">
      <c r="A9" s="104"/>
      <c r="B9" s="105"/>
      <c r="C9" s="106"/>
      <c r="D9" s="107"/>
      <c r="E9" s="108"/>
      <c r="F9" s="109"/>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row>
    <row r="10" spans="1:43">
      <c r="A10" s="117"/>
      <c r="B10" s="111"/>
      <c r="C10" s="112"/>
      <c r="D10" s="113"/>
      <c r="E10" s="174"/>
      <c r="F10" s="119"/>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row>
    <row r="11" spans="1:43" ht="42.75">
      <c r="A11" s="117" t="s">
        <v>271</v>
      </c>
      <c r="B11" s="111" t="s">
        <v>272</v>
      </c>
      <c r="C11" s="112" t="s">
        <v>71</v>
      </c>
      <c r="D11" s="113">
        <v>134.72999999999999</v>
      </c>
      <c r="E11" s="174"/>
      <c r="F11" s="119">
        <f>E11*D11</f>
        <v>0</v>
      </c>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row>
    <row r="12" spans="1:43">
      <c r="A12" s="117"/>
      <c r="B12" s="111"/>
      <c r="C12" s="112"/>
      <c r="D12" s="113"/>
      <c r="E12" s="174"/>
      <c r="F12" s="119"/>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row>
    <row r="13" spans="1:43" ht="28.5">
      <c r="A13" s="117" t="s">
        <v>273</v>
      </c>
      <c r="B13" s="111" t="s">
        <v>274</v>
      </c>
      <c r="C13" s="112" t="s">
        <v>275</v>
      </c>
      <c r="D13" s="113">
        <v>8</v>
      </c>
      <c r="E13" s="174"/>
      <c r="F13" s="119">
        <f>E13*D13</f>
        <v>0</v>
      </c>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row>
    <row r="14" spans="1:43">
      <c r="A14" s="117"/>
      <c r="B14" s="111"/>
      <c r="C14" s="112"/>
      <c r="D14" s="113"/>
      <c r="E14" s="174"/>
      <c r="F14" s="119"/>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row>
    <row r="15" spans="1:43" ht="28.5">
      <c r="A15" s="117" t="s">
        <v>276</v>
      </c>
      <c r="B15" s="111" t="s">
        <v>277</v>
      </c>
      <c r="C15" s="112" t="s">
        <v>71</v>
      </c>
      <c r="D15" s="113">
        <v>134.72999999999999</v>
      </c>
      <c r="E15" s="174"/>
      <c r="F15" s="119">
        <f>E15*D15</f>
        <v>0</v>
      </c>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row>
    <row r="16" spans="1:43">
      <c r="A16" s="117"/>
      <c r="B16" s="111"/>
      <c r="C16" s="112"/>
      <c r="D16" s="113"/>
      <c r="E16" s="174"/>
      <c r="F16" s="119"/>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row>
    <row r="17" spans="1:43" ht="57">
      <c r="A17" s="117" t="s">
        <v>278</v>
      </c>
      <c r="B17" s="111" t="s">
        <v>279</v>
      </c>
      <c r="C17" s="112" t="s">
        <v>275</v>
      </c>
      <c r="D17" s="113">
        <v>1</v>
      </c>
      <c r="E17" s="174"/>
      <c r="F17" s="119">
        <f>E17*D17</f>
        <v>0</v>
      </c>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row>
    <row r="18" spans="1:43">
      <c r="A18" s="117"/>
      <c r="B18" s="111"/>
      <c r="C18" s="112"/>
      <c r="D18" s="113"/>
      <c r="E18" s="174"/>
      <c r="F18" s="119"/>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row>
    <row r="19" spans="1:43" ht="42.75">
      <c r="A19" s="117" t="s">
        <v>280</v>
      </c>
      <c r="B19" s="111" t="s">
        <v>281</v>
      </c>
      <c r="C19" s="112" t="s">
        <v>104</v>
      </c>
      <c r="D19" s="113">
        <v>30.147083687195241</v>
      </c>
      <c r="E19" s="174"/>
      <c r="F19" s="119">
        <f>E19*D19</f>
        <v>0</v>
      </c>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row>
    <row r="20" spans="1:43">
      <c r="A20" s="117"/>
      <c r="B20" s="111"/>
      <c r="C20" s="112"/>
      <c r="D20" s="113"/>
      <c r="E20" s="174"/>
      <c r="F20" s="119"/>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row>
    <row r="21" spans="1:43" ht="42.75">
      <c r="A21" s="117" t="s">
        <v>282</v>
      </c>
      <c r="B21" s="111" t="s">
        <v>283</v>
      </c>
      <c r="C21" s="112" t="s">
        <v>104</v>
      </c>
      <c r="D21" s="113">
        <v>291.8545502808343</v>
      </c>
      <c r="E21" s="174"/>
      <c r="F21" s="119">
        <f>E21*D21</f>
        <v>0</v>
      </c>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row>
    <row r="22" spans="1:43">
      <c r="A22" s="117"/>
      <c r="B22" s="111"/>
      <c r="C22" s="112"/>
      <c r="D22" s="113"/>
      <c r="E22" s="174"/>
      <c r="F22" s="119"/>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row>
    <row r="23" spans="1:43" ht="28.5">
      <c r="A23" s="117" t="s">
        <v>284</v>
      </c>
      <c r="B23" s="111" t="s">
        <v>285</v>
      </c>
      <c r="C23" s="112" t="s">
        <v>104</v>
      </c>
      <c r="D23" s="113">
        <v>40.25020424600369</v>
      </c>
      <c r="E23" s="174"/>
      <c r="F23" s="119">
        <f>E23*D23</f>
        <v>0</v>
      </c>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row>
    <row r="24" spans="1:43">
      <c r="A24" s="117"/>
      <c r="B24" s="111"/>
      <c r="C24" s="112"/>
      <c r="D24" s="113"/>
      <c r="E24" s="174"/>
      <c r="F24" s="119"/>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row>
    <row r="25" spans="1:43">
      <c r="A25" s="117" t="s">
        <v>286</v>
      </c>
      <c r="B25" s="111" t="s">
        <v>287</v>
      </c>
      <c r="C25" s="112" t="s">
        <v>288</v>
      </c>
      <c r="D25" s="113">
        <v>7</v>
      </c>
      <c r="E25" s="174"/>
      <c r="F25" s="119">
        <f>E25*D25</f>
        <v>0</v>
      </c>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row>
    <row r="26" spans="1:43">
      <c r="A26" s="117"/>
      <c r="B26" s="111"/>
      <c r="C26" s="112"/>
      <c r="D26" s="113"/>
      <c r="E26" s="174"/>
      <c r="F26" s="119"/>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row>
    <row r="27" spans="1:43">
      <c r="A27" s="117" t="s">
        <v>289</v>
      </c>
      <c r="B27" s="111" t="s">
        <v>290</v>
      </c>
      <c r="C27" s="112" t="s">
        <v>86</v>
      </c>
      <c r="D27" s="113">
        <v>186.333</v>
      </c>
      <c r="E27" s="174"/>
      <c r="F27" s="119">
        <f>E27*D27</f>
        <v>0</v>
      </c>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row>
    <row r="28" spans="1:43">
      <c r="A28" s="117"/>
      <c r="B28" s="111"/>
      <c r="C28" s="112"/>
      <c r="D28" s="113"/>
      <c r="E28" s="174"/>
      <c r="F28" s="119"/>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row>
    <row r="29" spans="1:43" ht="57">
      <c r="A29" s="117" t="s">
        <v>291</v>
      </c>
      <c r="B29" s="111" t="s">
        <v>292</v>
      </c>
      <c r="C29" s="112" t="s">
        <v>86</v>
      </c>
      <c r="D29" s="113">
        <v>18.633299999999998</v>
      </c>
      <c r="E29" s="174"/>
      <c r="F29" s="119">
        <f>E29*D29</f>
        <v>0</v>
      </c>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row>
    <row r="30" spans="1:43">
      <c r="A30" s="117"/>
      <c r="B30" s="111"/>
      <c r="C30" s="112"/>
      <c r="D30" s="113"/>
      <c r="E30" s="174"/>
      <c r="F30" s="119"/>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row>
    <row r="31" spans="1:43" ht="42.75">
      <c r="A31" s="117" t="s">
        <v>293</v>
      </c>
      <c r="B31" s="111" t="s">
        <v>294</v>
      </c>
      <c r="C31" s="112" t="s">
        <v>71</v>
      </c>
      <c r="D31" s="113">
        <v>143.05839959170936</v>
      </c>
      <c r="E31" s="174"/>
      <c r="F31" s="119">
        <f>E31*D31</f>
        <v>0</v>
      </c>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row>
    <row r="32" spans="1:43">
      <c r="A32" s="117"/>
      <c r="B32" s="111"/>
      <c r="C32" s="112"/>
      <c r="D32" s="113"/>
      <c r="E32" s="174"/>
      <c r="F32" s="119"/>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row>
    <row r="33" spans="1:43" ht="42.75">
      <c r="A33" s="117" t="s">
        <v>295</v>
      </c>
      <c r="B33" s="111" t="s">
        <v>296</v>
      </c>
      <c r="C33" s="112" t="s">
        <v>71</v>
      </c>
      <c r="D33" s="113">
        <v>30.147083687195241</v>
      </c>
      <c r="E33" s="174"/>
      <c r="F33" s="119">
        <f>E33*D33</f>
        <v>0</v>
      </c>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row>
    <row r="34" spans="1:43">
      <c r="A34" s="117"/>
      <c r="B34" s="111"/>
      <c r="C34" s="112"/>
      <c r="D34" s="113"/>
      <c r="E34" s="174"/>
      <c r="F34" s="119"/>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row>
    <row r="35" spans="1:43" ht="42.75">
      <c r="A35" s="117" t="s">
        <v>297</v>
      </c>
      <c r="B35" s="111" t="s">
        <v>298</v>
      </c>
      <c r="C35" s="112" t="s">
        <v>299</v>
      </c>
      <c r="D35" s="113">
        <v>1</v>
      </c>
      <c r="E35" s="174"/>
      <c r="F35" s="119">
        <f>E35*D35</f>
        <v>0</v>
      </c>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row>
    <row r="36" spans="1:43">
      <c r="A36" s="117"/>
      <c r="B36" s="111"/>
      <c r="C36" s="112"/>
      <c r="D36" s="113"/>
      <c r="E36" s="174"/>
      <c r="F36" s="119"/>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row>
    <row r="37" spans="1:43" ht="57">
      <c r="A37" s="117" t="s">
        <v>300</v>
      </c>
      <c r="B37" s="111" t="s">
        <v>301</v>
      </c>
      <c r="C37" s="112" t="s">
        <v>299</v>
      </c>
      <c r="D37" s="113">
        <v>1</v>
      </c>
      <c r="E37" s="174"/>
      <c r="F37" s="119">
        <f>E37*D37</f>
        <v>0</v>
      </c>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row>
    <row r="38" spans="1:43">
      <c r="A38" s="117"/>
      <c r="B38" s="111"/>
      <c r="C38" s="112"/>
      <c r="D38" s="113"/>
      <c r="E38" s="174"/>
      <c r="F38" s="119"/>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row>
    <row r="39" spans="1:43" ht="114">
      <c r="A39" s="117" t="s">
        <v>302</v>
      </c>
      <c r="B39" s="111" t="s">
        <v>303</v>
      </c>
      <c r="C39" s="145" t="s">
        <v>71</v>
      </c>
      <c r="D39" s="113">
        <v>92.85</v>
      </c>
      <c r="E39" s="174"/>
      <c r="F39" s="119">
        <f>E39*D39</f>
        <v>0</v>
      </c>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row>
    <row r="40" spans="1:43">
      <c r="A40" s="117"/>
      <c r="B40" s="111"/>
      <c r="C40" s="145"/>
      <c r="D40" s="113"/>
      <c r="E40" s="174"/>
      <c r="F40" s="119"/>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row>
    <row r="41" spans="1:43" ht="114">
      <c r="A41" s="117" t="s">
        <v>304</v>
      </c>
      <c r="B41" s="111" t="s">
        <v>305</v>
      </c>
      <c r="C41" s="145" t="s">
        <v>71</v>
      </c>
      <c r="D41" s="113">
        <v>18.559999999999999</v>
      </c>
      <c r="E41" s="174"/>
      <c r="F41" s="119">
        <f>E41*D41</f>
        <v>0</v>
      </c>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row>
    <row r="42" spans="1:43">
      <c r="A42" s="117"/>
      <c r="B42" s="111"/>
      <c r="C42" s="145"/>
      <c r="D42" s="113"/>
      <c r="E42" s="174"/>
      <c r="F42" s="119"/>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row>
    <row r="43" spans="1:43" ht="114">
      <c r="A43" s="117" t="s">
        <v>306</v>
      </c>
      <c r="B43" s="111" t="s">
        <v>307</v>
      </c>
      <c r="C43" s="145" t="s">
        <v>71</v>
      </c>
      <c r="D43" s="113">
        <v>23.32</v>
      </c>
      <c r="E43" s="174"/>
      <c r="F43" s="119">
        <f>E43*D43</f>
        <v>0</v>
      </c>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row>
    <row r="44" spans="1:43">
      <c r="A44" s="117"/>
      <c r="B44" s="111"/>
      <c r="C44" s="145"/>
      <c r="D44" s="113"/>
      <c r="E44" s="174"/>
      <c r="F44" s="119"/>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row>
    <row r="45" spans="1:43" ht="57">
      <c r="A45" s="117" t="s">
        <v>308</v>
      </c>
      <c r="B45" s="111" t="s">
        <v>309</v>
      </c>
      <c r="C45" s="112" t="s">
        <v>74</v>
      </c>
      <c r="D45" s="113">
        <v>7</v>
      </c>
      <c r="E45" s="174"/>
      <c r="F45" s="119">
        <f>E45*D45</f>
        <v>0</v>
      </c>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row>
    <row r="46" spans="1:43">
      <c r="A46" s="117"/>
      <c r="B46" s="111"/>
      <c r="C46" s="112"/>
      <c r="D46" s="113"/>
      <c r="E46" s="174"/>
      <c r="F46" s="119"/>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row>
    <row r="47" spans="1:43" ht="85.5">
      <c r="A47" s="117" t="s">
        <v>310</v>
      </c>
      <c r="B47" s="111" t="s">
        <v>311</v>
      </c>
      <c r="C47" s="112" t="s">
        <v>74</v>
      </c>
      <c r="D47" s="113">
        <v>7</v>
      </c>
      <c r="E47" s="174"/>
      <c r="F47" s="119">
        <f>E47*D47</f>
        <v>0</v>
      </c>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row>
    <row r="48" spans="1:43">
      <c r="A48" s="117"/>
      <c r="B48" s="111"/>
      <c r="C48" s="112"/>
      <c r="D48" s="113"/>
      <c r="E48" s="174"/>
      <c r="F48" s="119"/>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row>
    <row r="49" spans="1:43">
      <c r="A49" s="117" t="s">
        <v>312</v>
      </c>
      <c r="B49" s="111" t="s">
        <v>313</v>
      </c>
      <c r="C49" s="112" t="s">
        <v>101</v>
      </c>
      <c r="D49" s="113">
        <v>134.72999999999999</v>
      </c>
      <c r="E49" s="174"/>
      <c r="F49" s="119">
        <f>E49*D49</f>
        <v>0</v>
      </c>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row>
    <row r="50" spans="1:43">
      <c r="A50" s="117"/>
      <c r="B50" s="111"/>
      <c r="C50" s="112"/>
      <c r="D50" s="113"/>
      <c r="E50" s="174"/>
      <c r="F50" s="119"/>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row>
    <row r="51" spans="1:43" ht="28.5">
      <c r="A51" s="117" t="s">
        <v>314</v>
      </c>
      <c r="B51" s="111" t="s">
        <v>315</v>
      </c>
      <c r="C51" s="112" t="s">
        <v>101</v>
      </c>
      <c r="D51" s="113">
        <v>134.72999999999999</v>
      </c>
      <c r="E51" s="174"/>
      <c r="F51" s="119">
        <f>E51*D51</f>
        <v>0</v>
      </c>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row>
    <row r="52" spans="1:43">
      <c r="A52" s="117"/>
      <c r="B52" s="111"/>
      <c r="C52" s="112"/>
      <c r="D52" s="113"/>
      <c r="E52" s="174"/>
      <c r="F52" s="119"/>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row>
    <row r="53" spans="1:43" ht="42.75">
      <c r="A53" s="117" t="s">
        <v>316</v>
      </c>
      <c r="B53" s="111" t="s">
        <v>317</v>
      </c>
      <c r="C53" s="112" t="s">
        <v>101</v>
      </c>
      <c r="D53" s="113">
        <v>134.72999999999999</v>
      </c>
      <c r="E53" s="174"/>
      <c r="F53" s="119">
        <f>E53*D53</f>
        <v>0</v>
      </c>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row>
    <row r="54" spans="1:43">
      <c r="A54" s="117"/>
      <c r="B54" s="111"/>
      <c r="C54" s="112"/>
      <c r="D54" s="113"/>
      <c r="E54" s="174"/>
      <c r="F54" s="119"/>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row>
    <row r="55" spans="1:43">
      <c r="A55" s="117" t="s">
        <v>318</v>
      </c>
      <c r="B55" s="111" t="s">
        <v>319</v>
      </c>
      <c r="C55" s="112" t="s">
        <v>74</v>
      </c>
      <c r="D55" s="113">
        <v>3</v>
      </c>
      <c r="E55" s="174"/>
      <c r="F55" s="119">
        <f>E55*D55</f>
        <v>0</v>
      </c>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row>
    <row r="56" spans="1:43">
      <c r="A56" s="117"/>
      <c r="B56" s="111"/>
      <c r="C56" s="112"/>
      <c r="D56" s="113"/>
      <c r="E56" s="174"/>
      <c r="F56" s="119"/>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row>
    <row r="57" spans="1:43">
      <c r="A57" s="117" t="s">
        <v>320</v>
      </c>
      <c r="B57" s="111" t="s">
        <v>321</v>
      </c>
      <c r="C57" s="112" t="s">
        <v>74</v>
      </c>
      <c r="D57" s="113">
        <v>2</v>
      </c>
      <c r="E57" s="174"/>
      <c r="F57" s="119">
        <f>E57*D57</f>
        <v>0</v>
      </c>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row>
    <row r="58" spans="1:43">
      <c r="A58" s="117"/>
      <c r="B58" s="111"/>
      <c r="C58" s="112"/>
      <c r="D58" s="113"/>
      <c r="E58" s="174"/>
      <c r="F58" s="119"/>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row>
    <row r="59" spans="1:43">
      <c r="A59" s="117" t="s">
        <v>322</v>
      </c>
      <c r="B59" s="111" t="s">
        <v>323</v>
      </c>
      <c r="C59" s="112" t="s">
        <v>74</v>
      </c>
      <c r="D59" s="113">
        <v>4</v>
      </c>
      <c r="E59" s="174"/>
      <c r="F59" s="119">
        <f>E59*D59</f>
        <v>0</v>
      </c>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row>
    <row r="60" spans="1:43">
      <c r="A60" s="117"/>
      <c r="B60" s="111"/>
      <c r="C60" s="112"/>
      <c r="D60" s="113"/>
      <c r="E60" s="174"/>
      <c r="F60" s="119"/>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row>
    <row r="61" spans="1:43">
      <c r="A61" s="117" t="s">
        <v>324</v>
      </c>
      <c r="B61" s="111" t="s">
        <v>325</v>
      </c>
      <c r="C61" s="112" t="s">
        <v>74</v>
      </c>
      <c r="D61" s="113">
        <v>4</v>
      </c>
      <c r="E61" s="174"/>
      <c r="F61" s="119">
        <f>E61*D61</f>
        <v>0</v>
      </c>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row>
    <row r="62" spans="1:43">
      <c r="A62" s="117"/>
      <c r="B62" s="111"/>
      <c r="C62" s="112"/>
      <c r="D62" s="113"/>
      <c r="E62" s="174"/>
      <c r="F62" s="119"/>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7"/>
      <c r="AL62" s="67"/>
      <c r="AM62" s="67"/>
      <c r="AN62" s="67"/>
      <c r="AO62" s="67"/>
      <c r="AP62" s="67"/>
      <c r="AQ62" s="67"/>
    </row>
    <row r="63" spans="1:43">
      <c r="A63" s="117" t="s">
        <v>326</v>
      </c>
      <c r="B63" s="111" t="s">
        <v>327</v>
      </c>
      <c r="C63" s="112" t="s">
        <v>74</v>
      </c>
      <c r="D63" s="113">
        <v>2</v>
      </c>
      <c r="E63" s="174"/>
      <c r="F63" s="119">
        <f>E63*D63</f>
        <v>0</v>
      </c>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row>
    <row r="64" spans="1:43">
      <c r="A64" s="117"/>
      <c r="B64" s="111"/>
      <c r="C64" s="112"/>
      <c r="D64" s="113"/>
      <c r="E64" s="174"/>
      <c r="F64" s="119"/>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row>
    <row r="65" spans="1:43">
      <c r="A65" s="117" t="s">
        <v>328</v>
      </c>
      <c r="B65" s="111" t="s">
        <v>329</v>
      </c>
      <c r="C65" s="112" t="s">
        <v>74</v>
      </c>
      <c r="D65" s="113">
        <v>3</v>
      </c>
      <c r="E65" s="174"/>
      <c r="F65" s="119">
        <f>E65*D65</f>
        <v>0</v>
      </c>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row>
    <row r="66" spans="1:43">
      <c r="A66" s="117"/>
      <c r="B66" s="111"/>
      <c r="C66" s="112"/>
      <c r="D66" s="113"/>
      <c r="E66" s="174"/>
      <c r="F66" s="119"/>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row>
    <row r="67" spans="1:43" ht="28.5">
      <c r="A67" s="117" t="s">
        <v>330</v>
      </c>
      <c r="B67" s="111" t="s">
        <v>331</v>
      </c>
      <c r="C67" s="145">
        <v>0.05</v>
      </c>
      <c r="D67" s="113"/>
      <c r="E67" s="174"/>
      <c r="F67" s="119">
        <f>SUM(F11:F66)*C67</f>
        <v>0</v>
      </c>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row>
    <row r="68" spans="1:43" ht="15" thickBot="1"/>
    <row r="69" spans="1:43" ht="18" thickBot="1">
      <c r="A69" s="85" t="s">
        <v>36</v>
      </c>
      <c r="B69" s="86" t="s">
        <v>270</v>
      </c>
      <c r="C69" s="87"/>
      <c r="D69" s="88"/>
      <c r="E69" s="89"/>
      <c r="F69" s="175">
        <f>SUM(F11:F68)</f>
        <v>0</v>
      </c>
    </row>
    <row r="70" spans="1:43" ht="15" thickBot="1"/>
    <row r="71" spans="1:43" ht="18" thickBot="1">
      <c r="A71" s="85" t="s">
        <v>38</v>
      </c>
      <c r="B71" s="86" t="s">
        <v>332</v>
      </c>
      <c r="C71" s="87"/>
      <c r="D71" s="88"/>
      <c r="E71" s="89"/>
      <c r="F71" s="90"/>
    </row>
    <row r="73" spans="1:43" ht="42.75">
      <c r="A73" s="117" t="s">
        <v>333</v>
      </c>
      <c r="B73" s="111" t="s">
        <v>272</v>
      </c>
      <c r="C73" s="112" t="s">
        <v>71</v>
      </c>
      <c r="D73" s="113">
        <v>24.96</v>
      </c>
      <c r="E73" s="174"/>
      <c r="F73" s="119">
        <f>E73*D73</f>
        <v>0</v>
      </c>
    </row>
    <row r="74" spans="1:43">
      <c r="B74" s="111"/>
      <c r="C74" s="112"/>
      <c r="D74" s="113"/>
      <c r="E74" s="174"/>
      <c r="F74" s="119"/>
    </row>
    <row r="75" spans="1:43" ht="28.5">
      <c r="A75" s="117" t="s">
        <v>334</v>
      </c>
      <c r="B75" s="111" t="s">
        <v>274</v>
      </c>
      <c r="C75" s="112" t="s">
        <v>275</v>
      </c>
      <c r="D75" s="113">
        <v>3</v>
      </c>
      <c r="E75" s="174"/>
      <c r="F75" s="119">
        <f>E75*D75</f>
        <v>0</v>
      </c>
    </row>
    <row r="76" spans="1:43">
      <c r="B76" s="111"/>
      <c r="C76" s="112"/>
      <c r="D76" s="113"/>
      <c r="E76" s="174"/>
      <c r="F76" s="119"/>
    </row>
    <row r="77" spans="1:43" ht="28.5">
      <c r="A77" s="117" t="s">
        <v>335</v>
      </c>
      <c r="B77" s="111" t="s">
        <v>277</v>
      </c>
      <c r="C77" s="112" t="s">
        <v>71</v>
      </c>
      <c r="D77" s="113">
        <v>24.96</v>
      </c>
      <c r="E77" s="174"/>
      <c r="F77" s="119">
        <f>E77*D77</f>
        <v>0</v>
      </c>
    </row>
    <row r="78" spans="1:43">
      <c r="B78" s="111"/>
      <c r="C78" s="112"/>
      <c r="D78" s="113"/>
      <c r="E78" s="174"/>
      <c r="F78" s="119"/>
    </row>
    <row r="79" spans="1:43" ht="42.75">
      <c r="A79" s="117" t="s">
        <v>336</v>
      </c>
      <c r="B79" s="111" t="s">
        <v>281</v>
      </c>
      <c r="C79" s="112" t="s">
        <v>104</v>
      </c>
      <c r="D79" s="113">
        <v>10</v>
      </c>
      <c r="E79" s="174"/>
      <c r="F79" s="119">
        <f>E79*D79</f>
        <v>0</v>
      </c>
    </row>
    <row r="80" spans="1:43">
      <c r="B80" s="111"/>
      <c r="C80" s="112"/>
      <c r="D80" s="113"/>
      <c r="E80" s="174"/>
      <c r="F80" s="119"/>
    </row>
    <row r="81" spans="1:6" ht="42.75">
      <c r="A81" s="117" t="s">
        <v>337</v>
      </c>
      <c r="B81" s="111" t="s">
        <v>283</v>
      </c>
      <c r="C81" s="112" t="s">
        <v>104</v>
      </c>
      <c r="D81" s="113">
        <v>61.280454685111955</v>
      </c>
      <c r="E81" s="174"/>
      <c r="F81" s="119">
        <f>E81*D81</f>
        <v>0</v>
      </c>
    </row>
    <row r="82" spans="1:6">
      <c r="B82" s="111"/>
      <c r="C82" s="112"/>
      <c r="D82" s="113"/>
      <c r="E82" s="174"/>
      <c r="F82" s="119"/>
    </row>
    <row r="83" spans="1:6" ht="28.5">
      <c r="A83" s="117" t="s">
        <v>338</v>
      </c>
      <c r="B83" s="111" t="s">
        <v>285</v>
      </c>
      <c r="C83" s="112" t="s">
        <v>104</v>
      </c>
      <c r="D83" s="113">
        <v>7.6600568356389944</v>
      </c>
      <c r="E83" s="174"/>
      <c r="F83" s="119">
        <f>E83*D83</f>
        <v>0</v>
      </c>
    </row>
    <row r="84" spans="1:6">
      <c r="B84" s="111"/>
      <c r="C84" s="112"/>
      <c r="D84" s="113"/>
      <c r="E84" s="174"/>
      <c r="F84" s="119"/>
    </row>
    <row r="85" spans="1:6">
      <c r="A85" s="117" t="s">
        <v>339</v>
      </c>
      <c r="B85" s="111" t="s">
        <v>287</v>
      </c>
      <c r="C85" s="112" t="s">
        <v>288</v>
      </c>
      <c r="D85" s="113">
        <v>2</v>
      </c>
      <c r="E85" s="174"/>
      <c r="F85" s="119">
        <f>E85*D85</f>
        <v>0</v>
      </c>
    </row>
    <row r="86" spans="1:6">
      <c r="B86" s="111"/>
      <c r="C86" s="112"/>
      <c r="D86" s="113"/>
      <c r="E86" s="174"/>
      <c r="F86" s="119"/>
    </row>
    <row r="87" spans="1:6">
      <c r="A87" s="117" t="s">
        <v>340</v>
      </c>
      <c r="B87" s="111" t="s">
        <v>290</v>
      </c>
      <c r="C87" s="112" t="s">
        <v>86</v>
      </c>
      <c r="D87" s="113">
        <v>37.44</v>
      </c>
      <c r="E87" s="174"/>
      <c r="F87" s="119">
        <f>E87*D87</f>
        <v>0</v>
      </c>
    </row>
    <row r="88" spans="1:6">
      <c r="B88" s="111"/>
      <c r="C88" s="112"/>
      <c r="D88" s="113"/>
      <c r="E88" s="174"/>
      <c r="F88" s="119"/>
    </row>
    <row r="89" spans="1:6" ht="57">
      <c r="A89" s="117" t="s">
        <v>341</v>
      </c>
      <c r="B89" s="111" t="s">
        <v>292</v>
      </c>
      <c r="C89" s="112" t="s">
        <v>104</v>
      </c>
      <c r="D89" s="113">
        <v>3.7439999999999998</v>
      </c>
      <c r="E89" s="174"/>
      <c r="F89" s="119">
        <f>E89*D89</f>
        <v>0</v>
      </c>
    </row>
    <row r="90" spans="1:6">
      <c r="B90" s="111"/>
      <c r="C90" s="112"/>
      <c r="D90" s="113"/>
      <c r="E90" s="174"/>
      <c r="F90" s="119"/>
    </row>
    <row r="91" spans="1:6" ht="42.75">
      <c r="A91" s="117" t="s">
        <v>342</v>
      </c>
      <c r="B91" s="111" t="s">
        <v>294</v>
      </c>
      <c r="C91" s="112" t="s">
        <v>104</v>
      </c>
      <c r="D91" s="113">
        <v>32.319757637827536</v>
      </c>
      <c r="E91" s="174"/>
      <c r="F91" s="119">
        <f>E91*D91</f>
        <v>0</v>
      </c>
    </row>
    <row r="92" spans="1:6">
      <c r="B92" s="111"/>
      <c r="C92" s="112"/>
      <c r="D92" s="113"/>
      <c r="E92" s="174"/>
      <c r="F92" s="119"/>
    </row>
    <row r="93" spans="1:6" ht="114">
      <c r="A93" s="117" t="s">
        <v>343</v>
      </c>
      <c r="B93" s="111" t="s">
        <v>344</v>
      </c>
      <c r="C93" s="112" t="s">
        <v>71</v>
      </c>
      <c r="D93" s="113">
        <v>24.96</v>
      </c>
      <c r="E93" s="174"/>
      <c r="F93" s="119">
        <f>E93*D93</f>
        <v>0</v>
      </c>
    </row>
    <row r="94" spans="1:6">
      <c r="B94" s="111"/>
      <c r="C94" s="112"/>
      <c r="D94" s="113"/>
      <c r="E94" s="174"/>
      <c r="F94" s="119"/>
    </row>
    <row r="95" spans="1:6" ht="57">
      <c r="A95" s="117" t="s">
        <v>345</v>
      </c>
      <c r="B95" s="111" t="s">
        <v>309</v>
      </c>
      <c r="C95" s="112" t="s">
        <v>74</v>
      </c>
      <c r="D95" s="113">
        <v>2</v>
      </c>
      <c r="E95" s="174"/>
      <c r="F95" s="119">
        <f>E95*D95</f>
        <v>0</v>
      </c>
    </row>
    <row r="96" spans="1:6">
      <c r="B96" s="111"/>
      <c r="C96" s="112"/>
      <c r="D96" s="113"/>
      <c r="E96" s="174"/>
      <c r="F96" s="119"/>
    </row>
    <row r="97" spans="1:6" ht="85.5">
      <c r="A97" s="117" t="s">
        <v>346</v>
      </c>
      <c r="B97" s="111" t="s">
        <v>311</v>
      </c>
      <c r="C97" s="112" t="s">
        <v>74</v>
      </c>
      <c r="D97" s="113">
        <v>2</v>
      </c>
      <c r="E97" s="174"/>
      <c r="F97" s="119">
        <f>E97*D97</f>
        <v>0</v>
      </c>
    </row>
    <row r="98" spans="1:6">
      <c r="B98" s="111"/>
      <c r="C98" s="112"/>
      <c r="D98" s="113"/>
      <c r="E98" s="174"/>
      <c r="F98" s="119"/>
    </row>
    <row r="99" spans="1:6">
      <c r="A99" s="117" t="s">
        <v>347</v>
      </c>
      <c r="B99" s="111" t="s">
        <v>313</v>
      </c>
      <c r="C99" s="145" t="s">
        <v>101</v>
      </c>
      <c r="D99" s="113">
        <v>24.96</v>
      </c>
      <c r="E99" s="174"/>
      <c r="F99" s="119">
        <f>E99*D99</f>
        <v>0</v>
      </c>
    </row>
    <row r="100" spans="1:6">
      <c r="B100" s="111"/>
      <c r="C100" s="112"/>
      <c r="D100" s="113"/>
      <c r="E100" s="174"/>
      <c r="F100" s="119"/>
    </row>
    <row r="101" spans="1:6" ht="28.5">
      <c r="A101" s="117" t="s">
        <v>348</v>
      </c>
      <c r="B101" s="111" t="s">
        <v>315</v>
      </c>
      <c r="C101" s="112" t="s">
        <v>101</v>
      </c>
      <c r="D101" s="113">
        <v>24.96</v>
      </c>
      <c r="E101" s="174"/>
      <c r="F101" s="119">
        <f>E101*D101</f>
        <v>0</v>
      </c>
    </row>
    <row r="102" spans="1:6">
      <c r="B102" s="111"/>
      <c r="C102" s="112"/>
      <c r="D102" s="113"/>
      <c r="E102" s="174"/>
      <c r="F102" s="119"/>
    </row>
    <row r="103" spans="1:6" ht="42.75">
      <c r="A103" s="117" t="s">
        <v>349</v>
      </c>
      <c r="B103" s="111" t="s">
        <v>317</v>
      </c>
      <c r="C103" s="112" t="s">
        <v>101</v>
      </c>
      <c r="D103" s="113">
        <v>24.96</v>
      </c>
      <c r="E103" s="174"/>
      <c r="F103" s="119">
        <f>E103*D103</f>
        <v>0</v>
      </c>
    </row>
    <row r="105" spans="1:6" ht="28.5">
      <c r="A105" s="117" t="s">
        <v>350</v>
      </c>
      <c r="B105" s="111" t="s">
        <v>331</v>
      </c>
      <c r="C105" s="145">
        <v>0.05</v>
      </c>
      <c r="D105" s="113"/>
      <c r="E105" s="174"/>
      <c r="F105" s="119">
        <f>SUM(F73:F104)*C105</f>
        <v>0</v>
      </c>
    </row>
    <row r="106" spans="1:6" ht="15" thickBot="1"/>
    <row r="107" spans="1:6" ht="18" thickBot="1">
      <c r="A107" s="85" t="s">
        <v>38</v>
      </c>
      <c r="B107" s="86" t="s">
        <v>332</v>
      </c>
      <c r="C107" s="87"/>
      <c r="D107" s="88"/>
      <c r="E107" s="89"/>
      <c r="F107" s="175">
        <f>SUM(F73:F106)</f>
        <v>0</v>
      </c>
    </row>
    <row r="108" spans="1:6" ht="15" thickBot="1"/>
    <row r="109" spans="1:6" ht="18" thickBot="1">
      <c r="A109" s="85" t="s">
        <v>40</v>
      </c>
      <c r="B109" s="86" t="s">
        <v>351</v>
      </c>
      <c r="C109" s="87"/>
      <c r="D109" s="88"/>
      <c r="E109" s="89"/>
      <c r="F109" s="90"/>
    </row>
    <row r="111" spans="1:6" ht="42.75">
      <c r="A111" s="117" t="s">
        <v>172</v>
      </c>
      <c r="B111" s="111" t="s">
        <v>272</v>
      </c>
      <c r="C111" s="112" t="s">
        <v>71</v>
      </c>
      <c r="D111" s="113">
        <v>135.27000000000001</v>
      </c>
      <c r="E111" s="174"/>
      <c r="F111" s="119">
        <f>E111*D111</f>
        <v>0</v>
      </c>
    </row>
    <row r="112" spans="1:6">
      <c r="B112" s="111"/>
      <c r="C112" s="112"/>
      <c r="D112" s="113"/>
      <c r="E112" s="174"/>
      <c r="F112" s="119"/>
    </row>
    <row r="113" spans="1:6" ht="28.5">
      <c r="A113" s="117" t="s">
        <v>173</v>
      </c>
      <c r="B113" s="111" t="s">
        <v>274</v>
      </c>
      <c r="C113" s="112" t="s">
        <v>275</v>
      </c>
      <c r="D113" s="113">
        <v>11</v>
      </c>
      <c r="E113" s="174"/>
      <c r="F113" s="119">
        <f>E113*D113</f>
        <v>0</v>
      </c>
    </row>
    <row r="114" spans="1:6">
      <c r="B114" s="111"/>
      <c r="C114" s="112"/>
      <c r="D114" s="113"/>
      <c r="E114" s="174"/>
      <c r="F114" s="119"/>
    </row>
    <row r="115" spans="1:6" ht="28.5">
      <c r="A115" s="117" t="s">
        <v>182</v>
      </c>
      <c r="B115" s="111" t="s">
        <v>277</v>
      </c>
      <c r="C115" s="112" t="s">
        <v>71</v>
      </c>
      <c r="D115" s="113">
        <v>135.27000000000001</v>
      </c>
      <c r="E115" s="174"/>
      <c r="F115" s="119">
        <f>E115*D115</f>
        <v>0</v>
      </c>
    </row>
    <row r="116" spans="1:6">
      <c r="B116" s="111"/>
      <c r="C116" s="112"/>
      <c r="D116" s="113"/>
      <c r="E116" s="174"/>
      <c r="F116" s="119"/>
    </row>
    <row r="117" spans="1:6" ht="42.75">
      <c r="A117" s="117" t="s">
        <v>352</v>
      </c>
      <c r="B117" s="111" t="s">
        <v>281</v>
      </c>
      <c r="C117" s="112" t="s">
        <v>104</v>
      </c>
      <c r="D117" s="113">
        <v>78.576400474018683</v>
      </c>
      <c r="E117" s="174"/>
      <c r="F117" s="119">
        <f>E117*D117</f>
        <v>0</v>
      </c>
    </row>
    <row r="118" spans="1:6">
      <c r="B118" s="111"/>
      <c r="C118" s="112"/>
      <c r="D118" s="113"/>
      <c r="E118" s="174"/>
      <c r="F118" s="119"/>
    </row>
    <row r="119" spans="1:6" ht="42.75">
      <c r="A119" s="117" t="s">
        <v>353</v>
      </c>
      <c r="B119" s="111" t="s">
        <v>283</v>
      </c>
      <c r="C119" s="112" t="s">
        <v>104</v>
      </c>
      <c r="D119" s="113">
        <v>275.12284080584175</v>
      </c>
      <c r="E119" s="174"/>
      <c r="F119" s="119">
        <f>E119*D119</f>
        <v>0</v>
      </c>
    </row>
    <row r="120" spans="1:6">
      <c r="B120" s="111"/>
      <c r="C120" s="112"/>
      <c r="D120" s="113"/>
      <c r="E120" s="174"/>
      <c r="F120" s="119"/>
    </row>
    <row r="121" spans="1:6" ht="28.5">
      <c r="A121" s="117" t="s">
        <v>354</v>
      </c>
      <c r="B121" s="111" t="s">
        <v>285</v>
      </c>
      <c r="C121" s="112" t="s">
        <v>104</v>
      </c>
      <c r="D121" s="113">
        <v>44.212405159982552</v>
      </c>
      <c r="E121" s="174"/>
      <c r="F121" s="119">
        <f>E121*D121</f>
        <v>0</v>
      </c>
    </row>
    <row r="122" spans="1:6">
      <c r="B122" s="111"/>
      <c r="C122" s="112"/>
      <c r="D122" s="113"/>
      <c r="E122" s="174"/>
      <c r="F122" s="119"/>
    </row>
    <row r="123" spans="1:6">
      <c r="A123" s="117" t="s">
        <v>355</v>
      </c>
      <c r="B123" s="111" t="s">
        <v>287</v>
      </c>
      <c r="C123" s="112" t="s">
        <v>288</v>
      </c>
      <c r="D123" s="113">
        <v>8</v>
      </c>
      <c r="E123" s="174"/>
      <c r="F123" s="119">
        <f>E123*D123</f>
        <v>0</v>
      </c>
    </row>
    <row r="124" spans="1:6">
      <c r="B124" s="111"/>
      <c r="C124" s="112"/>
      <c r="D124" s="113"/>
      <c r="E124" s="174"/>
      <c r="F124" s="119"/>
    </row>
    <row r="125" spans="1:6">
      <c r="A125" s="117" t="s">
        <v>356</v>
      </c>
      <c r="B125" s="111" t="s">
        <v>290</v>
      </c>
      <c r="C125" s="112" t="s">
        <v>86</v>
      </c>
      <c r="D125" s="113">
        <v>175.85100000000003</v>
      </c>
      <c r="E125" s="174"/>
      <c r="F125" s="119">
        <f>E125*D125</f>
        <v>0</v>
      </c>
    </row>
    <row r="126" spans="1:6">
      <c r="B126" s="111"/>
      <c r="C126" s="112"/>
      <c r="D126" s="113"/>
      <c r="E126" s="174"/>
      <c r="F126" s="119"/>
    </row>
    <row r="127" spans="1:6" ht="57">
      <c r="A127" s="117" t="s">
        <v>357</v>
      </c>
      <c r="B127" s="111" t="s">
        <v>292</v>
      </c>
      <c r="C127" s="112" t="s">
        <v>86</v>
      </c>
      <c r="D127" s="113">
        <v>17.585100000000001</v>
      </c>
      <c r="E127" s="174"/>
      <c r="F127" s="119">
        <f>E127*D127</f>
        <v>0</v>
      </c>
    </row>
    <row r="128" spans="1:6">
      <c r="B128" s="111"/>
      <c r="C128" s="112"/>
      <c r="D128" s="113"/>
      <c r="E128" s="174"/>
      <c r="F128" s="119"/>
    </row>
    <row r="129" spans="1:6" ht="42.75">
      <c r="A129" s="117" t="s">
        <v>358</v>
      </c>
      <c r="B129" s="111" t="s">
        <v>294</v>
      </c>
      <c r="C129" s="112" t="s">
        <v>71</v>
      </c>
      <c r="D129" s="113">
        <v>119.58304172281083</v>
      </c>
      <c r="E129" s="174"/>
      <c r="F129" s="119">
        <f>E129*D129</f>
        <v>0</v>
      </c>
    </row>
    <row r="130" spans="1:6">
      <c r="B130" s="111"/>
      <c r="C130" s="112"/>
      <c r="D130" s="113"/>
      <c r="E130" s="174"/>
      <c r="F130" s="119"/>
    </row>
    <row r="131" spans="1:6" ht="42.75">
      <c r="A131" s="117" t="s">
        <v>359</v>
      </c>
      <c r="B131" s="111" t="s">
        <v>360</v>
      </c>
      <c r="C131" s="112" t="s">
        <v>71</v>
      </c>
      <c r="D131" s="113">
        <v>4</v>
      </c>
      <c r="E131" s="174"/>
      <c r="F131" s="119">
        <f>E131*D131</f>
        <v>0</v>
      </c>
    </row>
    <row r="132" spans="1:6">
      <c r="B132" s="111"/>
      <c r="C132" s="112"/>
      <c r="D132" s="113"/>
      <c r="E132" s="174"/>
      <c r="F132" s="119"/>
    </row>
    <row r="133" spans="1:6" ht="114">
      <c r="A133" s="117" t="s">
        <v>361</v>
      </c>
      <c r="B133" s="111" t="s">
        <v>303</v>
      </c>
      <c r="C133" s="112" t="s">
        <v>71</v>
      </c>
      <c r="D133" s="113">
        <v>135.27000000000001</v>
      </c>
      <c r="E133" s="174"/>
      <c r="F133" s="119">
        <f>E133*D133</f>
        <v>0</v>
      </c>
    </row>
    <row r="134" spans="1:6">
      <c r="B134" s="111"/>
      <c r="C134" s="112"/>
      <c r="D134" s="113"/>
      <c r="E134" s="174"/>
      <c r="F134" s="119"/>
    </row>
    <row r="135" spans="1:6" ht="57">
      <c r="A135" s="117" t="s">
        <v>362</v>
      </c>
      <c r="B135" s="111" t="s">
        <v>309</v>
      </c>
      <c r="C135" s="112" t="s">
        <v>74</v>
      </c>
      <c r="D135" s="113">
        <v>7</v>
      </c>
      <c r="E135" s="174"/>
      <c r="F135" s="119">
        <f>E135*D135</f>
        <v>0</v>
      </c>
    </row>
    <row r="136" spans="1:6">
      <c r="B136" s="111"/>
      <c r="C136" s="112"/>
      <c r="D136" s="113"/>
      <c r="E136" s="174"/>
      <c r="F136" s="119"/>
    </row>
    <row r="137" spans="1:6" ht="57">
      <c r="A137" s="117" t="s">
        <v>363</v>
      </c>
      <c r="B137" s="111" t="s">
        <v>364</v>
      </c>
      <c r="C137" s="112" t="s">
        <v>74</v>
      </c>
      <c r="D137" s="113">
        <v>4</v>
      </c>
      <c r="E137" s="174"/>
      <c r="F137" s="119">
        <f>E137*D137</f>
        <v>0</v>
      </c>
    </row>
    <row r="138" spans="1:6">
      <c r="B138" s="111"/>
      <c r="C138" s="112"/>
      <c r="D138" s="113"/>
      <c r="E138" s="174"/>
      <c r="F138" s="119"/>
    </row>
    <row r="139" spans="1:6" ht="85.5">
      <c r="A139" s="117" t="s">
        <v>365</v>
      </c>
      <c r="B139" s="111" t="s">
        <v>311</v>
      </c>
      <c r="C139" s="112" t="s">
        <v>74</v>
      </c>
      <c r="D139" s="113">
        <v>7</v>
      </c>
      <c r="E139" s="174"/>
      <c r="F139" s="119">
        <f>E139*D139</f>
        <v>0</v>
      </c>
    </row>
    <row r="140" spans="1:6">
      <c r="B140" s="111"/>
      <c r="C140" s="112"/>
      <c r="D140" s="113"/>
      <c r="E140" s="174"/>
      <c r="F140" s="119"/>
    </row>
    <row r="141" spans="1:6">
      <c r="A141" s="117" t="s">
        <v>366</v>
      </c>
      <c r="B141" s="111" t="s">
        <v>313</v>
      </c>
      <c r="C141" s="145" t="s">
        <v>101</v>
      </c>
      <c r="D141" s="113">
        <v>135.27000000000001</v>
      </c>
      <c r="E141" s="174"/>
      <c r="F141" s="119">
        <f>E141*D141</f>
        <v>0</v>
      </c>
    </row>
    <row r="142" spans="1:6">
      <c r="B142" s="111"/>
      <c r="C142" s="112"/>
      <c r="D142" s="113"/>
      <c r="E142" s="174"/>
      <c r="F142" s="119"/>
    </row>
    <row r="143" spans="1:6" ht="28.5">
      <c r="A143" s="117" t="s">
        <v>367</v>
      </c>
      <c r="B143" s="111" t="s">
        <v>315</v>
      </c>
      <c r="C143" s="112" t="s">
        <v>101</v>
      </c>
      <c r="D143" s="113">
        <v>135.27000000000001</v>
      </c>
      <c r="E143" s="174"/>
      <c r="F143" s="119">
        <f>E143*D143</f>
        <v>0</v>
      </c>
    </row>
    <row r="144" spans="1:6">
      <c r="B144" s="111"/>
      <c r="C144" s="112"/>
      <c r="D144" s="113"/>
      <c r="E144" s="174"/>
      <c r="F144" s="119"/>
    </row>
    <row r="145" spans="1:6" ht="42.75">
      <c r="A145" s="117" t="s">
        <v>368</v>
      </c>
      <c r="B145" s="111" t="s">
        <v>317</v>
      </c>
      <c r="C145" s="112" t="s">
        <v>101</v>
      </c>
      <c r="D145" s="113">
        <v>135.27000000000001</v>
      </c>
      <c r="E145" s="174"/>
      <c r="F145" s="119">
        <f>E145*D145</f>
        <v>0</v>
      </c>
    </row>
    <row r="146" spans="1:6">
      <c r="B146" s="111"/>
      <c r="C146" s="112"/>
      <c r="D146" s="113"/>
      <c r="E146" s="174"/>
      <c r="F146" s="119"/>
    </row>
    <row r="147" spans="1:6">
      <c r="A147" s="151" t="s">
        <v>369</v>
      </c>
      <c r="B147" s="111" t="s">
        <v>327</v>
      </c>
      <c r="C147" s="112" t="s">
        <v>74</v>
      </c>
      <c r="D147" s="113">
        <v>1</v>
      </c>
      <c r="E147" s="174"/>
      <c r="F147" s="119">
        <f>E147*D147</f>
        <v>0</v>
      </c>
    </row>
    <row r="148" spans="1:6">
      <c r="B148" s="111"/>
      <c r="C148" s="112"/>
      <c r="D148" s="113"/>
      <c r="E148" s="174"/>
      <c r="F148" s="119"/>
    </row>
    <row r="149" spans="1:6" ht="28.5">
      <c r="A149" s="151" t="s">
        <v>350</v>
      </c>
      <c r="B149" s="111" t="s">
        <v>331</v>
      </c>
      <c r="C149" s="145">
        <v>0.05</v>
      </c>
      <c r="D149" s="113"/>
      <c r="E149" s="174"/>
      <c r="F149" s="119">
        <f>SUM(F111:F148)*C149</f>
        <v>0</v>
      </c>
    </row>
    <row r="150" spans="1:6" ht="15" thickBot="1"/>
    <row r="151" spans="1:6" ht="18" thickBot="1">
      <c r="A151" s="85" t="s">
        <v>40</v>
      </c>
      <c r="B151" s="86" t="s">
        <v>351</v>
      </c>
      <c r="C151" s="87"/>
      <c r="D151" s="88"/>
      <c r="E151" s="89"/>
      <c r="F151" s="175">
        <f>SUM(F111:F150)</f>
        <v>0</v>
      </c>
    </row>
  </sheetData>
  <sheetProtection algorithmName="SHA-512" hashValue="ocnxDt64rhtU1IjwzMP+Vx93v5hNDLJwreNjLR/2pYkPP7wUZR0m7TV8on9wdJWQLEuXih/hj+lJP17Q/iJrlA==" saltValue="vIeSL0NJ0O88ZqCjYJ581Q==" spinCount="100000" sheet="1" objects="1" scenarios="1"/>
  <protectedRanges>
    <protectedRange sqref="E11:E150" name="CENA"/>
  </protectedRanges>
  <mergeCells count="3">
    <mergeCell ref="A1:F2"/>
    <mergeCell ref="A3:B3"/>
    <mergeCell ref="A4:F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Q56"/>
  <sheetViews>
    <sheetView workbookViewId="0">
      <selection activeCell="H48" sqref="H48"/>
    </sheetView>
  </sheetViews>
  <sheetFormatPr defaultColWidth="10.28515625" defaultRowHeight="14.25"/>
  <cols>
    <col min="1" max="1" width="10.42578125" style="151" bestFit="1" customWidth="1"/>
    <col min="2" max="2" width="75.5703125" style="152" customWidth="1"/>
    <col min="3" max="3" width="8.42578125" style="153" bestFit="1" customWidth="1"/>
    <col min="4" max="4" width="9.42578125" style="154" bestFit="1" customWidth="1"/>
    <col min="5" max="5" width="11" style="155" bestFit="1" customWidth="1"/>
    <col min="6" max="6" width="15" style="156" bestFit="1" customWidth="1"/>
    <col min="7" max="16384" width="10.28515625" style="72"/>
  </cols>
  <sheetData>
    <row r="1" spans="1:43" s="62" customFormat="1">
      <c r="A1" s="1172" t="e">
        <f>#REF!</f>
        <v>#REF!</v>
      </c>
      <c r="B1" s="1173"/>
      <c r="C1" s="1173"/>
      <c r="D1" s="1173"/>
      <c r="E1" s="1173"/>
      <c r="F1" s="1174"/>
    </row>
    <row r="2" spans="1:43" s="62" customFormat="1" ht="15" thickBot="1">
      <c r="A2" s="1175"/>
      <c r="B2" s="1176"/>
      <c r="C2" s="1176"/>
      <c r="D2" s="1176"/>
      <c r="E2" s="1176"/>
      <c r="F2" s="1177"/>
    </row>
    <row r="3" spans="1:43" s="62" customFormat="1" ht="15" thickBot="1">
      <c r="A3" s="1178"/>
      <c r="B3" s="1179"/>
      <c r="C3" s="63"/>
      <c r="D3" s="64"/>
      <c r="E3" s="65"/>
      <c r="F3" s="66"/>
    </row>
    <row r="4" spans="1:43" s="67" customFormat="1" ht="18" thickBot="1">
      <c r="A4" s="1180" t="s">
        <v>370</v>
      </c>
      <c r="B4" s="1181"/>
      <c r="C4" s="1181"/>
      <c r="D4" s="1181"/>
      <c r="E4" s="1181"/>
      <c r="F4" s="1182"/>
    </row>
    <row r="5" spans="1:43">
      <c r="A5" s="68"/>
      <c r="B5" s="69"/>
      <c r="C5" s="70"/>
      <c r="D5" s="70"/>
      <c r="E5" s="71"/>
      <c r="F5" s="71"/>
    </row>
    <row r="6" spans="1:43" s="78" customFormat="1">
      <c r="A6" s="73"/>
      <c r="B6" s="74"/>
      <c r="C6" s="75"/>
      <c r="D6" s="76"/>
      <c r="E6" s="77"/>
      <c r="F6" s="77"/>
    </row>
    <row r="7" spans="1:43" s="62" customFormat="1" ht="15" thickBot="1">
      <c r="A7" s="79"/>
      <c r="B7" s="80"/>
      <c r="C7" s="81"/>
      <c r="D7" s="82"/>
      <c r="E7" s="83"/>
      <c r="F7" s="84"/>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row>
    <row r="8" spans="1:43" s="91" customFormat="1" ht="18" thickBot="1">
      <c r="A8" s="85" t="s">
        <v>44</v>
      </c>
      <c r="B8" s="86" t="s">
        <v>370</v>
      </c>
      <c r="C8" s="87"/>
      <c r="D8" s="88"/>
      <c r="E8" s="89"/>
      <c r="F8" s="176">
        <f>F15+F40+F56</f>
        <v>0</v>
      </c>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row>
    <row r="9" spans="1:43" s="91" customFormat="1" ht="17.25">
      <c r="A9" s="177"/>
      <c r="B9" s="165"/>
      <c r="C9" s="166"/>
      <c r="D9" s="167"/>
      <c r="E9" s="168"/>
      <c r="F9" s="178"/>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row>
    <row r="10" spans="1:43" s="103" customFormat="1" ht="16.5">
      <c r="A10" s="104" t="s">
        <v>371</v>
      </c>
      <c r="B10" s="179" t="s">
        <v>372</v>
      </c>
      <c r="C10" s="180"/>
      <c r="D10" s="181"/>
      <c r="E10" s="182"/>
      <c r="F10" s="183"/>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row>
    <row r="11" spans="1:43" s="62" customFormat="1">
      <c r="A11" s="158"/>
      <c r="B11" s="184"/>
      <c r="C11" s="185"/>
      <c r="D11" s="186"/>
      <c r="E11" s="187"/>
      <c r="F11" s="188"/>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row>
    <row r="12" spans="1:43" ht="16.5">
      <c r="A12" s="138" t="s">
        <v>373</v>
      </c>
      <c r="B12" s="189" t="s">
        <v>374</v>
      </c>
      <c r="C12" s="190" t="s">
        <v>101</v>
      </c>
      <c r="D12" s="190">
        <v>36.799999999999997</v>
      </c>
      <c r="E12" s="191"/>
      <c r="F12" s="192">
        <f>D12*E12</f>
        <v>0</v>
      </c>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row>
    <row r="13" spans="1:43" ht="16.5">
      <c r="A13" s="138" t="s">
        <v>375</v>
      </c>
      <c r="B13" s="189" t="s">
        <v>376</v>
      </c>
      <c r="C13" s="190" t="s">
        <v>101</v>
      </c>
      <c r="D13" s="190">
        <v>36.799999999999997</v>
      </c>
      <c r="E13" s="191"/>
      <c r="F13" s="192">
        <f>D13*E13</f>
        <v>0</v>
      </c>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row>
    <row r="14" spans="1:43" ht="16.5">
      <c r="A14" s="158"/>
      <c r="B14" s="193"/>
      <c r="C14" s="194"/>
      <c r="D14" s="195"/>
      <c r="E14" s="196"/>
      <c r="F14" s="19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row>
    <row r="15" spans="1:43" ht="16.5">
      <c r="A15" s="138" t="s">
        <v>371</v>
      </c>
      <c r="B15" s="179" t="s">
        <v>377</v>
      </c>
      <c r="C15" s="180"/>
      <c r="D15" s="181"/>
      <c r="E15" s="182"/>
      <c r="F15" s="183">
        <f>SUM(F12+F13)</f>
        <v>0</v>
      </c>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row>
    <row r="16" spans="1:43" ht="16.5">
      <c r="A16" s="138"/>
      <c r="B16" s="198"/>
      <c r="C16" s="199"/>
      <c r="D16" s="200"/>
      <c r="E16" s="201"/>
      <c r="F16" s="202"/>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row>
    <row r="17" spans="1:43" ht="16.5">
      <c r="A17" s="104" t="s">
        <v>378</v>
      </c>
      <c r="B17" s="179" t="s">
        <v>379</v>
      </c>
      <c r="C17" s="180"/>
      <c r="D17" s="181"/>
      <c r="E17" s="182"/>
      <c r="F17" s="183"/>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row>
    <row r="18" spans="1:43" ht="16.5">
      <c r="A18" s="138"/>
      <c r="B18" s="203"/>
      <c r="C18" s="194"/>
      <c r="D18" s="204"/>
      <c r="E18" s="205"/>
      <c r="F18" s="201"/>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row>
    <row r="19" spans="1:43" ht="66">
      <c r="A19" s="138" t="s">
        <v>380</v>
      </c>
      <c r="B19" s="206" t="s">
        <v>381</v>
      </c>
      <c r="C19" s="207" t="s">
        <v>74</v>
      </c>
      <c r="D19" s="208">
        <v>1</v>
      </c>
      <c r="E19" s="209">
        <f>SUM(F21:F38)</f>
        <v>0</v>
      </c>
      <c r="F19" s="209">
        <f>D19*E19</f>
        <v>0</v>
      </c>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row>
    <row r="20" spans="1:43" ht="16.5">
      <c r="A20" s="138"/>
      <c r="B20" s="210" t="s">
        <v>382</v>
      </c>
      <c r="C20" s="211"/>
      <c r="D20" s="212"/>
      <c r="E20" s="192"/>
      <c r="F20" s="209"/>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row>
    <row r="21" spans="1:43" ht="16.5">
      <c r="A21" s="138"/>
      <c r="B21" s="210" t="s">
        <v>383</v>
      </c>
      <c r="C21" s="213">
        <v>16</v>
      </c>
      <c r="D21" s="214" t="s">
        <v>104</v>
      </c>
      <c r="E21" s="192"/>
      <c r="F21" s="209">
        <f>E21*C21</f>
        <v>0</v>
      </c>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row>
    <row r="22" spans="1:43" ht="16.5">
      <c r="A22" s="138"/>
      <c r="B22" s="210" t="s">
        <v>384</v>
      </c>
      <c r="C22" s="213">
        <f>C21*0.15</f>
        <v>2.4</v>
      </c>
      <c r="D22" s="214" t="s">
        <v>104</v>
      </c>
      <c r="E22" s="192"/>
      <c r="F22" s="209">
        <f t="shared" ref="F22:F36" si="0">E22*C22</f>
        <v>0</v>
      </c>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row>
    <row r="23" spans="1:43" ht="16.5">
      <c r="A23" s="138"/>
      <c r="B23" s="210" t="s">
        <v>385</v>
      </c>
      <c r="C23" s="213">
        <f>0.4</f>
        <v>0.4</v>
      </c>
      <c r="D23" s="214" t="s">
        <v>104</v>
      </c>
      <c r="E23" s="192"/>
      <c r="F23" s="209">
        <f t="shared" si="0"/>
        <v>0</v>
      </c>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row>
    <row r="24" spans="1:43" ht="16.5">
      <c r="A24" s="138"/>
      <c r="B24" s="210" t="s">
        <v>386</v>
      </c>
      <c r="C24" s="213">
        <v>8.8000000000000007</v>
      </c>
      <c r="D24" s="214" t="s">
        <v>71</v>
      </c>
      <c r="E24" s="192"/>
      <c r="F24" s="209">
        <f t="shared" si="0"/>
        <v>0</v>
      </c>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row>
    <row r="25" spans="1:43" ht="16.5">
      <c r="A25" s="138"/>
      <c r="B25" s="210" t="s">
        <v>387</v>
      </c>
      <c r="C25" s="213">
        <v>33</v>
      </c>
      <c r="D25" s="214" t="s">
        <v>86</v>
      </c>
      <c r="E25" s="192"/>
      <c r="F25" s="209">
        <f t="shared" si="0"/>
        <v>0</v>
      </c>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row>
    <row r="26" spans="1:43" ht="16.5">
      <c r="A26" s="138"/>
      <c r="B26" s="210" t="s">
        <v>388</v>
      </c>
      <c r="C26" s="213">
        <v>4.8</v>
      </c>
      <c r="D26" s="214" t="s">
        <v>86</v>
      </c>
      <c r="E26" s="192"/>
      <c r="F26" s="209">
        <f t="shared" si="0"/>
        <v>0</v>
      </c>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row>
    <row r="27" spans="1:43" ht="16.5">
      <c r="A27" s="138"/>
      <c r="B27" s="210" t="s">
        <v>389</v>
      </c>
      <c r="C27" s="213">
        <v>2</v>
      </c>
      <c r="D27" s="214" t="s">
        <v>86</v>
      </c>
      <c r="E27" s="192"/>
      <c r="F27" s="209">
        <f t="shared" si="0"/>
        <v>0</v>
      </c>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row>
    <row r="28" spans="1:43" ht="16.5">
      <c r="A28" s="138"/>
      <c r="B28" s="215" t="s">
        <v>390</v>
      </c>
      <c r="C28" s="213">
        <v>200</v>
      </c>
      <c r="D28" s="214" t="s">
        <v>227</v>
      </c>
      <c r="E28" s="192"/>
      <c r="F28" s="209">
        <f t="shared" si="0"/>
        <v>0</v>
      </c>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row>
    <row r="29" spans="1:43" ht="16.5">
      <c r="A29" s="138"/>
      <c r="B29" s="210" t="s">
        <v>391</v>
      </c>
      <c r="C29" s="213">
        <v>200</v>
      </c>
      <c r="D29" s="214" t="s">
        <v>227</v>
      </c>
      <c r="E29" s="192"/>
      <c r="F29" s="209">
        <f t="shared" si="0"/>
        <v>0</v>
      </c>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row>
    <row r="30" spans="1:43" ht="16.5">
      <c r="A30" s="138"/>
      <c r="B30" s="215" t="s">
        <v>392</v>
      </c>
      <c r="C30" s="213">
        <v>5</v>
      </c>
      <c r="D30" s="214" t="s">
        <v>104</v>
      </c>
      <c r="E30" s="192"/>
      <c r="F30" s="209">
        <f t="shared" si="0"/>
        <v>0</v>
      </c>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row>
    <row r="31" spans="1:43" ht="16.5">
      <c r="A31" s="138"/>
      <c r="B31" s="216" t="s">
        <v>393</v>
      </c>
      <c r="C31" s="217">
        <v>2</v>
      </c>
      <c r="D31" s="218" t="s">
        <v>74</v>
      </c>
      <c r="E31" s="192"/>
      <c r="F31" s="209">
        <f t="shared" si="0"/>
        <v>0</v>
      </c>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row>
    <row r="32" spans="1:43" ht="16.5">
      <c r="A32" s="138"/>
      <c r="B32" s="216" t="s">
        <v>394</v>
      </c>
      <c r="C32" s="213"/>
      <c r="D32" s="214"/>
      <c r="E32" s="192"/>
      <c r="F32" s="209"/>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row>
    <row r="33" spans="1:43" ht="16.5">
      <c r="A33" s="138"/>
      <c r="B33" s="216" t="s">
        <v>395</v>
      </c>
      <c r="C33" s="213"/>
      <c r="D33" s="219"/>
      <c r="E33" s="192"/>
      <c r="F33" s="209"/>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row>
    <row r="34" spans="1:43" ht="16.5">
      <c r="A34" s="138"/>
      <c r="B34" s="215" t="s">
        <v>396</v>
      </c>
      <c r="C34" s="213">
        <v>1</v>
      </c>
      <c r="D34" s="214" t="s">
        <v>104</v>
      </c>
      <c r="E34" s="192"/>
      <c r="F34" s="209">
        <f t="shared" si="0"/>
        <v>0</v>
      </c>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row>
    <row r="35" spans="1:43" ht="16.5">
      <c r="A35" s="138"/>
      <c r="B35" s="215" t="s">
        <v>397</v>
      </c>
      <c r="C35" s="213">
        <v>4</v>
      </c>
      <c r="D35" s="214" t="s">
        <v>74</v>
      </c>
      <c r="E35" s="192"/>
      <c r="F35" s="209">
        <f t="shared" si="0"/>
        <v>0</v>
      </c>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row>
    <row r="36" spans="1:43" ht="16.5">
      <c r="A36" s="138"/>
      <c r="B36" s="215" t="s">
        <v>398</v>
      </c>
      <c r="C36" s="213">
        <v>4</v>
      </c>
      <c r="D36" s="214" t="s">
        <v>74</v>
      </c>
      <c r="E36" s="192"/>
      <c r="F36" s="209">
        <f t="shared" si="0"/>
        <v>0</v>
      </c>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row>
    <row r="37" spans="1:43" ht="16.5">
      <c r="A37" s="138"/>
      <c r="B37" s="215" t="s">
        <v>399</v>
      </c>
      <c r="C37" s="213">
        <f>C21-(7.92)</f>
        <v>8.08</v>
      </c>
      <c r="D37" s="214" t="s">
        <v>104</v>
      </c>
      <c r="E37" s="192"/>
      <c r="F37" s="209">
        <f>E37*C37</f>
        <v>0</v>
      </c>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row>
    <row r="38" spans="1:43" ht="16.5">
      <c r="A38" s="138"/>
      <c r="B38" s="215" t="s">
        <v>400</v>
      </c>
      <c r="C38" s="213">
        <v>8</v>
      </c>
      <c r="D38" s="214" t="s">
        <v>104</v>
      </c>
      <c r="E38" s="192"/>
      <c r="F38" s="209">
        <f>E38*C38</f>
        <v>0</v>
      </c>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row>
    <row r="39" spans="1:43" ht="16.5">
      <c r="A39" s="158"/>
      <c r="B39" s="220"/>
      <c r="C39" s="221"/>
      <c r="D39" s="222"/>
      <c r="E39" s="201"/>
      <c r="F39" s="202"/>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row>
    <row r="40" spans="1:43" ht="16.5">
      <c r="A40" s="138" t="s">
        <v>401</v>
      </c>
      <c r="B40" s="179" t="s">
        <v>402</v>
      </c>
      <c r="C40" s="180"/>
      <c r="D40" s="181"/>
      <c r="E40" s="182"/>
      <c r="F40" s="183">
        <f>F19</f>
        <v>0</v>
      </c>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row>
    <row r="41" spans="1:43" ht="16.5">
      <c r="A41" s="138"/>
      <c r="B41" s="220"/>
      <c r="C41" s="221"/>
      <c r="D41" s="222"/>
      <c r="E41" s="201"/>
      <c r="F41" s="202"/>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row>
    <row r="42" spans="1:43" ht="16.5">
      <c r="A42" s="138" t="s">
        <v>403</v>
      </c>
      <c r="B42" s="198" t="s">
        <v>404</v>
      </c>
      <c r="C42" s="221"/>
      <c r="D42" s="222"/>
      <c r="E42" s="201"/>
      <c r="F42" s="202"/>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row>
    <row r="43" spans="1:43" ht="16.5">
      <c r="A43" s="138"/>
      <c r="B43" s="198"/>
      <c r="C43" s="194"/>
      <c r="D43" s="204"/>
      <c r="E43" s="201"/>
      <c r="F43" s="202"/>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row>
    <row r="44" spans="1:43" ht="66">
      <c r="A44" s="138"/>
      <c r="B44" s="206" t="s">
        <v>405</v>
      </c>
      <c r="C44" s="207" t="s">
        <v>101</v>
      </c>
      <c r="D44" s="208">
        <v>36.799999999999997</v>
      </c>
      <c r="E44" s="223">
        <f>SUM(F46:F54)</f>
        <v>0</v>
      </c>
      <c r="F44" s="223">
        <f>D44*E44</f>
        <v>0</v>
      </c>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row>
    <row r="45" spans="1:43" ht="16.5">
      <c r="A45" s="138"/>
      <c r="B45" s="210" t="s">
        <v>406</v>
      </c>
      <c r="C45" s="190"/>
      <c r="D45" s="214"/>
      <c r="E45" s="224"/>
      <c r="F45" s="224"/>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row>
    <row r="46" spans="1:43" ht="16.5">
      <c r="A46" s="138"/>
      <c r="B46" s="210" t="s">
        <v>407</v>
      </c>
      <c r="C46" s="190" t="s">
        <v>104</v>
      </c>
      <c r="D46" s="225">
        <v>0.6</v>
      </c>
      <c r="E46" s="224"/>
      <c r="F46" s="224">
        <f>D46*E46</f>
        <v>0</v>
      </c>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row>
    <row r="47" spans="1:43" ht="16.5">
      <c r="A47" s="138"/>
      <c r="B47" s="210" t="s">
        <v>408</v>
      </c>
      <c r="C47" s="190" t="s">
        <v>104</v>
      </c>
      <c r="D47" s="225">
        <f>D46*0.1</f>
        <v>0.06</v>
      </c>
      <c r="E47" s="224"/>
      <c r="F47" s="224">
        <f t="shared" ref="F47:F54" si="1">D47*E47</f>
        <v>0</v>
      </c>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row>
    <row r="48" spans="1:43" ht="16.5">
      <c r="A48" s="138"/>
      <c r="B48" s="215" t="s">
        <v>409</v>
      </c>
      <c r="C48" s="190" t="s">
        <v>104</v>
      </c>
      <c r="D48" s="225">
        <v>0.21</v>
      </c>
      <c r="E48" s="224"/>
      <c r="F48" s="224">
        <f t="shared" si="1"/>
        <v>0</v>
      </c>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row>
    <row r="49" spans="1:43" ht="16.5">
      <c r="A49" s="138"/>
      <c r="B49" s="210" t="s">
        <v>410</v>
      </c>
      <c r="C49" s="190" t="s">
        <v>71</v>
      </c>
      <c r="D49" s="225">
        <v>4</v>
      </c>
      <c r="E49" s="224"/>
      <c r="F49" s="224">
        <f t="shared" si="1"/>
        <v>0</v>
      </c>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row>
    <row r="50" spans="1:43" ht="16.5">
      <c r="A50" s="138"/>
      <c r="B50" s="210" t="s">
        <v>411</v>
      </c>
      <c r="C50" s="190" t="s">
        <v>71</v>
      </c>
      <c r="D50" s="225">
        <v>2</v>
      </c>
      <c r="E50" s="224"/>
      <c r="F50" s="224">
        <f t="shared" si="1"/>
        <v>0</v>
      </c>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row>
    <row r="51" spans="1:43" ht="16.5">
      <c r="A51" s="138"/>
      <c r="B51" s="210" t="s">
        <v>412</v>
      </c>
      <c r="C51" s="190" t="s">
        <v>71</v>
      </c>
      <c r="D51" s="225">
        <v>1</v>
      </c>
      <c r="E51" s="224"/>
      <c r="F51" s="224">
        <f t="shared" si="1"/>
        <v>0</v>
      </c>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row>
    <row r="52" spans="1:43" ht="16.5">
      <c r="A52" s="138"/>
      <c r="B52" s="210" t="s">
        <v>413</v>
      </c>
      <c r="C52" s="190" t="s">
        <v>71</v>
      </c>
      <c r="D52" s="225">
        <v>2</v>
      </c>
      <c r="E52" s="224"/>
      <c r="F52" s="224">
        <f t="shared" si="1"/>
        <v>0</v>
      </c>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row>
    <row r="53" spans="1:43" ht="16.5">
      <c r="A53" s="138"/>
      <c r="B53" s="210" t="s">
        <v>414</v>
      </c>
      <c r="C53" s="190" t="s">
        <v>104</v>
      </c>
      <c r="D53" s="225">
        <f>D46-D48</f>
        <v>0.39</v>
      </c>
      <c r="E53" s="224"/>
      <c r="F53" s="224">
        <f>E53*D53</f>
        <v>0</v>
      </c>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row>
    <row r="54" spans="1:43" ht="16.5">
      <c r="A54" s="138"/>
      <c r="B54" s="210" t="s">
        <v>415</v>
      </c>
      <c r="C54" s="190" t="s">
        <v>104</v>
      </c>
      <c r="D54" s="225">
        <f>D48</f>
        <v>0.21</v>
      </c>
      <c r="E54" s="224"/>
      <c r="F54" s="224">
        <f t="shared" si="1"/>
        <v>0</v>
      </c>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row>
    <row r="55" spans="1:43" ht="16.5">
      <c r="A55" s="158"/>
      <c r="B55" s="226"/>
      <c r="C55" s="227"/>
      <c r="D55" s="228"/>
      <c r="E55" s="229"/>
      <c r="F55" s="229"/>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row>
    <row r="56" spans="1:43" ht="16.5">
      <c r="A56" s="138"/>
      <c r="B56" s="179" t="s">
        <v>404</v>
      </c>
      <c r="C56" s="180"/>
      <c r="D56" s="181"/>
      <c r="E56" s="182"/>
      <c r="F56" s="183">
        <f>F44</f>
        <v>0</v>
      </c>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row>
  </sheetData>
  <sheetProtection algorithmName="SHA-512" hashValue="89gLg31g7JyzqKulojDFaE2nBrFhgIzN0Ha7sOy5aogmOffj3rAHlDiq/2VbNJhxqeaMSH5z2t1iwDvonauCKw==" saltValue="hoftQTWU/oukoc9raeBYGw==" spinCount="100000" sheet="1" objects="1" scenarios="1"/>
  <protectedRanges>
    <protectedRange sqref="E46:E54 E21:E38 E12:E13" name="CENA"/>
  </protectedRanges>
  <mergeCells count="3">
    <mergeCell ref="A1:F2"/>
    <mergeCell ref="A3:B3"/>
    <mergeCell ref="A4: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Q86"/>
  <sheetViews>
    <sheetView workbookViewId="0">
      <selection activeCell="E38" sqref="E38"/>
    </sheetView>
  </sheetViews>
  <sheetFormatPr defaultColWidth="10.28515625" defaultRowHeight="14.25"/>
  <cols>
    <col min="1" max="1" width="10.42578125" style="151" bestFit="1" customWidth="1"/>
    <col min="2" max="2" width="75.5703125" style="152" customWidth="1"/>
    <col min="3" max="3" width="6.42578125" style="153" bestFit="1" customWidth="1"/>
    <col min="4" max="4" width="9.42578125" style="154" bestFit="1" customWidth="1"/>
    <col min="5" max="5" width="11" style="155" bestFit="1" customWidth="1"/>
    <col min="6" max="6" width="15" style="156" bestFit="1" customWidth="1"/>
    <col min="7" max="16384" width="10.28515625" style="72"/>
  </cols>
  <sheetData>
    <row r="1" spans="1:43" s="62" customFormat="1">
      <c r="A1" s="1172" t="e">
        <f>#REF!</f>
        <v>#REF!</v>
      </c>
      <c r="B1" s="1173"/>
      <c r="C1" s="1173"/>
      <c r="D1" s="1173"/>
      <c r="E1" s="1173"/>
      <c r="F1" s="1174"/>
    </row>
    <row r="2" spans="1:43" s="62" customFormat="1" ht="15" thickBot="1">
      <c r="A2" s="1175"/>
      <c r="B2" s="1176"/>
      <c r="C2" s="1176"/>
      <c r="D2" s="1176"/>
      <c r="E2" s="1176"/>
      <c r="F2" s="1177"/>
    </row>
    <row r="3" spans="1:43" s="62" customFormat="1" ht="15" thickBot="1">
      <c r="A3" s="1178"/>
      <c r="B3" s="1179"/>
      <c r="C3" s="63"/>
      <c r="D3" s="64"/>
      <c r="E3" s="65"/>
      <c r="F3" s="66"/>
    </row>
    <row r="4" spans="1:43" s="67" customFormat="1" ht="18" thickBot="1">
      <c r="A4" s="1180" t="s">
        <v>46</v>
      </c>
      <c r="B4" s="1181"/>
      <c r="C4" s="1181"/>
      <c r="D4" s="1181"/>
      <c r="E4" s="1181"/>
      <c r="F4" s="1182"/>
    </row>
    <row r="5" spans="1:43">
      <c r="A5" s="68"/>
      <c r="B5" s="69"/>
      <c r="C5" s="70"/>
      <c r="D5" s="70"/>
      <c r="E5" s="71"/>
      <c r="F5" s="71"/>
    </row>
    <row r="6" spans="1:43" s="78" customFormat="1" ht="28.5">
      <c r="A6" s="73" t="s">
        <v>17</v>
      </c>
      <c r="B6" s="74" t="s">
        <v>18</v>
      </c>
      <c r="C6" s="75" t="s">
        <v>63</v>
      </c>
      <c r="D6" s="76" t="s">
        <v>64</v>
      </c>
      <c r="E6" s="77" t="s">
        <v>65</v>
      </c>
      <c r="F6" s="77" t="s">
        <v>66</v>
      </c>
    </row>
    <row r="7" spans="1:43" s="62" customFormat="1" ht="15" thickBot="1">
      <c r="A7" s="79"/>
      <c r="B7" s="80"/>
      <c r="C7" s="81"/>
      <c r="D7" s="82"/>
      <c r="E7" s="83"/>
      <c r="F7" s="84"/>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row>
    <row r="8" spans="1:43" s="91" customFormat="1" ht="18" thickBot="1">
      <c r="A8" s="85" t="s">
        <v>47</v>
      </c>
      <c r="B8" s="86" t="s">
        <v>48</v>
      </c>
      <c r="C8" s="87"/>
      <c r="D8" s="88"/>
      <c r="E8" s="89"/>
      <c r="F8" s="90"/>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row>
    <row r="9" spans="1:43" s="96" customFormat="1">
      <c r="A9" s="230"/>
      <c r="B9" s="231"/>
      <c r="C9" s="232"/>
      <c r="D9" s="233"/>
      <c r="E9" s="234"/>
      <c r="F9" s="235"/>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row>
    <row r="10" spans="1:43" s="103" customFormat="1">
      <c r="A10" s="138" t="s">
        <v>416</v>
      </c>
      <c r="B10" s="236" t="s">
        <v>417</v>
      </c>
      <c r="C10" s="237" t="s">
        <v>101</v>
      </c>
      <c r="D10" s="113">
        <v>19</v>
      </c>
      <c r="E10" s="141"/>
      <c r="F10" s="142">
        <f>E10*D10</f>
        <v>0</v>
      </c>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row>
    <row r="11" spans="1:43">
      <c r="A11" s="230"/>
      <c r="B11" s="236"/>
      <c r="C11" s="237"/>
      <c r="D11" s="113"/>
      <c r="E11" s="141"/>
      <c r="F11" s="235"/>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row>
    <row r="12" spans="1:43">
      <c r="A12" s="138" t="s">
        <v>418</v>
      </c>
      <c r="B12" s="236" t="s">
        <v>419</v>
      </c>
      <c r="C12" s="237" t="s">
        <v>74</v>
      </c>
      <c r="D12" s="113">
        <v>3</v>
      </c>
      <c r="E12" s="141"/>
      <c r="F12" s="142">
        <f t="shared" ref="F12" si="0">E12*D12</f>
        <v>0</v>
      </c>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row>
    <row r="13" spans="1:43">
      <c r="A13" s="230"/>
      <c r="B13" s="236"/>
      <c r="C13" s="237"/>
      <c r="D13" s="113"/>
      <c r="E13" s="141"/>
      <c r="F13" s="238"/>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row>
    <row r="14" spans="1:43">
      <c r="A14" s="138" t="s">
        <v>420</v>
      </c>
      <c r="B14" s="111" t="s">
        <v>76</v>
      </c>
      <c r="C14" s="112" t="s">
        <v>74</v>
      </c>
      <c r="D14" s="113">
        <v>8</v>
      </c>
      <c r="E14" s="114"/>
      <c r="F14" s="115">
        <f t="shared" ref="F14" si="1">E14*D14</f>
        <v>0</v>
      </c>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row>
    <row r="15" spans="1:43">
      <c r="A15" s="230"/>
      <c r="B15" s="139"/>
      <c r="C15" s="160"/>
      <c r="D15" s="113"/>
      <c r="E15" s="239"/>
      <c r="F15" s="240"/>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row>
    <row r="16" spans="1:43" ht="57">
      <c r="A16" s="138" t="s">
        <v>421</v>
      </c>
      <c r="B16" s="139" t="s">
        <v>422</v>
      </c>
      <c r="C16" s="160" t="s">
        <v>299</v>
      </c>
      <c r="D16" s="113">
        <v>1</v>
      </c>
      <c r="E16" s="239"/>
      <c r="F16" s="240">
        <f>E16*D16</f>
        <v>0</v>
      </c>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row>
    <row r="17" spans="1:43">
      <c r="A17" s="230"/>
      <c r="B17" s="236"/>
      <c r="C17" s="237"/>
      <c r="D17" s="113"/>
      <c r="E17" s="141"/>
      <c r="F17" s="235"/>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row>
    <row r="18" spans="1:43" ht="57">
      <c r="A18" s="138" t="s">
        <v>423</v>
      </c>
      <c r="B18" s="236" t="s">
        <v>424</v>
      </c>
      <c r="C18" s="237" t="s">
        <v>104</v>
      </c>
      <c r="D18" s="113">
        <v>280</v>
      </c>
      <c r="E18" s="141"/>
      <c r="F18" s="142">
        <f t="shared" ref="F18" si="2">E18*D18</f>
        <v>0</v>
      </c>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row>
    <row r="19" spans="1:43">
      <c r="A19" s="230"/>
      <c r="B19" s="236"/>
      <c r="C19" s="237"/>
      <c r="D19" s="113"/>
      <c r="E19" s="141"/>
      <c r="F19" s="235"/>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row>
    <row r="20" spans="1:43">
      <c r="A20" s="138" t="s">
        <v>425</v>
      </c>
      <c r="B20" s="236" t="s">
        <v>426</v>
      </c>
      <c r="C20" s="237" t="s">
        <v>104</v>
      </c>
      <c r="D20" s="113">
        <v>56</v>
      </c>
      <c r="E20" s="141"/>
      <c r="F20" s="142">
        <f t="shared" ref="F20" si="3">E20*D20</f>
        <v>0</v>
      </c>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row>
    <row r="21" spans="1:43">
      <c r="A21" s="230"/>
      <c r="B21" s="236"/>
      <c r="C21" s="237"/>
      <c r="D21" s="113"/>
      <c r="E21" s="141"/>
      <c r="F21" s="238"/>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row>
    <row r="22" spans="1:43" ht="28.5">
      <c r="A22" s="138" t="s">
        <v>427</v>
      </c>
      <c r="B22" s="236" t="s">
        <v>428</v>
      </c>
      <c r="C22" s="237" t="s">
        <v>86</v>
      </c>
      <c r="D22" s="113">
        <v>146</v>
      </c>
      <c r="E22" s="141"/>
      <c r="F22" s="238">
        <f>E22*D22</f>
        <v>0</v>
      </c>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row>
    <row r="23" spans="1:43">
      <c r="A23" s="230"/>
      <c r="B23" s="236"/>
      <c r="C23" s="237"/>
      <c r="D23" s="113"/>
      <c r="E23" s="141"/>
      <c r="F23" s="238"/>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row>
    <row r="24" spans="1:43" ht="42.75">
      <c r="A24" s="138" t="s">
        <v>429</v>
      </c>
      <c r="B24" s="236" t="s">
        <v>430</v>
      </c>
      <c r="C24" s="237" t="s">
        <v>86</v>
      </c>
      <c r="D24" s="113">
        <v>146</v>
      </c>
      <c r="E24" s="141"/>
      <c r="F24" s="238">
        <f>E24*D24</f>
        <v>0</v>
      </c>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row>
    <row r="25" spans="1:43">
      <c r="A25" s="230"/>
      <c r="B25" s="236"/>
      <c r="C25" s="237"/>
      <c r="D25" s="113"/>
      <c r="E25" s="141"/>
      <c r="F25" s="238"/>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row>
    <row r="26" spans="1:43" ht="71.25">
      <c r="A26" s="138" t="s">
        <v>431</v>
      </c>
      <c r="B26" s="236" t="s">
        <v>432</v>
      </c>
      <c r="C26" s="237" t="s">
        <v>104</v>
      </c>
      <c r="D26" s="113">
        <v>67</v>
      </c>
      <c r="E26" s="141"/>
      <c r="F26" s="238">
        <f>E26*D26</f>
        <v>0</v>
      </c>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row>
    <row r="27" spans="1:43">
      <c r="A27" s="230"/>
      <c r="B27" s="236"/>
      <c r="C27" s="237"/>
      <c r="D27" s="113"/>
      <c r="E27" s="141"/>
      <c r="F27" s="235"/>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row>
    <row r="28" spans="1:43" ht="28.5">
      <c r="A28" s="138" t="s">
        <v>433</v>
      </c>
      <c r="B28" s="139" t="s">
        <v>434</v>
      </c>
      <c r="C28" s="160" t="s">
        <v>435</v>
      </c>
      <c r="D28" s="113">
        <f>D18-D26-118</f>
        <v>95</v>
      </c>
      <c r="E28" s="239"/>
      <c r="F28" s="241">
        <f t="shared" ref="F28" si="4">E28*D28</f>
        <v>0</v>
      </c>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row>
    <row r="29" spans="1:43">
      <c r="A29" s="230"/>
      <c r="B29" s="236"/>
      <c r="C29" s="237"/>
      <c r="D29" s="113"/>
      <c r="E29" s="141"/>
      <c r="F29" s="238"/>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row>
    <row r="30" spans="1:43">
      <c r="A30" s="138" t="s">
        <v>436</v>
      </c>
      <c r="B30" s="236" t="s">
        <v>437</v>
      </c>
      <c r="C30" s="237" t="s">
        <v>435</v>
      </c>
      <c r="D30" s="113">
        <v>5.6</v>
      </c>
      <c r="E30" s="141"/>
      <c r="F30" s="142">
        <f t="shared" ref="F30" si="5">E30*D30</f>
        <v>0</v>
      </c>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row>
    <row r="31" spans="1:43">
      <c r="A31" s="230"/>
      <c r="B31" s="236"/>
      <c r="C31" s="237"/>
      <c r="D31" s="113"/>
      <c r="E31" s="141"/>
      <c r="F31" s="238"/>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row>
    <row r="32" spans="1:43">
      <c r="A32" s="138" t="s">
        <v>438</v>
      </c>
      <c r="B32" s="236" t="s">
        <v>439</v>
      </c>
      <c r="C32" s="237" t="s">
        <v>440</v>
      </c>
      <c r="D32" s="113">
        <v>15</v>
      </c>
      <c r="E32" s="141"/>
      <c r="F32" s="238">
        <f t="shared" ref="F32" si="6">E32*D32</f>
        <v>0</v>
      </c>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row>
    <row r="33" spans="1:43">
      <c r="A33" s="230"/>
      <c r="B33" s="236"/>
      <c r="C33" s="237"/>
      <c r="D33" s="113"/>
      <c r="E33" s="141"/>
      <c r="F33" s="235"/>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row>
    <row r="34" spans="1:43">
      <c r="A34" s="138" t="s">
        <v>441</v>
      </c>
      <c r="B34" s="236" t="s">
        <v>220</v>
      </c>
      <c r="C34" s="237" t="s">
        <v>440</v>
      </c>
      <c r="D34" s="113">
        <v>107</v>
      </c>
      <c r="E34" s="141"/>
      <c r="F34" s="142">
        <f t="shared" ref="F34" si="7">E34*D34</f>
        <v>0</v>
      </c>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row>
    <row r="35" spans="1:43">
      <c r="A35" s="230"/>
      <c r="B35" s="236"/>
      <c r="C35" s="237"/>
      <c r="D35" s="113"/>
      <c r="E35" s="141"/>
      <c r="F35" s="235"/>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row>
    <row r="36" spans="1:43" ht="28.5">
      <c r="A36" s="138" t="s">
        <v>442</v>
      </c>
      <c r="B36" s="236" t="s">
        <v>443</v>
      </c>
      <c r="C36" s="237" t="s">
        <v>440</v>
      </c>
      <c r="D36" s="113">
        <v>13.5</v>
      </c>
      <c r="E36" s="141"/>
      <c r="F36" s="142">
        <f t="shared" ref="F36" si="8">E36*D36</f>
        <v>0</v>
      </c>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row>
    <row r="37" spans="1:43">
      <c r="A37" s="230"/>
      <c r="B37" s="236"/>
      <c r="C37" s="237"/>
      <c r="D37" s="113"/>
      <c r="E37" s="141"/>
      <c r="F37" s="235"/>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row>
    <row r="38" spans="1:43">
      <c r="A38" s="138" t="s">
        <v>444</v>
      </c>
      <c r="B38" s="236" t="s">
        <v>445</v>
      </c>
      <c r="C38" s="237" t="s">
        <v>440</v>
      </c>
      <c r="D38" s="113">
        <v>19</v>
      </c>
      <c r="E38" s="141"/>
      <c r="F38" s="142">
        <f t="shared" ref="F38" si="9">E38*D38</f>
        <v>0</v>
      </c>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row>
    <row r="39" spans="1:43">
      <c r="A39" s="230"/>
      <c r="B39" s="236"/>
      <c r="C39" s="237"/>
      <c r="D39" s="113"/>
      <c r="E39" s="141"/>
      <c r="F39" s="235"/>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row>
    <row r="40" spans="1:43" ht="28.5">
      <c r="A40" s="138" t="s">
        <v>446</v>
      </c>
      <c r="B40" s="236" t="s">
        <v>447</v>
      </c>
      <c r="C40" s="237" t="s">
        <v>448</v>
      </c>
      <c r="D40" s="113">
        <v>1980</v>
      </c>
      <c r="E40" s="141"/>
      <c r="F40" s="142">
        <f t="shared" ref="F40" si="10">E40*D40</f>
        <v>0</v>
      </c>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row>
    <row r="41" spans="1:43">
      <c r="A41" s="230"/>
      <c r="B41" s="236"/>
      <c r="C41" s="237"/>
      <c r="D41" s="113"/>
      <c r="E41" s="141"/>
      <c r="F41" s="235"/>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row>
    <row r="42" spans="1:43" ht="28.5">
      <c r="A42" s="138" t="s">
        <v>449</v>
      </c>
      <c r="B42" s="236" t="s">
        <v>450</v>
      </c>
      <c r="C42" s="237" t="s">
        <v>448</v>
      </c>
      <c r="D42" s="113">
        <v>2450</v>
      </c>
      <c r="E42" s="141"/>
      <c r="F42" s="142">
        <f t="shared" ref="F42" si="11">E42*D42</f>
        <v>0</v>
      </c>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row>
    <row r="43" spans="1:43">
      <c r="A43" s="230"/>
      <c r="B43" s="236"/>
      <c r="C43" s="237"/>
      <c r="D43" s="113"/>
      <c r="E43" s="141"/>
      <c r="F43" s="235"/>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row>
    <row r="44" spans="1:43" ht="28.5">
      <c r="A44" s="138" t="s">
        <v>451</v>
      </c>
      <c r="B44" s="236" t="s">
        <v>452</v>
      </c>
      <c r="C44" s="237" t="s">
        <v>435</v>
      </c>
      <c r="D44" s="113">
        <v>30</v>
      </c>
      <c r="E44" s="141"/>
      <c r="F44" s="142">
        <f t="shared" ref="F44" si="12">E44*D44</f>
        <v>0</v>
      </c>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row>
    <row r="45" spans="1:43">
      <c r="A45" s="230"/>
      <c r="B45" s="236"/>
      <c r="C45" s="237"/>
      <c r="D45" s="113"/>
      <c r="E45" s="141"/>
      <c r="F45" s="235"/>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row>
    <row r="46" spans="1:43" ht="28.5">
      <c r="A46" s="138" t="s">
        <v>453</v>
      </c>
      <c r="B46" s="236" t="s">
        <v>454</v>
      </c>
      <c r="C46" s="237" t="s">
        <v>435</v>
      </c>
      <c r="D46" s="113">
        <v>3.5</v>
      </c>
      <c r="E46" s="141"/>
      <c r="F46" s="142">
        <f t="shared" ref="F46" si="13">E46*D46</f>
        <v>0</v>
      </c>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row>
    <row r="47" spans="1:43">
      <c r="A47" s="230"/>
      <c r="B47" s="236"/>
      <c r="C47" s="237"/>
      <c r="D47" s="113"/>
      <c r="E47" s="141"/>
      <c r="F47" s="238"/>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row>
    <row r="48" spans="1:43" ht="28.5">
      <c r="A48" s="138" t="s">
        <v>455</v>
      </c>
      <c r="B48" s="236" t="s">
        <v>456</v>
      </c>
      <c r="C48" s="237" t="s">
        <v>457</v>
      </c>
      <c r="D48" s="113">
        <v>9.8000000000000007</v>
      </c>
      <c r="E48" s="141"/>
      <c r="F48" s="238">
        <f>E48*D48</f>
        <v>0</v>
      </c>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row>
    <row r="49" spans="1:43">
      <c r="A49" s="230"/>
      <c r="B49" s="236"/>
      <c r="C49" s="237"/>
      <c r="D49" s="113"/>
      <c r="E49" s="141"/>
      <c r="F49" s="238"/>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row>
    <row r="50" spans="1:43">
      <c r="A50" s="138" t="s">
        <v>458</v>
      </c>
      <c r="B50" s="236" t="s">
        <v>459</v>
      </c>
      <c r="C50" s="237" t="s">
        <v>457</v>
      </c>
      <c r="D50" s="113">
        <v>108</v>
      </c>
      <c r="E50" s="141"/>
      <c r="F50" s="238">
        <f>E50*D50</f>
        <v>0</v>
      </c>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row>
    <row r="51" spans="1:43">
      <c r="A51" s="230"/>
      <c r="B51" s="236"/>
      <c r="C51" s="237"/>
      <c r="D51" s="113"/>
      <c r="E51" s="141"/>
      <c r="F51" s="238"/>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row>
    <row r="52" spans="1:43" ht="28.5">
      <c r="A52" s="138" t="s">
        <v>460</v>
      </c>
      <c r="B52" s="236" t="s">
        <v>461</v>
      </c>
      <c r="C52" s="237" t="s">
        <v>457</v>
      </c>
      <c r="D52" s="113">
        <v>18</v>
      </c>
      <c r="E52" s="141"/>
      <c r="F52" s="238">
        <f>E52*D52</f>
        <v>0</v>
      </c>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row>
    <row r="53" spans="1:43">
      <c r="A53" s="230"/>
      <c r="B53" s="236"/>
      <c r="C53" s="237"/>
      <c r="D53" s="113"/>
      <c r="E53" s="141"/>
      <c r="F53" s="235"/>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row>
    <row r="54" spans="1:43">
      <c r="A54" s="138" t="s">
        <v>462</v>
      </c>
      <c r="B54" s="139" t="s">
        <v>463</v>
      </c>
      <c r="C54" s="237" t="s">
        <v>435</v>
      </c>
      <c r="D54" s="113">
        <v>16.899999999999999</v>
      </c>
      <c r="E54" s="141"/>
      <c r="F54" s="142">
        <f t="shared" ref="F54" si="14">E54*D54</f>
        <v>0</v>
      </c>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row>
    <row r="55" spans="1:43">
      <c r="A55" s="230"/>
      <c r="B55" s="236"/>
      <c r="C55" s="237"/>
      <c r="D55" s="113"/>
      <c r="E55" s="141"/>
      <c r="F55" s="235"/>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row>
    <row r="56" spans="1:43" ht="28.5">
      <c r="A56" s="138" t="s">
        <v>464</v>
      </c>
      <c r="B56" s="236" t="s">
        <v>465</v>
      </c>
      <c r="C56" s="237" t="s">
        <v>440</v>
      </c>
      <c r="D56" s="113">
        <v>55</v>
      </c>
      <c r="E56" s="141"/>
      <c r="F56" s="142">
        <f t="shared" ref="F56" si="15">E56*D56</f>
        <v>0</v>
      </c>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row>
    <row r="57" spans="1:43">
      <c r="A57" s="230"/>
      <c r="B57" s="236"/>
      <c r="C57" s="237"/>
      <c r="D57" s="113"/>
      <c r="E57" s="141"/>
      <c r="F57" s="238"/>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row>
    <row r="58" spans="1:43">
      <c r="A58" s="138" t="s">
        <v>466</v>
      </c>
      <c r="B58" s="236" t="s">
        <v>467</v>
      </c>
      <c r="C58" s="237" t="s">
        <v>457</v>
      </c>
      <c r="D58" s="113">
        <f>11.3*11</f>
        <v>124.30000000000001</v>
      </c>
      <c r="E58" s="141"/>
      <c r="F58" s="238">
        <f>E58*D58</f>
        <v>0</v>
      </c>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row>
    <row r="59" spans="1:43">
      <c r="A59" s="230"/>
      <c r="B59" s="236"/>
      <c r="C59" s="237"/>
      <c r="D59" s="113"/>
      <c r="E59" s="141"/>
      <c r="F59" s="235"/>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row>
    <row r="60" spans="1:43">
      <c r="A60" s="138" t="s">
        <v>468</v>
      </c>
      <c r="B60" s="236" t="s">
        <v>469</v>
      </c>
      <c r="C60" s="237" t="s">
        <v>440</v>
      </c>
      <c r="D60" s="113">
        <v>55</v>
      </c>
      <c r="E60" s="141"/>
      <c r="F60" s="142">
        <f t="shared" ref="F60" si="16">E60*D60</f>
        <v>0</v>
      </c>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row>
    <row r="61" spans="1:43">
      <c r="A61" s="230"/>
      <c r="B61" s="236"/>
      <c r="C61" s="237"/>
      <c r="D61" s="113"/>
      <c r="E61" s="141"/>
      <c r="F61" s="235"/>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row>
    <row r="62" spans="1:43" ht="28.5">
      <c r="A62" s="138" t="s">
        <v>470</v>
      </c>
      <c r="B62" s="236" t="s">
        <v>471</v>
      </c>
      <c r="C62" s="237" t="s">
        <v>440</v>
      </c>
      <c r="D62" s="113">
        <v>52</v>
      </c>
      <c r="E62" s="141"/>
      <c r="F62" s="142">
        <f t="shared" ref="F62" si="17">E62*D62</f>
        <v>0</v>
      </c>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7"/>
      <c r="AL62" s="67"/>
      <c r="AM62" s="67"/>
      <c r="AN62" s="67"/>
      <c r="AO62" s="67"/>
      <c r="AP62" s="67"/>
      <c r="AQ62" s="67"/>
    </row>
    <row r="63" spans="1:43">
      <c r="A63" s="230"/>
      <c r="B63" s="236"/>
      <c r="C63" s="237"/>
      <c r="D63" s="113"/>
      <c r="E63" s="141"/>
      <c r="F63" s="142"/>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row>
    <row r="64" spans="1:43" ht="28.5">
      <c r="A64" s="138" t="s">
        <v>472</v>
      </c>
      <c r="B64" s="236" t="s">
        <v>171</v>
      </c>
      <c r="C64" s="242">
        <v>0.05</v>
      </c>
      <c r="D64" s="113"/>
      <c r="E64" s="141"/>
      <c r="F64" s="142">
        <f>SUM(F10:F63)*C64</f>
        <v>0</v>
      </c>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row>
    <row r="65" spans="1:43" ht="15" thickBot="1">
      <c r="A65" s="138"/>
      <c r="B65" s="236"/>
      <c r="C65" s="237"/>
      <c r="D65" s="113"/>
      <c r="E65" s="141"/>
      <c r="F65" s="142"/>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row>
    <row r="66" spans="1:43" ht="18" thickBot="1">
      <c r="A66" s="85" t="s">
        <v>54</v>
      </c>
      <c r="B66" s="86" t="s">
        <v>48</v>
      </c>
      <c r="C66" s="87"/>
      <c r="D66" s="88"/>
      <c r="E66" s="89"/>
      <c r="F66" s="163">
        <f>SUM(F10:F65)</f>
        <v>0</v>
      </c>
      <c r="G66" s="243"/>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row>
    <row r="67" spans="1:43">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row>
    <row r="68" spans="1:43">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row>
    <row r="69" spans="1:43">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row>
    <row r="70" spans="1:43">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row>
    <row r="71" spans="1:43">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row>
    <row r="72" spans="1:43">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7"/>
      <c r="AL72" s="67"/>
      <c r="AM72" s="67"/>
      <c r="AN72" s="67"/>
      <c r="AO72" s="67"/>
      <c r="AP72" s="67"/>
      <c r="AQ72" s="67"/>
    </row>
    <row r="73" spans="1:43">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row>
    <row r="74" spans="1:43">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7"/>
      <c r="AL74" s="67"/>
      <c r="AM74" s="67"/>
      <c r="AN74" s="67"/>
      <c r="AO74" s="67"/>
      <c r="AP74" s="67"/>
      <c r="AQ74" s="67"/>
    </row>
    <row r="75" spans="1:43">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7"/>
      <c r="AL75" s="67"/>
      <c r="AM75" s="67"/>
      <c r="AN75" s="67"/>
      <c r="AO75" s="67"/>
      <c r="AP75" s="67"/>
      <c r="AQ75" s="67"/>
    </row>
    <row r="76" spans="1:43">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row>
    <row r="77" spans="1:43">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row>
    <row r="78" spans="1:43">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row>
    <row r="79" spans="1:43">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67"/>
      <c r="AL79" s="67"/>
      <c r="AM79" s="67"/>
      <c r="AN79" s="67"/>
      <c r="AO79" s="67"/>
      <c r="AP79" s="67"/>
      <c r="AQ79" s="67"/>
    </row>
    <row r="80" spans="1:43">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67"/>
      <c r="AL80" s="67"/>
      <c r="AM80" s="67"/>
      <c r="AN80" s="67"/>
      <c r="AO80" s="67"/>
      <c r="AP80" s="67"/>
      <c r="AQ80" s="67"/>
    </row>
    <row r="81" spans="7:43">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row>
    <row r="82" spans="7:43">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row>
    <row r="83" spans="7:43">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row>
    <row r="84" spans="7:43">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row>
    <row r="85" spans="7:43">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row>
    <row r="86" spans="7:43">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row>
  </sheetData>
  <sheetProtection algorithmName="SHA-512" hashValue="j8JbT/Wx76BPH0HV5rngQGT/qw/0rNj4m3qlBGfywbYF/Wfnq9wPryZWRcGz8Etan9Og4z1sj3IvWv1xy8wqmw==" saltValue="Owh3orcD82UMudSdeLYOzw==" spinCount="100000" sheet="1" objects="1" scenarios="1"/>
  <protectedRanges>
    <protectedRange sqref="E10:E65" name="CENA"/>
  </protectedRanges>
  <mergeCells count="3">
    <mergeCell ref="A1:F2"/>
    <mergeCell ref="A3:B3"/>
    <mergeCell ref="A4:F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Q70"/>
  <sheetViews>
    <sheetView workbookViewId="0">
      <selection activeCell="I40" sqref="I40"/>
    </sheetView>
  </sheetViews>
  <sheetFormatPr defaultColWidth="10.28515625" defaultRowHeight="14.25"/>
  <cols>
    <col min="1" max="1" width="10.42578125" style="151" bestFit="1" customWidth="1"/>
    <col min="2" max="2" width="75.5703125" style="152" customWidth="1"/>
    <col min="3" max="3" width="6.42578125" style="153" bestFit="1" customWidth="1"/>
    <col min="4" max="4" width="9.42578125" style="154" bestFit="1" customWidth="1"/>
    <col min="5" max="5" width="11" style="155" bestFit="1" customWidth="1"/>
    <col min="6" max="6" width="18" style="156" bestFit="1" customWidth="1"/>
    <col min="7" max="16384" width="10.28515625" style="72"/>
  </cols>
  <sheetData>
    <row r="1" spans="1:43" s="62" customFormat="1">
      <c r="A1" s="1172" t="e">
        <f>#REF!</f>
        <v>#REF!</v>
      </c>
      <c r="B1" s="1173"/>
      <c r="C1" s="1173"/>
      <c r="D1" s="1173"/>
      <c r="E1" s="1173"/>
      <c r="F1" s="1174"/>
    </row>
    <row r="2" spans="1:43" s="62" customFormat="1" ht="15" thickBot="1">
      <c r="A2" s="1175"/>
      <c r="B2" s="1176"/>
      <c r="C2" s="1176"/>
      <c r="D2" s="1176"/>
      <c r="E2" s="1176"/>
      <c r="F2" s="1177"/>
    </row>
    <row r="3" spans="1:43" s="62" customFormat="1" ht="15" thickBot="1">
      <c r="A3" s="1178"/>
      <c r="B3" s="1179"/>
      <c r="C3" s="63"/>
      <c r="D3" s="64"/>
      <c r="E3" s="65"/>
      <c r="F3" s="66"/>
    </row>
    <row r="4" spans="1:43" s="67" customFormat="1" ht="18" thickBot="1">
      <c r="A4" s="1180" t="s">
        <v>473</v>
      </c>
      <c r="B4" s="1181"/>
      <c r="C4" s="1181"/>
      <c r="D4" s="1181"/>
      <c r="E4" s="1181"/>
      <c r="F4" s="1182"/>
    </row>
    <row r="5" spans="1:43">
      <c r="A5" s="68"/>
      <c r="B5" s="69"/>
      <c r="C5" s="70"/>
      <c r="D5" s="70"/>
      <c r="E5" s="71"/>
      <c r="F5" s="71"/>
    </row>
    <row r="6" spans="1:43" s="78" customFormat="1">
      <c r="A6" s="73"/>
      <c r="B6" s="74"/>
      <c r="C6" s="75"/>
      <c r="D6" s="76"/>
      <c r="E6" s="77"/>
      <c r="F6" s="77"/>
    </row>
    <row r="7" spans="1:43" s="62" customFormat="1" ht="15" thickBot="1">
      <c r="A7" s="79"/>
      <c r="B7" s="80"/>
      <c r="C7" s="81"/>
      <c r="D7" s="82"/>
      <c r="E7" s="83"/>
      <c r="F7" s="84"/>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row>
    <row r="8" spans="1:43" s="91" customFormat="1" ht="18" thickBot="1">
      <c r="A8" s="85" t="s">
        <v>49</v>
      </c>
      <c r="B8" s="86" t="s">
        <v>474</v>
      </c>
      <c r="C8" s="87"/>
      <c r="D8" s="88"/>
      <c r="E8" s="89"/>
      <c r="F8" s="175">
        <f>F34+F46</f>
        <v>0</v>
      </c>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row>
    <row r="9" spans="1:43" s="91" customFormat="1" ht="18" thickBot="1">
      <c r="A9" s="138"/>
      <c r="B9" s="236"/>
      <c r="C9" s="237"/>
      <c r="D9" s="113"/>
      <c r="E9" s="141"/>
      <c r="F9" s="142"/>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row>
    <row r="10" spans="1:43">
      <c r="A10" s="244"/>
      <c r="B10" s="245" t="s">
        <v>475</v>
      </c>
      <c r="C10" s="246"/>
      <c r="D10" s="247"/>
      <c r="E10" s="248"/>
      <c r="F10" s="249"/>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row>
    <row r="11" spans="1:43">
      <c r="A11" s="138"/>
      <c r="B11" s="236"/>
      <c r="C11" s="237"/>
      <c r="D11" s="113"/>
      <c r="E11" s="141"/>
      <c r="F11" s="142"/>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row>
    <row r="12" spans="1:43" ht="28.5">
      <c r="A12" s="138" t="s">
        <v>476</v>
      </c>
      <c r="B12" s="236" t="s">
        <v>477</v>
      </c>
      <c r="C12" s="237" t="s">
        <v>478</v>
      </c>
      <c r="D12" s="113" t="s">
        <v>479</v>
      </c>
      <c r="E12" s="141" t="s">
        <v>480</v>
      </c>
      <c r="F12" s="142" t="s">
        <v>481</v>
      </c>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row>
    <row r="13" spans="1:43">
      <c r="A13" s="138"/>
      <c r="B13" s="236"/>
      <c r="C13" s="237"/>
      <c r="D13" s="113"/>
      <c r="E13" s="141"/>
      <c r="F13" s="142"/>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row>
    <row r="14" spans="1:43">
      <c r="A14" s="138">
        <v>1</v>
      </c>
      <c r="B14" s="236" t="s">
        <v>482</v>
      </c>
      <c r="C14" s="237">
        <v>2</v>
      </c>
      <c r="D14" s="113" t="s">
        <v>299</v>
      </c>
      <c r="E14" s="141"/>
      <c r="F14" s="142">
        <f>E14*C14</f>
        <v>0</v>
      </c>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row>
    <row r="15" spans="1:43" ht="28.5">
      <c r="A15" s="138">
        <v>2</v>
      </c>
      <c r="B15" s="236" t="s">
        <v>483</v>
      </c>
      <c r="C15" s="237">
        <v>2</v>
      </c>
      <c r="D15" s="113" t="s">
        <v>299</v>
      </c>
      <c r="E15" s="141"/>
      <c r="F15" s="142">
        <f t="shared" ref="F15:F32" si="0">E15*C15</f>
        <v>0</v>
      </c>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row>
    <row r="16" spans="1:43" ht="28.5">
      <c r="A16" s="138">
        <v>3</v>
      </c>
      <c r="B16" s="236" t="s">
        <v>484</v>
      </c>
      <c r="C16" s="237">
        <v>56</v>
      </c>
      <c r="D16" s="113" t="s">
        <v>101</v>
      </c>
      <c r="E16" s="141"/>
      <c r="F16" s="142">
        <f t="shared" si="0"/>
        <v>0</v>
      </c>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row>
    <row r="17" spans="1:43" ht="28.5">
      <c r="A17" s="138">
        <v>4</v>
      </c>
      <c r="B17" s="236" t="s">
        <v>485</v>
      </c>
      <c r="C17" s="237">
        <v>28</v>
      </c>
      <c r="D17" s="113" t="s">
        <v>101</v>
      </c>
      <c r="E17" s="141"/>
      <c r="F17" s="142">
        <f t="shared" si="0"/>
        <v>0</v>
      </c>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row>
    <row r="18" spans="1:43" ht="42.75">
      <c r="A18" s="138">
        <v>5</v>
      </c>
      <c r="B18" s="236" t="s">
        <v>486</v>
      </c>
      <c r="C18" s="237">
        <v>4</v>
      </c>
      <c r="D18" s="113" t="s">
        <v>74</v>
      </c>
      <c r="E18" s="141"/>
      <c r="F18" s="142">
        <f t="shared" si="0"/>
        <v>0</v>
      </c>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row>
    <row r="19" spans="1:43" ht="42.75">
      <c r="A19" s="138">
        <v>6</v>
      </c>
      <c r="B19" s="236" t="s">
        <v>487</v>
      </c>
      <c r="C19" s="237">
        <v>2</v>
      </c>
      <c r="D19" s="113" t="s">
        <v>74</v>
      </c>
      <c r="E19" s="141"/>
      <c r="F19" s="142">
        <f t="shared" si="0"/>
        <v>0</v>
      </c>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row>
    <row r="20" spans="1:43" ht="28.5">
      <c r="A20" s="138">
        <v>7</v>
      </c>
      <c r="B20" s="236" t="s">
        <v>488</v>
      </c>
      <c r="C20" s="237">
        <v>2</v>
      </c>
      <c r="D20" s="113" t="s">
        <v>299</v>
      </c>
      <c r="E20" s="141"/>
      <c r="F20" s="142">
        <f t="shared" si="0"/>
        <v>0</v>
      </c>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row>
    <row r="21" spans="1:43" ht="28.5">
      <c r="A21" s="138">
        <v>8</v>
      </c>
      <c r="B21" s="236" t="s">
        <v>489</v>
      </c>
      <c r="C21" s="237">
        <v>3</v>
      </c>
      <c r="D21" s="113" t="s">
        <v>299</v>
      </c>
      <c r="E21" s="141"/>
      <c r="F21" s="142">
        <f t="shared" si="0"/>
        <v>0</v>
      </c>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row>
    <row r="22" spans="1:43" ht="28.5">
      <c r="A22" s="138">
        <v>9</v>
      </c>
      <c r="B22" s="236" t="s">
        <v>490</v>
      </c>
      <c r="C22" s="237">
        <v>80</v>
      </c>
      <c r="D22" s="113" t="s">
        <v>101</v>
      </c>
      <c r="E22" s="141"/>
      <c r="F22" s="142">
        <f t="shared" si="0"/>
        <v>0</v>
      </c>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row>
    <row r="23" spans="1:43" ht="28.5">
      <c r="A23" s="138">
        <v>10</v>
      </c>
      <c r="B23" s="236" t="s">
        <v>491</v>
      </c>
      <c r="C23" s="237">
        <v>40</v>
      </c>
      <c r="D23" s="113" t="s">
        <v>101</v>
      </c>
      <c r="E23" s="141"/>
      <c r="F23" s="142">
        <f t="shared" si="0"/>
        <v>0</v>
      </c>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row>
    <row r="24" spans="1:43" ht="42.75">
      <c r="A24" s="138">
        <v>11</v>
      </c>
      <c r="B24" s="236" t="s">
        <v>492</v>
      </c>
      <c r="C24" s="237">
        <v>2</v>
      </c>
      <c r="D24" s="113" t="s">
        <v>74</v>
      </c>
      <c r="E24" s="141"/>
      <c r="F24" s="142">
        <f t="shared" si="0"/>
        <v>0</v>
      </c>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row>
    <row r="25" spans="1:43" ht="42.75">
      <c r="A25" s="138">
        <v>12</v>
      </c>
      <c r="B25" s="236" t="s">
        <v>493</v>
      </c>
      <c r="C25" s="237">
        <v>1</v>
      </c>
      <c r="D25" s="113" t="s">
        <v>74</v>
      </c>
      <c r="E25" s="141"/>
      <c r="F25" s="142">
        <f t="shared" si="0"/>
        <v>0</v>
      </c>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row>
    <row r="26" spans="1:43" ht="28.5">
      <c r="A26" s="138">
        <v>13</v>
      </c>
      <c r="B26" s="236" t="s">
        <v>494</v>
      </c>
      <c r="C26" s="237">
        <v>8</v>
      </c>
      <c r="D26" s="113" t="s">
        <v>74</v>
      </c>
      <c r="E26" s="141"/>
      <c r="F26" s="142">
        <f t="shared" si="0"/>
        <v>0</v>
      </c>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row>
    <row r="27" spans="1:43">
      <c r="A27" s="138">
        <v>14</v>
      </c>
      <c r="B27" s="236" t="s">
        <v>495</v>
      </c>
      <c r="C27" s="237">
        <v>2</v>
      </c>
      <c r="D27" s="113" t="s">
        <v>74</v>
      </c>
      <c r="E27" s="141"/>
      <c r="F27" s="142">
        <f t="shared" si="0"/>
        <v>0</v>
      </c>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row>
    <row r="28" spans="1:43" ht="28.5">
      <c r="A28" s="138">
        <v>15</v>
      </c>
      <c r="B28" s="236" t="s">
        <v>496</v>
      </c>
      <c r="C28" s="237">
        <v>4</v>
      </c>
      <c r="D28" s="113" t="s">
        <v>74</v>
      </c>
      <c r="E28" s="141"/>
      <c r="F28" s="142">
        <f t="shared" si="0"/>
        <v>0</v>
      </c>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row>
    <row r="29" spans="1:43">
      <c r="A29" s="138">
        <v>16</v>
      </c>
      <c r="B29" s="236" t="s">
        <v>497</v>
      </c>
      <c r="C29" s="237">
        <v>1</v>
      </c>
      <c r="D29" s="113" t="s">
        <v>74</v>
      </c>
      <c r="E29" s="141"/>
      <c r="F29" s="142">
        <f t="shared" si="0"/>
        <v>0</v>
      </c>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row>
    <row r="30" spans="1:43" ht="28.5">
      <c r="A30" s="138">
        <v>17</v>
      </c>
      <c r="B30" s="236" t="s">
        <v>498</v>
      </c>
      <c r="C30" s="237">
        <v>3</v>
      </c>
      <c r="D30" s="113" t="s">
        <v>299</v>
      </c>
      <c r="E30" s="141"/>
      <c r="F30" s="142">
        <f t="shared" si="0"/>
        <v>0</v>
      </c>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row>
    <row r="31" spans="1:43">
      <c r="A31" s="138">
        <v>17</v>
      </c>
      <c r="B31" s="236" t="s">
        <v>499</v>
      </c>
      <c r="C31" s="237">
        <v>9</v>
      </c>
      <c r="D31" s="113" t="s">
        <v>74</v>
      </c>
      <c r="E31" s="141"/>
      <c r="F31" s="142">
        <f t="shared" si="0"/>
        <v>0</v>
      </c>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row>
    <row r="32" spans="1:43">
      <c r="A32" s="138">
        <v>18</v>
      </c>
      <c r="B32" s="236" t="s">
        <v>500</v>
      </c>
      <c r="C32" s="237">
        <v>1</v>
      </c>
      <c r="D32" s="113" t="s">
        <v>299</v>
      </c>
      <c r="E32" s="141"/>
      <c r="F32" s="142">
        <f t="shared" si="0"/>
        <v>0</v>
      </c>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row>
    <row r="33" spans="1:43">
      <c r="A33" s="138">
        <v>19</v>
      </c>
      <c r="B33" s="236" t="s">
        <v>501</v>
      </c>
      <c r="C33" s="237">
        <v>5</v>
      </c>
      <c r="D33" s="113" t="s">
        <v>502</v>
      </c>
      <c r="E33" s="141"/>
      <c r="F33" s="142">
        <f>SUM(F14:F32)*0.05</f>
        <v>0</v>
      </c>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row>
    <row r="34" spans="1:43">
      <c r="A34" s="158"/>
      <c r="B34" s="250" t="s">
        <v>503</v>
      </c>
      <c r="C34" s="251"/>
      <c r="D34" s="252" t="s">
        <v>504</v>
      </c>
      <c r="E34" s="253"/>
      <c r="F34" s="161">
        <f>SUM(F14:F33)</f>
        <v>0</v>
      </c>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row>
    <row r="35" spans="1:43">
      <c r="A35" s="138"/>
      <c r="B35" s="236"/>
      <c r="C35" s="237"/>
      <c r="D35" s="113"/>
      <c r="E35" s="141"/>
      <c r="F35" s="142"/>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row>
    <row r="36" spans="1:43">
      <c r="A36" s="138"/>
      <c r="B36" s="236"/>
      <c r="C36" s="237"/>
      <c r="D36" s="113"/>
      <c r="E36" s="141"/>
      <c r="F36" s="142"/>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row>
    <row r="37" spans="1:43" ht="15" thickBot="1">
      <c r="A37" s="138"/>
      <c r="B37" s="236"/>
      <c r="C37" s="237"/>
      <c r="D37" s="113"/>
      <c r="E37" s="141"/>
      <c r="F37" s="142"/>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row>
    <row r="38" spans="1:43">
      <c r="A38" s="244"/>
      <c r="B38" s="245" t="s">
        <v>505</v>
      </c>
      <c r="C38" s="246"/>
      <c r="D38" s="247"/>
      <c r="E38" s="248"/>
      <c r="F38" s="249"/>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row>
    <row r="39" spans="1:43">
      <c r="A39" s="138"/>
      <c r="B39" s="236"/>
      <c r="C39" s="237"/>
      <c r="D39" s="113"/>
      <c r="E39" s="141"/>
      <c r="F39" s="142"/>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row>
    <row r="40" spans="1:43" ht="28.5">
      <c r="A40" s="138" t="s">
        <v>476</v>
      </c>
      <c r="B40" s="236" t="s">
        <v>477</v>
      </c>
      <c r="C40" s="237" t="s">
        <v>478</v>
      </c>
      <c r="D40" s="113" t="s">
        <v>479</v>
      </c>
      <c r="E40" s="141" t="s">
        <v>480</v>
      </c>
      <c r="F40" s="142" t="s">
        <v>481</v>
      </c>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row>
    <row r="41" spans="1:43">
      <c r="A41" s="138"/>
      <c r="B41" s="236"/>
      <c r="C41" s="237"/>
      <c r="D41" s="113"/>
      <c r="E41" s="141"/>
      <c r="F41" s="142"/>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row>
    <row r="42" spans="1:43">
      <c r="A42" s="138">
        <v>1</v>
      </c>
      <c r="B42" s="236" t="s">
        <v>506</v>
      </c>
      <c r="C42" s="237">
        <v>1</v>
      </c>
      <c r="D42" s="113" t="s">
        <v>299</v>
      </c>
      <c r="E42" s="141"/>
      <c r="F42" s="142">
        <f>E42*C42</f>
        <v>0</v>
      </c>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row>
    <row r="43" spans="1:43">
      <c r="A43" s="138">
        <v>2</v>
      </c>
      <c r="B43" s="236" t="s">
        <v>507</v>
      </c>
      <c r="C43" s="237">
        <v>1</v>
      </c>
      <c r="D43" s="113" t="s">
        <v>299</v>
      </c>
      <c r="E43" s="141"/>
      <c r="F43" s="142">
        <f>E43*C43</f>
        <v>0</v>
      </c>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row>
    <row r="44" spans="1:43">
      <c r="A44" s="138">
        <v>3</v>
      </c>
      <c r="B44" s="236" t="s">
        <v>508</v>
      </c>
      <c r="C44" s="237">
        <v>1</v>
      </c>
      <c r="D44" s="113" t="s">
        <v>299</v>
      </c>
      <c r="E44" s="141"/>
      <c r="F44" s="142">
        <f>E44*C44</f>
        <v>0</v>
      </c>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row>
    <row r="45" spans="1:43">
      <c r="A45" s="138">
        <v>4</v>
      </c>
      <c r="B45" s="236" t="s">
        <v>509</v>
      </c>
      <c r="C45" s="242">
        <v>0.05</v>
      </c>
      <c r="D45" s="113"/>
      <c r="E45" s="141"/>
      <c r="F45" s="142">
        <f>SUM(F42:F44)*C45</f>
        <v>0</v>
      </c>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row>
    <row r="46" spans="1:43">
      <c r="A46" s="158"/>
      <c r="B46" s="250" t="s">
        <v>510</v>
      </c>
      <c r="C46" s="251"/>
      <c r="D46" s="252" t="s">
        <v>504</v>
      </c>
      <c r="E46" s="253"/>
      <c r="F46" s="161">
        <f>SUM(F42:F45)</f>
        <v>0</v>
      </c>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c r="AP46" s="67"/>
      <c r="AQ46" s="67"/>
    </row>
    <row r="47" spans="1:43">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row>
    <row r="48" spans="1:43">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row>
    <row r="49" spans="7:43">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row>
    <row r="50" spans="7:43">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c r="AP50" s="67"/>
      <c r="AQ50" s="67"/>
    </row>
    <row r="51" spans="7:43">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row>
    <row r="52" spans="7:43">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row>
    <row r="53" spans="7:43">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row>
    <row r="54" spans="7:43">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row>
    <row r="55" spans="7:43">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row>
    <row r="56" spans="7:43">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row>
    <row r="57" spans="7:43">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row>
    <row r="58" spans="7:43">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row>
    <row r="59" spans="7:43">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c r="AP59" s="67"/>
      <c r="AQ59" s="67"/>
    </row>
    <row r="60" spans="7:43">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row>
    <row r="61" spans="7:43">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row>
    <row r="62" spans="7:43">
      <c r="G62" s="67"/>
      <c r="H62" s="67"/>
      <c r="I62" s="67"/>
      <c r="J62" s="67"/>
      <c r="K62" s="67"/>
      <c r="L62" s="67"/>
      <c r="M62" s="67"/>
      <c r="N62" s="67"/>
      <c r="O62" s="67"/>
      <c r="P62" s="67"/>
      <c r="Q62" s="67"/>
      <c r="R62" s="67"/>
      <c r="S62" s="67"/>
      <c r="T62" s="67"/>
      <c r="U62" s="67"/>
      <c r="V62" s="67"/>
      <c r="W62" s="67"/>
      <c r="X62" s="67"/>
      <c r="Y62" s="67"/>
      <c r="Z62" s="67"/>
      <c r="AA62" s="67"/>
      <c r="AB62" s="67"/>
      <c r="AC62" s="67"/>
      <c r="AD62" s="67"/>
      <c r="AE62" s="67"/>
      <c r="AF62" s="67"/>
      <c r="AG62" s="67"/>
      <c r="AH62" s="67"/>
      <c r="AI62" s="67"/>
      <c r="AJ62" s="67"/>
      <c r="AK62" s="67"/>
      <c r="AL62" s="67"/>
      <c r="AM62" s="67"/>
      <c r="AN62" s="67"/>
      <c r="AO62" s="67"/>
      <c r="AP62" s="67"/>
      <c r="AQ62" s="67"/>
    </row>
    <row r="63" spans="7:43">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row>
    <row r="64" spans="7:43">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7"/>
      <c r="AI64" s="67"/>
      <c r="AJ64" s="67"/>
      <c r="AK64" s="67"/>
      <c r="AL64" s="67"/>
      <c r="AM64" s="67"/>
      <c r="AN64" s="67"/>
      <c r="AO64" s="67"/>
      <c r="AP64" s="67"/>
      <c r="AQ64" s="67"/>
    </row>
    <row r="65" spans="7:43">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row>
    <row r="66" spans="7:43">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67"/>
      <c r="AL66" s="67"/>
      <c r="AM66" s="67"/>
      <c r="AN66" s="67"/>
      <c r="AO66" s="67"/>
      <c r="AP66" s="67"/>
      <c r="AQ66" s="67"/>
    </row>
    <row r="67" spans="7:43">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row>
    <row r="68" spans="7:43">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row>
    <row r="69" spans="7:43">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row>
    <row r="70" spans="7:43">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row>
  </sheetData>
  <sheetProtection algorithmName="SHA-512" hashValue="z41EEKJ6jbUXlRZ6mWuDMZcdB47DoR7XX//JjoX2lHM4GM6h50REQL1qTr8mdYvuhDdDyT8pZnKEzveGZIx0SA==" saltValue="GdufpDAbBfHykECP9BNL5A==" spinCount="100000" sheet="1" objects="1" scenarios="1"/>
  <protectedRanges>
    <protectedRange sqref="E13:E46" name="CENA"/>
  </protectedRanges>
  <mergeCells count="3">
    <mergeCell ref="A1:F2"/>
    <mergeCell ref="A3:B3"/>
    <mergeCell ref="A4: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Q70"/>
  <sheetViews>
    <sheetView workbookViewId="0">
      <selection activeCell="I64" sqref="I64"/>
    </sheetView>
  </sheetViews>
  <sheetFormatPr defaultColWidth="10.28515625" defaultRowHeight="14.25"/>
  <cols>
    <col min="1" max="1" width="10.42578125" style="151" bestFit="1" customWidth="1"/>
    <col min="2" max="2" width="75.5703125" style="152" customWidth="1"/>
    <col min="3" max="3" width="6.42578125" style="153" bestFit="1" customWidth="1"/>
    <col min="4" max="4" width="9.42578125" style="154" bestFit="1" customWidth="1"/>
    <col min="5" max="5" width="11" style="155" bestFit="1" customWidth="1"/>
    <col min="6" max="6" width="15" style="156" bestFit="1" customWidth="1"/>
    <col min="7" max="16384" width="10.28515625" style="72"/>
  </cols>
  <sheetData>
    <row r="1" spans="1:43" s="62" customFormat="1">
      <c r="A1" s="1172" t="e">
        <f>#REF!</f>
        <v>#REF!</v>
      </c>
      <c r="B1" s="1173"/>
      <c r="C1" s="1173"/>
      <c r="D1" s="1173"/>
      <c r="E1" s="1173"/>
      <c r="F1" s="1174"/>
    </row>
    <row r="2" spans="1:43" s="62" customFormat="1" ht="15" thickBot="1">
      <c r="A2" s="1175"/>
      <c r="B2" s="1176"/>
      <c r="C2" s="1176"/>
      <c r="D2" s="1176"/>
      <c r="E2" s="1176"/>
      <c r="F2" s="1177"/>
    </row>
    <row r="3" spans="1:43" s="62" customFormat="1" ht="15" thickBot="1">
      <c r="A3" s="1178"/>
      <c r="B3" s="1179"/>
      <c r="C3" s="63"/>
      <c r="D3" s="64"/>
      <c r="E3" s="65"/>
      <c r="F3" s="66"/>
    </row>
    <row r="4" spans="1:43" s="67" customFormat="1" ht="18" thickBot="1">
      <c r="A4" s="1180" t="s">
        <v>511</v>
      </c>
      <c r="B4" s="1181"/>
      <c r="C4" s="1181"/>
      <c r="D4" s="1181"/>
      <c r="E4" s="1181"/>
      <c r="F4" s="1182"/>
    </row>
    <row r="5" spans="1:43">
      <c r="A5" s="68"/>
      <c r="B5" s="69"/>
      <c r="C5" s="70"/>
      <c r="D5" s="70"/>
      <c r="E5" s="71"/>
      <c r="F5" s="71"/>
    </row>
    <row r="6" spans="1:43" s="78" customFormat="1">
      <c r="A6" s="73"/>
      <c r="B6" s="74"/>
      <c r="C6" s="75"/>
      <c r="D6" s="76"/>
      <c r="E6" s="77"/>
      <c r="F6" s="77"/>
    </row>
    <row r="7" spans="1:43" s="62" customFormat="1" ht="15" thickBot="1">
      <c r="A7" s="79"/>
      <c r="B7" s="80"/>
      <c r="C7" s="81"/>
      <c r="D7" s="82"/>
      <c r="E7" s="83"/>
      <c r="F7" s="84"/>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row>
    <row r="8" spans="1:43" s="91" customFormat="1" ht="18" thickBot="1">
      <c r="A8" s="85" t="s">
        <v>52</v>
      </c>
      <c r="B8" s="86" t="s">
        <v>512</v>
      </c>
      <c r="C8" s="87"/>
      <c r="D8" s="88"/>
      <c r="E8" s="89"/>
      <c r="F8" s="90">
        <f>F41+F56+F70</f>
        <v>0</v>
      </c>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row>
    <row r="9" spans="1:43" s="103" customFormat="1">
      <c r="A9" s="104"/>
      <c r="B9" s="105"/>
      <c r="C9" s="106"/>
      <c r="D9" s="107"/>
      <c r="E9" s="108"/>
      <c r="F9" s="109"/>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row>
    <row r="10" spans="1:43">
      <c r="A10" s="254"/>
      <c r="B10" s="255" t="s">
        <v>513</v>
      </c>
      <c r="C10" s="256"/>
      <c r="D10" s="257"/>
      <c r="E10" s="258"/>
      <c r="F10" s="259"/>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row>
    <row r="11" spans="1:43">
      <c r="A11" s="254"/>
      <c r="B11" s="255" t="s">
        <v>514</v>
      </c>
      <c r="C11" s="256"/>
      <c r="D11" s="257"/>
      <c r="E11" s="258"/>
      <c r="F11" s="259"/>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row>
    <row r="12" spans="1:43">
      <c r="A12" s="151" t="s">
        <v>515</v>
      </c>
      <c r="B12" s="152" t="s">
        <v>18</v>
      </c>
      <c r="C12" s="153" t="s">
        <v>516</v>
      </c>
      <c r="D12" s="154" t="s">
        <v>64</v>
      </c>
      <c r="E12" s="155" t="s">
        <v>517</v>
      </c>
      <c r="F12" s="156" t="s">
        <v>518</v>
      </c>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row>
    <row r="13" spans="1:43" ht="28.5">
      <c r="A13" s="151">
        <v>1</v>
      </c>
      <c r="B13" s="152" t="s">
        <v>519</v>
      </c>
      <c r="C13" s="153" t="s">
        <v>74</v>
      </c>
      <c r="D13" s="154">
        <v>1</v>
      </c>
      <c r="F13" s="156">
        <f>E13*D13</f>
        <v>0</v>
      </c>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row>
    <row r="14" spans="1:43">
      <c r="A14" s="151">
        <v>2</v>
      </c>
      <c r="B14" s="152" t="s">
        <v>520</v>
      </c>
      <c r="C14" s="153" t="s">
        <v>299</v>
      </c>
      <c r="D14" s="154">
        <v>1</v>
      </c>
      <c r="F14" s="156">
        <f t="shared" ref="F14:F40" si="0">E14*D14</f>
        <v>0</v>
      </c>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row>
    <row r="15" spans="1:43">
      <c r="A15" s="151">
        <v>3</v>
      </c>
      <c r="B15" s="152" t="s">
        <v>521</v>
      </c>
      <c r="C15" s="153" t="s">
        <v>299</v>
      </c>
      <c r="D15" s="154">
        <v>3</v>
      </c>
      <c r="F15" s="156">
        <f t="shared" si="0"/>
        <v>0</v>
      </c>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row>
    <row r="16" spans="1:43" ht="28.5">
      <c r="A16" s="151">
        <v>4</v>
      </c>
      <c r="B16" s="152" t="s">
        <v>522</v>
      </c>
      <c r="C16" s="153" t="s">
        <v>71</v>
      </c>
      <c r="D16" s="154">
        <v>6</v>
      </c>
      <c r="F16" s="156">
        <f t="shared" si="0"/>
        <v>0</v>
      </c>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row>
    <row r="17" spans="1:43" ht="28.5">
      <c r="A17" s="151">
        <v>5</v>
      </c>
      <c r="B17" s="152" t="s">
        <v>523</v>
      </c>
      <c r="C17" s="153" t="s">
        <v>86</v>
      </c>
      <c r="D17" s="154">
        <v>0</v>
      </c>
      <c r="F17" s="156">
        <f t="shared" si="0"/>
        <v>0</v>
      </c>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row>
    <row r="18" spans="1:43">
      <c r="A18" s="151">
        <v>6</v>
      </c>
      <c r="B18" s="152" t="s">
        <v>524</v>
      </c>
      <c r="C18" s="153" t="s">
        <v>71</v>
      </c>
      <c r="D18" s="154">
        <v>10</v>
      </c>
      <c r="F18" s="156">
        <f t="shared" si="0"/>
        <v>0</v>
      </c>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row>
    <row r="19" spans="1:43">
      <c r="A19" s="151">
        <v>7</v>
      </c>
      <c r="B19" s="152" t="s">
        <v>525</v>
      </c>
      <c r="C19" s="153" t="s">
        <v>71</v>
      </c>
      <c r="D19" s="154">
        <v>0</v>
      </c>
      <c r="F19" s="156">
        <f t="shared" si="0"/>
        <v>0</v>
      </c>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row>
    <row r="20" spans="1:43" ht="28.5">
      <c r="A20" s="151">
        <v>8</v>
      </c>
      <c r="B20" s="152" t="s">
        <v>526</v>
      </c>
      <c r="C20" s="153" t="s">
        <v>104</v>
      </c>
      <c r="D20" s="154">
        <v>2</v>
      </c>
      <c r="F20" s="156">
        <f t="shared" si="0"/>
        <v>0</v>
      </c>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row>
    <row r="21" spans="1:43" ht="71.25">
      <c r="A21" s="151">
        <v>9</v>
      </c>
      <c r="B21" s="152" t="s">
        <v>527</v>
      </c>
      <c r="C21" s="153" t="s">
        <v>101</v>
      </c>
      <c r="D21" s="154">
        <v>41</v>
      </c>
      <c r="F21" s="156">
        <f t="shared" si="0"/>
        <v>0</v>
      </c>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row>
    <row r="22" spans="1:43" ht="71.25">
      <c r="A22" s="151">
        <v>10</v>
      </c>
      <c r="B22" s="152" t="s">
        <v>528</v>
      </c>
      <c r="C22" s="153" t="s">
        <v>101</v>
      </c>
      <c r="D22" s="154">
        <v>10</v>
      </c>
      <c r="F22" s="156">
        <f t="shared" si="0"/>
        <v>0</v>
      </c>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row>
    <row r="23" spans="1:43" ht="28.5">
      <c r="A23" s="151">
        <v>11</v>
      </c>
      <c r="B23" s="152" t="s">
        <v>529</v>
      </c>
      <c r="C23" s="153" t="s">
        <v>101</v>
      </c>
      <c r="D23" s="154">
        <v>5</v>
      </c>
      <c r="F23" s="156">
        <f t="shared" si="0"/>
        <v>0</v>
      </c>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row>
    <row r="24" spans="1:43" ht="28.5">
      <c r="A24" s="151">
        <v>12</v>
      </c>
      <c r="B24" s="152" t="s">
        <v>530</v>
      </c>
      <c r="C24" s="153" t="s">
        <v>104</v>
      </c>
      <c r="D24" s="154">
        <v>1</v>
      </c>
      <c r="F24" s="156">
        <f t="shared" si="0"/>
        <v>0</v>
      </c>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row>
    <row r="25" spans="1:43" ht="28.5">
      <c r="A25" s="151">
        <v>13</v>
      </c>
      <c r="B25" s="152" t="s">
        <v>531</v>
      </c>
      <c r="C25" s="153" t="s">
        <v>74</v>
      </c>
      <c r="D25" s="154">
        <v>1</v>
      </c>
      <c r="F25" s="156">
        <f t="shared" si="0"/>
        <v>0</v>
      </c>
    </row>
    <row r="26" spans="1:43" ht="28.5">
      <c r="A26" s="151">
        <v>14</v>
      </c>
      <c r="B26" s="152" t="s">
        <v>532</v>
      </c>
      <c r="C26" s="153" t="s">
        <v>74</v>
      </c>
      <c r="D26" s="154">
        <v>7</v>
      </c>
      <c r="F26" s="156">
        <f t="shared" si="0"/>
        <v>0</v>
      </c>
    </row>
    <row r="27" spans="1:43">
      <c r="B27" s="152" t="s">
        <v>533</v>
      </c>
      <c r="F27" s="156">
        <f t="shared" si="0"/>
        <v>0</v>
      </c>
    </row>
    <row r="28" spans="1:43">
      <c r="B28" s="152" t="s">
        <v>534</v>
      </c>
      <c r="F28" s="156">
        <f t="shared" si="0"/>
        <v>0</v>
      </c>
    </row>
    <row r="29" spans="1:43">
      <c r="B29" s="152" t="s">
        <v>535</v>
      </c>
      <c r="F29" s="156">
        <f t="shared" si="0"/>
        <v>0</v>
      </c>
    </row>
    <row r="30" spans="1:43">
      <c r="B30" s="152" t="s">
        <v>536</v>
      </c>
      <c r="F30" s="156">
        <f t="shared" si="0"/>
        <v>0</v>
      </c>
    </row>
    <row r="31" spans="1:43">
      <c r="B31" s="152" t="s">
        <v>537</v>
      </c>
      <c r="F31" s="156">
        <f t="shared" si="0"/>
        <v>0</v>
      </c>
    </row>
    <row r="32" spans="1:43">
      <c r="B32" s="152" t="s">
        <v>538</v>
      </c>
      <c r="F32" s="156">
        <f t="shared" si="0"/>
        <v>0</v>
      </c>
    </row>
    <row r="33" spans="1:6">
      <c r="B33" s="152" t="s">
        <v>539</v>
      </c>
      <c r="F33" s="156">
        <f t="shared" si="0"/>
        <v>0</v>
      </c>
    </row>
    <row r="34" spans="1:6" ht="71.25">
      <c r="A34" s="151">
        <v>15</v>
      </c>
      <c r="B34" s="152" t="s">
        <v>540</v>
      </c>
      <c r="C34" s="153" t="s">
        <v>74</v>
      </c>
      <c r="D34" s="154">
        <v>1</v>
      </c>
      <c r="F34" s="156">
        <f t="shared" si="0"/>
        <v>0</v>
      </c>
    </row>
    <row r="35" spans="1:6">
      <c r="A35" s="151">
        <v>16</v>
      </c>
      <c r="B35" s="152" t="s">
        <v>541</v>
      </c>
      <c r="C35" s="153" t="s">
        <v>104</v>
      </c>
      <c r="D35" s="154">
        <v>10</v>
      </c>
      <c r="F35" s="156">
        <f t="shared" si="0"/>
        <v>0</v>
      </c>
    </row>
    <row r="36" spans="1:6">
      <c r="A36" s="151">
        <v>17</v>
      </c>
      <c r="B36" s="152" t="s">
        <v>542</v>
      </c>
      <c r="C36" s="153" t="s">
        <v>104</v>
      </c>
      <c r="D36" s="154">
        <v>2</v>
      </c>
      <c r="F36" s="156">
        <f t="shared" si="0"/>
        <v>0</v>
      </c>
    </row>
    <row r="37" spans="1:6" ht="28.5">
      <c r="A37" s="151">
        <v>18</v>
      </c>
      <c r="B37" s="152" t="s">
        <v>543</v>
      </c>
      <c r="C37" s="153" t="s">
        <v>71</v>
      </c>
      <c r="D37" s="154">
        <v>6</v>
      </c>
      <c r="F37" s="156">
        <f t="shared" si="0"/>
        <v>0</v>
      </c>
    </row>
    <row r="38" spans="1:6">
      <c r="A38" s="151">
        <v>19</v>
      </c>
      <c r="B38" s="152" t="s">
        <v>544</v>
      </c>
      <c r="C38" s="153" t="s">
        <v>86</v>
      </c>
      <c r="D38" s="154">
        <v>10</v>
      </c>
      <c r="F38" s="156">
        <f t="shared" si="0"/>
        <v>0</v>
      </c>
    </row>
    <row r="39" spans="1:6">
      <c r="A39" s="151">
        <v>20</v>
      </c>
      <c r="B39" s="152" t="s">
        <v>545</v>
      </c>
      <c r="C39" s="153" t="s">
        <v>71</v>
      </c>
      <c r="D39" s="154">
        <v>6</v>
      </c>
      <c r="F39" s="156">
        <f t="shared" si="0"/>
        <v>0</v>
      </c>
    </row>
    <row r="40" spans="1:6">
      <c r="A40" s="151">
        <v>21</v>
      </c>
      <c r="B40" s="152" t="s">
        <v>546</v>
      </c>
      <c r="C40" s="153" t="s">
        <v>86</v>
      </c>
      <c r="D40" s="154">
        <v>0</v>
      </c>
      <c r="F40" s="156">
        <f t="shared" si="0"/>
        <v>0</v>
      </c>
    </row>
    <row r="41" spans="1:6">
      <c r="A41" s="254"/>
      <c r="B41" s="255" t="s">
        <v>547</v>
      </c>
      <c r="C41" s="256"/>
      <c r="D41" s="257"/>
      <c r="E41" s="258"/>
      <c r="F41" s="259">
        <f>SUM(F13:F40)</f>
        <v>0</v>
      </c>
    </row>
    <row r="42" spans="1:6">
      <c r="A42" s="254"/>
      <c r="B42" s="255"/>
      <c r="C42" s="256"/>
      <c r="D42" s="257"/>
      <c r="E42" s="258"/>
      <c r="F42" s="259"/>
    </row>
    <row r="43" spans="1:6">
      <c r="A43" s="254"/>
      <c r="B43" s="255" t="s">
        <v>548</v>
      </c>
      <c r="C43" s="256"/>
      <c r="D43" s="257"/>
      <c r="E43" s="258"/>
      <c r="F43" s="259"/>
    </row>
    <row r="44" spans="1:6">
      <c r="A44" s="151" t="s">
        <v>515</v>
      </c>
      <c r="B44" s="152" t="s">
        <v>18</v>
      </c>
      <c r="C44" s="153" t="s">
        <v>516</v>
      </c>
      <c r="D44" s="154" t="s">
        <v>64</v>
      </c>
      <c r="E44" s="155" t="s">
        <v>517</v>
      </c>
      <c r="F44" s="156" t="s">
        <v>518</v>
      </c>
    </row>
    <row r="45" spans="1:6">
      <c r="A45" s="151">
        <v>1</v>
      </c>
      <c r="B45" s="152" t="s">
        <v>549</v>
      </c>
      <c r="C45" s="153" t="s">
        <v>101</v>
      </c>
      <c r="D45" s="154">
        <v>45</v>
      </c>
      <c r="F45" s="156">
        <f>D45*E45</f>
        <v>0</v>
      </c>
    </row>
    <row r="46" spans="1:6">
      <c r="A46" s="151">
        <v>2</v>
      </c>
      <c r="B46" s="152" t="s">
        <v>550</v>
      </c>
      <c r="C46" s="153" t="s">
        <v>101</v>
      </c>
      <c r="D46" s="154">
        <v>195</v>
      </c>
      <c r="F46" s="156">
        <f t="shared" ref="F46:F55" si="1">D46*E46</f>
        <v>0</v>
      </c>
    </row>
    <row r="47" spans="1:6">
      <c r="A47" s="151">
        <v>3</v>
      </c>
      <c r="B47" s="152" t="s">
        <v>551</v>
      </c>
      <c r="C47" s="153" t="s">
        <v>101</v>
      </c>
      <c r="D47" s="154">
        <v>45</v>
      </c>
      <c r="F47" s="156">
        <f t="shared" si="1"/>
        <v>0</v>
      </c>
    </row>
    <row r="48" spans="1:6" ht="28.5">
      <c r="A48" s="151">
        <v>4</v>
      </c>
      <c r="B48" s="152" t="s">
        <v>552</v>
      </c>
      <c r="C48" s="153" t="s">
        <v>74</v>
      </c>
      <c r="D48" s="154">
        <v>1</v>
      </c>
      <c r="F48" s="156">
        <f t="shared" si="1"/>
        <v>0</v>
      </c>
    </row>
    <row r="49" spans="1:6" ht="28.5">
      <c r="A49" s="151">
        <v>5</v>
      </c>
      <c r="B49" s="152" t="s">
        <v>553</v>
      </c>
      <c r="C49" s="153" t="s">
        <v>74</v>
      </c>
      <c r="D49" s="154">
        <v>1</v>
      </c>
      <c r="F49" s="156">
        <f t="shared" si="1"/>
        <v>0</v>
      </c>
    </row>
    <row r="50" spans="1:6">
      <c r="A50" s="151">
        <v>6</v>
      </c>
      <c r="B50" s="152" t="s">
        <v>554</v>
      </c>
      <c r="C50" s="153" t="s">
        <v>74</v>
      </c>
      <c r="D50" s="154">
        <v>2</v>
      </c>
      <c r="F50" s="156">
        <f t="shared" si="1"/>
        <v>0</v>
      </c>
    </row>
    <row r="51" spans="1:6" ht="28.5">
      <c r="A51" s="151">
        <v>7</v>
      </c>
      <c r="B51" s="152" t="s">
        <v>555</v>
      </c>
      <c r="C51" s="153" t="s">
        <v>101</v>
      </c>
      <c r="D51" s="154">
        <v>40</v>
      </c>
      <c r="F51" s="156">
        <f t="shared" si="1"/>
        <v>0</v>
      </c>
    </row>
    <row r="52" spans="1:6">
      <c r="A52" s="151">
        <v>8</v>
      </c>
      <c r="B52" s="152" t="s">
        <v>556</v>
      </c>
      <c r="C52" s="153" t="s">
        <v>74</v>
      </c>
      <c r="D52" s="154">
        <v>2</v>
      </c>
      <c r="F52" s="156">
        <f t="shared" si="1"/>
        <v>0</v>
      </c>
    </row>
    <row r="53" spans="1:6">
      <c r="A53" s="151">
        <v>9</v>
      </c>
      <c r="B53" s="152" t="s">
        <v>557</v>
      </c>
      <c r="C53" s="153" t="s">
        <v>558</v>
      </c>
      <c r="D53" s="154">
        <v>150</v>
      </c>
      <c r="F53" s="156">
        <f t="shared" si="1"/>
        <v>0</v>
      </c>
    </row>
    <row r="54" spans="1:6" ht="28.5">
      <c r="A54" s="151">
        <v>10</v>
      </c>
      <c r="B54" s="152" t="s">
        <v>559</v>
      </c>
      <c r="C54" s="153" t="s">
        <v>558</v>
      </c>
      <c r="D54" s="154">
        <v>150</v>
      </c>
      <c r="F54" s="156">
        <f t="shared" si="1"/>
        <v>0</v>
      </c>
    </row>
    <row r="55" spans="1:6" ht="28.5">
      <c r="A55" s="151">
        <v>11</v>
      </c>
      <c r="B55" s="152" t="s">
        <v>560</v>
      </c>
      <c r="C55" s="153" t="s">
        <v>299</v>
      </c>
      <c r="D55" s="154">
        <v>1</v>
      </c>
      <c r="F55" s="156">
        <f t="shared" si="1"/>
        <v>0</v>
      </c>
    </row>
    <row r="56" spans="1:6">
      <c r="A56" s="254"/>
      <c r="B56" s="255" t="s">
        <v>503</v>
      </c>
      <c r="C56" s="256"/>
      <c r="D56" s="257"/>
      <c r="E56" s="258"/>
      <c r="F56" s="259">
        <f>SUM(F45:F55)</f>
        <v>0</v>
      </c>
    </row>
    <row r="59" spans="1:6">
      <c r="A59" s="254"/>
      <c r="B59" s="255" t="s">
        <v>561</v>
      </c>
      <c r="C59" s="256"/>
      <c r="D59" s="257"/>
      <c r="E59" s="258"/>
      <c r="F59" s="259"/>
    </row>
    <row r="60" spans="1:6">
      <c r="A60" s="151" t="s">
        <v>515</v>
      </c>
      <c r="B60" s="152" t="s">
        <v>18</v>
      </c>
      <c r="C60" s="153" t="s">
        <v>516</v>
      </c>
      <c r="D60" s="154" t="s">
        <v>64</v>
      </c>
      <c r="E60" s="155" t="s">
        <v>517</v>
      </c>
      <c r="F60" s="156" t="s">
        <v>518</v>
      </c>
    </row>
    <row r="61" spans="1:6">
      <c r="A61" s="151">
        <v>1</v>
      </c>
      <c r="B61" s="152" t="s">
        <v>562</v>
      </c>
      <c r="C61" s="153" t="s">
        <v>563</v>
      </c>
      <c r="D61" s="154">
        <v>1</v>
      </c>
      <c r="F61" s="156">
        <f>D61*E61</f>
        <v>0</v>
      </c>
    </row>
    <row r="62" spans="1:6">
      <c r="A62" s="151">
        <v>2</v>
      </c>
      <c r="B62" s="152" t="s">
        <v>564</v>
      </c>
      <c r="C62" s="153" t="s">
        <v>563</v>
      </c>
      <c r="D62" s="154">
        <v>1</v>
      </c>
      <c r="F62" s="156">
        <f t="shared" ref="F62:F69" si="2">D62*E62</f>
        <v>0</v>
      </c>
    </row>
    <row r="63" spans="1:6" ht="28.5">
      <c r="A63" s="151">
        <v>3</v>
      </c>
      <c r="B63" s="152" t="s">
        <v>565</v>
      </c>
      <c r="C63" s="153" t="s">
        <v>74</v>
      </c>
      <c r="D63" s="154">
        <v>1</v>
      </c>
      <c r="F63" s="156">
        <f t="shared" si="2"/>
        <v>0</v>
      </c>
    </row>
    <row r="64" spans="1:6" ht="28.5">
      <c r="A64" s="151">
        <v>4</v>
      </c>
      <c r="B64" s="152" t="s">
        <v>566</v>
      </c>
      <c r="C64" s="153" t="s">
        <v>74</v>
      </c>
      <c r="D64" s="154">
        <v>1</v>
      </c>
      <c r="F64" s="156">
        <f t="shared" si="2"/>
        <v>0</v>
      </c>
    </row>
    <row r="65" spans="1:6" ht="42.75">
      <c r="A65" s="151">
        <v>5</v>
      </c>
      <c r="B65" s="152" t="s">
        <v>567</v>
      </c>
      <c r="C65" s="153" t="s">
        <v>74</v>
      </c>
      <c r="D65" s="154">
        <v>1</v>
      </c>
      <c r="F65" s="156">
        <f t="shared" si="2"/>
        <v>0</v>
      </c>
    </row>
    <row r="66" spans="1:6" ht="28.5">
      <c r="A66" s="151">
        <v>6</v>
      </c>
      <c r="B66" s="152" t="s">
        <v>568</v>
      </c>
      <c r="C66" s="153" t="s">
        <v>74</v>
      </c>
      <c r="D66" s="154">
        <v>1</v>
      </c>
      <c r="F66" s="156">
        <f t="shared" si="2"/>
        <v>0</v>
      </c>
    </row>
    <row r="67" spans="1:6">
      <c r="A67" s="151">
        <v>7</v>
      </c>
      <c r="B67" s="152" t="s">
        <v>569</v>
      </c>
      <c r="C67" s="153" t="s">
        <v>74</v>
      </c>
      <c r="D67" s="154">
        <v>1</v>
      </c>
      <c r="F67" s="156">
        <f t="shared" si="2"/>
        <v>0</v>
      </c>
    </row>
    <row r="68" spans="1:6">
      <c r="A68" s="151">
        <v>8</v>
      </c>
      <c r="B68" s="152" t="s">
        <v>570</v>
      </c>
      <c r="C68" s="153" t="s">
        <v>563</v>
      </c>
      <c r="D68" s="154">
        <v>1</v>
      </c>
      <c r="F68" s="156">
        <f t="shared" si="2"/>
        <v>0</v>
      </c>
    </row>
    <row r="69" spans="1:6" ht="28.5">
      <c r="A69" s="151">
        <v>9</v>
      </c>
      <c r="B69" s="152" t="s">
        <v>571</v>
      </c>
      <c r="C69" s="153" t="s">
        <v>563</v>
      </c>
      <c r="D69" s="154">
        <v>1</v>
      </c>
      <c r="F69" s="156">
        <f t="shared" si="2"/>
        <v>0</v>
      </c>
    </row>
    <row r="70" spans="1:6">
      <c r="A70" s="254"/>
      <c r="B70" s="255" t="s">
        <v>510</v>
      </c>
      <c r="C70" s="256"/>
      <c r="D70" s="257"/>
      <c r="E70" s="258"/>
      <c r="F70" s="259">
        <f>SUM(F61:F69)</f>
        <v>0</v>
      </c>
    </row>
  </sheetData>
  <sheetProtection algorithmName="SHA-512" hashValue="hEQKyHIrU0AE0AzFRDVH88feSD3bEPMnPbOOCd5a8t6H9rqzByP1QRvyu+YFC3czgVVRVnvmOUJ/EUu9FOJAGg==" saltValue="TLqjkfyje0OEfL0QBczCCA==" spinCount="100000" sheet="1" objects="1" scenarios="1"/>
  <protectedRanges>
    <protectedRange sqref="E9:E69" name="CENA"/>
  </protectedRanges>
  <mergeCells count="3">
    <mergeCell ref="A1:F2"/>
    <mergeCell ref="A3:B3"/>
    <mergeCell ref="A4: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28</vt:i4>
      </vt:variant>
    </vt:vector>
  </HeadingPairs>
  <TitlesOfParts>
    <vt:vector size="28" baseType="lpstr">
      <vt:lpstr>NAVODILA</vt:lpstr>
      <vt:lpstr>SKUPNA REKAPITULACIJA</vt:lpstr>
      <vt:lpstr>0-CESTA-REKAPITULACIJA</vt:lpstr>
      <vt:lpstr>0-CESTA-1-P</vt:lpstr>
      <vt:lpstr>0-CESTA-2-M</vt:lpstr>
      <vt:lpstr>0-CESTA-3-EKK</vt:lpstr>
      <vt:lpstr>0-CESTA-4-PREP</vt:lpstr>
      <vt:lpstr>0-CESTA-5-EL</vt:lpstr>
      <vt:lpstr>0-CESTA-6-TK</vt:lpstr>
      <vt:lpstr>0-CESTA-7-TUJE</vt:lpstr>
      <vt:lpstr>1-VODOVOD-REKAPITULACIJA</vt:lpstr>
      <vt:lpstr>1-VODOVOD-A</vt:lpstr>
      <vt:lpstr>2-PLINOVOD-REKAPITULACIJA</vt:lpstr>
      <vt:lpstr>2-PLINOVOD-GD-GLAVNI</vt:lpstr>
      <vt:lpstr>2-PLINOVOD-GD-PRIKLJUČKI</vt:lpstr>
      <vt:lpstr>2-PLINOVOD-SD-GLAVNI</vt:lpstr>
      <vt:lpstr>2-PLINOVOD-SD-PRIKLJUČKI</vt:lpstr>
      <vt:lpstr>3A-ELEKTRIKA-NN</vt:lpstr>
      <vt:lpstr>3A-ELEKTRIKA-ČRP</vt:lpstr>
      <vt:lpstr>4A-KANALIZACIJA-REKAPITULACIJA</vt:lpstr>
      <vt:lpstr>4A-KANALIZACIJA-PREDDELA</vt:lpstr>
      <vt:lpstr>4A-KANALIZACIJA-KANAL-S1</vt:lpstr>
      <vt:lpstr>4A-KANALIZACIJA-KANAL-S2</vt:lpstr>
      <vt:lpstr>4A-KANALIZACIJA-TLAČNI VOD</vt:lpstr>
      <vt:lpstr>4B-ČRPALIŠČE-GD</vt:lpstr>
      <vt:lpstr>4C-ČRPALIŠČE-SD</vt:lpstr>
      <vt:lpstr>5A-JR-Litijska-Kamnoseška</vt:lpstr>
      <vt:lpstr>5B-JR-CestavKostanj-PST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jure</dc:creator>
  <cp:lastModifiedBy>Gorazd Rous</cp:lastModifiedBy>
  <dcterms:created xsi:type="dcterms:W3CDTF">2021-05-17T11:50:33Z</dcterms:created>
  <dcterms:modified xsi:type="dcterms:W3CDTF">2021-12-21T06:39:46Z</dcterms:modified>
</cp:coreProperties>
</file>