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624"/>
  <workbookPr codeName="ThisWorkbook" defaultThemeVersion="124226"/>
  <mc:AlternateContent xmlns:mc="http://schemas.openxmlformats.org/markup-compatibility/2006">
    <mc:Choice Requires="x15">
      <x15ac:absPath xmlns:x15ac="http://schemas.microsoft.com/office/spreadsheetml/2010/11/ac" url="Y:\PROJEKTI_19\1795_Jurckova\PZI\CD\1795_K\Tekst\"/>
    </mc:Choice>
  </mc:AlternateContent>
  <xr:revisionPtr revIDLastSave="0" documentId="13_ncr:1_{6EA98DC5-8777-4A26-95FF-676F3299BB20}" xr6:coauthVersionLast="45" xr6:coauthVersionMax="45" xr10:uidLastSave="{00000000-0000-0000-0000-000000000000}"/>
  <bookViews>
    <workbookView xWindow="-120" yWindow="-120" windowWidth="29040" windowHeight="15840" tabRatio="770" xr2:uid="{00000000-000D-0000-FFFF-FFFF00000000}"/>
  </bookViews>
  <sheets>
    <sheet name="Rekapitulacija" sheetId="6" r:id="rId1"/>
    <sheet name="0-Preddela" sheetId="52" r:id="rId2"/>
    <sheet name="A-Peruzzijeva" sheetId="50" r:id="rId3"/>
    <sheet name="B-Jurčkova" sheetId="56" r:id="rId4"/>
    <sheet name="C-Črp-gradbeno" sheetId="53" r:id="rId5"/>
    <sheet name="D-Črp-elektro" sheetId="55" r:id="rId6"/>
  </sheets>
  <definedNames>
    <definedName name="_Hlk9417092" localSheetId="0">Rekapitulacija!$C$40</definedName>
    <definedName name="_xlnm.Print_Area" localSheetId="1">'0-Preddela'!$B$1:$G$14</definedName>
    <definedName name="_xlnm.Print_Area" localSheetId="2">'A-Peruzzijeva'!$B$1:$G$132</definedName>
    <definedName name="_xlnm.Print_Area" localSheetId="3">'B-Jurčkova'!$B$1:$G$147</definedName>
    <definedName name="_xlnm.Print_Area" localSheetId="4">'C-Črp-gradbeno'!$B$1:$G$183</definedName>
    <definedName name="_xlnm.Print_Area" localSheetId="5">'D-Črp-elektro'!$A$1:$F$21</definedName>
    <definedName name="_xlnm.Print_Area" localSheetId="0">Rekapitulacija!$A$1:$D$67</definedName>
    <definedName name="_xlnm.Print_Titles" localSheetId="2">'A-Peruzzijeva'!$13:$13</definedName>
    <definedName name="_xlnm.Print_Titles" localSheetId="3">'B-Jurčkova'!$13:$13</definedName>
    <definedName name="_xlnm.Print_Titles" localSheetId="4">'C-Črp-gradbeno'!$13:$13</definedName>
    <definedName name="_xlnm.Print_Titles" localSheetId="5">'D-Črp-elektro'!#REF!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8" i="53" l="1"/>
  <c r="G19" i="53"/>
  <c r="F4" i="55"/>
  <c r="F12" i="55" s="1"/>
  <c r="F5" i="55"/>
  <c r="F6" i="55"/>
  <c r="F7" i="55"/>
  <c r="F8" i="55"/>
  <c r="F9" i="55"/>
  <c r="F10" i="55"/>
  <c r="F11" i="55"/>
  <c r="F3" i="55"/>
  <c r="G88" i="53" l="1"/>
  <c r="G119" i="53" l="1"/>
  <c r="G118" i="53" l="1"/>
  <c r="G117" i="53"/>
  <c r="G116" i="53"/>
  <c r="G115" i="53"/>
  <c r="G114" i="53"/>
  <c r="G111" i="53"/>
  <c r="G109" i="53"/>
  <c r="G110" i="53"/>
  <c r="G108" i="53"/>
  <c r="G107" i="53"/>
  <c r="G104" i="53"/>
  <c r="G103" i="53"/>
  <c r="G101" i="53"/>
  <c r="E102" i="53"/>
  <c r="G102" i="53" s="1"/>
  <c r="G100" i="53"/>
  <c r="G99" i="53"/>
  <c r="G98" i="53"/>
  <c r="G97" i="53"/>
  <c r="G96" i="53"/>
  <c r="G95" i="53"/>
  <c r="G94" i="53"/>
  <c r="G112" i="53" l="1"/>
  <c r="G120" i="53"/>
  <c r="G105" i="53"/>
  <c r="G121" i="53" s="1"/>
  <c r="G7" i="53" s="1"/>
  <c r="D58" i="6" l="1"/>
  <c r="D72" i="6"/>
  <c r="G11" i="52"/>
  <c r="E9" i="52"/>
  <c r="E128" i="56"/>
  <c r="E108" i="56"/>
  <c r="E107" i="56"/>
  <c r="G105" i="56"/>
  <c r="E103" i="56"/>
  <c r="E98" i="56"/>
  <c r="E93" i="56"/>
  <c r="E90" i="56"/>
  <c r="E89" i="56"/>
  <c r="E82" i="56"/>
  <c r="G71" i="56"/>
  <c r="E70" i="56"/>
  <c r="G70" i="56" s="1"/>
  <c r="E69" i="56"/>
  <c r="E74" i="56"/>
  <c r="E68" i="56"/>
  <c r="E59" i="56"/>
  <c r="E49" i="56"/>
  <c r="E46" i="56"/>
  <c r="G46" i="56" s="1"/>
  <c r="E44" i="56"/>
  <c r="E45" i="56" s="1"/>
  <c r="E43" i="56"/>
  <c r="E42" i="56"/>
  <c r="E41" i="56"/>
  <c r="E37" i="56"/>
  <c r="E48" i="56" s="1"/>
  <c r="E36" i="56"/>
  <c r="E16" i="56"/>
  <c r="E47" i="56" l="1"/>
  <c r="G145" i="56"/>
  <c r="G144" i="56"/>
  <c r="G143" i="56"/>
  <c r="G142" i="56"/>
  <c r="G138" i="56"/>
  <c r="G137" i="56"/>
  <c r="G136" i="56"/>
  <c r="G135" i="56"/>
  <c r="G134" i="56"/>
  <c r="G133" i="56"/>
  <c r="G132" i="56"/>
  <c r="E130" i="56"/>
  <c r="G130" i="56" s="1"/>
  <c r="G129" i="56"/>
  <c r="G128" i="56"/>
  <c r="G126" i="56"/>
  <c r="G125" i="56"/>
  <c r="G124" i="56"/>
  <c r="G122" i="56"/>
  <c r="G121" i="56"/>
  <c r="G120" i="56"/>
  <c r="G119" i="56"/>
  <c r="G118" i="56"/>
  <c r="G117" i="56"/>
  <c r="G115" i="56"/>
  <c r="G114" i="56"/>
  <c r="G113" i="56"/>
  <c r="G108" i="56"/>
  <c r="G107" i="56"/>
  <c r="G104" i="56"/>
  <c r="G103" i="56"/>
  <c r="E95" i="56"/>
  <c r="G95" i="56" s="1"/>
  <c r="G93" i="56"/>
  <c r="G92" i="56"/>
  <c r="G91" i="56"/>
  <c r="G90" i="56"/>
  <c r="G89" i="56"/>
  <c r="G87" i="56"/>
  <c r="G86" i="56"/>
  <c r="G84" i="56"/>
  <c r="G83" i="56"/>
  <c r="G82" i="56"/>
  <c r="G77" i="56"/>
  <c r="G76" i="56"/>
  <c r="G75" i="56"/>
  <c r="G74" i="56"/>
  <c r="G73" i="56"/>
  <c r="G72" i="56"/>
  <c r="G69" i="56"/>
  <c r="G68" i="56"/>
  <c r="E66" i="56"/>
  <c r="G66" i="56" s="1"/>
  <c r="G65" i="56"/>
  <c r="G64" i="56"/>
  <c r="G62" i="56"/>
  <c r="G61" i="56"/>
  <c r="G60" i="56"/>
  <c r="G59" i="56"/>
  <c r="G54" i="56"/>
  <c r="G53" i="56"/>
  <c r="G51" i="56"/>
  <c r="G50" i="56"/>
  <c r="G49" i="56"/>
  <c r="G45" i="56"/>
  <c r="G44" i="56"/>
  <c r="G43" i="56"/>
  <c r="G42" i="56"/>
  <c r="G41" i="56"/>
  <c r="G39" i="56"/>
  <c r="G38" i="56"/>
  <c r="G37" i="56"/>
  <c r="G36" i="56"/>
  <c r="G30" i="56"/>
  <c r="G29" i="56"/>
  <c r="G28" i="56"/>
  <c r="G27" i="56"/>
  <c r="G25" i="56"/>
  <c r="G24" i="56"/>
  <c r="G23" i="56"/>
  <c r="E18" i="56"/>
  <c r="G18" i="56" s="1"/>
  <c r="G17" i="56"/>
  <c r="G16" i="56"/>
  <c r="E22" i="56"/>
  <c r="G22" i="56" s="1"/>
  <c r="G173" i="53"/>
  <c r="G172" i="53"/>
  <c r="G83" i="50"/>
  <c r="E112" i="50"/>
  <c r="E115" i="50"/>
  <c r="E114" i="50"/>
  <c r="G107" i="50"/>
  <c r="G106" i="50"/>
  <c r="E97" i="50"/>
  <c r="E90" i="50"/>
  <c r="E89" i="50"/>
  <c r="E82" i="50"/>
  <c r="E77" i="50"/>
  <c r="E74" i="50" s="1"/>
  <c r="G74" i="50" s="1"/>
  <c r="E43" i="50"/>
  <c r="E72" i="50"/>
  <c r="E71" i="50"/>
  <c r="E70" i="50"/>
  <c r="E68" i="50"/>
  <c r="E69" i="50"/>
  <c r="E64" i="50"/>
  <c r="E76" i="50" l="1"/>
  <c r="G77" i="50"/>
  <c r="E97" i="56"/>
  <c r="G97" i="56" s="1"/>
  <c r="G78" i="56"/>
  <c r="G79" i="56" s="1"/>
  <c r="G5" i="56" s="1"/>
  <c r="G146" i="56"/>
  <c r="G147" i="56" s="1"/>
  <c r="G9" i="56" s="1"/>
  <c r="G85" i="56"/>
  <c r="G98" i="56"/>
  <c r="G109" i="56"/>
  <c r="G110" i="56" s="1"/>
  <c r="G7" i="56" s="1"/>
  <c r="G48" i="56"/>
  <c r="G47" i="56"/>
  <c r="G139" i="56"/>
  <c r="G140" i="56" s="1"/>
  <c r="G8" i="56" s="1"/>
  <c r="E19" i="56"/>
  <c r="G19" i="56" s="1"/>
  <c r="E21" i="56"/>
  <c r="G21" i="56" s="1"/>
  <c r="E94" i="56"/>
  <c r="G94" i="56" s="1"/>
  <c r="E63" i="50"/>
  <c r="E57" i="50"/>
  <c r="E50" i="50"/>
  <c r="E48" i="50"/>
  <c r="G48" i="50" s="1"/>
  <c r="E42" i="50"/>
  <c r="E41" i="50"/>
  <c r="E73" i="50" s="1"/>
  <c r="E39" i="50"/>
  <c r="E38" i="50"/>
  <c r="E37" i="50"/>
  <c r="E16" i="50"/>
  <c r="E46" i="50" l="1"/>
  <c r="E47" i="50" s="1"/>
  <c r="G99" i="56"/>
  <c r="G100" i="56" s="1"/>
  <c r="G6" i="56" s="1"/>
  <c r="G31" i="56"/>
  <c r="G32" i="56" s="1"/>
  <c r="G3" i="56" s="1"/>
  <c r="G55" i="56"/>
  <c r="G56" i="56" s="1"/>
  <c r="G4" i="56" s="1"/>
  <c r="G181" i="53"/>
  <c r="G180" i="53"/>
  <c r="G171" i="53"/>
  <c r="G170" i="53"/>
  <c r="G168" i="53"/>
  <c r="G169" i="53"/>
  <c r="G167" i="53"/>
  <c r="G166" i="53"/>
  <c r="G179" i="53"/>
  <c r="G178" i="53"/>
  <c r="G175" i="53"/>
  <c r="G177" i="53"/>
  <c r="G176" i="53"/>
  <c r="G174" i="53"/>
  <c r="G164" i="53"/>
  <c r="G163" i="53"/>
  <c r="G155" i="53"/>
  <c r="G154" i="53"/>
  <c r="E139" i="53"/>
  <c r="G139" i="53" s="1"/>
  <c r="G138" i="53"/>
  <c r="G136" i="53"/>
  <c r="G137" i="53"/>
  <c r="G135" i="53"/>
  <c r="G134" i="53"/>
  <c r="G133" i="53"/>
  <c r="G182" i="53" l="1"/>
  <c r="G183" i="53" s="1"/>
  <c r="G9" i="53" s="1"/>
  <c r="G10" i="56"/>
  <c r="G131" i="53"/>
  <c r="E128" i="53"/>
  <c r="E124" i="53"/>
  <c r="G123" i="53"/>
  <c r="G33" i="53"/>
  <c r="E32" i="53"/>
  <c r="G32" i="53" s="1"/>
  <c r="G77" i="53"/>
  <c r="G76" i="53"/>
  <c r="G75" i="53"/>
  <c r="E74" i="53"/>
  <c r="G74" i="53" s="1"/>
  <c r="E73" i="53"/>
  <c r="G85" i="53"/>
  <c r="G84" i="53"/>
  <c r="G89" i="53"/>
  <c r="G87" i="53"/>
  <c r="G86" i="53"/>
  <c r="G83" i="53"/>
  <c r="G82" i="53"/>
  <c r="E42" i="53"/>
  <c r="G42" i="53" s="1"/>
  <c r="G76" i="50"/>
  <c r="G15" i="53"/>
  <c r="E24" i="53"/>
  <c r="G24" i="53" s="1"/>
  <c r="G23" i="53"/>
  <c r="G22" i="53"/>
  <c r="G21" i="53"/>
  <c r="G61" i="53"/>
  <c r="G71" i="53"/>
  <c r="G70" i="53"/>
  <c r="G69" i="53"/>
  <c r="I10" i="56" l="1"/>
  <c r="D53" i="6"/>
  <c r="G90" i="53"/>
  <c r="G91" i="53" s="1"/>
  <c r="G6" i="53" s="1"/>
  <c r="E125" i="53"/>
  <c r="E127" i="53"/>
  <c r="G127" i="53" s="1"/>
  <c r="E126" i="53"/>
  <c r="E78" i="53"/>
  <c r="G78" i="53" s="1"/>
  <c r="G73" i="53"/>
  <c r="G50" i="53"/>
  <c r="G60" i="53"/>
  <c r="G67" i="53"/>
  <c r="G66" i="53"/>
  <c r="G65" i="53"/>
  <c r="G64" i="53"/>
  <c r="G63" i="53"/>
  <c r="G62" i="53"/>
  <c r="G59" i="53"/>
  <c r="G57" i="53"/>
  <c r="G56" i="53"/>
  <c r="G55" i="53"/>
  <c r="G54" i="53"/>
  <c r="G53" i="53"/>
  <c r="G52" i="53" l="1"/>
  <c r="G51" i="53"/>
  <c r="E58" i="53"/>
  <c r="G58" i="53" s="1"/>
  <c r="G48" i="53"/>
  <c r="G47" i="53"/>
  <c r="G41" i="53"/>
  <c r="G38" i="53"/>
  <c r="G39" i="53"/>
  <c r="G40" i="53"/>
  <c r="G37" i="53"/>
  <c r="G36" i="53"/>
  <c r="G35" i="53"/>
  <c r="G34" i="53"/>
  <c r="G31" i="53"/>
  <c r="G30" i="53"/>
  <c r="G26" i="53"/>
  <c r="G25" i="53"/>
  <c r="G20" i="53"/>
  <c r="G16" i="53"/>
  <c r="G26" i="50"/>
  <c r="G17" i="53"/>
  <c r="G132" i="53"/>
  <c r="G130" i="53"/>
  <c r="G129" i="53"/>
  <c r="G126" i="53"/>
  <c r="G124" i="53"/>
  <c r="G125" i="53"/>
  <c r="G79" i="53" l="1"/>
  <c r="G27" i="53"/>
  <c r="G28" i="53" s="1"/>
  <c r="G3" i="53" s="1"/>
  <c r="G43" i="53"/>
  <c r="G44" i="53" s="1"/>
  <c r="G4" i="53" s="1"/>
  <c r="G128" i="53"/>
  <c r="G140" i="53" l="1"/>
  <c r="G141" i="53" s="1"/>
  <c r="G8" i="53" s="1"/>
  <c r="G80" i="53"/>
  <c r="G5" i="53" s="1"/>
  <c r="G10" i="53" l="1"/>
  <c r="D56" i="6" s="1"/>
  <c r="G13" i="52" l="1"/>
  <c r="G9" i="52"/>
  <c r="G8" i="52"/>
  <c r="G7" i="52"/>
  <c r="G6" i="52"/>
  <c r="G5" i="52"/>
  <c r="G129" i="50"/>
  <c r="G130" i="50"/>
  <c r="G128" i="50"/>
  <c r="G124" i="50"/>
  <c r="G23" i="50"/>
  <c r="G119" i="50"/>
  <c r="G120" i="50"/>
  <c r="G121" i="50"/>
  <c r="G122" i="50"/>
  <c r="G123" i="50"/>
  <c r="G114" i="50"/>
  <c r="G118" i="50"/>
  <c r="G117" i="50"/>
  <c r="G115" i="50"/>
  <c r="G113" i="50"/>
  <c r="G112" i="50"/>
  <c r="G110" i="50"/>
  <c r="G14" i="52" l="1"/>
  <c r="D48" i="6" s="1"/>
  <c r="G131" i="50"/>
  <c r="G132" i="50" s="1"/>
  <c r="G9" i="50" s="1"/>
  <c r="G109" i="50" l="1"/>
  <c r="G105" i="50"/>
  <c r="G104" i="50"/>
  <c r="G103" i="50"/>
  <c r="G102" i="50"/>
  <c r="G101" i="50"/>
  <c r="G100" i="50"/>
  <c r="G99" i="50"/>
  <c r="G97" i="50"/>
  <c r="G96" i="50"/>
  <c r="G95" i="50"/>
  <c r="G90" i="50"/>
  <c r="G89" i="50"/>
  <c r="G85" i="50"/>
  <c r="G86" i="50"/>
  <c r="G125" i="50" l="1"/>
  <c r="G126" i="50" s="1"/>
  <c r="G8" i="50" s="1"/>
  <c r="G87" i="50" l="1"/>
  <c r="G82" i="50"/>
  <c r="G73" i="50"/>
  <c r="G72" i="50"/>
  <c r="G71" i="50"/>
  <c r="G70" i="50"/>
  <c r="G69" i="50"/>
  <c r="G68" i="50"/>
  <c r="G66" i="50"/>
  <c r="G65" i="50"/>
  <c r="G64" i="50"/>
  <c r="G63" i="50"/>
  <c r="G57" i="50"/>
  <c r="G55" i="50"/>
  <c r="G50" i="50"/>
  <c r="G49" i="50"/>
  <c r="G47" i="50"/>
  <c r="G46" i="50"/>
  <c r="G59" i="50" l="1"/>
  <c r="G60" i="50" s="1"/>
  <c r="G78" i="50"/>
  <c r="G91" i="50"/>
  <c r="G92" i="50" s="1"/>
  <c r="G7" i="50" s="1"/>
  <c r="G79" i="50" l="1"/>
  <c r="G6" i="50" s="1"/>
  <c r="G5" i="50"/>
  <c r="G43" i="50" l="1"/>
  <c r="G42" i="50"/>
  <c r="G41" i="50"/>
  <c r="G37" i="50"/>
  <c r="E45" i="50" l="1"/>
  <c r="G45" i="50" s="1"/>
  <c r="G38" i="50" l="1"/>
  <c r="G31" i="50"/>
  <c r="G30" i="50"/>
  <c r="G29" i="50"/>
  <c r="G28" i="50"/>
  <c r="G24" i="50"/>
  <c r="G25" i="50"/>
  <c r="E22" i="50"/>
  <c r="G22" i="50" s="1"/>
  <c r="E21" i="50"/>
  <c r="E19" i="50"/>
  <c r="G19" i="50" s="1"/>
  <c r="E18" i="50"/>
  <c r="G18" i="50" s="1"/>
  <c r="G39" i="50" l="1"/>
  <c r="E44" i="50"/>
  <c r="G44" i="50" s="1"/>
  <c r="G51" i="50" l="1"/>
  <c r="G52" i="50" s="1"/>
  <c r="G4" i="50" s="1"/>
  <c r="G21" i="50"/>
  <c r="G17" i="50"/>
  <c r="G16" i="50" l="1"/>
  <c r="G32" i="50" l="1"/>
  <c r="G33" i="50" s="1"/>
  <c r="G3" i="50" s="1"/>
  <c r="G10" i="50" l="1"/>
  <c r="I10" i="50" l="1"/>
  <c r="D50" i="6"/>
  <c r="D61" i="6" s="1"/>
  <c r="D73" i="6" s="1"/>
  <c r="D63" i="6" l="1"/>
  <c r="D66" i="6" s="1"/>
</calcChain>
</file>

<file path=xl/sharedStrings.xml><?xml version="1.0" encoding="utf-8"?>
<sst xmlns="http://schemas.openxmlformats.org/spreadsheetml/2006/main" count="1214" uniqueCount="571">
  <si>
    <t>SKUPAJ</t>
  </si>
  <si>
    <t>m1</t>
  </si>
  <si>
    <t>kom</t>
  </si>
  <si>
    <t>m2</t>
  </si>
  <si>
    <t>m3</t>
  </si>
  <si>
    <t>SKUPNA REKAPITULACIJA</t>
  </si>
  <si>
    <t>PRIPRAVLJALNA DELA</t>
  </si>
  <si>
    <t>Skupaj pripravljalna dela</t>
  </si>
  <si>
    <t>ZEMELJSKA DELA</t>
  </si>
  <si>
    <t>GRADBENA DELA</t>
  </si>
  <si>
    <t>KANALIZACIJSKA DELA</t>
  </si>
  <si>
    <t>ur</t>
  </si>
  <si>
    <t>1.0</t>
  </si>
  <si>
    <t>2.0</t>
  </si>
  <si>
    <t>3.0</t>
  </si>
  <si>
    <t>Šifra</t>
  </si>
  <si>
    <t>Opis postavke</t>
  </si>
  <si>
    <t>Enota</t>
  </si>
  <si>
    <t>Količina</t>
  </si>
  <si>
    <t>1.1</t>
  </si>
  <si>
    <t>2.1</t>
  </si>
  <si>
    <t>2.2</t>
  </si>
  <si>
    <t>kos</t>
  </si>
  <si>
    <t>A.</t>
  </si>
  <si>
    <t>B.</t>
  </si>
  <si>
    <t>C.</t>
  </si>
  <si>
    <t>Ostala dodatna in nepredvidena dela. Obračun po dejanskih stroških porabe časa in materiala po vpisu v gradbeni dnevnik. Ocena stroškov 10 % od vrednosti del.</t>
  </si>
  <si>
    <t>m</t>
  </si>
  <si>
    <t>1.2</t>
  </si>
  <si>
    <t>IZKOPI</t>
  </si>
  <si>
    <t>PREDDELA</t>
  </si>
  <si>
    <t>4.0</t>
  </si>
  <si>
    <t>4.1</t>
  </si>
  <si>
    <t>Skupna dolžina kanalizacije za kom. odpadno vodo:</t>
  </si>
  <si>
    <t>Davek na dodano vrednost  (22%)</t>
  </si>
  <si>
    <t>kg</t>
  </si>
  <si>
    <t>Investicija (brez DDV) na m1:</t>
  </si>
  <si>
    <t>kpl</t>
  </si>
  <si>
    <t>4.2</t>
  </si>
  <si>
    <t>POPIS DEL S PREDIZMERAMI</t>
  </si>
  <si>
    <t>KOMUNALNO OPREMLJANJE STAVBNIH ZEMLJIŠČ - OBMOČJE UREJANJA RN-339 JURČKOVA</t>
  </si>
  <si>
    <t>Naziv gradnje:</t>
  </si>
  <si>
    <t>JAVNA KANALIZACIJA ZA ODVOD KOMUNALNE ODPADNE VODE S ČRPALIŠČEM</t>
  </si>
  <si>
    <t>1795-K/19</t>
  </si>
  <si>
    <t>Naziv  načrta:</t>
  </si>
  <si>
    <t>Investitor:</t>
  </si>
  <si>
    <t>Mestna občina Ljubljana, Mestni trg 1, 1000 Ljubljana</t>
  </si>
  <si>
    <t>Št. načrta:</t>
  </si>
  <si>
    <t>Datum:</t>
  </si>
  <si>
    <t>2 – Načrt s področja gradbeništva</t>
  </si>
  <si>
    <t>Kanal K3</t>
  </si>
  <si>
    <t>Preddela in gradbiščna dokumentacija</t>
  </si>
  <si>
    <t>0.</t>
  </si>
  <si>
    <t>(Kanal K2 in tlačni vod)</t>
  </si>
  <si>
    <t>Ponudbena cena</t>
  </si>
  <si>
    <t>Znesek</t>
  </si>
  <si>
    <t>Zakoličenje osi kanalizacije, z zavarovanjem osi in oznako revizijskih jaškov in vsa druga geodetska dela v času gradnje, ki so potrebna za nemoteno izvajanje del (smeri, višine, vmesne, začasne in končne zakoličbe…)</t>
  </si>
  <si>
    <t>Postavitev gradbenih profilov na vzpostavljeno os trase cevovoda, ter določitev nivoja za merjenje globine izkopa in polaganje cevovoda.</t>
  </si>
  <si>
    <t>Določanje in označevanje mej parcel po katerih poteka kanalizacijski vod. Obračun po m1 predvidene kanalizacije (brez upoševanja odcepov za hišne priključke).</t>
  </si>
  <si>
    <t>1201</t>
  </si>
  <si>
    <t>1202</t>
  </si>
  <si>
    <t>1203</t>
  </si>
  <si>
    <t>1204</t>
  </si>
  <si>
    <t>ZAKOLIČBA</t>
  </si>
  <si>
    <t>1.3</t>
  </si>
  <si>
    <t>PRIPRAVA GRADBIŠČA</t>
  </si>
  <si>
    <t>1301</t>
  </si>
  <si>
    <t>Priprava gradbišča, odstranitev eventuelnih ovir in utrditev delovnega platoja. Po končanih delih se gradbišče pospravi in vzpostavi v prvotno stanje.</t>
  </si>
  <si>
    <t>1302</t>
  </si>
  <si>
    <t>Pridobitev dovoljenja za cestno zaporo občinske ceste, tehnične pogoje, vključno z vsemi elaborati ter ureditev prometnega režima z začasno prometno signalizacijo , v času gradnje vključno z obvestili. Po končanih delih se  začasno prometno signalizacijo odstrani in vzpostavi vertikalna in horizontalna prometna signalizacija  v prvotno stanje po katastru. Obračun začasne prometne signalizacije se izvede na dan, po tipu zapore predvidenem v elaboratu začasne prometne ureditve (za osnovo se upošteva  tekoči meter predvidene kanalizacije (brez upoštevanja odcepov za hišne priključke).</t>
  </si>
  <si>
    <t>Izvedba zaščitnih arheoloških raziskav in arheološki nadzor v času izgradnje kanalizacije. Obračun po dejanskih stroških izvajalca arheoloških del.</t>
  </si>
  <si>
    <t>Izdelava lesenih mostičkov oziroma provizorij dostopov za pešce do objektov preko izkopanih jarkov iz plohov debeline 5 cm. Na provizorij dostopih se uredi ograja iz desk in tramičev. Vse po statičnem izračunu in načrtu izvajalca.</t>
  </si>
  <si>
    <t>NADZOR</t>
  </si>
  <si>
    <t>Izvedba projektantskega nadzora, obračun na podlagi potrditve nadzornega organa</t>
  </si>
  <si>
    <t>1401</t>
  </si>
  <si>
    <t>1402</t>
  </si>
  <si>
    <t>Nadzor pristojnih služb ostalih komunalnih vodov na območju, obračun na podlagi potrditve nadzornga organa.</t>
  </si>
  <si>
    <t>Izvedba geomehanskega nadzora, prevzem gradbene jame in temeljnih tal, obračun na podlagi potrditve nadzornga organa</t>
  </si>
  <si>
    <t>POSEGI V OBSTOJEČE VOZIŠČE</t>
  </si>
  <si>
    <t>Nadzor arborista v času gradnje, obračun na podlagi potrditve nadzornega organa</t>
  </si>
  <si>
    <t>Porušitev in odstranitev asfaltne plasti v debelini 6- 10 cm vključno z nakladanjem na prevozno sredstvo, odvozom na stalno gradbeno depoinijo in plačilom deponijske takse.</t>
  </si>
  <si>
    <t>Rezkanje in odvoz asfaltne krovne plasti v debelini 4 do 7 cm vključno z nakladanjem na prevozno sredstvo, z odvozom na začasno deponijo izvajalca za kasnejšo uporabo oz. na stalno  gradbeno deponijo in plačilom deponijske takse</t>
  </si>
  <si>
    <t xml:space="preserve">OPOMBA: </t>
  </si>
  <si>
    <t>Rezanje asfaltne plasti s talno diamantno žago, debele 6 do 10 cm</t>
  </si>
  <si>
    <t>POSEGI V VOZIŠČNO KONSTRUKCIJO</t>
  </si>
  <si>
    <t>Izdelava posteljice iz drobljenih kamnitih zrn v debelini 40 cm vključno z nabavo in dobavo materiala</t>
  </si>
  <si>
    <t xml:space="preserve"> Izdelava nevezane nosilne plasti enakomerno zrnatega drobljenca iz kamnine v debelini 21 do 30 cm vključno z nabavo in dobavo materiala</t>
  </si>
  <si>
    <t>Izdelava nosilne plasti bituminizirane zmesi AC 22 base B 50/70 A3 v debelini 6 cm vključno z nabavo in dobavo materiala</t>
  </si>
  <si>
    <t>Izdelava obrabne in zaporne plasti bituminizirane zmesi AC 11 surf B 50/70 A3 v debelini 4 cm vključno z nabavo in dobavo materiala</t>
  </si>
  <si>
    <t>Porušitev in odstranitev robnika iz cementnega betona, temeljem, vključno z nakladanjem na prevozno sredstvo, odvozom na stalno gradbeno depoinijo in plačilom deponijske takse.</t>
  </si>
  <si>
    <t>Porušitev in odstranitev robnika iz kamnitih kock s temeljem vključno z nakladanjem na prevozno sredstvo, odvozom na stalno gradbeno depoinijo in plačilom deponijske takse.</t>
  </si>
  <si>
    <t>Dobava in vgraditev predfabriciranega dvignjenega robnika iz cementnega betona  s prerezom 15/25 cm</t>
  </si>
  <si>
    <t>Dobava in vgraditev predfabriciranega pogreznjenega robnika iz cementnega betona  s prerezom 15/25 cm</t>
  </si>
  <si>
    <t>Nabava, dobava materiala in vgraditev obrob iz granitnih kock velikosti  10x10x10 cm, stiki zamazani s cementno malto. V ceni je zajeto polaganje robnikov na predpisano višino, betonski temelj robnika debeline 10 cm iz cementnega betona C20/25, fugiranje stikov robnikov s fino cementno malto 1:3 ter vsa dodatna in zaščitna dela.</t>
  </si>
  <si>
    <t>2208</t>
  </si>
  <si>
    <t>Rušenje tlakovanih površin z betonskimi tlakovci. Vzpostavitev v prvotno stanje po končani gradnji. Ocena dokupa: 100% novih tlakovcev vključno z izdelavo podlage in fugiranjem s kremenčevim peskom</t>
  </si>
  <si>
    <t>3305</t>
  </si>
  <si>
    <t>2.3</t>
  </si>
  <si>
    <t>POSEGI V OPREMO CEST</t>
  </si>
  <si>
    <t>Izdelava tankoslojne vzdolžne označbe, širina črte 10 cm; svetlostni faktor, drsnost, nočna vidnost v mokrih pogojih, kromatske koordinate morajo ustrezati vrednostim znotraj območja, ki ga določa normativ SIST EN 1436.</t>
  </si>
  <si>
    <t>Izdelava debeloslojnih prečnih in ostalih označb na vozišču; bele barve; svetlostni faktor, drsnost, nočna vidnost v mokrih pogojih, kromatske koordinate morajo ustrezati vrednostim znotraj območja, ki ga določa normativ SIST EN 1436 (prečne črte, puščice na vozišču, prehod za pešce in kolesarje).</t>
  </si>
  <si>
    <t>Skupaj posegi v obstoječe vozišče</t>
  </si>
  <si>
    <t>DRUGI POSEGI NA TERENU</t>
  </si>
  <si>
    <t>3.1</t>
  </si>
  <si>
    <t>Odriv humusa debeline 20cm minimalno 5m od roba gradbene jame, oziroma odvoz na začasno deponijo izvajalca za kasnejšo uporabo</t>
  </si>
  <si>
    <t xml:space="preserve">3101 </t>
  </si>
  <si>
    <t>3102</t>
  </si>
  <si>
    <t>3105</t>
  </si>
  <si>
    <t>Posek in odstranitev grmovja z odvozom na  deponijo. V ceni so vključeni tudi vsi stroški deponiranja materiala.</t>
  </si>
  <si>
    <t>Posek dreves premera do 20 cm, z razsekom na kose in odstranitvijo panjev. Odvoz materiala na deponijo. V ceni so vključeni tudi vsi stroški deponiranja materiala.</t>
  </si>
  <si>
    <t>Posek dreves premera nad 20 cm, z razsekom na kose in odstranitvijo panjev. Odvoz odvoz materiala na deponijo. V ceni so vključeni tudi vsi stroški deponiranja materiala.</t>
  </si>
  <si>
    <t>3.2</t>
  </si>
  <si>
    <t>ZASADITVE</t>
  </si>
  <si>
    <t>Navoz plodne zemlje v debelini 15 cm, ročno razgrinjanje, grobo in fino planiranje, dognojevanje, nabava in setev travne mešanice (cca. 25-50 g travne mešanice na m²), zagrabljanje, uvaljanje in čiščenje po končanih delih (material z začasne deponije, odriv).</t>
  </si>
  <si>
    <t>Strojno-ročni izkop sadilne jame velikosti 1,5 x 1,5 x 1,5 m (3 m3 na sadiko), zgornjih 20 cm živice (če je) odmetano na poseben kup, ročno rahljanje robov jame. Odmera in določanje sadilnih mest, označba sadilnega mesta s količki.</t>
  </si>
  <si>
    <t>3201</t>
  </si>
  <si>
    <t>Nabava, dobava in izdelava peščenih poti iz nevezane nosilne plasti enakomerno zrnatega drobljenca 0/32 v debelini 12 cm z nabavo materiala, planiranjem in utrjevanjem do potrebne zbitosti.</t>
  </si>
  <si>
    <t>3301</t>
  </si>
  <si>
    <t>3.3</t>
  </si>
  <si>
    <t>DRUGE UREDITVE</t>
  </si>
  <si>
    <t>Demontaža montažne ograje iz cementnega betona in prestavitev na novo lokacijo v neposredni bližini</t>
  </si>
  <si>
    <t xml:space="preserve">Strokovna odstranitev z japonskim dresnikom okužene zemljine v površini okrog 5 m2. Odvoz zemljine na deponijo, presajanje zemljine in zažig vseh delov rastlin po zahtevah MOL. </t>
  </si>
  <si>
    <t>Skupaj drugi posegi na terenu</t>
  </si>
  <si>
    <t>4101</t>
  </si>
  <si>
    <t>Zavarovanje gradbene jame z razpiranjem z  jeklenimi opaži -sistem z vodili (kot npr. SBH, KRINGS ali podobno). Globina jarka do 4,0m.  Vključno z vsemi pomožnimi materiali,  deli in transporti.</t>
  </si>
  <si>
    <t>4106</t>
  </si>
  <si>
    <t>Ureditev črpalnih jaškov in črpanje talne vode iz gradbene jame pri izvedbi del.</t>
  </si>
  <si>
    <t>ZASIPI</t>
  </si>
  <si>
    <t>Izravnalno nasutje: Nabava, dobava in vgradnja kamnolomske jalovine v dnu gradbene jame, v debelini 10-35cm.</t>
  </si>
  <si>
    <t>Ročno planiranje dna jarka s točnostjo +/- 3 cm po projektiranem padcu.</t>
  </si>
  <si>
    <t xml:space="preserve">4202 </t>
  </si>
  <si>
    <t>Dobava in vgraditev peščenega materiala granulacije 8 do 16 mm za peščeno ležišče cevi (POSTELJICA) s sprotno višinsko kontrolo do predpisane kote dna cevi (10cm + D/10) z komprimacijo do stopnje 97% SPP (standardni Proctorjev preizkus), vključno z nabavo in transportom materiala.</t>
  </si>
  <si>
    <t xml:space="preserve">4203 </t>
  </si>
  <si>
    <t>4204</t>
  </si>
  <si>
    <t>4205</t>
  </si>
  <si>
    <t>Nabava, dobava in vgraditev geotekstila za ločilno plast in ovijanje obsipa cevi, natezna trdnost 14 do 16 kN/m2, gostote minimalno 300 g/m2. V ceni so zajeti preklopi in ves potreben pritrdilni material.</t>
  </si>
  <si>
    <t>4207</t>
  </si>
  <si>
    <t>4201</t>
  </si>
  <si>
    <t>Dobava in vgraditev peščenega materiala granulacije 8 do 16 mm s komprimacijo, v coni cevovoda v debelini 30 cm nad temenom, s komprimacijo v plasteh po 20 cm, zbitost 95% po proctorju, vključno z nabavo in transportom materiala.</t>
  </si>
  <si>
    <t>Skupaj zemeljska dela</t>
  </si>
  <si>
    <t>5.0</t>
  </si>
  <si>
    <t>5.1</t>
  </si>
  <si>
    <t>RUŠITVENA IN PRIPRAVLJALNA DELA</t>
  </si>
  <si>
    <t>Nabava, dobava in zabijanje lesenih pilotov fi 25 cm, h= 6,0 m, e=1,0 m, vključno z rezanjem glav pilotov na projektirano višino. V lesen pilot se zabijeta jeklena trna 2x fi 16 mm, l=0,70 m, ki se ju naveže na armaturo AB plošče. Potrebo po izvedbi lesenih pilotov potrdi geotehnični nadzor glede na ugotovljeno kvaliteto temeljnih tal.</t>
  </si>
  <si>
    <t>5.2</t>
  </si>
  <si>
    <t>GRADNJE -PODVRTAVANJE, PODBIJANJE</t>
  </si>
  <si>
    <t>5201</t>
  </si>
  <si>
    <t>5202</t>
  </si>
  <si>
    <t>Vstavljanje cevi tlačnega voda 2x DN 125 v kovinsko zaščitno cev DN300 z montažo drsnikov in gumi zaključnih manšet z vsemi potrebnimi deli in materiali.</t>
  </si>
  <si>
    <t>5203</t>
  </si>
  <si>
    <t>Izvedba podvrtavanja s kovinsko zaščitno cevjo brez usmerjanja. Upoštevan je prevoz in premik garniture, izvedba vrtanja z vsemi potrebnimi deli, vključno z montažo in dobavo kovinske zaščitve cevi DN 300. Vključena so vsa zemeljska dela in zaščita vstopne in izstopne gradbene jame.</t>
  </si>
  <si>
    <t>Kompletna zemeljska dela in zaščita vstopne in izstopne gradbene jame za izvedbo podvrtavanja s kovinsko zaščitno cevjo brez usmerjanja.</t>
  </si>
  <si>
    <t>5.3</t>
  </si>
  <si>
    <t>GRADBENO - OBRTNIŠKA DELA</t>
  </si>
  <si>
    <t>5301</t>
  </si>
  <si>
    <t xml:space="preserve">5302 </t>
  </si>
  <si>
    <t>Nabava, dobava in vgradnja cementnega betona C25/30 in izdelava AB plošče v debelini 25cm in širini 60cm.</t>
  </si>
  <si>
    <t>Nabava, dobava, rezanje in krivljenje armaturne mreže Q385(+/-) za armiranje AB plošče. Predhodno mora izvajalec na mestu preveriti vse mere in jih prilagoditi razmeram na terenu. V ceni je zajeta izdelava vseh preklopov armaturnih mrež, postavitev distančnikov ter vsa dodatna in zaščitna dela. Obračun po dejansko vgrajenih količinah armature.</t>
  </si>
  <si>
    <t>Skupaj gradbena dela</t>
  </si>
  <si>
    <t>6.0</t>
  </si>
  <si>
    <t>6.1</t>
  </si>
  <si>
    <t>CEVI</t>
  </si>
  <si>
    <t>6101</t>
  </si>
  <si>
    <t>Nabava, dobava in montaža kanalizacijskih cevi DN 250 mm iz armiranega poliestra (GRP) izdelane po SIST EN 14364: 2013, nazivne togosti SN 10.000 N/m2, kompletno z potrebnimi spojkami. Cev ima na eni strani montirano spojko iz poliestra z EPDM tesnilom. Spoj (tesnilo) mora biti zaradi zagotovitve kvalitete spoja preizkušen skupaj s cevmi (certifikat). Notranji zaščitni sloj cevi iz čistega poliestra, brez polnila in ojačitve, mora imeti minimalno debelino 1,0 mm s ciljem doseganja tesnosti, kemijske in abrazijske obstojnosti in odpornosti na obrus pri visokotlačnem čiščenju. Vključen je tudi prevoz in prenos kanalizacijskih cevi iz deponije do mesta vgradnje.</t>
  </si>
  <si>
    <t>6102</t>
  </si>
  <si>
    <t>Nabava, dobava in montaža kanalizacijskih cevi DN 300 mm iz armiranega poliestra (GRP) izdelane po SIST EN 14364: 2013, nazivne togosti SN 10.000 N/m2, kompletno z potrebnimi spojkami. Cev ima na eni strani montirano spojko iz poliestra z EPDM tesnilom. Spoj (tesnilo) mora biti zaradi zagotovitve kvalitete spoja preizkušen skupaj s cevmi (certifikat). Notranji zaščitni sloj cevi iz čistega poliestra, brez polnila in ojačitve, mora imeti minimalno debelino 1,0 mm s ciljem doseganja tesnosti, kemijske in abrazijske obstojnosti in odpornosti na obrus pri visokotlačnem čiščenju. Vključen je tudi prevoz in prenos kanalizacijskih cevi iz deponije do mesta vgradnje.</t>
  </si>
  <si>
    <t>6103</t>
  </si>
  <si>
    <t>Nabava, dobava in montaža kanalizacijskih cevi DN 400 mm iz armiranega poliestra (GRP) izdelane po SIST EN 14364: 2013, nazivne togosti SN 10.000 N/m2, kompletno z potrebnimi spojkami. Cev ima na eni strani montirano spojko iz poliestra z EPDM tesnilom. Spoj (tesnilo) mora biti zaradi zagotovitve kvalitete spoja preizkušen skupaj s cevmi (certifikat). Notranji zaščitni sloj cevi iz čistega poliestra, brez polnila in ojačitve, mora imeti minimalno debelino 1,0 mm s ciljem doseganja tesnosti, kemijske in abrazijske obstojnosti in odpornosti na obrus pri visokotlačnem čiščenju. Vključen je tudi prevoz in prenos kanalizacijskih cevi iz deponije do mesta vgradnje.</t>
  </si>
  <si>
    <t xml:space="preserve">6107 </t>
  </si>
  <si>
    <t>Nabava, dobava in montaža PE100 cevi d125 16 bar za tlačni cevovod s prevozom in prenos kanalizacijskih cevi do mesta vgraditve. V ceni je všteta nabava, dobava in montaža PEHD fazonskih kosov za tlačni cevovod.</t>
  </si>
  <si>
    <t>6.2</t>
  </si>
  <si>
    <t>JAŠKI</t>
  </si>
  <si>
    <t>6204</t>
  </si>
  <si>
    <t>6203</t>
  </si>
  <si>
    <t>6201</t>
  </si>
  <si>
    <t>Nabava, dobava in montaža revizijskih jaškov iz armiranega poliestra po SIST EN 14364, min. SN 5.000 N/m2, komplet z izdelano muldo in priključnimi cevmi (vtok, Iztok).  Premer jaška 1000mm, globina  2 - 3m, za priključno cev DN250-300mm. Minimalna debelina sten revizijskega jaška je 15mm. Jaški morajo biti izdelani po enaki tehnologiji kot kanalizacijske cevi. Vgradnja po detajlu.</t>
  </si>
  <si>
    <t>6202</t>
  </si>
  <si>
    <t>Nabava, dobava in montaža revizijskih jaškov iz armiranega poliestra po SIST EN 14364, min. SN 5.000 N/m2, komplet z izdelano muldo in priključnimi cevmi (vtok, Iztok).  Premer jaška 1000mm, globina  3 - 4m, za priključno cev DN250-300mm. Minimalna debelina sten revizijskega jaška je 15mm. Jaški morajo biti izdelani po enaki tehnologiji kot kanalizacijske cevi. Vgradnja po detajlu.</t>
  </si>
  <si>
    <t>6205</t>
  </si>
  <si>
    <t>6206</t>
  </si>
  <si>
    <t>Nabava, dobava in montaža revizijskih jaškov iz armiranega poliestra po SIST EN 14364, min. SN 5.000 N/m2, komplet z izdelano muldo in priključnimi cevmi (vtok, Iztok).  Premer jaška 1000mm, globina  1 - 2m, za priključno cev DN400mm. Minimalna debelina sten revizijskega jaška je 15mm. Jaški morajo biti izdelani po enaki tehnologiji kot kanalizacijske cevi. Vgradnja po detajlu.</t>
  </si>
  <si>
    <t>Nabava, dobava in montaža revizijskih jaškov iz armiranega poliestra po SIST EN 14364, min. SN 5.000 N/m2, komplet z izdelano muldo in priključnimi cevmi (vtok, Iztok).  Premer jaška 1000mm, globina  2 - 3m, za priključno cev DN400mm. Minimalna debelina sten revizijskega jaška je 15mm. Jaški morajo biti izdelani po enaki tehnologiji kot kanalizacijske cevi. Vgradnja po detajlu.</t>
  </si>
  <si>
    <t>Nabava, dobava in montaža revizijskih jaškov iz armiranega poliestra po SIST EN 14364, min. SN 5.000 N/m2, komplet z izdelano muldo in priključnimi cevmi (vtok, Iztok).  Premer jaška 1000mm, globina  3 - 4m, za priključno cev DN400mm. Minimalna debelina sten revizijskega jaška je 15mm. Jaški morajo biti izdelani po enaki tehnologiji kot kanalizacijske cevi. Vgradnja po detajlu.</t>
  </si>
  <si>
    <t>6207</t>
  </si>
  <si>
    <t>Dobava in vgradnja LTŽ pokrova fi 600mm, skladno s SIST EN 124-1:2015 D 400 kN, kjer je predviden promet s težkimi vozili ali vzdrževanje 30T. Pokrov izveden na zaklep z odprtinami za zračenje. Kot npr. tip: Norinco, PAM ali enakovredno. Skupaj z razbremenilno AB ploščo za montažo na cev DN 1000 mm, ter vsemi potrebnimi deli in materiali. Vključno z AB vencem za vgradnjo LTŽ pokrova ter  dobavo  in vgrajevanjem betona C16/20 in vso potrebno armaturo za betoniranje pete revizijskih jaškov.</t>
  </si>
  <si>
    <t>Dobava in vgradnja LTŽ pokrova fi 600mm, skladno s SIST EN 124-1:2015 D 400 kN, kjer je predviden promet s težkimi vozili ali vzdrževanje 30T. Pokrov izveden na zaklep z odprtinami za zračenje. Kot npr. tip: Norinco, PAM ali enakovredno. Skupaj z razbremenilno AB ploščo za montažo na cev DN 1200 mm, ter vsemi potrebnimi deli in materiali. Vključno z AB vencem za vgradnjo LTŽ pokrova ter  dobavo  in vgrajevanjem betona C16/20 in vso potrebno armaturo za betoniranje pete revizijskih jaškov.</t>
  </si>
  <si>
    <t>6.3</t>
  </si>
  <si>
    <t>ODCEPI ZA HIŠNE PRIKLJUČKE</t>
  </si>
  <si>
    <t>6301</t>
  </si>
  <si>
    <t>6302</t>
  </si>
  <si>
    <t>6303</t>
  </si>
  <si>
    <t>Izdelava vpadnega jaška iz PVC cevi DN 160 mm in fazonskih kosov, polno obbetonirano; po detajlu</t>
  </si>
  <si>
    <t>Čiščenje kanala pred izvedbo preizkusa tesnosti.</t>
  </si>
  <si>
    <t>6401</t>
  </si>
  <si>
    <t>6.4</t>
  </si>
  <si>
    <t>PREGLED</t>
  </si>
  <si>
    <t>Preizkus tesnosti kanala po standardu SIST EN 1610  - gravitacijski kanal. Vključno z vsemi dodatnimi in zaščitnimi deli.</t>
  </si>
  <si>
    <t>6402</t>
  </si>
  <si>
    <t>Pregled in snemanje s TV kamero vseh gravitacijskih kanalizacijskih cevi,  jaškov in vseh cevnih odsekov. Snemanje kanala po standardu SIST EN 13508-2:2003 in skladno z nemškimi smernicami ATV-M 143-2.</t>
  </si>
  <si>
    <t>6405</t>
  </si>
  <si>
    <t>Preizkus tesnosti kanala po standardu SIST EN 1610  - tlačni kanal. Vključno z vsemi dodatnimi in zaščitnimi deli.</t>
  </si>
  <si>
    <t>6403</t>
  </si>
  <si>
    <t>6.5</t>
  </si>
  <si>
    <t>KRIŽANJA</t>
  </si>
  <si>
    <t>Izvedba križanja z obstoječim vodovodom v skladu z navodili upravljavca komunalnega voda</t>
  </si>
  <si>
    <t>6501</t>
  </si>
  <si>
    <t>6502</t>
  </si>
  <si>
    <t>Izvedba križanja z obstoječim podzemnim vodom javne razsvetljave v skladu z navodili upravljavca komunalnega voda</t>
  </si>
  <si>
    <t>6503</t>
  </si>
  <si>
    <t>Izvedba križanja z obstoječim podzemnim telekomunikacijskim vodom v skladu z navodili upravljavca komunalnega voda</t>
  </si>
  <si>
    <t>Izvedba križanja z obstoječim podzemnim elektroenergetskim vodom v skladu z navodili upravljavca komunalnega voda</t>
  </si>
  <si>
    <t>6504</t>
  </si>
  <si>
    <t>Izvedba križanja z obstoječim kanalom za odpadno padavinsko vodo v skladu z navodili upravljavca komunalnega voda</t>
  </si>
  <si>
    <t>6505</t>
  </si>
  <si>
    <t>Izvedba križanja z obstoječim kanalom za odpadno vodo v skladu z navodili upravljavca komunalnega voda</t>
  </si>
  <si>
    <t>6506</t>
  </si>
  <si>
    <t>Izvedba križanja z obstoječim plinovodom v skladu z navodili upravljavca komunalnega voda</t>
  </si>
  <si>
    <t>6507</t>
  </si>
  <si>
    <t>Skupaj kanalizacijska dela</t>
  </si>
  <si>
    <t>7.0</t>
  </si>
  <si>
    <t>NAVEZAVE NA HIŠNE PRIKLJUČKE</t>
  </si>
  <si>
    <t>Vzdrževanje vseh prekopanih javnih površin v času od rušitve cestišča do vzpostavitve v prvotno stanje, ki zajema polivanje-protiprašna zaščito, dosip udarnih jam, izdelava nasipov za dostope do objektov, utrjevanje in planiranje vključno z dobavo materiala in delom.</t>
  </si>
  <si>
    <t>Zaščita obstoječih komunalnih vodov z obešanjem ali podpiranjem z vsemi deli in materiali. Vse v  skladu z navodili upravljavcev komunalnih vodov.</t>
  </si>
  <si>
    <t>7001</t>
  </si>
  <si>
    <t>Izdelava odcepa hišnega priključnega kanala na javnem kanalu GRP DN 250, s prefabriciranim sedlastim nastavkom  DN 250/160-45° in lokom PVC DN 160-45°, polno obbetonirano z betonom C16/20, po detajlu</t>
  </si>
  <si>
    <t>Izdelava odcepa hišnega priključnega kanala na javnem kanalu GRP DN 300, s prefabriciranim sedlastim nastavkom  DN 300/160-45° in lokom PVC DN 160-45°, polno obbetonirano z betonom C16/20, po detajlu</t>
  </si>
  <si>
    <t>Izdelava odcepa hišnega priključnega kanala na javnem kanalu GRP DN 400, s prefabriciranim sedlastim nastavkom  DN 400/160-45° in lokom PVC DN 160-45°, polno obbetonirano z betonom C16/20, po detajlu</t>
  </si>
  <si>
    <t>Izdelava navezave na hišne priključke z uporabo PVC cevi DN 160 SN8, po standardu EN1401-1.  Vključno z izkopom in varovanjem gradbene jame, nakladanjem in odvozom na stalno deponijo, skupaj s stroški deponije. Vključno s planiranjem in utrjevanjem dna jarka, nabavo, dobavo in vgradnjo betona za izdelavo armirane betonske posteljice in obbetoniranjem cevi ter zasipom do kote terena (po detajlu). Nabava, dobava in vgradnja lesenih pilotov fi 20cm pod betonsko posteljico na medsebojni razdalji 1,5m. Nabava, dobava in vgradnja novega zasipnega materiala. Vključno s črpanjem vode iz gradbene jame. Vključno z nabavo in položitvijo PVC cevi od navezave na odcep do revizijskega jaška. Vključno z vzpostavitvijo prvotnega stanja. Pri izdelavi hišnega priključka so vključena vsa režijska dela, zakoličba, postavitev profilov, rezanje asfalta, rušenje asfalta, odstranjevanje tlakovcev, robnikov, izkop, križanje z obstoječimi komunalnimi vodi in ostala dela v povezavi s hišnimi priključki. Izvede se ureditev in vsi potrebni ukrepi pri križanju s komunalno infrastrukturo skladno z navodili upravljavcev. Vključno z izdelavo geodetskega posnetka v skladu z zahtevami upravljavca kanalizacijskega omrežja. Vgradnja po detajlu.</t>
  </si>
  <si>
    <t>7002</t>
  </si>
  <si>
    <t>Skupaj navezava na hišne priključke</t>
  </si>
  <si>
    <t>7003</t>
  </si>
  <si>
    <t>7004</t>
  </si>
  <si>
    <t>0.1</t>
  </si>
  <si>
    <t>IZDELAVA NAČRTOV</t>
  </si>
  <si>
    <t>0.2</t>
  </si>
  <si>
    <t>OBVESTILNE TABLE NA GRADBIŠČU</t>
  </si>
  <si>
    <t>0201</t>
  </si>
  <si>
    <t>Skupaj preddela in gradbiščna dokumentacija</t>
  </si>
  <si>
    <t>Nabava, dobava in postavitev obvestilne table na gradbišču, skladno z zakonodajo. Odstranitev obvestilne table po izgradnji.</t>
  </si>
  <si>
    <t>Izdelava varnostnega načrta po predpisih o zagotavljanju varnosti in zdravja pri delu. V treh izvodih.</t>
  </si>
  <si>
    <t>1102</t>
  </si>
  <si>
    <t>Izdelava geodetskega posnetka in vris v kataster. Zajema tudi izdelavo geodetskega načrta s certifikatom, skico meritev, terenski zapisnik ter kopijo situacij starega in novega stanja. Datoteka koordinat z atributi za odcepe za hišne priključke z jaškom, prijava spremembe komunalnega voda v ASCII datoteki za prenos podatkov v GIS bazo JP VO - KA. Izdelano v tiskani (v treh izvodih) in elektronski obliki.</t>
  </si>
  <si>
    <t>1103</t>
  </si>
  <si>
    <t>Izdelava Projekta izvedenih del (PID) v treh izvodih v skladu s Pravilnikom o projektni dokumentaciji (Uradni list RS, št. 55/08) in zahtevami bodočega upravljavca. PID se preda tudi v elektronski obliki v 2 izvodih (formati: risbe v dwg, teksti v doc, preglednice v xls).</t>
  </si>
  <si>
    <t>1104</t>
  </si>
  <si>
    <t>Izdelava dokazila o zanesljivosti v treh izvodih v skladu s Pravilnikom o dokazilu o zanesljivosti objekta (Uradni list RS, št. 55/08).</t>
  </si>
  <si>
    <t>0101</t>
  </si>
  <si>
    <t>0102</t>
  </si>
  <si>
    <t>0103</t>
  </si>
  <si>
    <t>0104</t>
  </si>
  <si>
    <t>0105</t>
  </si>
  <si>
    <t>Izdelava poročila o ravnanju z gradbenimi odpadki v skladu z Uredbo o ravnanju z gradbenimi odpadki, ki nastanejo pri gradbenih delih. V treh izvodih.</t>
  </si>
  <si>
    <t xml:space="preserve">Koordinacija za varnost in zdravje pri delu na gradbišču v skladu s predpisi, ki obravnavajo to področje (Uredba o zagotavljanju varnosti in zdravja pri delu na začasnih in premičnih gradbiščih), vključno z vodenjem knjige ukrepov.  </t>
  </si>
  <si>
    <t>0.3</t>
  </si>
  <si>
    <t>OSTALI STROŠKI</t>
  </si>
  <si>
    <t>0301</t>
  </si>
  <si>
    <t>SKUPAJ  (vključno z DDV) :</t>
  </si>
  <si>
    <t>Črpališče - gradbeni in strojni del</t>
  </si>
  <si>
    <t>D.</t>
  </si>
  <si>
    <t>1101</t>
  </si>
  <si>
    <t>Fotoevidentiranje obstoječih objektov pred pričetkom gradnje. V ceni je zajeta izdelava poročila v obliki elaborata v 4-ih pisnih izvodih in 1 izvodu na nosilcu CD.</t>
  </si>
  <si>
    <t xml:space="preserve">Priprava gradbišča: odstranitev eventuelnih ovir, prometnih znakov in ureditev delovnega platoja, zavarovanje ograja. Po končanih delih gradbišče pospraviti in vzpostaviti v prvotno stanje. </t>
  </si>
  <si>
    <t>Poravnava območja in prirava terena za zabijanje zagatnic z odvozom odvečnega materiala</t>
  </si>
  <si>
    <t>Izvedba zaščite izkopa z zagatnicami: Zagatnice tipa Larssen 603 ali drugačne z ustreznim odporom W&gt;=1150 cm3/m', dolžine L=12m. V ceni zajeti najem, dovoz, manipulacije na gradbišču, zabijanje z vibracijskim zabijalom, čiščenje in odvoz ter mobilizacija in demobilizacija opreme. Vse zagatnice morajo biti po vgradnji medsebojno povezane. Izvajalec mora imeti povezovalne elemente za stikovanje zagatnic na vogalih. V ceni zajeti tudi delni izvlek posameznih zagatnic med povezovanjem črpališča z dohodnimi in odhodnimi kanali.</t>
  </si>
  <si>
    <t>Vgradnja reperjev za meritve horizontalnih pomikov vrha zagatne stene v smeri gradbene jame; v ceni zajeti vgradnjo 4 reperjev na vrhu zagatne stene (na sredini stranic), ničelno meritev in še 3 meritve za različne faze dela (izkop do 1 razpore; izkop do 2 razpore, izkop do konca)</t>
  </si>
  <si>
    <t>1303</t>
  </si>
  <si>
    <t>1304</t>
  </si>
  <si>
    <t>1305</t>
  </si>
  <si>
    <t>Izdelava razpor iz profila HEA200 ali močnejšim z ojačitvami in prirezovanjem, pripravo za zvare in varjenje priključnih zvarov, ter demontažo v skladu z napredovanjem projekta.</t>
  </si>
  <si>
    <t>Vtiskavanje dodatnih pilotov potrebnih za zaščito gradbene jame. Piloti so leseni, premera &gt;=25cm in dolžine cca 6m; v ecni upoštevati poravnavo glave pilota v dnu izkopa in izvedbo trna (2xφ16;L=0.7m /pilot) za povezavo
pilota in temelja.</t>
  </si>
  <si>
    <t>Izdelava in dobava jeklenega jarma svetlih dimenzij 6,0 x 1,5, sestavljenega iz varjenih jeklenih cevi premera 150 mm. Ocena</t>
  </si>
  <si>
    <t>Nabava, dobava in vgradnja jalovinskega materiala za začasni delovni plato na kotah izvedbe razpor in v dnu izkopa. Zasipni material se položi na ločilni geosintetik.</t>
  </si>
  <si>
    <t>Nabava, dobava in vgradnja dobro granuliranega in slabo propustnega jalovinskega materiala za zasip med zagatnicami in objektom. Zasip se mora izvesti v plasteh po 50 cm s sprotnim uvaljanjem do kote terena, tako daje dosežen modul Ev2 najmanj 40 Mpa in Ed=&gt;20 Mpa (merjeno pred izvlekom zagatnic) - upoštevana kubatura vgrajenega materiala</t>
  </si>
  <si>
    <t>ZUNANJA UREDITEV</t>
  </si>
  <si>
    <t>HIDROMEHANSKA OPREMA IN OBRTNIŠKA DELA</t>
  </si>
  <si>
    <t>1501</t>
  </si>
  <si>
    <t>2101</t>
  </si>
  <si>
    <t>2102</t>
  </si>
  <si>
    <t>2103</t>
  </si>
  <si>
    <t>2104</t>
  </si>
  <si>
    <t>2105</t>
  </si>
  <si>
    <t>2106</t>
  </si>
  <si>
    <t>2107</t>
  </si>
  <si>
    <t>2201</t>
  </si>
  <si>
    <t>2202</t>
  </si>
  <si>
    <t>2203</t>
  </si>
  <si>
    <t>4.3</t>
  </si>
  <si>
    <t>3101</t>
  </si>
  <si>
    <t>3103</t>
  </si>
  <si>
    <t>BETONSKA DELA</t>
  </si>
  <si>
    <t>PILOTI</t>
  </si>
  <si>
    <r>
      <t xml:space="preserve">Nabava, dobava in vgradnja cementnega betona C25/30, XC2, preseka 0,12-0,3 m3/m2 - </t>
    </r>
    <r>
      <rPr>
        <i/>
        <sz val="10"/>
        <rFont val="Arial"/>
        <family val="2"/>
        <charset val="238"/>
      </rPr>
      <t xml:space="preserve">Temeljna plošča črpališča </t>
    </r>
  </si>
  <si>
    <r>
      <t xml:space="preserve">Nabava, dobava in vgradnja cementnega betona C30/37, XC4, XF1, PV2, preseka 0,12-0,3 m3/m2 - </t>
    </r>
    <r>
      <rPr>
        <i/>
        <sz val="10"/>
        <rFont val="Arial"/>
        <family val="2"/>
        <charset val="238"/>
      </rPr>
      <t>Krovna plošča črpališča</t>
    </r>
  </si>
  <si>
    <r>
      <t xml:space="preserve">Nabava, dobava in vgradnja cementnega betona C30/37, XC4, XF1, PV2, preseka 0,12-0,3 m3/m2 - </t>
    </r>
    <r>
      <rPr>
        <i/>
        <sz val="10"/>
        <rFont val="Arial"/>
        <family val="2"/>
        <charset val="238"/>
      </rPr>
      <t>Vstopni jašek v črpališče</t>
    </r>
  </si>
  <si>
    <r>
      <t xml:space="preserve">Nabava, dobava in vgradnja cementnega betona C25/30, XC2, PV2, preseka 0,12-0,3 m3/m2 - </t>
    </r>
    <r>
      <rPr>
        <i/>
        <sz val="10"/>
        <rFont val="Arial"/>
        <family val="2"/>
        <charset val="238"/>
      </rPr>
      <t>Temeljna plošča armaturnega jaška</t>
    </r>
  </si>
  <si>
    <r>
      <t xml:space="preserve">Nabava, dobava in vgradnja cementnega betona C25/30, XC2, PV2, preseka 0,12-0,3 m3/m2 - </t>
    </r>
    <r>
      <rPr>
        <i/>
        <sz val="10"/>
        <rFont val="Arial"/>
        <family val="2"/>
        <charset val="238"/>
      </rPr>
      <t>Stene armaturnega jaška</t>
    </r>
  </si>
  <si>
    <r>
      <t xml:space="preserve">Nabava, dobava in vgradnja cementnega betona C25/30, XC2, PV2, preseka 0,12-0,3 m3/m2 - </t>
    </r>
    <r>
      <rPr>
        <i/>
        <sz val="10"/>
        <rFont val="Arial"/>
        <family val="2"/>
        <charset val="238"/>
      </rPr>
      <t>Krovna plošča armaturnega jaška</t>
    </r>
  </si>
  <si>
    <r>
      <t xml:space="preserve">Nabava, dobava in vgradnja cementnega betona C25/30, XC2, PV2, preseka 0,12-0,3 m3/m2 - </t>
    </r>
    <r>
      <rPr>
        <i/>
        <sz val="10"/>
        <rFont val="Arial"/>
        <family val="2"/>
        <charset val="238"/>
      </rPr>
      <t>Vstopna odprtina armaturnega jaška</t>
    </r>
  </si>
  <si>
    <r>
      <t xml:space="preserve">Nabava, dobava in vgradnja cementnega betona C25/30, XC2, preseka 0,12-0,3 m3/m2, vidni vogali plošče posneti s trikotno leseno letvico - </t>
    </r>
    <r>
      <rPr>
        <i/>
        <sz val="10"/>
        <rFont val="Arial"/>
        <family val="2"/>
        <charset val="238"/>
      </rPr>
      <t>Temelj bivalnega kontejnerja</t>
    </r>
  </si>
  <si>
    <r>
      <t xml:space="preserve">Dobava, ravnanje, rezanje, krivljenje, dovoz na gradbišče, polaganje in vezanje armature za AB konstrukcije; Rebrasta
armatura RA 400/500 - </t>
    </r>
    <r>
      <rPr>
        <i/>
        <sz val="10"/>
        <rFont val="Arial"/>
        <family val="2"/>
        <charset val="238"/>
      </rPr>
      <t>Črpališče</t>
    </r>
  </si>
  <si>
    <r>
      <t xml:space="preserve">Dobava, ravnanje, rezanje, krivljenje, dovoz na gradbišče, polaganje in vezanje armature za AB konstrukcije; Mrežna
armatura Q MAG 500/560 - </t>
    </r>
    <r>
      <rPr>
        <i/>
        <sz val="10"/>
        <rFont val="Arial"/>
        <family val="2"/>
        <charset val="238"/>
      </rPr>
      <t>Črpališče</t>
    </r>
  </si>
  <si>
    <r>
      <t xml:space="preserve">Dobava, ravnanje, rezanje, krivljenje, dovoz na gradbišče, polaganje in vezanje armature za AB konstrukcije; Rebrasta
armatura RA 400/500 - </t>
    </r>
    <r>
      <rPr>
        <i/>
        <sz val="10"/>
        <rFont val="Arial"/>
        <family val="2"/>
        <charset val="238"/>
      </rPr>
      <t>Armaturni jašek</t>
    </r>
  </si>
  <si>
    <r>
      <t xml:space="preserve">Dobava, ravnanje, rezanje, krivljenje, dovoz na gradbišče, polaganje in vezanje armature za AB konstrukcije; Mrežna
armatura Q MAG 500/560 - </t>
    </r>
    <r>
      <rPr>
        <i/>
        <sz val="10"/>
        <rFont val="Arial"/>
        <family val="2"/>
        <charset val="238"/>
      </rPr>
      <t>Armaturni jašek</t>
    </r>
  </si>
  <si>
    <r>
      <t xml:space="preserve">Dobava, ravnanje, rezanje, krivljenje, dovoz na gradbišče, polaganje in vezanje armature za AB konstrukcije; Rebrasta
armatura RA 400/500 - </t>
    </r>
    <r>
      <rPr>
        <i/>
        <sz val="10"/>
        <rFont val="Arial"/>
        <family val="2"/>
        <charset val="238"/>
      </rPr>
      <t>Temelj bivalnega kontejnerja</t>
    </r>
  </si>
  <si>
    <r>
      <t xml:space="preserve">Dobava, ravnanje, rezanje, krivljenje, dovoz na gradbišče, polaganje in vezanje armature za AB konstrukcije; Mrežna
armatura Q MAG 500/560 - </t>
    </r>
    <r>
      <rPr>
        <i/>
        <sz val="10"/>
        <rFont val="Arial"/>
        <family val="2"/>
        <charset val="238"/>
      </rPr>
      <t>Temelj bivalnega kontejnerja</t>
    </r>
  </si>
  <si>
    <t>Izdelava pilota pod AB ploščo bivalnega kontejner pri črpališču: Vklučno z nabavo, dobavo in zabijanjem lesenih pilotov fi 20 cm, h= 6,0 m, 4 kosi na en pilot, betoniranja AB temelja dim. 0,80x0,80x0,30m, izdelavo glave pilota iz betonskih cevi fi 50 cm, brez armature in sidranja v AB ploščo kontejnerja, upoštevano v postavkah za armaturo. Izvedba po detajlu.</t>
  </si>
  <si>
    <t>Izvedba točkovnega AB temelja za montažo stebra za panelno ograjo črpališča dim. 30x30x50cm, iz betona C25/30. V ceni je zajeta izdelava opaža, armature in betoniranje temeljev, kompletno z nabavo, dobavo in vgradnjo materialov.</t>
  </si>
  <si>
    <t>Izvedba AB temelja za montažo drsnih talno vodenih vrat širine 3 m. Okvirna dimenzija temelja je 665x30x60cm, izvedba po navodilih in skici dobavitelja vrat. V ceni je zajeta izdelava opaža, armature in betoniranje temeljev, kompletno z nabavo, dobavo in vgradnjo materialov.</t>
  </si>
  <si>
    <t>Nabava, dobava in vgradnja zemeljsko vlažnega  betona. Podložni beton pod jaški.</t>
  </si>
  <si>
    <t>3209</t>
  </si>
  <si>
    <t>TESARSKA DELA</t>
  </si>
  <si>
    <t>Zalivanje s črpnim betonom plastificiranih naklonin v dnu črpališča</t>
  </si>
  <si>
    <t>Dovoz in odvoz ter selitve opreme za zabijanje zagatnic</t>
  </si>
  <si>
    <t>Zakoličenje vogalov zaščite gradbene jame s postavitvijo gradbenih profilov in označbo višin.</t>
  </si>
  <si>
    <t>Zakoličenje objekta, z zavarovanjem osi  in vsa druga geodetska dela v času gradnje, ki so potrebna za nemoteno izvajanje del (smeri, višine, vmesne, začasne in končne zakoličbe…)</t>
  </si>
  <si>
    <t>Vertikalni strojni izkop gradbene jame globine 0-4m, v terenu III. kat. z nakladanjem na kamion.</t>
  </si>
  <si>
    <t>Ročni izkop jarka globine 0 - 2 m, z nakladanjem na kamion.</t>
  </si>
  <si>
    <t>4301</t>
  </si>
  <si>
    <t>TRANSPORTI, DEPONIJA</t>
  </si>
  <si>
    <t>Odvoz odkopanega materiala s kamionom na trajno gradbeno deponijo, vključno s stroški deponije.</t>
  </si>
  <si>
    <t>4302</t>
  </si>
  <si>
    <t>Zasip jarka z dovozom novega gramoznega zasipnega materiala  različnih frakcij z utrjevanjem v slojih po 30 cm do 95 % trdnosti po standardnem Proctorjevem postopku; vključno z nabavo in dobavo zasipnega materiala.</t>
  </si>
  <si>
    <t>Ročni izkop jarka z nakladanjem na kamion.</t>
  </si>
  <si>
    <t>2301</t>
  </si>
  <si>
    <r>
      <t xml:space="preserve">Izdelava enostranskega opaža za AB talno ploščo, s prenosom materiala do mesta vgradnje, razopaženjem in vsemi pomožnimi deli. Vključno z opažem za izvedbo poglobitve. - </t>
    </r>
    <r>
      <rPr>
        <i/>
        <sz val="10"/>
        <rFont val="Arial"/>
        <family val="2"/>
        <charset val="238"/>
      </rPr>
      <t>Črpališče, kontejner, arm. jašek</t>
    </r>
  </si>
  <si>
    <r>
      <t xml:space="preserve">Izdelava gladkega dvostranskega opaža za ravne AB stene s prenosom materiala do mesta vgraditve, razopaženjem in vsemi pomožnimi deli za neometane gladke betonske konstrukcije. Upoštevati je treba odprtine v stenah na stikih sten s cevovodi. - </t>
    </r>
    <r>
      <rPr>
        <i/>
        <sz val="10"/>
        <rFont val="Arial"/>
        <family val="2"/>
        <charset val="238"/>
      </rPr>
      <t>Črpališče, arm. jašek</t>
    </r>
  </si>
  <si>
    <r>
      <t xml:space="preserve">Izdelava gladkega opaža za AB ploščo, s prenosom materiala do mesta vgradnje, razopaženjem in vesmi pomožnimi deli za neometane gladke bet. konstrukcije; upoštevati je treba odprtine v plošči za vgradno vstopnih jaškov. </t>
    </r>
    <r>
      <rPr>
        <i/>
        <sz val="10"/>
        <rFont val="Arial"/>
        <family val="2"/>
        <charset val="238"/>
      </rPr>
      <t>Črpališče, arm. jašek</t>
    </r>
  </si>
  <si>
    <t>Skupaj zunanja ureditev</t>
  </si>
  <si>
    <t>MONTAŽNA IN DRUGA DELA</t>
  </si>
  <si>
    <r>
      <t xml:space="preserve">Dobava in montaža jaška črpališča premera D=2400 mm in višine H=5100 mm, s sidrnimi elementi pri dnu za pritrditev jaška na AB temelj; z odprtinami za tlačni vod in dotočne kanalske cevi.  Posoda je izdelana iz materiala, ki zagotavlja vodotesnost in odpornost mehanskim ter kemijskim vplivom (armirani poliester, polietilen, inp.).  Dno jaška je oblikovano s poševninami za preprečevanje "mrtvih con" in nabiranja usedlin na dnu jaška. Poševnine se izdelajo po načrtu oz. po navodilih dobavitelja črpalk. Poševnine so izdelane iz enakega materiala kot stene jaška, prazen prostor pod poševninami je zapolnjen z betonom.  </t>
    </r>
    <r>
      <rPr>
        <u/>
        <sz val="10"/>
        <rFont val="Arial"/>
        <family val="2"/>
        <charset val="238"/>
      </rPr>
      <t>Vsi preboji za inštalacije v črpalnem jašku se morajo ustrezno zatesniti, zaplastificirati.  Na vrhu črpalnega jaška namestiti gumi tesnila na stiku krovne AB plošče in stene jaška.</t>
    </r>
  </si>
  <si>
    <t>Nabava, dobava in montaža gibljive cevi na stojalu</t>
  </si>
  <si>
    <t>Nabava, dobava in namestitev gasilnega aparata S6 v bivalni kontejner črpališča.</t>
  </si>
  <si>
    <t>Izvedba dodatne toplotne izolacije iz ekstrudiranega polistirena v debelini 5 do 10cm med bivalnim kontejnerjem in tlemi na mestih prebojev za inštalacije.</t>
  </si>
  <si>
    <t>Dobava in postavitev panelne ograje okoli črpališča. Ograjni elementi so jekleni, vroče cinkani in plastificirani s poliestrom. Premer žice je min. fi 5mm, velikost okenc je 50x200mm, višina panela 2,0m. V ceno so všteti pripadajoči nosilni stebri ograje in kompleten potrebni pritrdilni in drugi pomožni material ter montaža ograje. Barva panelne ograje po navodilih upravljalca oz. RAL 6005</t>
  </si>
  <si>
    <t xml:space="preserve">Drsna talno vodena vrata na ročni pogon širine 3 metre. Nosilna konstrukcija in mreža so jekleni, vroče cinkani in barvani z barvo po navodilih upravljalca oz. RAL 6005. Vrata se dobavi s ključavnico. Vključno z dobavo, nabavo in montažo vrat z vodilnim profilom in vodilnimi valji ter nosilnim stebrom na betonsko gredo. </t>
  </si>
  <si>
    <t>Skupaj montažna in druga dela</t>
  </si>
  <si>
    <r>
      <t xml:space="preserve">Nabava, dobava in zabijanje lesenih pilotov fi 25 cm, h= 6,0 m, e=1,0 m, vključno z rezanjem glav pilotov na projektirano višino. V lesen pilot se zabijeta jeklena trna 2x fi 16 mm, l=0,70 m, ki se ju naveže na armaturo AB plošče. Potrebo po izvedbi lesenih pilotov potrdi geotehnični nadzor glede na ugotovljeno kvaliteto temeljnih tal. - </t>
    </r>
    <r>
      <rPr>
        <i/>
        <sz val="10"/>
        <rFont val="Arial"/>
        <family val="2"/>
        <charset val="238"/>
      </rPr>
      <t>Za črpališče in armaturni jašek</t>
    </r>
  </si>
  <si>
    <t>GRADBENA DELA ZA ELEKTRO INŠTALACIJE</t>
  </si>
  <si>
    <t>Izkop jarka za kabelsko kanalizacijo in ozemljitev v terenu III.ktg, s planiranjem dna; prerez jarka 60x90 cm</t>
  </si>
  <si>
    <t>Dobava in vgrajevanje peska za polaganje cevi kabelske  kanalizacije v deb. 10-15 cm pod cevjo in 30 cm nad cevjo; s postopnim utrjevanjem obsipa in zasipa cevi (stopnja zbitosti po Proctorju Dpr &gt;= 95 %)</t>
  </si>
  <si>
    <t>Nabava, dobava in vgradnja dvoslojnih cevi iz PEHD d110 mm za zaščito električnih vodov</t>
  </si>
  <si>
    <t>Nabava, dobava in polaganje ozemljitvenega traku AISI 316 30x3 mm med črpališčem in ozemljili ob dovodnem kablu, do MCC in ob zaščitni ograji. Priključen na ozemljitve pri omarici in ozemljila črpališča z vsem montažnim in pritrdilnim materialom.</t>
  </si>
  <si>
    <t>Nabava, dobava in polaganje opozorilnih trakov</t>
  </si>
  <si>
    <t>Zasip jarka z dovozom  novega zasipnega materiala  z utrjevanjem v slojih po 95 % trdnosti po standardnem Proktorjevem postopku</t>
  </si>
  <si>
    <t>3501</t>
  </si>
  <si>
    <t>3502</t>
  </si>
  <si>
    <t>3503</t>
  </si>
  <si>
    <t>3504</t>
  </si>
  <si>
    <t>3505</t>
  </si>
  <si>
    <t>3506</t>
  </si>
  <si>
    <t>5101</t>
  </si>
  <si>
    <t>Široki izkop vezljive zemljine globine do 1,0m, v terenu III. kategorije, strojno z nakladanjem na kamion</t>
  </si>
  <si>
    <r>
      <t xml:space="preserve">Vertikalni strojni izkop gradbene jame globine 4-6m, v terenu III. kat. z nakladanjem na kamion - </t>
    </r>
    <r>
      <rPr>
        <i/>
        <sz val="10"/>
        <rFont val="Arial"/>
        <family val="2"/>
        <charset val="238"/>
      </rPr>
      <t>Črpališče</t>
    </r>
  </si>
  <si>
    <r>
      <t>Strojni izkop gradbene jame skladno z določili geomehanskega poročila, globine 0-2m, v terenu III. kat. z nakladanjem na kamion - A</t>
    </r>
    <r>
      <rPr>
        <i/>
        <sz val="10"/>
        <rFont val="Arial"/>
        <family val="2"/>
        <charset val="238"/>
      </rPr>
      <t>rmaturni jašek</t>
    </r>
  </si>
  <si>
    <t>2108</t>
  </si>
  <si>
    <t>2109</t>
  </si>
  <si>
    <t>Ureditev planuma utrjene/stabilizirane vezljive zemljine – 3. kategorije</t>
  </si>
  <si>
    <t>Nabava, dobava in vgraditev geosintetika za ločilno plast pri izvedbi začasnega delovnega platoja (upoštevano 3x30m2)</t>
  </si>
  <si>
    <t>Nabava, dobava in vgraditev geotekstila za ločilno plast, natezna trdnost 14 do 16 kN/m2, gostote minimalno 300 g/m2. V ceni so zajeti preklopi in ves potreben pritrdilni material.</t>
  </si>
  <si>
    <t>5102</t>
  </si>
  <si>
    <t>5103</t>
  </si>
  <si>
    <t>5104</t>
  </si>
  <si>
    <t>5105</t>
  </si>
  <si>
    <t>Dobava in vgraditev predfabriciranega robnika iz cementnega betona s prerezom 8/25 cm</t>
  </si>
  <si>
    <t>5106</t>
  </si>
  <si>
    <t>5107</t>
  </si>
  <si>
    <t>5108</t>
  </si>
  <si>
    <t>5109</t>
  </si>
  <si>
    <t>Izdelava enoslojnega asfalta iz bituminizirane zmesi AC 16 surf B 50/70 A4 v debelini 8 cm vključno z nabavo in dobavo materiala</t>
  </si>
  <si>
    <t>Planiranje in valjanje planuma spodnjega ustroja - kamnite posteljice do 80 MPa.</t>
  </si>
  <si>
    <t>Polaganje betonskih travnih plošč na pesek, vibriranje tlakovcev z vibracijsko ploščo prevlečeno z gumo. Zasip s humusom in zasaditev travnega semena.</t>
  </si>
  <si>
    <t>Izdelava cestnega požiralnika iz betonskih cevi fi 50 cm, z betonskim temeljem in  LTŽ rešetko na vrhu, vključno z nabavo in dobavo materiala in izdelavo odtoka iz PVC cevi DN160. Globina požiralnika 1,5m. Po detajlu.</t>
  </si>
  <si>
    <t xml:space="preserve">Izdelava kanalizacije iz PVC cevi DN 160, v globini do 1,0 m, polaganje v betonsko posteljico in obbetoniranje cevi </t>
  </si>
  <si>
    <t xml:space="preserve">Izdelava kanalizacije iz PVC cevi DN 110 iz kontejnerja črpališča, v globini do 1,0 m, dolžina cevi cca. 3m, polaganje v betonsko posteljicom obbetoniranje cevi in priključitev na cev javne kanalizacije z vpadnim jaškom DN160. </t>
  </si>
  <si>
    <t>Izdelava priključka PVC cevi DN 160 na obstoječi kanal DN 600, izvedba s sedlastim kosom DN 600/160/45°, polno obbetonirano, vključno z potrebnim izkopom in zasipom.</t>
  </si>
  <si>
    <t>Razgrinjanje in planiranje humusa s transportom materiala iz začasne deponije v plasteh do 20cm. Ocena</t>
  </si>
  <si>
    <t>Setev trave: planiranje, setev in prekrivanje semena, valjanje in zalivanje</t>
  </si>
  <si>
    <t>Nabava, dobava in vgradnja litoželezne črpalke za odpadno vodo in blato s temperaturo do 40°C, pH 5,5 – 14, max. gostota medija 1.100 kg/m3, z vgrajenim 3-faznim IE 4 sinhronskim elektromotorjem z nazivno močjo 2,2 kW pri
500 – 1.450 obr/min. Direktni zagon pri 400V/50Hz, nazivni tok 7,01 A. Nastavljena moč motorja 1.500 W v celotnem območju črpanja. Konstantni navor na gredi črpalke v območju Q-H za zagotovitev minimalne možnosti mašenja rotorja. Programiran motor za samodejno odmašitev (spremba obratov in smeri vrtenja). S termičnimi stikali v navitjih za izklop pri pregretju nad 125°C; v ohišju motorja je tipalo FLS za detekcijo puščanja v motor. V črpalki je 2-lopatični samočistilni N-rotor iz Hard Iron™ (25% Cr) premera 200 mm, ima sesalno odprtino fi 120mm. Črpalka se spusti po vodilih in samodejno sklopi s tlačnim kolenom DN100 za
priključitev na tlačno cev DN100.</t>
  </si>
  <si>
    <t>Nabava, dobava in montaža kompletnega vodila za dvig črpalke; vodilo sestavljeno iz dveh cevi dimenzije 2", pritrjeno na stojalo črpalke na spodnjem delu in betonsko steno na vhodu v črpališče, material nerjaveče jeklo AISI 316; dolžino vodila 5150mm preveriti na mestu vgradnje; kompletno z vsem priborom in materialom za montažo.</t>
  </si>
  <si>
    <t>Kompletna izvedba tlačnih vodov od črpalk do priključitve na cevovod pred armaturnim jaškom izven objekta črpališča; Material: AISI 316. Posamezni elementi tlačnega voda so varjeni. Dolžino in obliko tlačnega voda je potrebno prilagoditi dejanskemu stanju na terenu.</t>
  </si>
  <si>
    <t>Črpalka NX 6020.181 MT; 2,2kW IE4; set 1.500W; DN100; HI/HI , 2 kosa</t>
  </si>
  <si>
    <t>tlačni vod FF DN100, L=1200mm; 1 kos</t>
  </si>
  <si>
    <t>tlačni vod FF DN100, L=1900mm; 1 kos</t>
  </si>
  <si>
    <t>SKUPAJ 2 kos črpalka z zaščitami in priborom</t>
  </si>
  <si>
    <t>Nabava, dobava in vgradnja zaščite natoka na črpalke iz nerjaveče pločevine deb. 3mm, dim. 1600×1000mm, Kompletno z vsem potrebnim deli in materiali za vgradnjo.</t>
  </si>
  <si>
    <t>Kompletna izvedba prezračevanja črpalnega jaška: cevi iz nerjavečega jekla AISI 304, DN100. Izvede se prezračevanje in odzračevanje  jaška (poz. 8.1 in 8.2). Skupna dolžina cevi L=12m (mere kontrolirati na terenu!), kolena 90° - 2 kosa. Posamezni elementi so med seboj varjeni. Oba zračnika sta na zunanjem delu pokrita z zaščitno kapo (2 kosa). Višina zračnikov nad končnim terenom H=2,2m. Kompletno z vsemi potrebnimi deli in pritrditvenim materialom.</t>
  </si>
  <si>
    <t xml:space="preserve">Dobava in montaža pohodnega pokrova na vhodni odprtini črpališča (poz. 8) iz profilirane pločevine s ključavnico: Pokrov dimenzij 1200×800mm, izdelan iz rebraste aluminijaste pločevine debeline 7mm, s spodnje strani diagonalno ojačen,  pritrjen preko tečajev, z ročico na izvlek. Za zaklepanje pokrovov se predvidi kotni profil z ustreznimi odprtinami za uho obešanke, ušesa pritrjena na nosilni okvir. Mere preveriti na mestu lokacije. </t>
  </si>
  <si>
    <t xml:space="preserve">Dobava in montaža pohodnega pokrova na vhodni odprtini armaturnega jaška iz profilirane pločevine s ključavnico: Pokrov dimenzij 800×800mm izdelan iz rebraste aluminijaste pločevine debeline 7mm, s spodnje strani diagonalno ojačen,  pritrjen preko tečajev, z ročico na izvlek. Za zaklepanje pokrovov se predvidi kotni profil z ustreznimi odprtinami za uho obešanke, ušesa pritrjena na nosilni okvir. Mere preveriti na mestu lokacije. </t>
  </si>
  <si>
    <t>Nabava, dobava in vgradnja lestve za vstop v armaturni jašek; Lestev se dobavi s podaljškom za oprijem pri vstopanju (izvlačljivi del na vrhu lestve), dolžine 1100mm, konzolo (izvlačljivi del na vrhu lestve), konzolo za pritrditev na steno in tla (2 kosa), vključno s potrebnim vijačnim oziroma pritrdilnim materialom. Vsa predvidena oprema mora biti iz nerjavečega materiala ali nerjavečega jekla AISI 304. Dolžina lestve L = 2800 mm. Lestev izdelana skladno s standardom SIST EN 14396:2004</t>
  </si>
  <si>
    <t>Nabava, dobava in vgradnja pohodne rešetke dim. 400x400 mm na poglobitvi v armaturnem jašku. Rešetka iz nerjavečega materiala ali nerjavečega jekla AISI 304. Dimenzijo rešetke prilagoditi  dejanskemu stanju na terenu.</t>
  </si>
  <si>
    <t>Nabava, dobava in montaža tlačnih vodov v armaturnem jašku, material nerjaveče jeklo AISI 316.</t>
  </si>
  <si>
    <t>tlačni vod FF DN100, L=1000mm; 4 kos</t>
  </si>
  <si>
    <t>tlačni vod FF DN100, L=500mm; 4 kos</t>
  </si>
  <si>
    <t>tlačni vod FF DN100, L=2420mm; 2 kos</t>
  </si>
  <si>
    <t>tlačni vod FF DN100, L=500mm; 2 kos</t>
  </si>
  <si>
    <t>FFK-Q kos DN100/90°; 2 kos</t>
  </si>
  <si>
    <t>FFK-Q kos DN100/45°; 2 kos</t>
  </si>
  <si>
    <t>Montažni P kpl. (zaklep DN100, tesnilo , vijaki kpl.); 2 kos</t>
  </si>
  <si>
    <t>Motorni kabel S3x2,5+3x2,5/3+S(4x0,5) – 10m; 2 kos</t>
  </si>
  <si>
    <t>Držalo kabla 19-27mm; 2 kos</t>
  </si>
  <si>
    <t>Koleno DN100; PN 16 s prirob. po ISO 7005-2; 2 kos</t>
  </si>
  <si>
    <t>Sidrni vijaki 4xM16 z ampulami za sidranje; 2 kos</t>
  </si>
  <si>
    <t>Zgornje držalo vodil iz AISI 316 s pritrdilnim kpl.; 2 kos</t>
  </si>
  <si>
    <t>Veriga iz AISI 316, nosilnost 500 kg, dolžina 5m; 2 kos</t>
  </si>
  <si>
    <t>Vponka iz AISI 316; 2 kos</t>
  </si>
  <si>
    <t>SKUPAJ tlačni vod v črpališču</t>
  </si>
  <si>
    <t>Nabava, dobava in montaža servisnega drsnega zasuna šiber izvedbe s prirobničnimi priključki DIN 2642/EN 1092-2; dimenzijaDN 100</t>
  </si>
  <si>
    <t>Nabava dobava in montaža prirobničnega enosmernega avtomatičnega ventila z mehkim tesnilom za uporabo v horizontalni legi DN 100 - protipovratni ventil s kroglo.</t>
  </si>
  <si>
    <t>Nabava, dobava in montaža prirobničnega montažno demontažnega kosa; DN100</t>
  </si>
  <si>
    <t>Nabava, dobava in montaža prirobničnega kompenzatorja z mehom iz EPDM gume; DN100</t>
  </si>
  <si>
    <t>OPOMBI: Vsi vijaki in podložke iz nerjevečega jekla min. kvalitete AISI 316 ali pocinkani. Vse vgrajene armature (lopute, zasuni,) morajo biti obvezno izvedbe za kanalizacijo za komunalno odpadno vodo! Deli iz nodularne litine so zunaj in znotraj premazani z epoksi barvo min 250 μm.</t>
  </si>
  <si>
    <t>Dobava in montaža cevnega ventilatorja pod kapo prezračevalne cevi. Maksimalni pretok 89 l/s, Zaščitni razred motor IP54</t>
  </si>
  <si>
    <t>Dobava in montaža paketnega cevnega kemičnega filtra na prezračevalni cevi črpalnega modula; kompletno z vsemi potrebnimi deli in pritrditvenim materialom. Filter se namesti na odduh iz posode črpališča.</t>
  </si>
  <si>
    <t>Nabava, dobava in montaža spojke s prirobnico DN100 za PEHD d125, sidrni spoj (kot npr GF MJ3057)</t>
  </si>
  <si>
    <t>Skupaj hidromehanska oprema in obrtniška dela</t>
  </si>
  <si>
    <t>2401</t>
  </si>
  <si>
    <t>3601</t>
  </si>
  <si>
    <t>3401</t>
  </si>
  <si>
    <t>4401</t>
  </si>
  <si>
    <t>5401</t>
  </si>
  <si>
    <t>6601</t>
  </si>
  <si>
    <t>7005</t>
  </si>
  <si>
    <t>1205</t>
  </si>
  <si>
    <t>1206</t>
  </si>
  <si>
    <t>2204</t>
  </si>
  <si>
    <t>2205</t>
  </si>
  <si>
    <t>2207</t>
  </si>
  <si>
    <t>2209</t>
  </si>
  <si>
    <t>2210</t>
  </si>
  <si>
    <t xml:space="preserve">2302 </t>
  </si>
  <si>
    <t>3104</t>
  </si>
  <si>
    <t>3202</t>
  </si>
  <si>
    <t>3203</t>
  </si>
  <si>
    <t>3302</t>
  </si>
  <si>
    <t>3303</t>
  </si>
  <si>
    <t>3304</t>
  </si>
  <si>
    <t>3306</t>
  </si>
  <si>
    <t>3307</t>
  </si>
  <si>
    <t>3308</t>
  </si>
  <si>
    <t>4102</t>
  </si>
  <si>
    <t>4103</t>
  </si>
  <si>
    <t>4104</t>
  </si>
  <si>
    <t>4105</t>
  </si>
  <si>
    <t>4206</t>
  </si>
  <si>
    <t>6208</t>
  </si>
  <si>
    <t>6209</t>
  </si>
  <si>
    <t>6304</t>
  </si>
  <si>
    <t>6509</t>
  </si>
  <si>
    <t>Stikalni blok z vso opremo elektroinštalacij dobavi in izvede dobavitelj</t>
  </si>
  <si>
    <t>hidromehanske opreme črpališča!</t>
  </si>
  <si>
    <t>Vsa vgrajena oprema elektroinštalacij mora biti obvezno usklajena in odobrena</t>
  </si>
  <si>
    <t>s strani predstavnika bodočega upravljavca črpališča!</t>
  </si>
  <si>
    <t>Programska oprema</t>
  </si>
  <si>
    <t>Stikalni blok</t>
  </si>
  <si>
    <t>Krmilnik</t>
  </si>
  <si>
    <t>Merilna oprema</t>
  </si>
  <si>
    <t>Dovodni kabel in cevi za el. kable z ozemljitvijo</t>
  </si>
  <si>
    <t>Elektro material in oprema</t>
  </si>
  <si>
    <t>Vodovni material in elektro material</t>
  </si>
  <si>
    <t>Črpališče - električne inštalacije in oprema</t>
  </si>
  <si>
    <t>Opomba: Nizkonapetostni dovodni kabel je obdelan v načrtu elektro priključka.</t>
  </si>
  <si>
    <t>Kanalizacija - odsek Peruzzijeva ulica</t>
  </si>
  <si>
    <t>Določanje in označevanje obstoječih podzemnih naprav, ki se križajo ali potekajo vzporedno s predvideno infrastrukturo,  z vidnimi znaki na terenu, s pisanjem zapisnika o primopredaji, eventuelne skice. Obračun po m1 predvidene kanalizacije.</t>
  </si>
  <si>
    <t>Opomba: Pri posegih v obstoječe vozišče je upoštevana obnova spodnjega ustroja in nosilnega sloja vozišča v širini 1,8m (širina jarka 1,5 m + 0,30cm), pri obrabni plasti vozišča pa je upoštevana preplastitev celotnega voznega pasu ceste v širini 3,5m.</t>
  </si>
  <si>
    <t>Izdelava nevezane nosilne plasti enakomerno zrnatega drobljenca iz kamnine v debelini 21 do 30 cm vključno z nabavo in dobavo materiala</t>
  </si>
  <si>
    <t>vozišče</t>
  </si>
  <si>
    <t>pločnik</t>
  </si>
  <si>
    <t>Izdelava obrabne in zaporne plasti bituminizirane zmesi AC 8 surf B 70/100 A3 v debelini 4 cm vključno z nabavo in dobavo materiala</t>
  </si>
  <si>
    <t>2211</t>
  </si>
  <si>
    <t>Strojno čiščenje utrjene/odrezkane površine/podlage pred pobrizgom z bitumenskim vezivom</t>
  </si>
  <si>
    <t>Pobrizg podlage s polimerno bitumensko emulzijo 0,31 do 0,50 kg/m2</t>
  </si>
  <si>
    <t>Premaz stika z bitumensko zmesjo za tesnenje stikov pri vgradnji asfaltnih oblog (npr. sika dilaplast). V ceni je zajeta nabava, dobava in vgradnja materiala, vključno z vsemi pripravljalnimi, pomožnimi in dodatnimi deli.</t>
  </si>
  <si>
    <t>2213</t>
  </si>
  <si>
    <t>Zavarovanje gradbene jame z lesenimi piloti in jeklenim jarmom. Piloti se zabijajo po 3 kosi na m na vsako stran izkopane gradbene jame. Piloti so premera 20cm in dolžine 6-7 m. Zavarovanje se uporabi na lokacijah, kjer je potrebno ščititi korenine dreves. Piloti se zabijajo po 3 kosi na m na vsako stran gr. jame. Upoštevano 6 m varovanja na eno drevo. Obračun po kosu drevesa.</t>
  </si>
  <si>
    <t>Zasipavanje jarka z izkopanim materialom, s komprimiranjem v slojih po 30 cm, do 95 % zgoščenosti po standardnem Proctorjevem postopku, vključno z dovozom z začasne deponije.</t>
  </si>
  <si>
    <t>Odvoz odkopanega materiala s kamionom na začasno gradbeno deponijo.</t>
  </si>
  <si>
    <t>6210</t>
  </si>
  <si>
    <t>6211</t>
  </si>
  <si>
    <t>Nabava, dobava in montaža revizijskih jaškov iz armiranega poliestra po SIST EN 14364, min. SN 5.000 N/m2, komplet z izdelano muldo in priključnimi cevmi (vtok, Iztok).  Premer jaška 1000mm, globina  1 - 2m, za priključno cev DN250-300mm. Minimalna debelina sten revizijskega jaška je 15mm. Jaški morajo biti izdelani po enaki tehnologiji kot kanalizacijske cevi. Vključno s sidranjem jaška v AB ploščo in obbetoniranjemspodnjega dela jaška. Vgradnja po detajlu.</t>
  </si>
  <si>
    <t>Dobava revizijskih jaškov iz armiranega poliestra  po SIST EN 14 364: 2013, komplet z izdelano muldo. Komplet z razbremenilno ploščo za pokrov, AB vencem in LŽ pokrovom fi 600 mm, EN 124-1:2015 nosilnost vsaj C400 kN. Premer jaška 1000mm za priključno cev DN160 mm do globine jaška 2,5m. V ceni je vključena tudi izdelava AB temeljne plošče jaška debeline 20cm, iz betona C25/30 in nabavo, dobavo in vgradnjo lesenega pilota fi 20cm, dolžine 6m pod jaškom. Postavitev jaška za parcelno mejo s pokrovom nosilnosti 400 kN - povozne površine.</t>
  </si>
  <si>
    <t>Dobava revizijskih jaškov iz armiranega poliestra  po SIST EN 14 364: 2013, komplet z izdelano muldo. Komplet z razbremenilno ploščo za pokrov, AB vencem in LŽ pokrovom fi 600 mm, EN 124-1:2015 nosilnost vsaj C250 kN. Premer jaška 1000mm za priključno cev DN160mm do globine jaška 2,5m. V ceni je vključena tudi izdelava AB temeljne plošče jaška debeline 20cm, iz betona C25/30 in nabavo, dobavo in vgradnjo lesenega pilota fi 20cm, dolžine 6m pod jaškom. Postavitev jaška za parcelno mejo s pokrovom nosilnosti 250 kN - nepovozne površine.</t>
  </si>
  <si>
    <t>Dobava revizijskih jaškov iz armiranega poliestra  po SIST EN 14 364: 2013, komplet z izdelano muldo. Komplet z razbremenilno ploščo za pokrov, AB vencem in LŽ pokrovom fi 600 mm, EN 124-1:2015 nosilnost vsaj C400 kN. Premer jaška 1000mm za priključno cev DN200 mm do globine jaška 2,5m. V ceni je vključena tudi izdelava AB temeljne plošče jaška debeline 20cm, iz betona C25/30 in nabavo, dobavo in vgradnjo lesenega pilota fi 20cm, dolžine 6m pod jaškom. Postavitev jaška za parcelno mejo s pokrovom nosilnosti 400 kN - povozne površine.</t>
  </si>
  <si>
    <t>Rušenje obstoječega kanala za padavinsko vodo PVC DN 300, vključno z odvozom materiala na stalno deponijo, po končanih delih vzpostavitev prvotno stanje.</t>
  </si>
  <si>
    <t>Nabava, dobava in montaža revizijskih jaškov iz armiranega poliestra po SIST EN 14364, min. SN 5.000 N/m2, komplet z izdelano muldo in priključnimi cevmi (vtok, Iztok).  Premer jaška 1200mm, globina  4 - 5m. Jašek ima vlaminirani dve vhodni fiksni prirobnici DN 250 in DN 300 (glej detajl). Minimalna debelina sten revizijskega jaška je 15mm. Jaški morajo biti izdelani po enaki tehnologiji kot kanalizacijske cevi. Vgradnja po detajlu.</t>
  </si>
  <si>
    <t>Kanalizacija - odsek Jurčkova cesta</t>
  </si>
  <si>
    <t>(Kanal K3)</t>
  </si>
  <si>
    <t xml:space="preserve">Izdelava tankoslojne vzdolžne označbe, širina črte 10 cm; svetlostni faktor, drsnost, nočna vidnost v mokrih pogojih, kromatske koordinate morajo ustrezati vrednostim znotraj območja, ki ga določa normativ SIST EN 1436. - </t>
  </si>
  <si>
    <t>Dobava in zasaditev sadik avtohtonega drevja. Sadike mora pred vgradnjo potrditi krajinski arhitekt oz. projektant.</t>
  </si>
  <si>
    <t>Odriv deponiranega kamnitega materiala za čas gradnje kanalizacije - ocena</t>
  </si>
  <si>
    <t>Ureditev gradbiščne poti v širini 4,0m v času gradnje vzdolž trase kanalizacije; kompletno z nabavo, dobavo, vgradnjo materiala in utrditvijo vozišča. Po končani gradnji vzpostavitev terena v prvotno stanje. - Ocena</t>
  </si>
  <si>
    <t>Zaščita robu izkopanega jarka ob drevoredu s pokrivanjem brežine z juto ali filcem in rednim zalivanjem. Upoštevana zaščita v območju korenin ščitenih dreves - ocena</t>
  </si>
  <si>
    <t>Postavitev zaščitne ograje za zaščito drevoreda, po navodilih iz arborističnega elaborata in nadzora arborista svetovalca. - Ocena</t>
  </si>
  <si>
    <t>Rušenje vseh vrst obstoječih ograj in vzpostavitev v prvotno stanje po končani gradnji. Vključno z vsemi deli, izkopi, materiali, transporti, ter pristojbinami za odlaganje na deponiji.</t>
  </si>
  <si>
    <t>Odstranitev telekomunikacijske omarice in deponiranje v času gradnje, po končani gradnji vzpostavitev v prvotno stanje.</t>
  </si>
  <si>
    <t>3309</t>
  </si>
  <si>
    <t>3310</t>
  </si>
  <si>
    <t>Rušenje betona pri polno obbetoniranih obstoječih TK vodih in elektro vodih, nakladanje in odvoz materiala na stalno deponijo (vključno s stroški deponije). Zaščita TK in elektro vodov in vzpostavitev prvotnega stanja (vključno z obbetoniranjem) z vsemi deli in materiali. Vse v  skladu z navodili upravljavcev komunalnih vodov.</t>
  </si>
  <si>
    <t>Rušenje obstoječega betonskega jaška TK vodov, vključno z odvozom materiala na stalno deponijo, po končanih delih vzpostavitev prvotno stanje.</t>
  </si>
  <si>
    <t>Meritve in PID načrti</t>
  </si>
  <si>
    <t>Nadzor pri gradnji</t>
  </si>
  <si>
    <t>VSE SKUPAJ</t>
  </si>
  <si>
    <t>Dobavi in izvede se oprema po specifikaciji v tehničnem poročilu</t>
  </si>
  <si>
    <t>VODOVODNI PRIKLJUČEK</t>
  </si>
  <si>
    <t>7101</t>
  </si>
  <si>
    <t>7102</t>
  </si>
  <si>
    <t>7106</t>
  </si>
  <si>
    <t>7107</t>
  </si>
  <si>
    <t>7108</t>
  </si>
  <si>
    <t>7109</t>
  </si>
  <si>
    <t>7110</t>
  </si>
  <si>
    <t>7111</t>
  </si>
  <si>
    <t>7201</t>
  </si>
  <si>
    <t>7202</t>
  </si>
  <si>
    <t>7203</t>
  </si>
  <si>
    <t>7204</t>
  </si>
  <si>
    <t>7206</t>
  </si>
  <si>
    <t>7301</t>
  </si>
  <si>
    <t>7302</t>
  </si>
  <si>
    <t>7401</t>
  </si>
  <si>
    <t>MONTAŽNA DELA</t>
  </si>
  <si>
    <t>VODOVODNI MATERIAL</t>
  </si>
  <si>
    <t>Skupaj vodovodni priključek</t>
  </si>
  <si>
    <t>Zakoličba osi cevovoda z zavarovanjem osi, oznako horizontalnih in vertikalnih lomov, oznako vozlišč, odcepov in zakoličba mesta prevezave na javni cevovod ter vris v kataster in izdelava geodetskega posnetka.</t>
  </si>
  <si>
    <t>Postavitev gradbenih profilov na vzpostavljeno os trase cevovoda ter določitev nivoja za merjenje globine izkopa in polaganje cevovoda</t>
  </si>
  <si>
    <t>Strojni izkop jarka globine do 2,0 m, z odlaganjem materiala 1,0 m od roba izkopa. Brežine se izvajajo v naklonu 60°. Širina dna izkopa je [cm]: 50cm; 90% od celotnega izkopa</t>
  </si>
  <si>
    <t>Ročni izkop jarka globine do 2,0 m, z odlaganjem materiala 1,0 m od roba izkopa. Brežine se izvajajo v naklonu 60°. Širina dna izkopa je [cm]: 50cm; 10% od celotnega izkopa</t>
  </si>
  <si>
    <t>Ročno planiranje dna jarka s točnostjo do 3 cm v projektiranem padcu.</t>
  </si>
  <si>
    <t>Izdelava peščenega nasipa za izravnavo dna jarka debeline cca 10 cm, z 2 sejanim peskom</t>
  </si>
  <si>
    <t>Nabava in transport materiala za izdelavo nasipa nad položeno cevjo, na nasip za izravnavo jarka se izvede 3-5 cm debel nasip za poravnavo tal v katerega si cev izdela ležišče. Obsip cevi se izvaja v slojih po 15-20 cm istočasno na obeh straneh cevi. Paziti je potrebno, da se cev ne premakne iz ležišča. Obsip in nasip se utrjujeta po standardnem Proktorjevem postopku do 90% trdnosti. Obsipni material je 2x sejani pesek.</t>
  </si>
  <si>
    <t>Zasipavanje vodovodnega jarka z novim zasipnim materialom s komprimiranjem zemljine v slojih po 20 cm. Obračun za 1m3 izvedenega zasipa.</t>
  </si>
  <si>
    <t>5110</t>
  </si>
  <si>
    <t>Odvoz odkopanega materiala s kamionom kiperjem na gradbeno deponijo do 5 km, z nakladanjem, razkladanjem, razgrinjanjem, planiranjem in utrjevanjem v slojih po 50 cm. Vključno s stroški deponije.</t>
  </si>
  <si>
    <t>Podbetoniranje vodovodne armature, zasuni Obračun 0,25 m3/kos izvedenega podbetoniranja.</t>
  </si>
  <si>
    <t>5111</t>
  </si>
  <si>
    <t>ZEMELJSKA IN GRADBENA DELA</t>
  </si>
  <si>
    <t>SKUPAJ ZEMELJSKA IN GRADBENA DELA - vodovodni piključek</t>
  </si>
  <si>
    <t xml:space="preserve">Priprava gradbišča, deponija vodovodnega materiala, prevoz in prenos vodovodnega materiala iz deponije do mesta vgradnje, spuščanje vodovodnega materiala v jarek ter poravnava. </t>
  </si>
  <si>
    <t>Montaža vodovodnih cevi, na peščeno posteljico; nabava in polaganje signalnega in opozorilnega traku nad vodovodnimi cevmi;</t>
  </si>
  <si>
    <t xml:space="preserve">Tlačni preizkus položenega cevovoda po standardu SIST EN 805; Izpiranje položenega cevovoda. </t>
  </si>
  <si>
    <t>Montaža vodovodne armature in fitingov v bivalnem kontejnerju po specifikaciji materiala.</t>
  </si>
  <si>
    <t>5204</t>
  </si>
  <si>
    <t>5205</t>
  </si>
  <si>
    <t>Montaža zasunov z vgradno garnituro in cestno kapo ter montažo betonskih podložnih plošč.</t>
  </si>
  <si>
    <t>SKUPAJ MONTAŽNA DELA - vodovodni piključek</t>
  </si>
  <si>
    <t xml:space="preserve">Cevi PE100d32/PN 16  priključna cev </t>
  </si>
  <si>
    <t xml:space="preserve">Cevi PE80d75/PN 12.5, zaščitna cev </t>
  </si>
  <si>
    <t>5302</t>
  </si>
  <si>
    <t>5303</t>
  </si>
  <si>
    <t>SKUPAJ VODOVODNI MATERIAL - vodovodni piključek</t>
  </si>
  <si>
    <r>
      <t xml:space="preserve">Nabava, dobava in vgradnja prirobničnega servisnega drsnega zasuna DN 300 šiber izvedbe s snemljivim vretenom </t>
    </r>
    <r>
      <rPr>
        <i/>
        <sz val="10"/>
        <rFont val="Arial"/>
        <family val="2"/>
        <charset val="238"/>
      </rPr>
      <t>(v revizijskem jašku ZJ pred črpališčem)</t>
    </r>
    <r>
      <rPr>
        <sz val="10"/>
        <rFont val="Arial"/>
        <family val="2"/>
        <charset val="238"/>
      </rPr>
      <t>.</t>
    </r>
  </si>
  <si>
    <t>1.</t>
  </si>
  <si>
    <t>2.</t>
  </si>
  <si>
    <t>3.</t>
  </si>
  <si>
    <t>4.</t>
  </si>
  <si>
    <t>5.</t>
  </si>
  <si>
    <t>6.</t>
  </si>
  <si>
    <t>7.</t>
  </si>
  <si>
    <t>9.</t>
  </si>
  <si>
    <t>Vodovodna armatura v bivalnem kontejnerju: pipa krogelna R1'' - 1 kos, pipa krogelna R1'' z izpustom - 1 kos, zmanjševalni kos R1''-R3/4'' - 2 kosa, vložek nepovratnega ventila - 1 kos, spojka ravna za PE z nav. d32 - 2 kos, nastavljiva spojnica R3/4'' - 2 kos; vključno s stroški transporta materiala</t>
  </si>
  <si>
    <t>Vodomer APATOR WM 4 DN20 z impulznim izhodom in nosilcem; vključno s stroški transporta materiala</t>
  </si>
  <si>
    <t xml:space="preserve">Material za daljinsko odčitavanje vodomerov, vključno z vgradnjo, programiranjem in izdelavo poročila  -REED senzor za vodomer APATOR WM 4 DN20  - radio modul </t>
  </si>
  <si>
    <t>5304</t>
  </si>
  <si>
    <t>5305</t>
  </si>
  <si>
    <t>5306</t>
  </si>
  <si>
    <t>Univerzalni navrtni zasun za NL DN 250 cev iz vgradno garnituro (h=2,20 m) in cestno kapo ter betonskim podstavkom s priklopom na cev d32; vključno s stroški transporta materiala</t>
  </si>
  <si>
    <t>Nabava, dobava in namestitev table na ograjo črpališča z napisom »Nepooblaščenim dostop prepovedan«.</t>
  </si>
  <si>
    <t>4109</t>
  </si>
  <si>
    <t xml:space="preserve">Dobava in postavitev bivalnega kontejnerja minimalnih notranjih mer 3,0m x 2,4m in višine 2,5m, kompletno s potrebno interno vodovodno inštalacijo, umivalnikom, WC-jem, radiatorjem in vodovodno pipo z navojem 3/4" za priključitev cevi za pranje. Vsi zunanji profili vroče cinkani in 2×barvani. Notranje in zunanje stene sendvič sistem z zunanjo (notranjo) plastjo vroče cinkane pločevine. Vinilna talna obloga ali podobno razreda uporabe 42 (EN ISO 10874) ali boljše, z odpornostjo proti drsenju R11 (DIN 51130) ali boljše. Faktor toplotne prevodnosti strehe, sten in tal vsaj 0,4 W/(mK) ali boljše. Enokrilna vrata š=0,8m, h=2,0m, prezračevalna reža na spodnjem delu vrat, okna z zaščitno mrežo, električni ventilator (ø100; minimalno 25l/s) za prezračevanje elektro prostora, izoliran objekt z vgrajenim grelnikom za preprečevanje nabiranja kondenza. Barva fasade, svetlo siva (RAL 7035) oz. po željah upravljalca objekta in skladno z OPN. Vključno z transportom in vsemi montažnimi deli. Prefabriciran izdelek z vgrajenimi notranjimi inštalacijami (priklop vode ter iztoka). Objekt se dobavi vključno z vsemi zahtevanimi sanitarnimi elementi, opremo in stavbnim pohištvom (bojler V=10 l, umivalnik, držalo brisač, ogledalo, pisarniški pult, stol, koš za smeti, termostatski radiator, ventilator v elektro prostoru). Izolacijska prekinitev: na vogalih kontejnerja se med kontejnerjem in AB temeljem namesti podložna plošča  6mm iz trde plastike. Režo med betonom in kovinsko konstrukcijo zapolniti s trajno el. kitom. Na prag pod vhodnimi vrati namestiti opozorilni trakom. Vključno z transportom in vsemi montažnimi deli. </t>
  </si>
  <si>
    <r>
      <t xml:space="preserve">Nabava, dobava in vgradnja pokrova na prirobnico za zatesnitev cevi DN 250 - X kos </t>
    </r>
    <r>
      <rPr>
        <i/>
        <sz val="10"/>
        <rFont val="Arial"/>
        <family val="2"/>
        <charset val="238"/>
      </rPr>
      <t>(v revizijskem jašku ZJ pred črpališčem).</t>
    </r>
  </si>
  <si>
    <t>Izvedba priključka kanala DN 400 na obstoječi betonski jašek fi 1100, z vgradnjo zidnega nastavka in zatesnitvijo stika, preoblikovanjem mulde v jašku; z vsemi pomožnimi deli, materiali ter prenosi vključno s črpanjem odpadne vode v kanalu. Po detajlu</t>
  </si>
  <si>
    <t>Izvedba priključka tlačnega voda DN 125 na projektiran revizijski jašek fi 1000, zaključek cevi tl. voda s kolenom, z vsemi pomožnimi deli, materiali ter prenosi. Po detajlu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</si>
</sst>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_S_I_T_-;\-* #,##0.00\ _S_I_T_-;_-* &quot;-&quot;??\ _S_I_T_-;_-@_-"/>
    <numFmt numFmtId="165" formatCode="#,##0.00\ &quot;SIT&quot;"/>
    <numFmt numFmtId="166" formatCode="0.0"/>
    <numFmt numFmtId="167" formatCode="#,##0.00\ &quot;€&quot;"/>
    <numFmt numFmtId="168" formatCode="#,##0.00\ &quot;m&quot;"/>
  </numFmts>
  <fonts count="34" x14ac:knownFonts="1">
    <font>
      <sz val="10"/>
      <name val="Times New Roman"/>
      <charset val="238"/>
    </font>
    <font>
      <sz val="11"/>
      <color theme="1"/>
      <name val="Calibri"/>
      <family val="2"/>
      <charset val="238"/>
      <scheme val="minor"/>
    </font>
    <font>
      <sz val="10"/>
      <name val="Times New Roman"/>
      <family val="1"/>
    </font>
    <font>
      <sz val="10"/>
      <name val="Times New Roman CE"/>
      <family val="1"/>
      <charset val="238"/>
    </font>
    <font>
      <b/>
      <sz val="10"/>
      <name val="Times New Roman CE"/>
      <family val="1"/>
      <charset val="238"/>
    </font>
    <font>
      <sz val="10"/>
      <name val="Arial"/>
      <family val="2"/>
    </font>
    <font>
      <sz val="10"/>
      <name val="Arial"/>
      <family val="2"/>
    </font>
    <font>
      <b/>
      <sz val="11"/>
      <name val="Times New Roman CE"/>
      <family val="1"/>
      <charset val="238"/>
    </font>
    <font>
      <sz val="11"/>
      <name val="Times New Roman CE"/>
      <family val="1"/>
      <charset val="238"/>
    </font>
    <font>
      <sz val="8"/>
      <name val="Times New Roman CE"/>
      <family val="1"/>
      <charset val="238"/>
    </font>
    <font>
      <i/>
      <sz val="8"/>
      <name val="Times New Roman CE"/>
      <family val="1"/>
      <charset val="238"/>
    </font>
    <font>
      <i/>
      <sz val="10"/>
      <name val="Times New Roman CE"/>
      <family val="1"/>
      <charset val="238"/>
    </font>
    <font>
      <b/>
      <sz val="8"/>
      <name val="Times New Roman CE"/>
      <family val="1"/>
      <charset val="238"/>
    </font>
    <font>
      <i/>
      <sz val="11"/>
      <name val="Times New Roman CE"/>
      <family val="1"/>
      <charset val="238"/>
    </font>
    <font>
      <b/>
      <sz val="10"/>
      <color indexed="23"/>
      <name val="Times New Roman CE"/>
      <family val="1"/>
      <charset val="238"/>
    </font>
    <font>
      <sz val="10"/>
      <color indexed="23"/>
      <name val="Times New Roman CE"/>
      <family val="1"/>
      <charset val="238"/>
    </font>
    <font>
      <sz val="10"/>
      <name val="Arial"/>
      <family val="2"/>
      <charset val="238"/>
    </font>
    <font>
      <b/>
      <sz val="12"/>
      <name val="Arial"/>
      <family val="2"/>
      <charset val="238"/>
    </font>
    <font>
      <b/>
      <sz val="10"/>
      <name val="Arial"/>
      <family val="2"/>
      <charset val="238"/>
    </font>
    <font>
      <sz val="8"/>
      <name val="Arial"/>
      <family val="2"/>
      <charset val="238"/>
    </font>
    <font>
      <sz val="10"/>
      <color indexed="10"/>
      <name val="Arial"/>
      <family val="2"/>
      <charset val="238"/>
    </font>
    <font>
      <i/>
      <sz val="8"/>
      <name val="Arial"/>
      <family val="2"/>
      <charset val="238"/>
    </font>
    <font>
      <i/>
      <sz val="10"/>
      <name val="Arial"/>
      <family val="2"/>
      <charset val="238"/>
    </font>
    <font>
      <u/>
      <sz val="10"/>
      <name val="Arial"/>
      <family val="2"/>
      <charset val="238"/>
    </font>
    <font>
      <sz val="10"/>
      <name val="Times New Roman CE"/>
      <charset val="238"/>
    </font>
    <font>
      <sz val="10"/>
      <color rgb="FFFFFF00"/>
      <name val="Times New Roman CE"/>
      <family val="1"/>
      <charset val="238"/>
    </font>
    <font>
      <sz val="10"/>
      <name val="Arial CE"/>
      <charset val="238"/>
    </font>
    <font>
      <sz val="11"/>
      <name val="Calibri"/>
      <family val="2"/>
      <charset val="238"/>
    </font>
    <font>
      <sz val="8"/>
      <name val="Times New Roman"/>
      <family val="1"/>
      <charset val="238"/>
    </font>
    <font>
      <sz val="10"/>
      <color rgb="FFFF0000"/>
      <name val="Arial"/>
      <family val="2"/>
      <charset val="238"/>
    </font>
    <font>
      <sz val="10"/>
      <name val="Times New Roman"/>
      <family val="1"/>
      <charset val="238"/>
    </font>
    <font>
      <b/>
      <sz val="10"/>
      <color theme="1"/>
      <name val="Arial"/>
      <family val="2"/>
      <charset val="238"/>
    </font>
    <font>
      <sz val="10"/>
      <color theme="1"/>
      <name val="Arial"/>
      <family val="2"/>
      <charset val="238"/>
    </font>
    <font>
      <b/>
      <u/>
      <sz val="10"/>
      <color theme="1"/>
      <name val="Arial"/>
      <family val="2"/>
      <charset val="238"/>
    </font>
  </fonts>
  <fills count="3">
    <fill>
      <patternFill patternType="none"/>
    </fill>
    <fill>
      <patternFill patternType="gray125"/>
    </fill>
    <fill>
      <patternFill patternType="solid">
        <fgColor theme="6" tint="0.79998168889431442"/>
        <bgColor indexed="64"/>
      </patternFill>
    </fill>
  </fills>
  <borders count="7">
    <border>
      <left/>
      <right/>
      <top/>
      <bottom/>
      <diagonal/>
    </border>
    <border>
      <left/>
      <right/>
      <top/>
      <bottom style="thin">
        <color indexed="64"/>
      </bottom>
      <diagonal/>
    </border>
    <border>
      <left/>
      <right/>
      <top/>
      <bottom style="double">
        <color indexed="64"/>
      </bottom>
      <diagonal/>
    </border>
    <border>
      <left/>
      <right/>
      <top/>
      <bottom style="dotted">
        <color indexed="23"/>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s>
  <cellStyleXfs count="7">
    <xf numFmtId="0" fontId="0" fillId="0" borderId="0"/>
    <xf numFmtId="164" fontId="2" fillId="0" borderId="0" applyFont="0" applyFill="0" applyBorder="0" applyAlignment="0" applyProtection="0"/>
    <xf numFmtId="0" fontId="6" fillId="0" borderId="0"/>
    <xf numFmtId="0" fontId="5" fillId="0" borderId="0"/>
    <xf numFmtId="0" fontId="24" fillId="0" borderId="0"/>
    <xf numFmtId="0" fontId="1" fillId="0" borderId="0"/>
    <xf numFmtId="0" fontId="26" fillId="0" borderId="0"/>
  </cellStyleXfs>
  <cellXfs count="246">
    <xf numFmtId="0" fontId="0" fillId="0" borderId="0" xfId="0"/>
    <xf numFmtId="0" fontId="3" fillId="0" borderId="0" xfId="0" applyFont="1"/>
    <xf numFmtId="0" fontId="3" fillId="0" borderId="0" xfId="0" applyFont="1" applyBorder="1"/>
    <xf numFmtId="0" fontId="3" fillId="0" borderId="0" xfId="3" applyFont="1"/>
    <xf numFmtId="4" fontId="3" fillId="0" borderId="0" xfId="2" applyNumberFormat="1" applyFont="1" applyAlignment="1" applyProtection="1">
      <alignment vertical="top"/>
    </xf>
    <xf numFmtId="0" fontId="3" fillId="0" borderId="0" xfId="2" applyFont="1" applyProtection="1">
      <protection locked="0"/>
    </xf>
    <xf numFmtId="4" fontId="4" fillId="0" borderId="0" xfId="2" applyNumberFormat="1" applyFont="1" applyAlignment="1" applyProtection="1">
      <alignment horizontal="center" vertical="top"/>
    </xf>
    <xf numFmtId="0" fontId="4" fillId="0" borderId="0" xfId="0" applyFont="1"/>
    <xf numFmtId="4" fontId="4" fillId="0" borderId="0" xfId="2" applyNumberFormat="1" applyFont="1" applyAlignment="1" applyProtection="1">
      <alignment horizontal="left" vertical="top"/>
    </xf>
    <xf numFmtId="4" fontId="3" fillId="0" borderId="0" xfId="2" applyNumberFormat="1" applyFont="1" applyAlignment="1" applyProtection="1"/>
    <xf numFmtId="3" fontId="10" fillId="0" borderId="0" xfId="0" applyNumberFormat="1" applyFont="1" applyFill="1" applyBorder="1" applyAlignment="1">
      <alignment horizontal="right" vertical="top"/>
    </xf>
    <xf numFmtId="49" fontId="9" fillId="0" borderId="0" xfId="0" applyNumberFormat="1" applyFont="1" applyFill="1" applyBorder="1" applyAlignment="1">
      <alignment horizontal="justify" vertical="top"/>
    </xf>
    <xf numFmtId="0" fontId="9" fillId="0" borderId="0" xfId="0" applyNumberFormat="1" applyFont="1" applyFill="1" applyBorder="1" applyAlignment="1">
      <alignment horizontal="justify" vertical="top"/>
    </xf>
    <xf numFmtId="0" fontId="9" fillId="0" borderId="0" xfId="0" applyNumberFormat="1" applyFont="1" applyFill="1" applyBorder="1" applyAlignment="1">
      <alignment horizontal="justify"/>
    </xf>
    <xf numFmtId="0" fontId="9" fillId="0" borderId="0" xfId="0" applyNumberFormat="1" applyFont="1" applyFill="1" applyBorder="1" applyAlignment="1" applyProtection="1">
      <alignment horizontal="left" vertical="top" wrapText="1"/>
      <protection locked="0"/>
    </xf>
    <xf numFmtId="3" fontId="11" fillId="0" borderId="0" xfId="0" applyNumberFormat="1" applyFont="1" applyFill="1" applyBorder="1" applyAlignment="1">
      <alignment horizontal="right" vertical="top"/>
    </xf>
    <xf numFmtId="49" fontId="3" fillId="0" borderId="0" xfId="0" applyNumberFormat="1" applyFont="1" applyFill="1" applyBorder="1" applyAlignment="1">
      <alignment horizontal="justify" vertical="top"/>
    </xf>
    <xf numFmtId="0" fontId="4" fillId="0" borderId="0" xfId="0" applyNumberFormat="1" applyFont="1" applyFill="1" applyBorder="1" applyAlignment="1">
      <alignment horizontal="justify" vertical="top"/>
    </xf>
    <xf numFmtId="0" fontId="3" fillId="0" borderId="0" xfId="0" applyNumberFormat="1" applyFont="1" applyFill="1" applyBorder="1" applyAlignment="1">
      <alignment horizontal="justify"/>
    </xf>
    <xf numFmtId="0" fontId="3" fillId="0" borderId="0" xfId="0" applyNumberFormat="1" applyFont="1" applyFill="1" applyBorder="1" applyAlignment="1">
      <alignment horizontal="justify" vertical="top"/>
    </xf>
    <xf numFmtId="49" fontId="9" fillId="0" borderId="0" xfId="0" applyNumberFormat="1" applyFont="1" applyBorder="1" applyAlignment="1">
      <alignment horizontal="left" vertical="top" wrapText="1"/>
    </xf>
    <xf numFmtId="0" fontId="9" fillId="0" borderId="0" xfId="0" applyFont="1" applyBorder="1" applyAlignment="1"/>
    <xf numFmtId="0" fontId="9" fillId="0" borderId="0" xfId="0" applyNumberFormat="1" applyFont="1" applyBorder="1" applyAlignment="1">
      <alignment horizontal="left" vertical="top" wrapText="1"/>
    </xf>
    <xf numFmtId="0" fontId="12" fillId="0" borderId="0" xfId="0" applyNumberFormat="1" applyFont="1" applyFill="1" applyBorder="1" applyAlignment="1">
      <alignment horizontal="justify" vertical="top"/>
    </xf>
    <xf numFmtId="3" fontId="13" fillId="0" borderId="0" xfId="0" applyNumberFormat="1" applyFont="1" applyFill="1" applyBorder="1" applyAlignment="1">
      <alignment horizontal="right" vertical="top"/>
    </xf>
    <xf numFmtId="49" fontId="7" fillId="0" borderId="0" xfId="0" applyNumberFormat="1" applyFont="1" applyFill="1" applyBorder="1" applyAlignment="1">
      <alignment horizontal="justify" vertical="top"/>
    </xf>
    <xf numFmtId="0" fontId="7" fillId="0" borderId="0" xfId="0" applyNumberFormat="1" applyFont="1" applyFill="1" applyBorder="1" applyAlignment="1">
      <alignment horizontal="justify" vertical="top"/>
    </xf>
    <xf numFmtId="0" fontId="8" fillId="0" borderId="0" xfId="0" applyNumberFormat="1" applyFont="1" applyFill="1" applyBorder="1" applyAlignment="1">
      <alignment horizontal="justify"/>
    </xf>
    <xf numFmtId="0" fontId="8" fillId="0" borderId="0" xfId="0" applyNumberFormat="1" applyFont="1" applyFill="1" applyBorder="1" applyAlignment="1">
      <alignment horizontal="justify" vertical="top"/>
    </xf>
    <xf numFmtId="0" fontId="12" fillId="0" borderId="0" xfId="0" applyNumberFormat="1" applyFont="1" applyFill="1" applyBorder="1" applyAlignment="1">
      <alignment horizontal="justify"/>
    </xf>
    <xf numFmtId="1" fontId="11" fillId="0" borderId="0" xfId="0" applyNumberFormat="1" applyFont="1" applyFill="1" applyBorder="1" applyAlignment="1">
      <alignment horizontal="right" vertical="top"/>
    </xf>
    <xf numFmtId="0" fontId="9" fillId="0" borderId="0" xfId="0" applyFont="1" applyBorder="1"/>
    <xf numFmtId="1" fontId="10" fillId="0" borderId="0" xfId="0" applyNumberFormat="1" applyFont="1" applyFill="1" applyBorder="1" applyAlignment="1">
      <alignment horizontal="right" vertical="top"/>
    </xf>
    <xf numFmtId="0" fontId="9" fillId="0" borderId="0" xfId="0" applyFont="1" applyBorder="1" applyAlignment="1">
      <alignment vertical="top"/>
    </xf>
    <xf numFmtId="49" fontId="12" fillId="0" borderId="0" xfId="0" applyNumberFormat="1" applyFont="1" applyFill="1" applyBorder="1" applyAlignment="1">
      <alignment horizontal="justify" vertical="top"/>
    </xf>
    <xf numFmtId="4" fontId="3" fillId="0" borderId="0" xfId="2" applyNumberFormat="1" applyFont="1" applyProtection="1">
      <protection locked="0"/>
    </xf>
    <xf numFmtId="4" fontId="14" fillId="0" borderId="0" xfId="2" applyNumberFormat="1" applyFont="1" applyAlignment="1" applyProtection="1">
      <alignment horizontal="center" vertical="top"/>
    </xf>
    <xf numFmtId="0" fontId="15" fillId="0" borderId="0" xfId="0" applyFont="1"/>
    <xf numFmtId="4" fontId="14" fillId="0" borderId="0" xfId="2" applyNumberFormat="1" applyFont="1" applyAlignment="1" applyProtection="1">
      <alignment horizontal="left" vertical="top" wrapText="1"/>
    </xf>
    <xf numFmtId="0" fontId="16" fillId="0" borderId="0" xfId="3" applyFont="1"/>
    <xf numFmtId="4" fontId="16" fillId="0" borderId="0" xfId="3" applyNumberFormat="1" applyFont="1" applyAlignment="1"/>
    <xf numFmtId="49" fontId="16" fillId="0" borderId="0" xfId="2" applyNumberFormat="1" applyFont="1" applyAlignment="1" applyProtection="1">
      <alignment vertical="top"/>
    </xf>
    <xf numFmtId="4" fontId="16" fillId="0" borderId="0" xfId="2" applyNumberFormat="1" applyFont="1" applyAlignment="1" applyProtection="1">
      <alignment horizontal="center" vertical="top"/>
    </xf>
    <xf numFmtId="4" fontId="16" fillId="0" borderId="0" xfId="2" applyNumberFormat="1" applyFont="1" applyAlignment="1" applyProtection="1">
      <alignment vertical="top"/>
    </xf>
    <xf numFmtId="4" fontId="16" fillId="0" borderId="0" xfId="2" applyNumberFormat="1" applyFont="1" applyAlignment="1" applyProtection="1">
      <alignment horizontal="left"/>
    </xf>
    <xf numFmtId="0" fontId="16" fillId="0" borderId="0" xfId="2" applyFont="1" applyProtection="1"/>
    <xf numFmtId="4" fontId="16" fillId="0" borderId="0" xfId="2" applyNumberFormat="1" applyFont="1" applyAlignment="1" applyProtection="1">
      <alignment horizontal="left" vertical="top"/>
    </xf>
    <xf numFmtId="4" fontId="16" fillId="0" borderId="0" xfId="1" applyNumberFormat="1" applyFont="1" applyAlignment="1" applyProtection="1">
      <alignment horizontal="left" vertical="top"/>
    </xf>
    <xf numFmtId="0" fontId="16" fillId="0" borderId="0" xfId="2" applyFont="1" applyProtection="1">
      <protection locked="0"/>
    </xf>
    <xf numFmtId="4" fontId="16" fillId="0" borderId="0" xfId="2" quotePrefix="1" applyNumberFormat="1" applyFont="1" applyAlignment="1" applyProtection="1">
      <alignment horizontal="right" vertical="top"/>
    </xf>
    <xf numFmtId="165" fontId="16" fillId="0" borderId="0" xfId="2" applyNumberFormat="1" applyFont="1" applyBorder="1" applyAlignment="1" applyProtection="1"/>
    <xf numFmtId="0" fontId="16" fillId="0" borderId="0" xfId="0" applyFont="1"/>
    <xf numFmtId="4" fontId="16" fillId="0" borderId="1" xfId="2" applyNumberFormat="1" applyFont="1" applyBorder="1" applyAlignment="1" applyProtection="1">
      <alignment horizontal="left"/>
    </xf>
    <xf numFmtId="4" fontId="16" fillId="0" borderId="0" xfId="2" applyNumberFormat="1" applyFont="1" applyBorder="1" applyAlignment="1" applyProtection="1">
      <alignment horizontal="left"/>
    </xf>
    <xf numFmtId="4" fontId="16" fillId="0" borderId="2" xfId="2" applyNumberFormat="1" applyFont="1" applyBorder="1" applyAlignment="1" applyProtection="1">
      <alignment vertical="top"/>
    </xf>
    <xf numFmtId="4" fontId="16" fillId="0" borderId="2" xfId="2" applyNumberFormat="1" applyFont="1" applyBorder="1" applyAlignment="1" applyProtection="1">
      <alignment horizontal="left"/>
    </xf>
    <xf numFmtId="4" fontId="20" fillId="0" borderId="0" xfId="2" applyNumberFormat="1" applyFont="1" applyAlignment="1" applyProtection="1">
      <alignment vertical="top"/>
    </xf>
    <xf numFmtId="4" fontId="20" fillId="0" borderId="0" xfId="2" applyNumberFormat="1" applyFont="1" applyAlignment="1" applyProtection="1">
      <alignment horizontal="left"/>
    </xf>
    <xf numFmtId="3" fontId="21" fillId="0" borderId="0" xfId="0" applyNumberFormat="1" applyFont="1" applyFill="1" applyBorder="1" applyAlignment="1">
      <alignment horizontal="right" vertical="top"/>
    </xf>
    <xf numFmtId="49" fontId="19" fillId="0" borderId="0" xfId="0" applyNumberFormat="1" applyFont="1" applyFill="1" applyBorder="1" applyAlignment="1">
      <alignment horizontal="justify" vertical="top"/>
    </xf>
    <xf numFmtId="0" fontId="19" fillId="0" borderId="0" xfId="0" applyNumberFormat="1" applyFont="1" applyFill="1" applyBorder="1" applyAlignment="1">
      <alignment horizontal="justify" vertical="top"/>
    </xf>
    <xf numFmtId="0" fontId="19" fillId="0" borderId="0" xfId="0" applyNumberFormat="1" applyFont="1" applyFill="1" applyBorder="1" applyAlignment="1" applyProtection="1">
      <alignment horizontal="left" vertical="top" wrapText="1"/>
      <protection locked="0"/>
    </xf>
    <xf numFmtId="3" fontId="22" fillId="0" borderId="0" xfId="0" applyNumberFormat="1" applyFont="1" applyFill="1" applyBorder="1" applyAlignment="1">
      <alignment horizontal="right" vertical="top"/>
    </xf>
    <xf numFmtId="49" fontId="16" fillId="0" borderId="0" xfId="0" applyNumberFormat="1" applyFont="1" applyFill="1" applyBorder="1" applyAlignment="1">
      <alignment horizontal="justify" vertical="top"/>
    </xf>
    <xf numFmtId="0" fontId="18" fillId="0" borderId="0" xfId="0" applyNumberFormat="1" applyFont="1" applyFill="1" applyBorder="1" applyAlignment="1">
      <alignment horizontal="justify" vertical="top"/>
    </xf>
    <xf numFmtId="0" fontId="19" fillId="0" borderId="0" xfId="0" applyFont="1" applyBorder="1" applyAlignment="1">
      <alignment horizontal="left" vertical="top"/>
    </xf>
    <xf numFmtId="49" fontId="19" fillId="0" borderId="0" xfId="0" applyNumberFormat="1" applyFont="1" applyBorder="1" applyAlignment="1">
      <alignment horizontal="left" vertical="top" wrapText="1"/>
    </xf>
    <xf numFmtId="0" fontId="16" fillId="0" borderId="0" xfId="0" applyFont="1" applyFill="1" applyAlignment="1">
      <alignment horizontal="center"/>
    </xf>
    <xf numFmtId="0" fontId="16" fillId="0" borderId="0" xfId="0" applyFont="1" applyFill="1"/>
    <xf numFmtId="4" fontId="16" fillId="0" borderId="0" xfId="0" applyNumberFormat="1" applyFont="1" applyFill="1"/>
    <xf numFmtId="4" fontId="16" fillId="0" borderId="0" xfId="0" applyNumberFormat="1" applyFont="1" applyFill="1" applyAlignment="1">
      <alignment horizontal="center"/>
    </xf>
    <xf numFmtId="4" fontId="16" fillId="0" borderId="0" xfId="0" applyNumberFormat="1" applyFont="1"/>
    <xf numFmtId="0" fontId="16" fillId="0" borderId="0" xfId="0" applyFont="1" applyAlignment="1">
      <alignment horizontal="center"/>
    </xf>
    <xf numFmtId="0" fontId="16" fillId="0" borderId="0" xfId="0" applyFont="1" applyBorder="1"/>
    <xf numFmtId="4" fontId="16" fillId="0" borderId="0" xfId="0" applyNumberFormat="1" applyFont="1" applyFill="1" applyAlignment="1" applyProtection="1">
      <alignment horizontal="left"/>
    </xf>
    <xf numFmtId="4" fontId="16" fillId="0" borderId="0" xfId="0" applyNumberFormat="1" applyFont="1" applyFill="1" applyAlignment="1" applyProtection="1">
      <alignment horizontal="right"/>
    </xf>
    <xf numFmtId="4" fontId="16" fillId="0" borderId="0" xfId="0" applyNumberFormat="1" applyFont="1" applyFill="1" applyAlignment="1">
      <alignment horizontal="right"/>
    </xf>
    <xf numFmtId="4" fontId="16" fillId="0" borderId="0" xfId="0" applyNumberFormat="1" applyFont="1" applyAlignment="1" applyProtection="1">
      <alignment horizontal="left"/>
    </xf>
    <xf numFmtId="4" fontId="16" fillId="0" borderId="0" xfId="0" quotePrefix="1" applyNumberFormat="1" applyFont="1" applyFill="1" applyAlignment="1" applyProtection="1">
      <alignment horizontal="left"/>
    </xf>
    <xf numFmtId="0" fontId="16" fillId="0" borderId="0" xfId="0" applyFont="1" applyAlignment="1">
      <alignment horizontal="right"/>
    </xf>
    <xf numFmtId="167" fontId="16" fillId="0" borderId="3" xfId="2" applyNumberFormat="1" applyFont="1" applyBorder="1" applyAlignment="1" applyProtection="1"/>
    <xf numFmtId="0" fontId="18" fillId="0" borderId="0" xfId="0" applyFont="1" applyFill="1" applyBorder="1" applyAlignment="1">
      <alignment horizontal="center"/>
    </xf>
    <xf numFmtId="49" fontId="18" fillId="0" borderId="4" xfId="0" applyNumberFormat="1" applyFont="1" applyFill="1" applyBorder="1" applyAlignment="1">
      <alignment horizontal="center" vertical="top"/>
    </xf>
    <xf numFmtId="49" fontId="16" fillId="0" borderId="4" xfId="0" applyNumberFormat="1" applyFont="1" applyFill="1" applyBorder="1" applyAlignment="1">
      <alignment horizontal="center" vertical="top"/>
    </xf>
    <xf numFmtId="0" fontId="16" fillId="0" borderId="4" xfId="0" applyFont="1" applyFill="1" applyBorder="1" applyAlignment="1">
      <alignment horizontal="left" vertical="top" wrapText="1"/>
    </xf>
    <xf numFmtId="0" fontId="16" fillId="0" borderId="4" xfId="0" applyFont="1" applyFill="1" applyBorder="1" applyAlignment="1">
      <alignment horizontal="center"/>
    </xf>
    <xf numFmtId="4" fontId="16" fillId="0" borderId="4" xfId="0" applyNumberFormat="1" applyFont="1" applyFill="1" applyBorder="1" applyAlignment="1">
      <alignment horizontal="right"/>
    </xf>
    <xf numFmtId="0" fontId="16" fillId="0" borderId="4" xfId="0" applyFont="1" applyFill="1" applyBorder="1" applyAlignment="1">
      <alignment vertical="top" wrapText="1"/>
    </xf>
    <xf numFmtId="4" fontId="16" fillId="0" borderId="4" xfId="0" applyNumberFormat="1" applyFont="1" applyFill="1" applyBorder="1" applyAlignment="1" applyProtection="1">
      <alignment horizontal="left" vertical="top" wrapText="1"/>
    </xf>
    <xf numFmtId="49" fontId="16" fillId="0" borderId="0" xfId="0" applyNumberFormat="1" applyFont="1" applyFill="1" applyAlignment="1">
      <alignment horizontal="center" vertical="top"/>
    </xf>
    <xf numFmtId="4" fontId="18" fillId="0" borderId="0" xfId="0" applyNumberFormat="1" applyFont="1" applyFill="1" applyAlignment="1" applyProtection="1">
      <alignment horizontal="right"/>
    </xf>
    <xf numFmtId="4" fontId="18" fillId="0" borderId="0" xfId="0" applyNumberFormat="1" applyFont="1" applyFill="1" applyBorder="1" applyAlignment="1" applyProtection="1">
      <alignment horizontal="right"/>
    </xf>
    <xf numFmtId="0" fontId="16" fillId="0" borderId="0" xfId="0" applyFont="1" applyBorder="1" applyAlignment="1">
      <alignment horizontal="right"/>
    </xf>
    <xf numFmtId="2" fontId="16" fillId="0" borderId="0" xfId="0" applyNumberFormat="1" applyFont="1" applyFill="1" applyAlignment="1">
      <alignment horizontal="right"/>
    </xf>
    <xf numFmtId="0" fontId="16" fillId="0" borderId="0" xfId="0" applyFont="1" applyBorder="1" applyAlignment="1">
      <alignment horizontal="center"/>
    </xf>
    <xf numFmtId="49" fontId="18" fillId="0" borderId="5" xfId="0" applyNumberFormat="1" applyFont="1" applyFill="1" applyBorder="1" applyAlignment="1">
      <alignment horizontal="center" vertical="top"/>
    </xf>
    <xf numFmtId="0" fontId="18" fillId="0" borderId="5" xfId="0" applyFont="1" applyFill="1" applyBorder="1" applyAlignment="1">
      <alignment horizontal="left" vertical="top" wrapText="1"/>
    </xf>
    <xf numFmtId="0" fontId="18" fillId="0" borderId="5" xfId="0" applyFont="1" applyFill="1" applyBorder="1" applyAlignment="1">
      <alignment horizontal="center"/>
    </xf>
    <xf numFmtId="4" fontId="16" fillId="0" borderId="0" xfId="0" applyNumberFormat="1" applyFont="1" applyFill="1" applyProtection="1">
      <protection locked="0"/>
    </xf>
    <xf numFmtId="0" fontId="16" fillId="0" borderId="0" xfId="0" applyFont="1" applyProtection="1">
      <protection locked="0"/>
    </xf>
    <xf numFmtId="4" fontId="16" fillId="0" borderId="4" xfId="0" applyNumberFormat="1" applyFont="1" applyFill="1" applyBorder="1" applyProtection="1">
      <protection locked="0"/>
    </xf>
    <xf numFmtId="4" fontId="16" fillId="0" borderId="0" xfId="1" applyNumberFormat="1" applyFont="1" applyAlignment="1" applyProtection="1">
      <alignment horizontal="left" vertical="top"/>
      <protection locked="0"/>
    </xf>
    <xf numFmtId="0" fontId="16" fillId="0" borderId="0" xfId="0" applyFont="1" applyAlignment="1" applyProtection="1">
      <alignment horizontal="left"/>
      <protection locked="0"/>
    </xf>
    <xf numFmtId="4" fontId="16" fillId="0" borderId="0" xfId="2" applyNumberFormat="1" applyFont="1" applyAlignment="1" applyProtection="1">
      <alignment vertical="top"/>
      <protection locked="0"/>
    </xf>
    <xf numFmtId="0" fontId="16" fillId="0" borderId="0" xfId="2" applyNumberFormat="1" applyFont="1" applyAlignment="1" applyProtection="1">
      <alignment horizontal="left" vertical="top"/>
    </xf>
    <xf numFmtId="167" fontId="16" fillId="0" borderId="0" xfId="2" applyNumberFormat="1" applyFont="1" applyBorder="1" applyAlignment="1" applyProtection="1"/>
    <xf numFmtId="4" fontId="18" fillId="0" borderId="0" xfId="1" applyNumberFormat="1" applyFont="1" applyAlignment="1" applyProtection="1">
      <alignment horizontal="left" vertical="top"/>
      <protection locked="0"/>
    </xf>
    <xf numFmtId="0" fontId="0" fillId="0" borderId="0" xfId="0" applyAlignment="1">
      <alignment vertical="top" wrapText="1"/>
    </xf>
    <xf numFmtId="4" fontId="16" fillId="0" borderId="4" xfId="0" applyNumberFormat="1" applyFont="1" applyFill="1" applyBorder="1" applyAlignment="1" applyProtection="1">
      <alignment vertical="top" wrapText="1"/>
    </xf>
    <xf numFmtId="4" fontId="16" fillId="0" borderId="4" xfId="0" applyNumberFormat="1" applyFont="1" applyFill="1" applyBorder="1" applyAlignment="1" applyProtection="1"/>
    <xf numFmtId="49" fontId="16" fillId="0" borderId="0" xfId="0" applyNumberFormat="1" applyFont="1" applyAlignment="1">
      <alignment horizontal="center" vertical="top"/>
    </xf>
    <xf numFmtId="49" fontId="16" fillId="0" borderId="0" xfId="0" applyNumberFormat="1" applyFont="1" applyFill="1" applyAlignment="1" applyProtection="1">
      <alignment horizontal="center" vertical="top"/>
    </xf>
    <xf numFmtId="49" fontId="16" fillId="0" borderId="0" xfId="0" applyNumberFormat="1" applyFont="1" applyBorder="1" applyAlignment="1">
      <alignment horizontal="center" vertical="top"/>
    </xf>
    <xf numFmtId="4" fontId="16" fillId="0" borderId="4" xfId="0" applyNumberFormat="1" applyFont="1" applyFill="1" applyBorder="1" applyAlignment="1" applyProtection="1">
      <alignment horizontal="center" vertical="top"/>
    </xf>
    <xf numFmtId="0" fontId="18" fillId="0" borderId="0" xfId="0" applyFont="1" applyAlignment="1">
      <alignment horizontal="center" vertical="top"/>
    </xf>
    <xf numFmtId="0" fontId="16" fillId="0" borderId="4" xfId="0" applyFont="1" applyFill="1" applyBorder="1" applyAlignment="1">
      <alignment horizontal="right"/>
    </xf>
    <xf numFmtId="0" fontId="16" fillId="0" borderId="4" xfId="0" applyFont="1" applyFill="1" applyBorder="1"/>
    <xf numFmtId="0" fontId="16" fillId="0" borderId="4" xfId="0" applyFont="1" applyFill="1" applyBorder="1" applyAlignment="1">
      <alignment horizontal="center" vertical="top"/>
    </xf>
    <xf numFmtId="3" fontId="21" fillId="0" borderId="0" xfId="0" applyNumberFormat="1" applyFont="1" applyFill="1" applyBorder="1" applyAlignment="1">
      <alignment horizontal="left" vertical="top"/>
    </xf>
    <xf numFmtId="168" fontId="19" fillId="0" borderId="0" xfId="0" applyNumberFormat="1" applyFont="1" applyFill="1" applyBorder="1" applyAlignment="1">
      <alignment horizontal="justify" vertical="top"/>
    </xf>
    <xf numFmtId="4" fontId="16" fillId="0" borderId="4" xfId="0" applyNumberFormat="1" applyFont="1" applyFill="1" applyBorder="1" applyAlignment="1">
      <alignment horizontal="center" vertical="top"/>
    </xf>
    <xf numFmtId="0" fontId="18" fillId="0" borderId="4" xfId="0" applyFont="1" applyFill="1" applyBorder="1"/>
    <xf numFmtId="0" fontId="16" fillId="2" borderId="0" xfId="0" applyFont="1" applyFill="1"/>
    <xf numFmtId="0" fontId="25" fillId="0" borderId="0" xfId="2" applyFont="1" applyProtection="1">
      <protection locked="0"/>
    </xf>
    <xf numFmtId="167" fontId="19" fillId="0" borderId="0" xfId="0" applyNumberFormat="1" applyFont="1" applyFill="1" applyBorder="1" applyAlignment="1" applyProtection="1">
      <alignment horizontal="left" vertical="top" wrapText="1"/>
      <protection locked="0"/>
    </xf>
    <xf numFmtId="4" fontId="17" fillId="0" borderId="0" xfId="3" applyNumberFormat="1" applyFont="1" applyAlignment="1"/>
    <xf numFmtId="4" fontId="16" fillId="0" borderId="0" xfId="1" applyNumberFormat="1" applyFont="1" applyAlignment="1" applyProtection="1">
      <alignment horizontal="left" vertical="top" wrapText="1"/>
    </xf>
    <xf numFmtId="4" fontId="18" fillId="0" borderId="0" xfId="3" applyNumberFormat="1" applyFont="1" applyAlignment="1"/>
    <xf numFmtId="0" fontId="16" fillId="0" borderId="0" xfId="0" applyFont="1" applyAlignment="1">
      <alignment vertical="top" wrapText="1"/>
    </xf>
    <xf numFmtId="14" fontId="16" fillId="0" borderId="0" xfId="0" applyNumberFormat="1" applyFont="1" applyAlignment="1">
      <alignment horizontal="left"/>
    </xf>
    <xf numFmtId="0" fontId="27" fillId="0" borderId="0" xfId="0" applyFont="1" applyAlignment="1">
      <alignment horizontal="justify" vertical="top"/>
    </xf>
    <xf numFmtId="165" fontId="16" fillId="0" borderId="1" xfId="2" applyNumberFormat="1" applyFont="1" applyBorder="1" applyAlignment="1" applyProtection="1"/>
    <xf numFmtId="49" fontId="16" fillId="0" borderId="5" xfId="0" applyNumberFormat="1" applyFont="1" applyFill="1" applyBorder="1" applyAlignment="1">
      <alignment horizontal="center" vertical="top"/>
    </xf>
    <xf numFmtId="0" fontId="16" fillId="0" borderId="5" xfId="0" applyFont="1" applyBorder="1"/>
    <xf numFmtId="0" fontId="16" fillId="0" borderId="5" xfId="0" applyFont="1" applyFill="1" applyBorder="1" applyAlignment="1">
      <alignment horizontal="center"/>
    </xf>
    <xf numFmtId="0" fontId="16" fillId="0" borderId="5" xfId="0" applyFont="1" applyFill="1" applyBorder="1" applyAlignment="1">
      <alignment horizontal="right"/>
    </xf>
    <xf numFmtId="167" fontId="16" fillId="0" borderId="5" xfId="0" applyNumberFormat="1" applyFont="1" applyBorder="1"/>
    <xf numFmtId="49" fontId="16" fillId="0" borderId="5" xfId="0" applyNumberFormat="1" applyFont="1" applyBorder="1" applyAlignment="1">
      <alignment horizontal="center" vertical="top"/>
    </xf>
    <xf numFmtId="4" fontId="18" fillId="0" borderId="5" xfId="0" applyNumberFormat="1" applyFont="1" applyFill="1" applyBorder="1" applyAlignment="1" applyProtection="1">
      <alignment horizontal="right"/>
    </xf>
    <xf numFmtId="4" fontId="18" fillId="0" borderId="5" xfId="0" applyNumberFormat="1" applyFont="1" applyFill="1" applyBorder="1" applyAlignment="1" applyProtection="1">
      <alignment vertical="center"/>
    </xf>
    <xf numFmtId="0" fontId="18" fillId="0" borderId="5" xfId="0" applyFont="1" applyBorder="1"/>
    <xf numFmtId="167" fontId="18" fillId="0" borderId="5" xfId="0" applyNumberFormat="1" applyFont="1" applyBorder="1"/>
    <xf numFmtId="0" fontId="16" fillId="0" borderId="5" xfId="0" applyFont="1" applyFill="1" applyBorder="1" applyAlignment="1">
      <alignment horizontal="center" vertical="top"/>
    </xf>
    <xf numFmtId="0" fontId="16" fillId="0" borderId="5" xfId="0" applyFont="1" applyFill="1" applyBorder="1" applyAlignment="1">
      <alignment horizontal="center" vertical="top" wrapText="1"/>
    </xf>
    <xf numFmtId="4" fontId="18" fillId="0" borderId="4" xfId="0" applyNumberFormat="1" applyFont="1" applyFill="1" applyBorder="1"/>
    <xf numFmtId="49" fontId="16" fillId="0" borderId="6" xfId="0" applyNumberFormat="1" applyFont="1" applyFill="1" applyBorder="1" applyAlignment="1">
      <alignment horizontal="center" vertical="top"/>
    </xf>
    <xf numFmtId="4" fontId="16" fillId="0" borderId="4" xfId="0" applyNumberFormat="1" applyFont="1" applyFill="1" applyBorder="1" applyAlignment="1">
      <alignment horizontal="right" vertical="top"/>
    </xf>
    <xf numFmtId="4" fontId="16" fillId="0" borderId="4" xfId="0" applyNumberFormat="1" applyFont="1" applyFill="1" applyBorder="1" applyAlignment="1" applyProtection="1">
      <alignment vertical="top"/>
      <protection locked="0"/>
    </xf>
    <xf numFmtId="4" fontId="16" fillId="0" borderId="4" xfId="0" applyNumberFormat="1" applyFont="1" applyFill="1" applyBorder="1" applyAlignment="1">
      <alignment vertical="top"/>
    </xf>
    <xf numFmtId="0" fontId="16" fillId="0" borderId="4" xfId="0" applyFont="1" applyFill="1" applyBorder="1" applyAlignment="1">
      <alignment vertical="top"/>
    </xf>
    <xf numFmtId="0" fontId="16" fillId="0" borderId="4" xfId="0" applyFont="1" applyFill="1" applyBorder="1" applyAlignment="1">
      <alignment horizontal="right" vertical="top"/>
    </xf>
    <xf numFmtId="167" fontId="18" fillId="0" borderId="3" xfId="2" applyNumberFormat="1" applyFont="1" applyBorder="1" applyAlignment="1" applyProtection="1"/>
    <xf numFmtId="49" fontId="16" fillId="0" borderId="0" xfId="0" applyNumberFormat="1" applyFont="1" applyFill="1" applyBorder="1" applyAlignment="1">
      <alignment horizontal="center" vertical="top"/>
    </xf>
    <xf numFmtId="4" fontId="18" fillId="0" borderId="0" xfId="0" applyNumberFormat="1" applyFont="1" applyFill="1" applyBorder="1" applyAlignment="1" applyProtection="1">
      <alignment vertical="center"/>
    </xf>
    <xf numFmtId="0" fontId="18" fillId="0" borderId="0" xfId="0" applyFont="1" applyBorder="1"/>
    <xf numFmtId="167" fontId="18" fillId="0" borderId="0" xfId="0" applyNumberFormat="1" applyFont="1" applyBorder="1"/>
    <xf numFmtId="0" fontId="29" fillId="0" borderId="4" xfId="0" applyFont="1" applyFill="1" applyBorder="1" applyAlignment="1">
      <alignment horizontal="center"/>
    </xf>
    <xf numFmtId="0" fontId="29" fillId="0" borderId="4" xfId="0" applyFont="1" applyFill="1" applyBorder="1" applyAlignment="1">
      <alignment horizontal="right"/>
    </xf>
    <xf numFmtId="0" fontId="29" fillId="0" borderId="4" xfId="0" applyFont="1" applyFill="1" applyBorder="1"/>
    <xf numFmtId="0" fontId="16" fillId="0" borderId="5" xfId="0" applyFont="1" applyBorder="1" applyAlignment="1">
      <alignment horizontal="center"/>
    </xf>
    <xf numFmtId="0" fontId="16" fillId="0" borderId="5" xfId="0" applyFont="1" applyFill="1" applyBorder="1" applyAlignment="1">
      <alignment horizontal="left" vertical="top" wrapText="1"/>
    </xf>
    <xf numFmtId="4" fontId="16" fillId="0" borderId="5" xfId="0" applyNumberFormat="1" applyFont="1" applyFill="1" applyBorder="1" applyAlignment="1">
      <alignment horizontal="right"/>
    </xf>
    <xf numFmtId="4" fontId="16" fillId="0" borderId="5" xfId="0" applyNumberFormat="1" applyFont="1" applyFill="1" applyBorder="1" applyProtection="1">
      <protection locked="0"/>
    </xf>
    <xf numFmtId="4" fontId="16" fillId="0" borderId="5" xfId="0" applyNumberFormat="1" applyFont="1" applyFill="1" applyBorder="1"/>
    <xf numFmtId="4" fontId="18" fillId="0" borderId="5" xfId="0" applyNumberFormat="1" applyFont="1" applyFill="1" applyBorder="1"/>
    <xf numFmtId="1" fontId="16" fillId="0" borderId="0" xfId="0" applyNumberFormat="1" applyFont="1" applyAlignment="1">
      <alignment horizontal="center"/>
    </xf>
    <xf numFmtId="4" fontId="16" fillId="0" borderId="0" xfId="0" applyNumberFormat="1" applyFont="1" applyAlignment="1">
      <alignment horizontal="right"/>
    </xf>
    <xf numFmtId="49" fontId="18" fillId="0" borderId="0" xfId="0" applyNumberFormat="1" applyFont="1" applyAlignment="1">
      <alignment horizontal="center"/>
    </xf>
    <xf numFmtId="0" fontId="18" fillId="0" borderId="5" xfId="0" applyFont="1" applyFill="1" applyBorder="1"/>
    <xf numFmtId="0" fontId="16" fillId="0" borderId="5" xfId="0" applyFont="1" applyFill="1" applyBorder="1"/>
    <xf numFmtId="4" fontId="16" fillId="0" borderId="5" xfId="0" applyNumberFormat="1" applyFont="1" applyFill="1" applyBorder="1" applyAlignment="1" applyProtection="1">
      <alignment horizontal="left" wrapText="1"/>
    </xf>
    <xf numFmtId="4" fontId="16" fillId="0" borderId="5" xfId="0" applyNumberFormat="1" applyFont="1" applyFill="1" applyBorder="1" applyAlignment="1">
      <alignment horizontal="center"/>
    </xf>
    <xf numFmtId="4" fontId="16" fillId="0" borderId="5" xfId="0" applyNumberFormat="1" applyFont="1" applyFill="1" applyBorder="1" applyAlignment="1" applyProtection="1">
      <alignment vertical="top" wrapText="1"/>
    </xf>
    <xf numFmtId="4" fontId="16" fillId="0" borderId="5" xfId="0" applyNumberFormat="1" applyFont="1" applyFill="1" applyBorder="1" applyAlignment="1" applyProtection="1">
      <alignment horizontal="center"/>
    </xf>
    <xf numFmtId="0" fontId="16" fillId="0" borderId="5" xfId="0" applyFont="1" applyFill="1" applyBorder="1" applyAlignment="1">
      <alignment vertical="top" wrapText="1"/>
    </xf>
    <xf numFmtId="0" fontId="16" fillId="0" borderId="5" xfId="0" applyFont="1" applyFill="1" applyBorder="1" applyAlignment="1">
      <alignment wrapText="1"/>
    </xf>
    <xf numFmtId="49" fontId="16" fillId="0" borderId="5" xfId="0" applyNumberFormat="1" applyFont="1" applyFill="1" applyBorder="1" applyAlignment="1" applyProtection="1">
      <alignment horizontal="center" vertical="top"/>
    </xf>
    <xf numFmtId="4" fontId="16" fillId="0" borderId="5" xfId="4" applyNumberFormat="1" applyFont="1" applyFill="1" applyBorder="1" applyAlignment="1" applyProtection="1">
      <alignment vertical="top" wrapText="1"/>
    </xf>
    <xf numFmtId="4" fontId="16" fillId="0" borderId="5" xfId="4" applyNumberFormat="1" applyFont="1" applyFill="1" applyBorder="1" applyAlignment="1" applyProtection="1">
      <alignment horizontal="center"/>
    </xf>
    <xf numFmtId="4" fontId="16" fillId="0" borderId="5" xfId="4" applyNumberFormat="1" applyFont="1" applyFill="1" applyBorder="1" applyAlignment="1" applyProtection="1">
      <alignment horizontal="right"/>
    </xf>
    <xf numFmtId="4" fontId="16" fillId="0" borderId="5" xfId="0" applyNumberFormat="1" applyFont="1" applyFill="1" applyBorder="1" applyAlignment="1" applyProtection="1">
      <protection locked="0"/>
    </xf>
    <xf numFmtId="4" fontId="16" fillId="0" borderId="5" xfId="0" applyNumberFormat="1" applyFont="1" applyFill="1" applyBorder="1" applyAlignment="1" applyProtection="1"/>
    <xf numFmtId="4" fontId="16" fillId="0" borderId="5" xfId="4" applyNumberFormat="1" applyFont="1" applyFill="1" applyBorder="1" applyAlignment="1" applyProtection="1">
      <alignment horizontal="left" vertical="top" wrapText="1"/>
    </xf>
    <xf numFmtId="0" fontId="16" fillId="0" borderId="5" xfId="0" applyFont="1" applyBorder="1" applyAlignment="1">
      <alignment horizontal="right"/>
    </xf>
    <xf numFmtId="0" fontId="32" fillId="0" borderId="5" xfId="0" applyFont="1" applyBorder="1" applyAlignment="1">
      <alignment vertical="center" wrapText="1"/>
    </xf>
    <xf numFmtId="0" fontId="32" fillId="0" borderId="5" xfId="0" applyFont="1" applyBorder="1" applyAlignment="1">
      <alignment vertical="center"/>
    </xf>
    <xf numFmtId="49" fontId="18" fillId="0" borderId="0" xfId="0" applyNumberFormat="1" applyFont="1" applyBorder="1" applyAlignment="1">
      <alignment horizontal="center" vertical="top"/>
    </xf>
    <xf numFmtId="0" fontId="31" fillId="0" borderId="0" xfId="0" applyFont="1" applyBorder="1" applyAlignment="1">
      <alignment horizontal="left" vertical="top"/>
    </xf>
    <xf numFmtId="0" fontId="31" fillId="0" borderId="0" xfId="0" applyFont="1" applyBorder="1" applyAlignment="1">
      <alignment vertical="center" wrapText="1"/>
    </xf>
    <xf numFmtId="0" fontId="32" fillId="0" borderId="0" xfId="0" applyFont="1" applyBorder="1" applyAlignment="1">
      <alignment vertical="center" wrapText="1"/>
    </xf>
    <xf numFmtId="0" fontId="32" fillId="0" borderId="0" xfId="0" applyFont="1" applyBorder="1" applyAlignment="1">
      <alignment vertical="center"/>
    </xf>
    <xf numFmtId="0" fontId="33" fillId="0" borderId="0" xfId="0" applyFont="1" applyBorder="1" applyAlignment="1">
      <alignment horizontal="left" vertical="top"/>
    </xf>
    <xf numFmtId="0" fontId="30" fillId="0" borderId="0" xfId="0" applyFont="1" applyAlignment="1">
      <alignment vertical="top"/>
    </xf>
    <xf numFmtId="0" fontId="16" fillId="0" borderId="5" xfId="0" applyFont="1" applyBorder="1" applyAlignment="1">
      <alignment horizontal="justify" vertical="top"/>
    </xf>
    <xf numFmtId="0" fontId="16" fillId="0" borderId="5" xfId="0" applyFont="1" applyBorder="1" applyAlignment="1">
      <alignment horizontal="center" vertical="top"/>
    </xf>
    <xf numFmtId="0" fontId="30" fillId="0" borderId="0" xfId="0" applyFont="1" applyAlignment="1">
      <alignment horizontal="center" vertical="top"/>
    </xf>
    <xf numFmtId="0" fontId="32" fillId="0" borderId="5" xfId="0" applyFont="1" applyBorder="1" applyAlignment="1">
      <alignment horizontal="center" vertical="top"/>
    </xf>
    <xf numFmtId="0" fontId="32" fillId="0" borderId="5" xfId="0" applyFont="1" applyBorder="1" applyAlignment="1">
      <alignment horizontal="right" vertical="top"/>
    </xf>
    <xf numFmtId="4" fontId="32" fillId="0" borderId="5" xfId="0" applyNumberFormat="1" applyFont="1" applyBorder="1"/>
    <xf numFmtId="0" fontId="29" fillId="0" borderId="5" xfId="0" applyFont="1" applyFill="1" applyBorder="1" applyAlignment="1">
      <alignment horizontal="center"/>
    </xf>
    <xf numFmtId="4" fontId="31" fillId="0" borderId="5" xfId="0" applyNumberFormat="1" applyFont="1" applyBorder="1"/>
    <xf numFmtId="0" fontId="16" fillId="0" borderId="5" xfId="0" applyFont="1" applyFill="1" applyBorder="1" applyAlignment="1">
      <alignment horizontal="left" wrapText="1"/>
    </xf>
    <xf numFmtId="4" fontId="16" fillId="0" borderId="5" xfId="0" applyNumberFormat="1" applyFont="1" applyBorder="1"/>
    <xf numFmtId="4" fontId="16" fillId="0" borderId="5" xfId="0" applyNumberFormat="1" applyFont="1" applyBorder="1" applyAlignment="1"/>
    <xf numFmtId="4" fontId="16" fillId="0" borderId="5" xfId="0" applyNumberFormat="1" applyFont="1" applyFill="1" applyBorder="1" applyAlignment="1">
      <alignment horizontal="left" vertical="top" wrapText="1"/>
    </xf>
    <xf numFmtId="4" fontId="16" fillId="0" borderId="5" xfId="0" applyNumberFormat="1" applyFont="1" applyFill="1" applyBorder="1" applyAlignment="1"/>
    <xf numFmtId="49" fontId="18" fillId="0" borderId="5" xfId="0" applyNumberFormat="1" applyFont="1" applyFill="1" applyBorder="1" applyAlignment="1" applyProtection="1">
      <alignment horizontal="center" vertical="top"/>
    </xf>
    <xf numFmtId="4" fontId="18" fillId="0" borderId="5" xfId="4" applyNumberFormat="1" applyFont="1" applyFill="1" applyBorder="1" applyAlignment="1" applyProtection="1">
      <alignment vertical="top" wrapText="1"/>
    </xf>
    <xf numFmtId="4" fontId="16" fillId="0" borderId="5" xfId="0" applyNumberFormat="1" applyFont="1" applyFill="1" applyBorder="1" applyAlignment="1">
      <alignment vertical="top" wrapText="1"/>
    </xf>
    <xf numFmtId="0" fontId="16" fillId="0" borderId="5" xfId="0" applyFont="1" applyBorder="1" applyAlignment="1">
      <alignment vertical="top" wrapText="1"/>
    </xf>
    <xf numFmtId="4" fontId="16" fillId="0" borderId="5" xfId="0" applyNumberFormat="1" applyFont="1" applyBorder="1" applyAlignment="1">
      <alignment horizontal="right"/>
    </xf>
    <xf numFmtId="4" fontId="16" fillId="0" borderId="5" xfId="0" applyNumberFormat="1" applyFont="1" applyBorder="1" applyProtection="1">
      <protection locked="0"/>
    </xf>
    <xf numFmtId="4" fontId="16" fillId="0" borderId="5" xfId="0" applyNumberFormat="1" applyFont="1" applyBorder="1" applyAlignment="1">
      <alignment horizontal="center"/>
    </xf>
    <xf numFmtId="1" fontId="16" fillId="0" borderId="5" xfId="0" applyNumberFormat="1" applyFont="1" applyBorder="1" applyAlignment="1">
      <alignment horizontal="center" vertical="top"/>
    </xf>
    <xf numFmtId="4" fontId="16" fillId="0" borderId="5" xfId="0" applyNumberFormat="1" applyFont="1" applyBorder="1" applyAlignment="1">
      <alignment vertical="top" wrapText="1"/>
    </xf>
    <xf numFmtId="0" fontId="29" fillId="0" borderId="5" xfId="0" applyFont="1" applyFill="1" applyBorder="1" applyAlignment="1">
      <alignment horizontal="right"/>
    </xf>
    <xf numFmtId="0" fontId="29" fillId="0" borderId="5" xfId="0" applyFont="1" applyFill="1" applyBorder="1"/>
    <xf numFmtId="166" fontId="16" fillId="0" borderId="5" xfId="0" applyNumberFormat="1" applyFont="1" applyBorder="1" applyAlignment="1">
      <alignment horizontal="right"/>
    </xf>
    <xf numFmtId="0" fontId="16" fillId="0" borderId="5" xfId="0" applyFont="1" applyBorder="1" applyAlignment="1">
      <alignment horizontal="left" vertical="top" wrapText="1"/>
    </xf>
    <xf numFmtId="4" fontId="16" fillId="0" borderId="5" xfId="0" applyNumberFormat="1" applyFont="1" applyBorder="1" applyAlignment="1" applyProtection="1">
      <alignment horizontal="right"/>
      <protection locked="0"/>
    </xf>
    <xf numFmtId="0" fontId="26" fillId="0" borderId="5" xfId="0" applyFont="1" applyBorder="1" applyAlignment="1">
      <alignment horizontal="left" vertical="top" wrapText="1"/>
    </xf>
    <xf numFmtId="0" fontId="22" fillId="0" borderId="5" xfId="0" applyFont="1" applyFill="1" applyBorder="1" applyAlignment="1">
      <alignment horizontal="left" vertical="top" wrapText="1"/>
    </xf>
    <xf numFmtId="0" fontId="22" fillId="0" borderId="5" xfId="0" applyFont="1" applyFill="1" applyBorder="1" applyAlignment="1">
      <alignment horizontal="center"/>
    </xf>
    <xf numFmtId="4" fontId="22" fillId="0" borderId="5" xfId="0" applyNumberFormat="1" applyFont="1" applyFill="1" applyBorder="1" applyAlignment="1">
      <alignment horizontal="right"/>
    </xf>
    <xf numFmtId="0" fontId="5" fillId="0" borderId="5" xfId="6" applyFont="1" applyBorder="1" applyAlignment="1" applyProtection="1">
      <alignment horizontal="center" vertical="top" wrapText="1"/>
      <protection locked="0"/>
    </xf>
    <xf numFmtId="0" fontId="16" fillId="0" borderId="5" xfId="6" applyFont="1" applyBorder="1" applyAlignment="1" applyProtection="1">
      <alignment horizontal="left" vertical="top" wrapText="1"/>
      <protection locked="0"/>
    </xf>
    <xf numFmtId="4" fontId="16" fillId="0" borderId="5" xfId="0" applyNumberFormat="1" applyFont="1" applyBorder="1" applyAlignment="1">
      <alignment wrapText="1"/>
    </xf>
    <xf numFmtId="4" fontId="16" fillId="0" borderId="0" xfId="2" applyNumberFormat="1" applyFont="1" applyAlignment="1" applyProtection="1"/>
    <xf numFmtId="4" fontId="16" fillId="0" borderId="0" xfId="2" applyNumberFormat="1" applyFont="1" applyAlignment="1" applyProtection="1">
      <alignment horizontal="center"/>
    </xf>
    <xf numFmtId="4" fontId="18" fillId="0" borderId="0" xfId="2" applyNumberFormat="1" applyFont="1" applyAlignment="1" applyProtection="1"/>
    <xf numFmtId="0" fontId="3" fillId="0" borderId="0" xfId="2" applyFont="1" applyAlignment="1" applyProtection="1">
      <protection locked="0"/>
    </xf>
    <xf numFmtId="49" fontId="18" fillId="0" borderId="0" xfId="2" applyNumberFormat="1" applyFont="1" applyAlignment="1" applyProtection="1"/>
    <xf numFmtId="0" fontId="18" fillId="0" borderId="0" xfId="2" applyFont="1" applyAlignment="1" applyProtection="1">
      <protection locked="0"/>
    </xf>
    <xf numFmtId="49" fontId="18" fillId="0" borderId="0" xfId="0" applyNumberFormat="1" applyFont="1" applyAlignment="1"/>
    <xf numFmtId="4" fontId="18" fillId="0" borderId="0" xfId="1" applyNumberFormat="1" applyFont="1" applyAlignment="1" applyProtection="1">
      <alignment horizontal="left"/>
      <protection locked="0"/>
    </xf>
    <xf numFmtId="4" fontId="16" fillId="0" borderId="0" xfId="1" applyNumberFormat="1" applyFont="1" applyAlignment="1" applyProtection="1">
      <alignment horizontal="left"/>
      <protection locked="0"/>
    </xf>
    <xf numFmtId="3" fontId="21" fillId="0" borderId="0" xfId="0" applyNumberFormat="1" applyFont="1" applyFill="1" applyBorder="1" applyAlignment="1">
      <alignment horizontal="right"/>
    </xf>
    <xf numFmtId="4" fontId="16" fillId="0" borderId="1" xfId="2" applyNumberFormat="1" applyFont="1" applyBorder="1" applyAlignment="1" applyProtection="1"/>
    <xf numFmtId="4" fontId="18" fillId="0" borderId="0" xfId="1" applyNumberFormat="1" applyFont="1" applyAlignment="1" applyProtection="1">
      <alignment horizontal="left"/>
    </xf>
    <xf numFmtId="4" fontId="17" fillId="0" borderId="0" xfId="2" applyNumberFormat="1" applyFont="1" applyAlignment="1" applyProtection="1">
      <alignment horizontal="center"/>
    </xf>
    <xf numFmtId="0" fontId="14" fillId="0" borderId="0" xfId="0" applyFont="1" applyAlignment="1">
      <alignment horizontal="left" wrapText="1"/>
    </xf>
    <xf numFmtId="0" fontId="16" fillId="0" borderId="5" xfId="0" applyFont="1" applyFill="1" applyBorder="1" applyProtection="1">
      <protection locked="0"/>
    </xf>
    <xf numFmtId="0" fontId="29" fillId="0" borderId="5" xfId="0" applyFont="1" applyFill="1" applyBorder="1" applyProtection="1">
      <protection locked="0"/>
    </xf>
    <xf numFmtId="4" fontId="32" fillId="0" borderId="5" xfId="0" applyNumberFormat="1" applyFont="1" applyBorder="1" applyProtection="1">
      <protection locked="0"/>
    </xf>
    <xf numFmtId="0" fontId="16" fillId="0" borderId="4" xfId="0" applyFont="1" applyFill="1" applyBorder="1" applyProtection="1">
      <protection locked="0"/>
    </xf>
    <xf numFmtId="0" fontId="16" fillId="0" borderId="4" xfId="0" applyFont="1" applyFill="1" applyBorder="1" applyAlignment="1" applyProtection="1">
      <alignment vertical="top"/>
      <protection locked="0"/>
    </xf>
  </cellXfs>
  <cellStyles count="7">
    <cellStyle name="Navadno" xfId="0" builtinId="0"/>
    <cellStyle name="Navadno 2" xfId="6" xr:uid="{0EBAA4D1-13FA-4E35-9CB9-016BDE9C865C}"/>
    <cellStyle name="Navadno_JN 31 grad-2000 disketa" xfId="2" xr:uid="{00000000-0005-0000-0000-000002000000}"/>
    <cellStyle name="Navadno_JN 74grad vodovod" xfId="3" xr:uid="{00000000-0005-0000-0000-000003000000}"/>
    <cellStyle name="Normal 2" xfId="5" xr:uid="{03E0D66A-FA7D-4433-B663-71EE5A390E53}"/>
    <cellStyle name="Normal_kanal S1" xfId="4" xr:uid="{00000000-0005-0000-0000-000004000000}"/>
    <cellStyle name="Vejica" xfId="1" builtinId="3"/>
  </cellStyles>
  <dxfs count="11">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colors>
    <mruColors>
      <color rgb="FFFFFFCC"/>
      <color rgb="FFFFFF99"/>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0"/>
    <pageSetUpPr fitToPage="1"/>
  </sheetPr>
  <dimension ref="A1:J937"/>
  <sheetViews>
    <sheetView tabSelected="1" view="pageBreakPreview" topLeftCell="A28" zoomScaleSheetLayoutView="100" workbookViewId="0">
      <selection activeCell="C36" sqref="C36"/>
    </sheetView>
  </sheetViews>
  <sheetFormatPr defaultRowHeight="13.5" customHeight="1" x14ac:dyDescent="0.2"/>
  <cols>
    <col min="1" max="1" width="9.6640625" style="10" customWidth="1"/>
    <col min="2" max="2" width="7.1640625" style="11" customWidth="1"/>
    <col min="3" max="3" width="61.5" style="12" customWidth="1"/>
    <col min="4" max="4" width="21.1640625" style="12" customWidth="1"/>
    <col min="5" max="6" width="9.33203125" style="13"/>
    <col min="7" max="16384" width="9.33203125" style="12"/>
  </cols>
  <sheetData>
    <row r="1" spans="1:4" s="3" customFormat="1" ht="13.5" customHeight="1" x14ac:dyDescent="0.2">
      <c r="A1" s="39"/>
      <c r="B1" s="39"/>
      <c r="C1" s="40"/>
      <c r="D1" s="40"/>
    </row>
    <row r="2" spans="1:4" s="3" customFormat="1" ht="13.5" customHeight="1" x14ac:dyDescent="0.2">
      <c r="A2" s="39"/>
      <c r="B2" s="39"/>
      <c r="C2" s="40"/>
      <c r="D2" s="40"/>
    </row>
    <row r="3" spans="1:4" s="3" customFormat="1" ht="13.5" customHeight="1" x14ac:dyDescent="0.2">
      <c r="A3" s="39"/>
      <c r="B3" s="39"/>
      <c r="C3" s="40"/>
      <c r="D3" s="40"/>
    </row>
    <row r="4" spans="1:4" s="3" customFormat="1" ht="13.5" customHeight="1" x14ac:dyDescent="0.2">
      <c r="A4" s="39"/>
      <c r="B4" s="39"/>
      <c r="C4" s="40"/>
      <c r="D4" s="40"/>
    </row>
    <row r="5" spans="1:4" s="3" customFormat="1" ht="19.899999999999999" customHeight="1" x14ac:dyDescent="0.2">
      <c r="A5" s="39"/>
      <c r="B5" s="127"/>
      <c r="D5" s="127"/>
    </row>
    <row r="6" spans="1:4" s="3" customFormat="1" ht="13.5" customHeight="1" x14ac:dyDescent="0.2">
      <c r="D6" s="40"/>
    </row>
    <row r="7" spans="1:4" s="3" customFormat="1" ht="13.5" customHeight="1" x14ac:dyDescent="0.2">
      <c r="A7" s="39"/>
      <c r="B7" s="39"/>
      <c r="C7" s="40"/>
      <c r="D7" s="40"/>
    </row>
    <row r="8" spans="1:4" s="3" customFormat="1" ht="13.5" customHeight="1" x14ac:dyDescent="0.2">
      <c r="D8" s="40"/>
    </row>
    <row r="9" spans="1:4" s="3" customFormat="1" ht="13.5" customHeight="1" x14ac:dyDescent="0.2">
      <c r="D9" s="40"/>
    </row>
    <row r="10" spans="1:4" s="3" customFormat="1" ht="13.5" customHeight="1" x14ac:dyDescent="0.2">
      <c r="D10" s="40"/>
    </row>
    <row r="11" spans="1:4" s="5" customFormat="1" ht="12.75" x14ac:dyDescent="0.2">
      <c r="D11" s="44"/>
    </row>
    <row r="12" spans="1:4" s="5" customFormat="1" ht="13.5" customHeight="1" x14ac:dyDescent="0.2">
      <c r="D12" s="44"/>
    </row>
    <row r="13" spans="1:4" s="5" customFormat="1" ht="12.75" x14ac:dyDescent="0.2">
      <c r="D13" s="44"/>
    </row>
    <row r="14" spans="1:4" s="5" customFormat="1" ht="13.5" customHeight="1" x14ac:dyDescent="0.2">
      <c r="D14" s="44"/>
    </row>
    <row r="15" spans="1:4" s="5" customFormat="1" ht="13.5" customHeight="1" x14ac:dyDescent="0.25">
      <c r="C15" s="125" t="s">
        <v>39</v>
      </c>
      <c r="D15" s="44"/>
    </row>
    <row r="16" spans="1:4" s="5" customFormat="1" ht="13.5" customHeight="1" x14ac:dyDescent="0.2">
      <c r="A16" s="41"/>
      <c r="B16" s="42"/>
      <c r="C16" s="102"/>
      <c r="D16" s="47"/>
    </row>
    <row r="17" spans="1:10" s="5" customFormat="1" ht="13.5" customHeight="1" x14ac:dyDescent="0.2">
      <c r="D17" s="46"/>
    </row>
    <row r="18" spans="1:10" s="5" customFormat="1" ht="13.5" customHeight="1" x14ac:dyDescent="0.2">
      <c r="D18" s="47"/>
    </row>
    <row r="19" spans="1:10" s="5" customFormat="1" ht="13.5" customHeight="1" x14ac:dyDescent="0.2">
      <c r="A19" s="48"/>
      <c r="B19" s="48"/>
      <c r="D19" s="44"/>
    </row>
    <row r="20" spans="1:10" s="5" customFormat="1" ht="13.5" customHeight="1" x14ac:dyDescent="0.2">
      <c r="A20" s="48"/>
      <c r="B20" s="48"/>
      <c r="D20" s="44"/>
    </row>
    <row r="21" spans="1:10" s="5" customFormat="1" ht="13.5" customHeight="1" x14ac:dyDescent="0.2">
      <c r="A21" s="48"/>
      <c r="B21" s="48"/>
      <c r="C21" s="48"/>
      <c r="D21" s="44"/>
    </row>
    <row r="22" spans="1:10" s="5" customFormat="1" ht="13.5" customHeight="1" x14ac:dyDescent="0.2">
      <c r="A22" s="41"/>
      <c r="B22" s="42"/>
      <c r="C22" s="48"/>
      <c r="D22" s="44"/>
    </row>
    <row r="23" spans="1:10" s="5" customFormat="1" ht="13.5" customHeight="1" x14ac:dyDescent="0.2">
      <c r="A23" s="41"/>
      <c r="B23" s="42"/>
      <c r="C23" s="103"/>
      <c r="D23" s="44"/>
    </row>
    <row r="24" spans="1:10" s="5" customFormat="1" ht="13.5" customHeight="1" x14ac:dyDescent="0.2">
      <c r="D24" s="51"/>
      <c r="E24"/>
      <c r="F24"/>
      <c r="G24"/>
      <c r="H24"/>
      <c r="I24"/>
      <c r="J24"/>
    </row>
    <row r="25" spans="1:10" s="5" customFormat="1" ht="13.5" customHeight="1" x14ac:dyDescent="0.2">
      <c r="D25" s="51"/>
      <c r="E25"/>
      <c r="F25"/>
      <c r="G25"/>
      <c r="H25"/>
      <c r="I25"/>
    </row>
    <row r="26" spans="1:10" s="5" customFormat="1" ht="13.5" customHeight="1" x14ac:dyDescent="0.2">
      <c r="D26" s="51"/>
      <c r="E26"/>
      <c r="F26"/>
      <c r="G26"/>
      <c r="H26"/>
      <c r="I26"/>
    </row>
    <row r="27" spans="1:10" s="5" customFormat="1" ht="13.5" customHeight="1" x14ac:dyDescent="0.2">
      <c r="D27" s="43"/>
    </row>
    <row r="28" spans="1:10" s="5" customFormat="1" ht="13.5" customHeight="1" x14ac:dyDescent="0.2">
      <c r="D28" s="43"/>
    </row>
    <row r="29" spans="1:10" s="5" customFormat="1" ht="13.5" customHeight="1" x14ac:dyDescent="0.2">
      <c r="D29" s="43"/>
    </row>
    <row r="30" spans="1:10" s="5" customFormat="1" ht="13.5" customHeight="1" x14ac:dyDescent="0.2">
      <c r="D30" s="43"/>
    </row>
    <row r="31" spans="1:10" s="5" customFormat="1" ht="13.5" customHeight="1" x14ac:dyDescent="0.2">
      <c r="D31" s="43"/>
    </row>
    <row r="32" spans="1:10" s="5" customFormat="1" ht="13.5" customHeight="1" x14ac:dyDescent="0.2">
      <c r="D32" s="46"/>
    </row>
    <row r="33" spans="1:4" s="5" customFormat="1" ht="13.5" customHeight="1" x14ac:dyDescent="0.2">
      <c r="D33" s="43"/>
    </row>
    <row r="34" spans="1:4" s="5" customFormat="1" ht="13.5" customHeight="1" x14ac:dyDescent="0.2">
      <c r="A34" s="41" t="s">
        <v>45</v>
      </c>
      <c r="B34" s="42"/>
      <c r="C34" s="51" t="s">
        <v>46</v>
      </c>
      <c r="D34" s="43"/>
    </row>
    <row r="35" spans="1:4" s="5" customFormat="1" ht="13.5" customHeight="1" x14ac:dyDescent="0.2">
      <c r="A35" s="41"/>
      <c r="B35" s="42"/>
      <c r="C35" s="51"/>
      <c r="D35" s="43"/>
    </row>
    <row r="36" spans="1:4" s="5" customFormat="1" ht="13.5" customHeight="1" x14ac:dyDescent="0.2">
      <c r="A36" s="41" t="s">
        <v>41</v>
      </c>
      <c r="B36" s="46"/>
      <c r="C36" s="126" t="s">
        <v>40</v>
      </c>
      <c r="D36" s="43"/>
    </row>
    <row r="37" spans="1:4" s="5" customFormat="1" ht="13.5" customHeight="1" x14ac:dyDescent="0.2">
      <c r="A37" s="45"/>
      <c r="B37" s="42"/>
      <c r="C37" s="43"/>
      <c r="D37" s="43"/>
    </row>
    <row r="38" spans="1:4" s="5" customFormat="1" ht="13.5" customHeight="1" x14ac:dyDescent="0.2">
      <c r="A38" s="41"/>
      <c r="B38"/>
      <c r="C38" s="130" t="s">
        <v>49</v>
      </c>
      <c r="D38" s="43"/>
    </row>
    <row r="39" spans="1:4" s="5" customFormat="1" ht="13.5" customHeight="1" x14ac:dyDescent="0.2">
      <c r="A39" s="48"/>
      <c r="B39" s="49"/>
      <c r="C39" s="101"/>
      <c r="D39" s="43"/>
    </row>
    <row r="40" spans="1:4" s="5" customFormat="1" ht="13.5" customHeight="1" x14ac:dyDescent="0.2">
      <c r="A40" s="41" t="s">
        <v>44</v>
      </c>
      <c r="B40" s="48"/>
      <c r="C40" s="128" t="s">
        <v>42</v>
      </c>
      <c r="D40" s="43"/>
    </row>
    <row r="41" spans="1:4" s="5" customFormat="1" ht="13.5" customHeight="1" x14ac:dyDescent="0.2">
      <c r="A41" s="41"/>
      <c r="B41" s="42"/>
      <c r="C41" s="104"/>
      <c r="D41" s="46"/>
    </row>
    <row r="42" spans="1:4" s="3" customFormat="1" ht="13.5" customHeight="1" x14ac:dyDescent="0.2">
      <c r="A42" s="41" t="s">
        <v>47</v>
      </c>
      <c r="B42" s="42"/>
      <c r="C42" s="51" t="s">
        <v>43</v>
      </c>
      <c r="D42" s="40"/>
    </row>
    <row r="43" spans="1:4" s="3" customFormat="1" ht="13.5" customHeight="1" x14ac:dyDescent="0.2">
      <c r="A43" s="41"/>
      <c r="B43" s="42"/>
      <c r="C43" s="43"/>
      <c r="D43" s="40"/>
    </row>
    <row r="44" spans="1:4" s="5" customFormat="1" ht="13.5" customHeight="1" x14ac:dyDescent="0.2">
      <c r="A44" s="51" t="s">
        <v>48</v>
      </c>
      <c r="B44" s="48"/>
      <c r="C44" s="129">
        <v>43733</v>
      </c>
      <c r="D44" s="43"/>
    </row>
    <row r="45" spans="1:4" s="5" customFormat="1" ht="13.5" customHeight="1" x14ac:dyDescent="0.25">
      <c r="A45" s="239" t="s">
        <v>5</v>
      </c>
      <c r="B45" s="239"/>
      <c r="C45" s="239"/>
      <c r="D45" s="239"/>
    </row>
    <row r="46" spans="1:4" s="5" customFormat="1" ht="13.5" customHeight="1" x14ac:dyDescent="0.2">
      <c r="A46" s="44"/>
      <c r="B46" s="227"/>
      <c r="C46" s="227"/>
      <c r="D46" s="44"/>
    </row>
    <row r="47" spans="1:4" s="5" customFormat="1" ht="13.5" customHeight="1" x14ac:dyDescent="0.2">
      <c r="A47" s="228"/>
      <c r="B47" s="229"/>
      <c r="C47" s="230"/>
      <c r="D47" s="44"/>
    </row>
    <row r="48" spans="1:4" s="5" customFormat="1" ht="13.5" customHeight="1" x14ac:dyDescent="0.2">
      <c r="A48" s="228"/>
      <c r="B48" s="231" t="s">
        <v>52</v>
      </c>
      <c r="C48" s="232" t="s">
        <v>51</v>
      </c>
      <c r="D48" s="80">
        <f>+'0-Preddela'!G14</f>
        <v>0</v>
      </c>
    </row>
    <row r="49" spans="1:10" s="5" customFormat="1" ht="13.5" customHeight="1" x14ac:dyDescent="0.2">
      <c r="A49" s="228"/>
      <c r="B49" s="231"/>
      <c r="C49" s="230"/>
      <c r="D49" s="44"/>
    </row>
    <row r="50" spans="1:10" s="5" customFormat="1" ht="13.5" customHeight="1" x14ac:dyDescent="0.2">
      <c r="A50" s="228"/>
      <c r="B50" s="233" t="s">
        <v>23</v>
      </c>
      <c r="C50" s="234" t="s">
        <v>461</v>
      </c>
      <c r="D50" s="80">
        <f>+'A-Peruzzijeva'!G10</f>
        <v>0</v>
      </c>
    </row>
    <row r="51" spans="1:10" s="5" customFormat="1" ht="13.5" customHeight="1" x14ac:dyDescent="0.2">
      <c r="A51" s="228"/>
      <c r="B51" s="233"/>
      <c r="C51" s="235" t="s">
        <v>53</v>
      </c>
      <c r="D51" s="105"/>
      <c r="E51" s="123"/>
    </row>
    <row r="52" spans="1:10" s="5" customFormat="1" ht="13.5" customHeight="1" x14ac:dyDescent="0.2">
      <c r="A52" s="228"/>
      <c r="B52" s="231"/>
      <c r="C52" s="230"/>
      <c r="D52" s="53"/>
      <c r="E52" s="123"/>
    </row>
    <row r="53" spans="1:10" s="5" customFormat="1" ht="13.5" customHeight="1" x14ac:dyDescent="0.2">
      <c r="A53" s="228"/>
      <c r="B53" s="233" t="s">
        <v>24</v>
      </c>
      <c r="C53" s="234" t="s">
        <v>484</v>
      </c>
      <c r="D53" s="80">
        <f>+'B-Jurčkova'!G10</f>
        <v>0</v>
      </c>
      <c r="E53" s="123"/>
    </row>
    <row r="54" spans="1:10" s="5" customFormat="1" ht="13.5" customHeight="1" x14ac:dyDescent="0.2">
      <c r="A54" s="228"/>
      <c r="B54" s="233"/>
      <c r="C54" s="235" t="s">
        <v>50</v>
      </c>
      <c r="D54" s="105"/>
      <c r="E54" s="123"/>
    </row>
    <row r="55" spans="1:10" s="5" customFormat="1" ht="13.5" customHeight="1" x14ac:dyDescent="0.2">
      <c r="A55" s="228"/>
      <c r="B55" s="233"/>
      <c r="C55" s="235"/>
      <c r="D55" s="105"/>
      <c r="E55" s="123"/>
    </row>
    <row r="56" spans="1:10" s="5" customFormat="1" ht="13.5" customHeight="1" x14ac:dyDescent="0.2">
      <c r="A56" s="228"/>
      <c r="B56" s="233" t="s">
        <v>25</v>
      </c>
      <c r="C56" s="234" t="s">
        <v>257</v>
      </c>
      <c r="D56" s="80">
        <f>+'C-Črp-gradbeno'!G10</f>
        <v>0</v>
      </c>
      <c r="E56" s="123"/>
    </row>
    <row r="57" spans="1:10" s="5" customFormat="1" ht="13.5" customHeight="1" x14ac:dyDescent="0.2">
      <c r="A57" s="228"/>
      <c r="B57" s="233"/>
      <c r="C57" s="234"/>
      <c r="D57" s="105"/>
      <c r="E57" s="123"/>
    </row>
    <row r="58" spans="1:10" s="5" customFormat="1" ht="13.5" customHeight="1" x14ac:dyDescent="0.2">
      <c r="A58" s="228"/>
      <c r="B58" s="233" t="s">
        <v>258</v>
      </c>
      <c r="C58" s="234" t="s">
        <v>459</v>
      </c>
      <c r="D58" s="80">
        <f>+'D-Črp-elektro'!F12</f>
        <v>0</v>
      </c>
      <c r="E58" s="123"/>
    </row>
    <row r="59" spans="1:10" ht="13.5" customHeight="1" x14ac:dyDescent="0.2">
      <c r="A59" s="236"/>
      <c r="B59" s="237"/>
      <c r="C59" s="237"/>
      <c r="D59" s="131"/>
      <c r="G59" s="6"/>
      <c r="H59" s="1"/>
      <c r="I59" s="1"/>
      <c r="J59" s="8"/>
    </row>
    <row r="60" spans="1:10" ht="13.5" customHeight="1" x14ac:dyDescent="0.2">
      <c r="A60" s="236"/>
      <c r="B60" s="227"/>
      <c r="C60" s="227"/>
      <c r="D60" s="50"/>
      <c r="G60" s="6"/>
      <c r="H60" s="5"/>
      <c r="I60" s="5"/>
      <c r="J60" s="8"/>
    </row>
    <row r="61" spans="1:10" ht="13.5" customHeight="1" x14ac:dyDescent="0.2">
      <c r="A61" s="236"/>
      <c r="B61" s="44" t="s">
        <v>0</v>
      </c>
      <c r="C61" s="44"/>
      <c r="D61" s="80">
        <f>SUM(D48:D58)</f>
        <v>0</v>
      </c>
      <c r="G61" s="6"/>
      <c r="H61" s="5"/>
      <c r="I61" s="35"/>
      <c r="J61" s="4"/>
    </row>
    <row r="62" spans="1:10" ht="13.5" customHeight="1" x14ac:dyDescent="0.2">
      <c r="A62" s="236"/>
      <c r="B62" s="227"/>
      <c r="C62" s="227"/>
      <c r="D62" s="50"/>
      <c r="G62" s="6"/>
      <c r="H62" s="1"/>
      <c r="I62" s="1"/>
      <c r="J62" s="8"/>
    </row>
    <row r="63" spans="1:10" ht="13.5" customHeight="1" x14ac:dyDescent="0.2">
      <c r="A63" s="236"/>
      <c r="B63" s="44" t="s">
        <v>34</v>
      </c>
      <c r="C63" s="44"/>
      <c r="D63" s="80">
        <f>+D61*0.22</f>
        <v>0</v>
      </c>
      <c r="G63" s="6"/>
      <c r="H63" s="9"/>
      <c r="I63" s="9"/>
      <c r="J63" s="8"/>
    </row>
    <row r="64" spans="1:10" ht="13.5" customHeight="1" x14ac:dyDescent="0.2">
      <c r="A64" s="236"/>
      <c r="B64" s="237"/>
      <c r="C64" s="237"/>
      <c r="D64" s="52"/>
      <c r="G64" s="6"/>
      <c r="H64" s="9"/>
      <c r="I64" s="9"/>
      <c r="J64" s="4"/>
    </row>
    <row r="65" spans="1:10" ht="13.5" customHeight="1" x14ac:dyDescent="0.2">
      <c r="A65" s="236"/>
      <c r="B65" s="227"/>
      <c r="C65" s="227"/>
      <c r="D65" s="53"/>
      <c r="G65" s="6"/>
      <c r="H65" s="1"/>
      <c r="I65" s="1"/>
      <c r="J65" s="8"/>
    </row>
    <row r="66" spans="1:10" ht="13.5" customHeight="1" x14ac:dyDescent="0.2">
      <c r="A66" s="236"/>
      <c r="B66" s="238" t="s">
        <v>256</v>
      </c>
      <c r="C66" s="238"/>
      <c r="D66" s="151">
        <f>SUM(D61:D63)</f>
        <v>0</v>
      </c>
      <c r="G66" s="6"/>
      <c r="H66" s="7"/>
      <c r="I66" s="7"/>
      <c r="J66" s="8"/>
    </row>
    <row r="67" spans="1:10" ht="13.5" customHeight="1" thickBot="1" x14ac:dyDescent="0.25">
      <c r="A67" s="58"/>
      <c r="B67" s="54"/>
      <c r="C67" s="54"/>
      <c r="D67" s="55"/>
      <c r="G67" s="36"/>
      <c r="H67" s="240"/>
      <c r="I67" s="240"/>
      <c r="J67" s="240"/>
    </row>
    <row r="68" spans="1:10" ht="13.5" customHeight="1" thickTop="1" x14ac:dyDescent="0.2">
      <c r="A68" s="58"/>
      <c r="B68" s="56"/>
      <c r="C68" s="56"/>
      <c r="D68" s="57"/>
      <c r="G68" s="36"/>
      <c r="H68" s="37"/>
      <c r="I68" s="37"/>
      <c r="J68" s="38"/>
    </row>
    <row r="69" spans="1:10" ht="13.5" customHeight="1" x14ac:dyDescent="0.2">
      <c r="A69" s="58"/>
      <c r="B69" s="59"/>
      <c r="C69" s="60"/>
      <c r="D69" s="60"/>
    </row>
    <row r="70" spans="1:10" ht="13.5" customHeight="1" x14ac:dyDescent="0.2">
      <c r="A70" s="58"/>
      <c r="B70" s="59"/>
      <c r="C70" s="61"/>
      <c r="D70" s="61"/>
    </row>
    <row r="71" spans="1:10" ht="13.5" customHeight="1" x14ac:dyDescent="0.2">
      <c r="A71" s="58"/>
      <c r="B71" s="59"/>
      <c r="C71" s="61"/>
      <c r="D71" s="61"/>
    </row>
    <row r="72" spans="1:10" ht="13.5" customHeight="1" x14ac:dyDescent="0.2">
      <c r="A72" s="118" t="s">
        <v>33</v>
      </c>
      <c r="B72" s="59"/>
      <c r="C72" s="60"/>
      <c r="D72" s="119">
        <f>208+72+338</f>
        <v>618</v>
      </c>
    </row>
    <row r="73" spans="1:10" ht="13.5" customHeight="1" x14ac:dyDescent="0.2">
      <c r="A73" s="58"/>
      <c r="B73" s="59"/>
      <c r="C73" s="61" t="s">
        <v>36</v>
      </c>
      <c r="D73" s="124">
        <f>+D61/D72</f>
        <v>0</v>
      </c>
    </row>
    <row r="74" spans="1:10" ht="13.5" customHeight="1" x14ac:dyDescent="0.2">
      <c r="A74" s="58"/>
      <c r="B74" s="59"/>
      <c r="C74" s="60"/>
      <c r="D74" s="60"/>
    </row>
    <row r="75" spans="1:10" ht="13.5" customHeight="1" x14ac:dyDescent="0.2">
      <c r="A75" s="58"/>
      <c r="B75" s="59"/>
      <c r="C75" s="61"/>
      <c r="D75" s="61"/>
    </row>
    <row r="76" spans="1:10" ht="13.5" customHeight="1" x14ac:dyDescent="0.2">
      <c r="A76" s="58"/>
      <c r="B76" s="59"/>
      <c r="C76" s="61"/>
      <c r="D76" s="61"/>
    </row>
    <row r="77" spans="1:10" ht="13.5" customHeight="1" x14ac:dyDescent="0.2">
      <c r="A77" s="58"/>
      <c r="B77" s="59"/>
      <c r="C77" s="60"/>
      <c r="D77" s="60"/>
    </row>
    <row r="78" spans="1:10" ht="13.5" customHeight="1" x14ac:dyDescent="0.2">
      <c r="A78" s="58"/>
      <c r="B78" s="59"/>
      <c r="C78" s="61"/>
      <c r="D78" s="61"/>
    </row>
    <row r="79" spans="1:10" ht="13.5" customHeight="1" x14ac:dyDescent="0.2">
      <c r="A79" s="58"/>
      <c r="B79" s="59"/>
      <c r="C79" s="60"/>
      <c r="D79" s="60"/>
    </row>
    <row r="80" spans="1:10" ht="13.5" customHeight="1" x14ac:dyDescent="0.2">
      <c r="A80" s="58"/>
      <c r="B80" s="59"/>
      <c r="C80" s="60"/>
      <c r="D80" s="60"/>
    </row>
    <row r="81" spans="1:4" ht="13.5" customHeight="1" x14ac:dyDescent="0.2">
      <c r="A81" s="58"/>
      <c r="B81" s="59"/>
      <c r="C81" s="60"/>
      <c r="D81" s="60"/>
    </row>
    <row r="82" spans="1:4" ht="13.5" customHeight="1" x14ac:dyDescent="0.2">
      <c r="A82" s="58"/>
      <c r="B82" s="59"/>
      <c r="C82" s="60"/>
      <c r="D82" s="60"/>
    </row>
    <row r="83" spans="1:4" ht="13.5" customHeight="1" x14ac:dyDescent="0.2">
      <c r="A83" s="58"/>
      <c r="B83" s="59"/>
      <c r="C83" s="61"/>
      <c r="D83" s="61"/>
    </row>
    <row r="84" spans="1:4" ht="13.5" customHeight="1" x14ac:dyDescent="0.2">
      <c r="A84" s="58"/>
      <c r="B84" s="59"/>
      <c r="C84" s="60"/>
      <c r="D84" s="60"/>
    </row>
    <row r="85" spans="1:4" ht="13.5" customHeight="1" x14ac:dyDescent="0.2">
      <c r="A85" s="58"/>
      <c r="B85" s="59"/>
      <c r="C85" s="61"/>
      <c r="D85" s="61"/>
    </row>
    <row r="86" spans="1:4" ht="13.5" customHeight="1" x14ac:dyDescent="0.2">
      <c r="A86" s="58"/>
      <c r="B86" s="59"/>
      <c r="C86" s="60"/>
      <c r="D86" s="60"/>
    </row>
    <row r="87" spans="1:4" ht="13.5" customHeight="1" x14ac:dyDescent="0.2">
      <c r="A87" s="58"/>
      <c r="B87" s="59"/>
      <c r="C87" s="61"/>
      <c r="D87" s="61"/>
    </row>
    <row r="88" spans="1:4" ht="13.5" customHeight="1" x14ac:dyDescent="0.2">
      <c r="A88" s="58"/>
      <c r="B88" s="59"/>
      <c r="C88" s="60"/>
      <c r="D88" s="60"/>
    </row>
    <row r="89" spans="1:4" ht="13.5" customHeight="1" x14ac:dyDescent="0.2">
      <c r="A89" s="58"/>
      <c r="B89" s="59"/>
      <c r="C89" s="61"/>
      <c r="D89" s="61"/>
    </row>
    <row r="90" spans="1:4" ht="13.5" customHeight="1" x14ac:dyDescent="0.2">
      <c r="A90" s="58"/>
      <c r="B90" s="59"/>
      <c r="C90" s="61"/>
      <c r="D90" s="61"/>
    </row>
    <row r="91" spans="1:4" ht="13.5" customHeight="1" x14ac:dyDescent="0.2">
      <c r="A91" s="58"/>
      <c r="B91" s="59"/>
      <c r="C91" s="60"/>
      <c r="D91" s="60"/>
    </row>
    <row r="92" spans="1:4" ht="13.5" customHeight="1" x14ac:dyDescent="0.2">
      <c r="A92" s="58"/>
      <c r="B92" s="59"/>
      <c r="C92" s="61"/>
      <c r="D92" s="61"/>
    </row>
    <row r="93" spans="1:4" ht="13.5" customHeight="1" x14ac:dyDescent="0.2">
      <c r="A93" s="58"/>
      <c r="B93" s="59"/>
      <c r="C93" s="61"/>
      <c r="D93" s="61"/>
    </row>
    <row r="94" spans="1:4" ht="13.5" customHeight="1" x14ac:dyDescent="0.2">
      <c r="A94" s="58"/>
      <c r="B94" s="59"/>
      <c r="C94" s="60"/>
      <c r="D94" s="60"/>
    </row>
    <row r="95" spans="1:4" ht="13.5" customHeight="1" x14ac:dyDescent="0.2">
      <c r="A95" s="58"/>
      <c r="B95" s="59"/>
      <c r="C95" s="61"/>
      <c r="D95" s="61"/>
    </row>
    <row r="96" spans="1:4" ht="13.5" customHeight="1" x14ac:dyDescent="0.2">
      <c r="A96" s="58"/>
      <c r="B96" s="59"/>
      <c r="C96" s="60"/>
      <c r="D96" s="60"/>
    </row>
    <row r="97" spans="1:4" ht="13.5" customHeight="1" x14ac:dyDescent="0.2">
      <c r="A97" s="58"/>
      <c r="B97" s="59"/>
      <c r="C97" s="60"/>
      <c r="D97" s="60"/>
    </row>
    <row r="98" spans="1:4" ht="13.5" customHeight="1" x14ac:dyDescent="0.2">
      <c r="A98" s="58"/>
      <c r="B98" s="59"/>
      <c r="C98" s="60"/>
      <c r="D98" s="60"/>
    </row>
    <row r="99" spans="1:4" ht="13.5" customHeight="1" x14ac:dyDescent="0.2">
      <c r="A99" s="58"/>
      <c r="B99" s="59"/>
      <c r="C99" s="60"/>
      <c r="D99" s="60"/>
    </row>
    <row r="100" spans="1:4" ht="13.5" customHeight="1" x14ac:dyDescent="0.2">
      <c r="A100" s="58"/>
      <c r="B100" s="59"/>
      <c r="C100" s="60"/>
      <c r="D100" s="60"/>
    </row>
    <row r="101" spans="1:4" ht="13.5" customHeight="1" x14ac:dyDescent="0.2">
      <c r="A101" s="58"/>
      <c r="B101" s="59"/>
      <c r="C101" s="60"/>
      <c r="D101" s="60"/>
    </row>
    <row r="102" spans="1:4" ht="13.5" customHeight="1" x14ac:dyDescent="0.2">
      <c r="A102" s="58"/>
      <c r="B102" s="59"/>
      <c r="C102" s="61"/>
      <c r="D102" s="61"/>
    </row>
    <row r="103" spans="1:4" ht="13.5" customHeight="1" x14ac:dyDescent="0.2">
      <c r="A103" s="58"/>
      <c r="B103" s="59"/>
      <c r="C103" s="61"/>
      <c r="D103" s="61"/>
    </row>
    <row r="104" spans="1:4" ht="13.5" customHeight="1" x14ac:dyDescent="0.2">
      <c r="A104" s="58"/>
      <c r="B104" s="59"/>
      <c r="C104" s="60"/>
      <c r="D104" s="60"/>
    </row>
    <row r="105" spans="1:4" ht="13.5" customHeight="1" x14ac:dyDescent="0.2">
      <c r="A105" s="58"/>
      <c r="B105" s="59"/>
      <c r="C105" s="60"/>
      <c r="D105" s="60"/>
    </row>
    <row r="106" spans="1:4" ht="13.5" customHeight="1" x14ac:dyDescent="0.2">
      <c r="A106" s="58"/>
      <c r="B106" s="59"/>
      <c r="C106" s="61"/>
      <c r="D106" s="61"/>
    </row>
    <row r="107" spans="1:4" ht="13.5" customHeight="1" x14ac:dyDescent="0.2">
      <c r="A107" s="58"/>
      <c r="B107" s="59"/>
      <c r="C107" s="61"/>
      <c r="D107" s="61"/>
    </row>
    <row r="108" spans="1:4" ht="13.5" customHeight="1" x14ac:dyDescent="0.2">
      <c r="A108" s="58"/>
      <c r="B108" s="59"/>
      <c r="C108" s="60"/>
      <c r="D108" s="60"/>
    </row>
    <row r="109" spans="1:4" ht="13.5" customHeight="1" x14ac:dyDescent="0.2">
      <c r="A109" s="58"/>
      <c r="B109" s="59"/>
      <c r="C109" s="61"/>
      <c r="D109" s="61"/>
    </row>
    <row r="110" spans="1:4" ht="13.5" customHeight="1" x14ac:dyDescent="0.2">
      <c r="A110" s="58"/>
      <c r="B110" s="59"/>
      <c r="C110" s="61"/>
      <c r="D110" s="61"/>
    </row>
    <row r="111" spans="1:4" ht="13.5" customHeight="1" x14ac:dyDescent="0.2">
      <c r="A111" s="58"/>
      <c r="B111" s="59"/>
      <c r="C111" s="60"/>
      <c r="D111" s="60"/>
    </row>
    <row r="112" spans="1:4" ht="13.5" customHeight="1" x14ac:dyDescent="0.2">
      <c r="A112" s="58"/>
      <c r="B112" s="59"/>
      <c r="C112" s="61"/>
      <c r="D112" s="61"/>
    </row>
    <row r="113" spans="1:6" ht="13.5" customHeight="1" x14ac:dyDescent="0.2">
      <c r="A113" s="58"/>
      <c r="B113" s="59"/>
      <c r="C113" s="60"/>
      <c r="D113" s="60"/>
    </row>
    <row r="114" spans="1:6" ht="13.5" customHeight="1" x14ac:dyDescent="0.2">
      <c r="A114" s="58"/>
      <c r="B114" s="59"/>
      <c r="C114" s="60"/>
      <c r="D114" s="60"/>
    </row>
    <row r="115" spans="1:6" ht="13.5" customHeight="1" x14ac:dyDescent="0.2">
      <c r="A115" s="58"/>
      <c r="B115" s="59"/>
      <c r="C115" s="61"/>
      <c r="D115" s="61"/>
    </row>
    <row r="116" spans="1:6" ht="13.5" customHeight="1" x14ac:dyDescent="0.2">
      <c r="A116" s="58"/>
      <c r="B116" s="59"/>
      <c r="C116" s="61"/>
      <c r="D116" s="61"/>
    </row>
    <row r="117" spans="1:6" ht="13.5" customHeight="1" x14ac:dyDescent="0.2">
      <c r="A117" s="58"/>
      <c r="B117" s="59"/>
      <c r="C117" s="61"/>
      <c r="D117" s="61"/>
    </row>
    <row r="118" spans="1:6" s="19" customFormat="1" ht="13.5" customHeight="1" x14ac:dyDescent="0.2">
      <c r="A118" s="62"/>
      <c r="B118" s="59"/>
      <c r="C118" s="61"/>
      <c r="D118" s="61"/>
      <c r="E118" s="18"/>
      <c r="F118" s="18"/>
    </row>
    <row r="119" spans="1:6" ht="13.5" customHeight="1" x14ac:dyDescent="0.2">
      <c r="A119" s="58"/>
      <c r="B119" s="59"/>
      <c r="C119" s="61"/>
      <c r="D119" s="61"/>
    </row>
    <row r="120" spans="1:6" ht="13.5" customHeight="1" x14ac:dyDescent="0.2">
      <c r="A120" s="58"/>
      <c r="B120" s="59"/>
      <c r="C120" s="61"/>
      <c r="D120" s="61"/>
    </row>
    <row r="121" spans="1:6" ht="13.5" customHeight="1" x14ac:dyDescent="0.2">
      <c r="A121" s="58"/>
      <c r="B121" s="59"/>
      <c r="C121" s="61"/>
      <c r="D121" s="61"/>
    </row>
    <row r="122" spans="1:6" ht="13.5" customHeight="1" x14ac:dyDescent="0.2">
      <c r="A122" s="58"/>
      <c r="B122" s="59"/>
      <c r="C122" s="61"/>
      <c r="D122" s="61"/>
    </row>
    <row r="123" spans="1:6" ht="13.5" customHeight="1" x14ac:dyDescent="0.2">
      <c r="A123" s="58"/>
      <c r="B123" s="59"/>
      <c r="C123" s="61"/>
      <c r="D123" s="61"/>
    </row>
    <row r="124" spans="1:6" ht="13.5" customHeight="1" x14ac:dyDescent="0.2">
      <c r="A124" s="58"/>
      <c r="B124" s="59"/>
      <c r="C124" s="61"/>
      <c r="D124" s="61"/>
    </row>
    <row r="125" spans="1:6" ht="13.5" customHeight="1" x14ac:dyDescent="0.2">
      <c r="A125" s="58"/>
      <c r="B125" s="59"/>
      <c r="C125" s="60"/>
      <c r="D125" s="60"/>
    </row>
    <row r="126" spans="1:6" ht="13.5" customHeight="1" x14ac:dyDescent="0.2">
      <c r="A126" s="58"/>
      <c r="B126" s="59"/>
      <c r="C126" s="60"/>
      <c r="D126" s="60"/>
    </row>
    <row r="127" spans="1:6" ht="13.5" customHeight="1" x14ac:dyDescent="0.2">
      <c r="A127" s="58"/>
      <c r="B127" s="59"/>
      <c r="C127" s="61"/>
      <c r="D127" s="61"/>
    </row>
    <row r="128" spans="1:6" ht="13.5" customHeight="1" x14ac:dyDescent="0.2">
      <c r="A128" s="58"/>
      <c r="B128" s="59"/>
      <c r="C128" s="61"/>
      <c r="D128" s="61"/>
    </row>
    <row r="129" spans="1:4" ht="13.5" customHeight="1" x14ac:dyDescent="0.2">
      <c r="A129" s="58"/>
      <c r="B129" s="59"/>
      <c r="C129" s="60"/>
      <c r="D129" s="60"/>
    </row>
    <row r="130" spans="1:4" ht="13.5" customHeight="1" x14ac:dyDescent="0.2">
      <c r="A130" s="58"/>
      <c r="B130" s="59"/>
      <c r="C130" s="61"/>
      <c r="D130" s="61"/>
    </row>
    <row r="131" spans="1:4" ht="13.5" customHeight="1" x14ac:dyDescent="0.2">
      <c r="A131" s="58"/>
      <c r="B131" s="59"/>
      <c r="C131" s="61"/>
      <c r="D131" s="61"/>
    </row>
    <row r="132" spans="1:4" ht="13.5" customHeight="1" x14ac:dyDescent="0.2">
      <c r="A132" s="58"/>
      <c r="B132" s="59"/>
      <c r="C132" s="60"/>
      <c r="D132" s="60"/>
    </row>
    <row r="133" spans="1:4" ht="13.5" customHeight="1" x14ac:dyDescent="0.2">
      <c r="A133" s="58"/>
      <c r="B133" s="59"/>
      <c r="C133" s="61"/>
      <c r="D133" s="61"/>
    </row>
    <row r="134" spans="1:4" ht="13.5" customHeight="1" x14ac:dyDescent="0.2">
      <c r="A134" s="58"/>
      <c r="B134" s="59"/>
      <c r="C134" s="60"/>
      <c r="D134" s="60"/>
    </row>
    <row r="135" spans="1:4" ht="13.5" customHeight="1" x14ac:dyDescent="0.2">
      <c r="A135" s="58"/>
      <c r="B135" s="59"/>
      <c r="C135" s="61"/>
      <c r="D135" s="61"/>
    </row>
    <row r="136" spans="1:4" ht="13.5" customHeight="1" x14ac:dyDescent="0.2">
      <c r="A136" s="58"/>
      <c r="B136" s="59"/>
      <c r="C136" s="61"/>
      <c r="D136" s="61"/>
    </row>
    <row r="137" spans="1:4" ht="13.5" customHeight="1" x14ac:dyDescent="0.2">
      <c r="A137" s="58"/>
      <c r="B137" s="63"/>
      <c r="C137" s="64"/>
      <c r="D137" s="64"/>
    </row>
    <row r="138" spans="1:4" ht="13.5" customHeight="1" x14ac:dyDescent="0.2">
      <c r="A138" s="58"/>
      <c r="B138" s="59"/>
      <c r="C138" s="60"/>
      <c r="D138" s="60"/>
    </row>
    <row r="139" spans="1:4" ht="13.5" customHeight="1" x14ac:dyDescent="0.2">
      <c r="A139" s="58"/>
      <c r="B139" s="59"/>
      <c r="C139" s="60"/>
      <c r="D139" s="60"/>
    </row>
    <row r="140" spans="1:4" ht="13.5" customHeight="1" x14ac:dyDescent="0.2">
      <c r="A140" s="58"/>
      <c r="B140" s="59"/>
      <c r="C140" s="60"/>
      <c r="D140" s="60"/>
    </row>
    <row r="141" spans="1:4" ht="13.5" customHeight="1" x14ac:dyDescent="0.2">
      <c r="A141" s="58"/>
      <c r="B141" s="59"/>
      <c r="C141" s="60"/>
      <c r="D141" s="60"/>
    </row>
    <row r="142" spans="1:4" ht="13.5" customHeight="1" x14ac:dyDescent="0.2">
      <c r="A142" s="58"/>
      <c r="B142" s="59"/>
      <c r="C142" s="60"/>
      <c r="D142" s="60"/>
    </row>
    <row r="143" spans="1:4" ht="13.5" customHeight="1" x14ac:dyDescent="0.2">
      <c r="A143" s="58"/>
      <c r="B143" s="59"/>
      <c r="C143" s="60"/>
      <c r="D143" s="60"/>
    </row>
    <row r="144" spans="1:4" ht="13.5" customHeight="1" x14ac:dyDescent="0.2">
      <c r="A144" s="58"/>
      <c r="B144" s="59"/>
      <c r="C144" s="60"/>
      <c r="D144" s="60"/>
    </row>
    <row r="145" spans="1:4" ht="13.5" customHeight="1" x14ac:dyDescent="0.2">
      <c r="A145" s="58"/>
      <c r="B145" s="59"/>
      <c r="C145" s="60"/>
      <c r="D145" s="60"/>
    </row>
    <row r="146" spans="1:4" ht="13.5" customHeight="1" x14ac:dyDescent="0.2">
      <c r="A146" s="58"/>
      <c r="B146" s="59"/>
      <c r="C146" s="61"/>
      <c r="D146" s="61"/>
    </row>
    <row r="147" spans="1:4" ht="13.5" customHeight="1" x14ac:dyDescent="0.2">
      <c r="A147" s="58"/>
      <c r="B147" s="59"/>
      <c r="C147" s="61"/>
      <c r="D147" s="61"/>
    </row>
    <row r="148" spans="1:4" ht="13.5" customHeight="1" x14ac:dyDescent="0.2">
      <c r="A148" s="58"/>
      <c r="B148" s="59"/>
      <c r="C148" s="61"/>
      <c r="D148" s="61"/>
    </row>
    <row r="149" spans="1:4" ht="13.5" customHeight="1" x14ac:dyDescent="0.2">
      <c r="A149" s="58"/>
      <c r="B149" s="59"/>
      <c r="C149" s="60"/>
      <c r="D149" s="60"/>
    </row>
    <row r="150" spans="1:4" ht="13.5" customHeight="1" x14ac:dyDescent="0.2">
      <c r="A150" s="58"/>
      <c r="B150" s="59"/>
      <c r="C150" s="60"/>
      <c r="D150" s="60"/>
    </row>
    <row r="151" spans="1:4" s="21" customFormat="1" ht="13.5" customHeight="1" x14ac:dyDescent="0.2">
      <c r="A151" s="58"/>
      <c r="B151" s="59"/>
      <c r="C151" s="60"/>
      <c r="D151" s="60"/>
    </row>
    <row r="152" spans="1:4" ht="13.5" customHeight="1" x14ac:dyDescent="0.2">
      <c r="A152" s="58"/>
      <c r="B152" s="59"/>
      <c r="C152" s="60"/>
      <c r="D152" s="60"/>
    </row>
    <row r="153" spans="1:4" ht="13.5" customHeight="1" x14ac:dyDescent="0.2">
      <c r="A153" s="58"/>
      <c r="B153" s="59"/>
      <c r="C153" s="60"/>
      <c r="D153" s="60"/>
    </row>
    <row r="154" spans="1:4" ht="13.5" customHeight="1" x14ac:dyDescent="0.2">
      <c r="A154" s="58"/>
      <c r="B154" s="59"/>
      <c r="C154" s="61"/>
      <c r="D154" s="61"/>
    </row>
    <row r="155" spans="1:4" ht="13.5" customHeight="1" x14ac:dyDescent="0.2">
      <c r="A155" s="58"/>
      <c r="B155" s="59"/>
      <c r="C155" s="60"/>
      <c r="D155" s="60"/>
    </row>
    <row r="156" spans="1:4" ht="13.5" customHeight="1" x14ac:dyDescent="0.2">
      <c r="A156" s="58"/>
      <c r="B156" s="59"/>
      <c r="C156" s="61"/>
      <c r="D156" s="61"/>
    </row>
    <row r="157" spans="1:4" ht="13.5" customHeight="1" x14ac:dyDescent="0.2">
      <c r="A157" s="58"/>
      <c r="B157" s="59"/>
      <c r="C157" s="61"/>
      <c r="D157" s="61"/>
    </row>
    <row r="158" spans="1:4" ht="13.5" customHeight="1" x14ac:dyDescent="0.2">
      <c r="A158" s="58"/>
      <c r="B158" s="59"/>
      <c r="C158" s="60"/>
      <c r="D158" s="60"/>
    </row>
    <row r="159" spans="1:4" ht="13.5" customHeight="1" x14ac:dyDescent="0.2">
      <c r="A159" s="58"/>
      <c r="B159" s="59"/>
      <c r="C159" s="60"/>
      <c r="D159" s="60"/>
    </row>
    <row r="160" spans="1:4" ht="13.5" customHeight="1" x14ac:dyDescent="0.2">
      <c r="A160" s="58"/>
      <c r="B160" s="59"/>
      <c r="C160" s="60"/>
      <c r="D160" s="60"/>
    </row>
    <row r="161" spans="1:4" ht="13.5" customHeight="1" x14ac:dyDescent="0.2">
      <c r="A161" s="58"/>
      <c r="B161" s="59"/>
      <c r="C161" s="60"/>
      <c r="D161" s="60"/>
    </row>
    <row r="162" spans="1:4" ht="13.5" customHeight="1" x14ac:dyDescent="0.2">
      <c r="A162" s="58"/>
      <c r="B162" s="59"/>
      <c r="C162" s="61"/>
      <c r="D162" s="61"/>
    </row>
    <row r="163" spans="1:4" ht="13.5" customHeight="1" x14ac:dyDescent="0.2">
      <c r="A163" s="58"/>
      <c r="B163" s="59"/>
      <c r="C163" s="61"/>
      <c r="D163" s="61"/>
    </row>
    <row r="164" spans="1:4" ht="13.5" customHeight="1" x14ac:dyDescent="0.2">
      <c r="A164" s="58"/>
      <c r="B164" s="59"/>
      <c r="C164" s="61"/>
      <c r="D164" s="61"/>
    </row>
    <row r="165" spans="1:4" ht="13.5" customHeight="1" x14ac:dyDescent="0.2">
      <c r="A165" s="58"/>
      <c r="B165" s="59"/>
      <c r="C165" s="61"/>
      <c r="D165" s="61"/>
    </row>
    <row r="166" spans="1:4" ht="13.5" customHeight="1" x14ac:dyDescent="0.2">
      <c r="A166" s="58"/>
      <c r="B166" s="59"/>
      <c r="C166" s="61"/>
      <c r="D166" s="61"/>
    </row>
    <row r="167" spans="1:4" ht="13.5" customHeight="1" x14ac:dyDescent="0.2">
      <c r="A167" s="58"/>
      <c r="B167" s="59"/>
      <c r="C167" s="61"/>
      <c r="D167" s="61"/>
    </row>
    <row r="168" spans="1:4" ht="13.5" customHeight="1" x14ac:dyDescent="0.2">
      <c r="A168" s="58"/>
      <c r="B168" s="59"/>
      <c r="C168" s="61"/>
      <c r="D168" s="61"/>
    </row>
    <row r="169" spans="1:4" ht="13.5" customHeight="1" x14ac:dyDescent="0.2">
      <c r="A169" s="58"/>
      <c r="B169" s="65"/>
      <c r="C169" s="66"/>
      <c r="D169" s="66"/>
    </row>
    <row r="170" spans="1:4" ht="13.5" customHeight="1" x14ac:dyDescent="0.2">
      <c r="A170" s="58"/>
      <c r="B170" s="59"/>
      <c r="C170" s="60"/>
      <c r="D170" s="60"/>
    </row>
    <row r="171" spans="1:4" ht="13.5" customHeight="1" x14ac:dyDescent="0.2">
      <c r="A171" s="58"/>
      <c r="B171" s="59"/>
      <c r="C171" s="60"/>
      <c r="D171" s="60"/>
    </row>
    <row r="172" spans="1:4" ht="13.5" customHeight="1" x14ac:dyDescent="0.2">
      <c r="A172" s="58"/>
      <c r="B172" s="59"/>
      <c r="C172" s="61"/>
      <c r="D172" s="61"/>
    </row>
    <row r="173" spans="1:4" ht="13.5" customHeight="1" x14ac:dyDescent="0.2">
      <c r="A173" s="58"/>
      <c r="B173" s="59"/>
      <c r="C173" s="61"/>
      <c r="D173" s="61"/>
    </row>
    <row r="174" spans="1:4" ht="13.5" customHeight="1" x14ac:dyDescent="0.2">
      <c r="A174" s="58"/>
      <c r="B174" s="59"/>
      <c r="C174" s="61"/>
      <c r="D174" s="61"/>
    </row>
    <row r="175" spans="1:4" ht="13.5" customHeight="1" x14ac:dyDescent="0.2">
      <c r="A175" s="58"/>
      <c r="B175" s="59"/>
      <c r="C175" s="61"/>
      <c r="D175" s="61"/>
    </row>
    <row r="176" spans="1:4" ht="13.5" customHeight="1" x14ac:dyDescent="0.2">
      <c r="A176" s="58"/>
      <c r="B176" s="59"/>
      <c r="C176" s="60"/>
      <c r="D176" s="60"/>
    </row>
    <row r="177" spans="2:4" ht="13.5" customHeight="1" x14ac:dyDescent="0.2">
      <c r="B177" s="59"/>
      <c r="C177" s="61"/>
      <c r="D177" s="61"/>
    </row>
    <row r="178" spans="2:4" ht="13.5" customHeight="1" x14ac:dyDescent="0.2">
      <c r="B178" s="59"/>
      <c r="C178" s="60"/>
      <c r="D178" s="60"/>
    </row>
    <row r="179" spans="2:4" ht="13.5" customHeight="1" x14ac:dyDescent="0.2">
      <c r="B179" s="59"/>
      <c r="C179" s="60"/>
      <c r="D179" s="60"/>
    </row>
    <row r="180" spans="2:4" ht="13.5" customHeight="1" x14ac:dyDescent="0.2">
      <c r="B180" s="59"/>
      <c r="C180" s="61"/>
      <c r="D180" s="61"/>
    </row>
    <row r="181" spans="2:4" ht="13.5" customHeight="1" x14ac:dyDescent="0.2">
      <c r="B181" s="59"/>
      <c r="C181" s="61"/>
      <c r="D181" s="61"/>
    </row>
    <row r="182" spans="2:4" ht="13.5" customHeight="1" x14ac:dyDescent="0.2">
      <c r="B182" s="59"/>
      <c r="C182" s="61"/>
      <c r="D182" s="61"/>
    </row>
    <row r="183" spans="2:4" ht="13.5" customHeight="1" x14ac:dyDescent="0.2">
      <c r="B183" s="59"/>
      <c r="C183" s="61"/>
      <c r="D183" s="61"/>
    </row>
    <row r="184" spans="2:4" ht="13.5" customHeight="1" x14ac:dyDescent="0.2">
      <c r="B184" s="59"/>
      <c r="C184" s="60"/>
      <c r="D184" s="60"/>
    </row>
    <row r="185" spans="2:4" ht="13.5" customHeight="1" x14ac:dyDescent="0.2">
      <c r="B185" s="59"/>
      <c r="C185" s="61"/>
      <c r="D185" s="61"/>
    </row>
    <row r="186" spans="2:4" ht="13.5" customHeight="1" x14ac:dyDescent="0.2">
      <c r="B186" s="59"/>
      <c r="C186" s="60"/>
      <c r="D186" s="60"/>
    </row>
    <row r="187" spans="2:4" ht="13.5" customHeight="1" x14ac:dyDescent="0.2">
      <c r="B187" s="59"/>
      <c r="C187" s="61"/>
      <c r="D187" s="61"/>
    </row>
    <row r="188" spans="2:4" ht="13.5" customHeight="1" x14ac:dyDescent="0.2">
      <c r="B188" s="59"/>
      <c r="C188" s="60"/>
      <c r="D188" s="60"/>
    </row>
    <row r="189" spans="2:4" ht="13.5" customHeight="1" x14ac:dyDescent="0.2">
      <c r="B189" s="59"/>
      <c r="C189" s="61"/>
      <c r="D189" s="61"/>
    </row>
    <row r="190" spans="2:4" ht="13.5" customHeight="1" x14ac:dyDescent="0.2">
      <c r="B190" s="59"/>
      <c r="C190" s="61"/>
      <c r="D190" s="61"/>
    </row>
    <row r="191" spans="2:4" ht="13.5" customHeight="1" x14ac:dyDescent="0.2">
      <c r="B191" s="59"/>
      <c r="C191" s="61"/>
      <c r="D191" s="61"/>
    </row>
    <row r="192" spans="2:4" ht="13.5" customHeight="1" x14ac:dyDescent="0.2">
      <c r="B192" s="59"/>
      <c r="C192" s="61"/>
      <c r="D192" s="61"/>
    </row>
    <row r="193" spans="2:4" ht="13.5" customHeight="1" x14ac:dyDescent="0.2">
      <c r="B193" s="59"/>
      <c r="C193" s="61"/>
      <c r="D193" s="61"/>
    </row>
    <row r="194" spans="2:4" ht="13.5" customHeight="1" x14ac:dyDescent="0.2">
      <c r="B194" s="59"/>
      <c r="C194" s="61"/>
      <c r="D194" s="61"/>
    </row>
    <row r="195" spans="2:4" ht="13.5" customHeight="1" x14ac:dyDescent="0.2">
      <c r="B195" s="59"/>
      <c r="C195" s="60"/>
      <c r="D195" s="60"/>
    </row>
    <row r="205" spans="2:4" ht="13.5" customHeight="1" x14ac:dyDescent="0.2">
      <c r="C205" s="14"/>
      <c r="D205" s="14"/>
    </row>
    <row r="206" spans="2:4" ht="13.5" customHeight="1" x14ac:dyDescent="0.2">
      <c r="C206" s="14"/>
      <c r="D206" s="14"/>
    </row>
    <row r="207" spans="2:4" ht="13.5" customHeight="1" x14ac:dyDescent="0.2">
      <c r="C207" s="14"/>
      <c r="D207" s="14"/>
    </row>
    <row r="208" spans="2:4" ht="13.5" customHeight="1" x14ac:dyDescent="0.2">
      <c r="C208" s="14"/>
      <c r="D208" s="14"/>
    </row>
    <row r="209" spans="3:4" ht="13.5" customHeight="1" x14ac:dyDescent="0.2">
      <c r="C209" s="14"/>
      <c r="D209" s="14"/>
    </row>
    <row r="210" spans="3:4" ht="13.5" customHeight="1" x14ac:dyDescent="0.2">
      <c r="C210" s="14"/>
      <c r="D210" s="14"/>
    </row>
    <row r="211" spans="3:4" ht="13.5" customHeight="1" x14ac:dyDescent="0.2">
      <c r="C211" s="14"/>
      <c r="D211" s="14"/>
    </row>
    <row r="214" spans="3:4" ht="13.5" customHeight="1" x14ac:dyDescent="0.2">
      <c r="C214" s="14"/>
      <c r="D214" s="14"/>
    </row>
    <row r="215" spans="3:4" ht="13.5" customHeight="1" x14ac:dyDescent="0.2">
      <c r="C215" s="14"/>
      <c r="D215" s="14"/>
    </row>
    <row r="216" spans="3:4" ht="13.5" customHeight="1" x14ac:dyDescent="0.2">
      <c r="C216" s="14"/>
      <c r="D216" s="14"/>
    </row>
    <row r="217" spans="3:4" ht="13.5" customHeight="1" x14ac:dyDescent="0.2">
      <c r="C217" s="14"/>
      <c r="D217" s="14"/>
    </row>
    <row r="218" spans="3:4" ht="13.5" customHeight="1" x14ac:dyDescent="0.2">
      <c r="C218" s="14"/>
      <c r="D218" s="14"/>
    </row>
    <row r="219" spans="3:4" ht="13.5" customHeight="1" x14ac:dyDescent="0.2">
      <c r="C219" s="14"/>
      <c r="D219" s="14"/>
    </row>
    <row r="222" spans="3:4" ht="13.5" customHeight="1" x14ac:dyDescent="0.2">
      <c r="C222" s="14"/>
      <c r="D222" s="14"/>
    </row>
    <row r="224" spans="3:4" ht="13.5" customHeight="1" x14ac:dyDescent="0.2">
      <c r="C224" s="14"/>
      <c r="D224" s="14"/>
    </row>
    <row r="227" spans="1:6" ht="13.5" customHeight="1" x14ac:dyDescent="0.2">
      <c r="C227" s="14"/>
      <c r="D227" s="14"/>
    </row>
    <row r="228" spans="1:6" ht="13.5" customHeight="1" x14ac:dyDescent="0.2">
      <c r="C228" s="14"/>
      <c r="D228" s="14"/>
    </row>
    <row r="234" spans="1:6" s="19" customFormat="1" ht="13.5" customHeight="1" x14ac:dyDescent="0.2">
      <c r="A234" s="15"/>
      <c r="B234" s="11"/>
      <c r="C234" s="12"/>
      <c r="D234" s="12"/>
      <c r="E234" s="18"/>
      <c r="F234" s="18"/>
    </row>
    <row r="235" spans="1:6" ht="13.5" customHeight="1" x14ac:dyDescent="0.2">
      <c r="C235" s="14"/>
      <c r="D235" s="14"/>
    </row>
    <row r="236" spans="1:6" ht="13.5" customHeight="1" x14ac:dyDescent="0.2">
      <c r="C236" s="14"/>
      <c r="D236" s="14"/>
    </row>
    <row r="245" spans="2:4" ht="13.5" customHeight="1" x14ac:dyDescent="0.2">
      <c r="C245" s="14"/>
      <c r="D245" s="14"/>
    </row>
    <row r="253" spans="2:4" ht="13.5" customHeight="1" x14ac:dyDescent="0.2">
      <c r="B253" s="16"/>
      <c r="C253" s="17"/>
      <c r="D253" s="17"/>
    </row>
    <row r="257" spans="3:4" ht="13.5" customHeight="1" x14ac:dyDescent="0.2">
      <c r="C257" s="14"/>
      <c r="D257" s="14"/>
    </row>
    <row r="266" spans="3:4" ht="13.5" customHeight="1" x14ac:dyDescent="0.2">
      <c r="C266" s="14"/>
      <c r="D266" s="14"/>
    </row>
    <row r="267" spans="3:4" ht="13.5" customHeight="1" x14ac:dyDescent="0.2">
      <c r="C267" s="14"/>
      <c r="D267" s="14"/>
    </row>
    <row r="274" spans="3:4" ht="13.5" customHeight="1" x14ac:dyDescent="0.2">
      <c r="C274" s="14"/>
      <c r="D274" s="14"/>
    </row>
    <row r="275" spans="3:4" ht="13.5" customHeight="1" x14ac:dyDescent="0.2">
      <c r="C275" s="14"/>
      <c r="D275" s="14"/>
    </row>
    <row r="276" spans="3:4" ht="13.5" customHeight="1" x14ac:dyDescent="0.2">
      <c r="C276" s="14"/>
      <c r="D276" s="14"/>
    </row>
    <row r="277" spans="3:4" ht="13.5" customHeight="1" x14ac:dyDescent="0.2">
      <c r="C277" s="14"/>
      <c r="D277" s="14"/>
    </row>
    <row r="279" spans="3:4" ht="13.5" customHeight="1" x14ac:dyDescent="0.2">
      <c r="C279" s="14"/>
      <c r="D279" s="14"/>
    </row>
    <row r="281" spans="3:4" ht="13.5" customHeight="1" x14ac:dyDescent="0.2">
      <c r="C281" s="14"/>
      <c r="D281" s="14"/>
    </row>
    <row r="282" spans="3:4" ht="13.5" customHeight="1" x14ac:dyDescent="0.2">
      <c r="C282" s="14"/>
      <c r="D282" s="14"/>
    </row>
    <row r="285" spans="3:4" ht="13.5" customHeight="1" x14ac:dyDescent="0.2">
      <c r="C285" s="14"/>
      <c r="D285" s="14"/>
    </row>
    <row r="286" spans="3:4" ht="13.5" customHeight="1" x14ac:dyDescent="0.2">
      <c r="C286" s="14"/>
      <c r="D286" s="14"/>
    </row>
    <row r="287" spans="3:4" ht="13.5" customHeight="1" x14ac:dyDescent="0.2">
      <c r="C287" s="14"/>
      <c r="D287" s="14"/>
    </row>
    <row r="289" spans="3:4" ht="13.5" customHeight="1" x14ac:dyDescent="0.2">
      <c r="C289" s="14"/>
      <c r="D289" s="14"/>
    </row>
    <row r="290" spans="3:4" ht="13.5" customHeight="1" x14ac:dyDescent="0.2">
      <c r="C290" s="14"/>
      <c r="D290" s="14"/>
    </row>
    <row r="291" spans="3:4" ht="13.5" customHeight="1" x14ac:dyDescent="0.2">
      <c r="C291" s="14"/>
      <c r="D291" s="14"/>
    </row>
    <row r="292" spans="3:4" ht="13.5" customHeight="1" x14ac:dyDescent="0.2">
      <c r="C292" s="14"/>
      <c r="D292" s="14"/>
    </row>
    <row r="293" spans="3:4" ht="13.5" customHeight="1" x14ac:dyDescent="0.2">
      <c r="C293" s="14"/>
      <c r="D293" s="14"/>
    </row>
    <row r="295" spans="3:4" ht="13.5" customHeight="1" x14ac:dyDescent="0.2">
      <c r="C295" s="14"/>
      <c r="D295" s="14"/>
    </row>
    <row r="296" spans="3:4" ht="13.5" customHeight="1" x14ac:dyDescent="0.2">
      <c r="C296" s="14"/>
      <c r="D296" s="14"/>
    </row>
    <row r="297" spans="3:4" ht="13.5" customHeight="1" x14ac:dyDescent="0.2">
      <c r="C297" s="14"/>
      <c r="D297" s="14"/>
    </row>
    <row r="299" spans="3:4" ht="13.5" customHeight="1" x14ac:dyDescent="0.2">
      <c r="C299" s="14"/>
      <c r="D299" s="14"/>
    </row>
    <row r="300" spans="3:4" ht="13.5" customHeight="1" x14ac:dyDescent="0.2">
      <c r="C300" s="14"/>
      <c r="D300" s="14"/>
    </row>
    <row r="301" spans="3:4" ht="13.5" customHeight="1" x14ac:dyDescent="0.2">
      <c r="C301" s="14"/>
      <c r="D301" s="14"/>
    </row>
    <row r="317" spans="3:4" ht="13.5" customHeight="1" x14ac:dyDescent="0.2">
      <c r="C317" s="14"/>
      <c r="D317" s="14"/>
    </row>
    <row r="319" spans="3:4" ht="13.5" customHeight="1" x14ac:dyDescent="0.2">
      <c r="C319" s="14"/>
      <c r="D319" s="14"/>
    </row>
    <row r="320" spans="3:4" ht="13.5" customHeight="1" x14ac:dyDescent="0.2">
      <c r="C320" s="14"/>
      <c r="D320" s="14"/>
    </row>
    <row r="324" spans="1:6" ht="13.5" customHeight="1" x14ac:dyDescent="0.2">
      <c r="C324" s="14"/>
      <c r="D324" s="14"/>
    </row>
    <row r="326" spans="1:6" s="19" customFormat="1" ht="13.5" customHeight="1" x14ac:dyDescent="0.2">
      <c r="A326" s="15"/>
      <c r="B326" s="11"/>
      <c r="C326" s="14"/>
      <c r="D326" s="14"/>
      <c r="E326" s="18"/>
      <c r="F326" s="18"/>
    </row>
    <row r="328" spans="1:6" ht="13.5" customHeight="1" x14ac:dyDescent="0.2">
      <c r="C328" s="14"/>
      <c r="D328" s="14"/>
    </row>
    <row r="329" spans="1:6" ht="13.5" customHeight="1" x14ac:dyDescent="0.2">
      <c r="C329" s="14"/>
      <c r="D329" s="14"/>
    </row>
    <row r="330" spans="1:6" ht="13.5" customHeight="1" x14ac:dyDescent="0.2">
      <c r="C330" s="14"/>
      <c r="D330" s="14"/>
    </row>
    <row r="331" spans="1:6" ht="13.5" customHeight="1" x14ac:dyDescent="0.2">
      <c r="C331" s="14"/>
      <c r="D331" s="14"/>
    </row>
    <row r="332" spans="1:6" ht="13.5" customHeight="1" x14ac:dyDescent="0.2">
      <c r="C332" s="14"/>
      <c r="D332" s="14"/>
    </row>
    <row r="333" spans="1:6" ht="13.5" customHeight="1" x14ac:dyDescent="0.2">
      <c r="C333" s="14"/>
      <c r="D333" s="14"/>
    </row>
    <row r="334" spans="1:6" ht="13.5" customHeight="1" x14ac:dyDescent="0.2">
      <c r="C334" s="14"/>
      <c r="D334" s="14"/>
    </row>
    <row r="335" spans="1:6" ht="13.5" customHeight="1" x14ac:dyDescent="0.2">
      <c r="C335" s="14"/>
      <c r="D335" s="14"/>
    </row>
    <row r="338" spans="2:4" ht="13.5" customHeight="1" x14ac:dyDescent="0.2">
      <c r="C338" s="14"/>
      <c r="D338" s="14"/>
    </row>
    <row r="339" spans="2:4" ht="13.5" customHeight="1" x14ac:dyDescent="0.2">
      <c r="C339" s="14"/>
      <c r="D339" s="14"/>
    </row>
    <row r="341" spans="2:4" ht="13.5" customHeight="1" x14ac:dyDescent="0.2">
      <c r="C341" s="14"/>
      <c r="D341" s="14"/>
    </row>
    <row r="342" spans="2:4" ht="13.5" customHeight="1" x14ac:dyDescent="0.2">
      <c r="C342" s="14"/>
      <c r="D342" s="14"/>
    </row>
    <row r="345" spans="2:4" ht="13.5" customHeight="1" x14ac:dyDescent="0.2">
      <c r="B345" s="16"/>
      <c r="C345" s="17"/>
      <c r="D345" s="17"/>
    </row>
    <row r="348" spans="2:4" ht="13.5" customHeight="1" x14ac:dyDescent="0.2">
      <c r="C348" s="14"/>
      <c r="D348" s="14"/>
    </row>
    <row r="349" spans="2:4" ht="13.5" customHeight="1" x14ac:dyDescent="0.2">
      <c r="C349" s="14"/>
      <c r="D349" s="14"/>
    </row>
    <row r="350" spans="2:4" ht="13.5" customHeight="1" x14ac:dyDescent="0.2">
      <c r="C350" s="14"/>
      <c r="D350" s="14"/>
    </row>
    <row r="351" spans="2:4" ht="13.5" customHeight="1" x14ac:dyDescent="0.2">
      <c r="C351" s="14"/>
      <c r="D351" s="14"/>
    </row>
    <row r="352" spans="2:4" ht="13.5" customHeight="1" x14ac:dyDescent="0.2">
      <c r="C352" s="14"/>
      <c r="D352" s="14"/>
    </row>
    <row r="354" spans="3:4" ht="13.5" customHeight="1" x14ac:dyDescent="0.2">
      <c r="C354" s="14"/>
      <c r="D354" s="14"/>
    </row>
    <row r="355" spans="3:4" ht="13.5" customHeight="1" x14ac:dyDescent="0.2">
      <c r="C355" s="14"/>
      <c r="D355" s="14"/>
    </row>
    <row r="356" spans="3:4" ht="13.5" customHeight="1" x14ac:dyDescent="0.2">
      <c r="C356" s="14"/>
      <c r="D356" s="14"/>
    </row>
    <row r="358" spans="3:4" ht="13.5" customHeight="1" x14ac:dyDescent="0.2">
      <c r="C358" s="14"/>
      <c r="D358" s="14"/>
    </row>
    <row r="359" spans="3:4" ht="13.5" customHeight="1" x14ac:dyDescent="0.2">
      <c r="C359" s="14"/>
      <c r="D359" s="14"/>
    </row>
    <row r="360" spans="3:4" ht="13.5" customHeight="1" x14ac:dyDescent="0.2">
      <c r="C360" s="14"/>
      <c r="D360" s="14"/>
    </row>
    <row r="362" spans="3:4" ht="13.5" customHeight="1" x14ac:dyDescent="0.2">
      <c r="C362" s="14"/>
      <c r="D362" s="14"/>
    </row>
    <row r="363" spans="3:4" ht="13.5" customHeight="1" x14ac:dyDescent="0.2">
      <c r="C363" s="14"/>
      <c r="D363" s="14"/>
    </row>
    <row r="364" spans="3:4" ht="13.5" customHeight="1" x14ac:dyDescent="0.2">
      <c r="C364" s="14"/>
      <c r="D364" s="14"/>
    </row>
    <row r="367" spans="3:4" ht="13.5" customHeight="1" x14ac:dyDescent="0.2">
      <c r="C367" s="14"/>
      <c r="D367" s="14"/>
    </row>
    <row r="368" spans="3:4" ht="13.5" customHeight="1" x14ac:dyDescent="0.2">
      <c r="C368" s="14"/>
      <c r="D368" s="14"/>
    </row>
    <row r="369" spans="3:4" ht="13.5" customHeight="1" x14ac:dyDescent="0.2">
      <c r="C369" s="14"/>
      <c r="D369" s="14"/>
    </row>
    <row r="370" spans="3:4" ht="13.5" customHeight="1" x14ac:dyDescent="0.2">
      <c r="C370" s="14"/>
      <c r="D370" s="14"/>
    </row>
    <row r="371" spans="3:4" ht="13.5" customHeight="1" x14ac:dyDescent="0.2">
      <c r="C371" s="14"/>
      <c r="D371" s="14"/>
    </row>
    <row r="373" spans="3:4" ht="13.5" customHeight="1" x14ac:dyDescent="0.2">
      <c r="C373" s="14"/>
      <c r="D373" s="14"/>
    </row>
    <row r="374" spans="3:4" ht="13.5" customHeight="1" x14ac:dyDescent="0.2">
      <c r="C374" s="14"/>
      <c r="D374" s="14"/>
    </row>
    <row r="375" spans="3:4" ht="13.5" customHeight="1" x14ac:dyDescent="0.2">
      <c r="C375" s="14"/>
      <c r="D375" s="14"/>
    </row>
    <row r="377" spans="3:4" ht="13.5" customHeight="1" x14ac:dyDescent="0.2">
      <c r="C377" s="14"/>
      <c r="D377" s="14"/>
    </row>
    <row r="378" spans="3:4" ht="13.5" customHeight="1" x14ac:dyDescent="0.2">
      <c r="C378" s="14"/>
      <c r="D378" s="14"/>
    </row>
    <row r="379" spans="3:4" ht="13.5" customHeight="1" x14ac:dyDescent="0.2">
      <c r="C379" s="14"/>
      <c r="D379" s="14"/>
    </row>
    <row r="381" spans="3:4" ht="13.5" customHeight="1" x14ac:dyDescent="0.2">
      <c r="C381" s="14"/>
      <c r="D381" s="14"/>
    </row>
    <row r="382" spans="3:4" ht="13.5" customHeight="1" x14ac:dyDescent="0.2">
      <c r="C382" s="14"/>
      <c r="D382" s="14"/>
    </row>
    <row r="383" spans="3:4" ht="13.5" customHeight="1" x14ac:dyDescent="0.2">
      <c r="C383" s="14"/>
      <c r="D383" s="14"/>
    </row>
    <row r="386" spans="3:4" ht="13.5" customHeight="1" x14ac:dyDescent="0.2">
      <c r="C386" s="14"/>
      <c r="D386" s="14"/>
    </row>
    <row r="387" spans="3:4" ht="13.5" customHeight="1" x14ac:dyDescent="0.2">
      <c r="C387" s="14"/>
      <c r="D387" s="14"/>
    </row>
    <row r="388" spans="3:4" ht="13.5" customHeight="1" x14ac:dyDescent="0.2">
      <c r="C388" s="14"/>
      <c r="D388" s="14"/>
    </row>
    <row r="390" spans="3:4" ht="13.5" customHeight="1" x14ac:dyDescent="0.2">
      <c r="C390" s="14"/>
      <c r="D390" s="14"/>
    </row>
    <row r="391" spans="3:4" ht="13.5" customHeight="1" x14ac:dyDescent="0.2">
      <c r="C391" s="14"/>
      <c r="D391" s="14"/>
    </row>
    <row r="392" spans="3:4" ht="13.5" customHeight="1" x14ac:dyDescent="0.2">
      <c r="C392" s="14"/>
      <c r="D392" s="14"/>
    </row>
    <row r="394" spans="3:4" ht="13.5" customHeight="1" x14ac:dyDescent="0.2">
      <c r="C394" s="14"/>
      <c r="D394" s="14"/>
    </row>
    <row r="395" spans="3:4" ht="13.5" customHeight="1" x14ac:dyDescent="0.2">
      <c r="C395" s="14"/>
      <c r="D395" s="14"/>
    </row>
    <row r="396" spans="3:4" ht="13.5" customHeight="1" x14ac:dyDescent="0.2">
      <c r="C396" s="14"/>
      <c r="D396" s="14"/>
    </row>
    <row r="398" spans="3:4" ht="13.5" customHeight="1" x14ac:dyDescent="0.2">
      <c r="C398" s="14"/>
      <c r="D398" s="14"/>
    </row>
    <row r="399" spans="3:4" ht="13.5" customHeight="1" x14ac:dyDescent="0.2">
      <c r="C399" s="14"/>
      <c r="D399" s="14"/>
    </row>
    <row r="400" spans="3:4" ht="13.5" customHeight="1" x14ac:dyDescent="0.2">
      <c r="C400" s="14"/>
      <c r="D400" s="14"/>
    </row>
    <row r="403" spans="3:4" ht="13.5" customHeight="1" x14ac:dyDescent="0.2">
      <c r="C403" s="14"/>
      <c r="D403" s="14"/>
    </row>
    <row r="404" spans="3:4" ht="13.5" customHeight="1" x14ac:dyDescent="0.2">
      <c r="C404" s="14"/>
      <c r="D404" s="14"/>
    </row>
    <row r="405" spans="3:4" ht="13.5" customHeight="1" x14ac:dyDescent="0.2">
      <c r="C405" s="14"/>
      <c r="D405" s="14"/>
    </row>
    <row r="407" spans="3:4" ht="13.5" customHeight="1" x14ac:dyDescent="0.2">
      <c r="C407" s="14"/>
      <c r="D407" s="14"/>
    </row>
    <row r="408" spans="3:4" ht="13.5" customHeight="1" x14ac:dyDescent="0.2">
      <c r="C408" s="14"/>
      <c r="D408" s="14"/>
    </row>
    <row r="409" spans="3:4" ht="13.5" customHeight="1" x14ac:dyDescent="0.2">
      <c r="C409" s="14"/>
      <c r="D409" s="14"/>
    </row>
    <row r="411" spans="3:4" ht="13.5" customHeight="1" x14ac:dyDescent="0.2">
      <c r="C411" s="14"/>
      <c r="D411" s="14"/>
    </row>
    <row r="412" spans="3:4" ht="13.5" customHeight="1" x14ac:dyDescent="0.2">
      <c r="C412" s="14"/>
      <c r="D412" s="14"/>
    </row>
    <row r="413" spans="3:4" ht="13.5" customHeight="1" x14ac:dyDescent="0.2">
      <c r="C413" s="14"/>
      <c r="D413" s="14"/>
    </row>
    <row r="415" spans="3:4" ht="13.5" customHeight="1" x14ac:dyDescent="0.2">
      <c r="C415" s="14"/>
      <c r="D415" s="14"/>
    </row>
    <row r="416" spans="3:4" ht="13.5" customHeight="1" x14ac:dyDescent="0.2">
      <c r="C416" s="14"/>
      <c r="D416" s="14"/>
    </row>
    <row r="417" spans="1:6" s="28" customFormat="1" ht="13.5" customHeight="1" x14ac:dyDescent="0.25">
      <c r="A417" s="24"/>
      <c r="B417" s="11"/>
      <c r="C417" s="14"/>
      <c r="D417" s="14"/>
      <c r="E417" s="27"/>
      <c r="F417" s="27"/>
    </row>
    <row r="418" spans="1:6" s="19" customFormat="1" ht="13.5" customHeight="1" x14ac:dyDescent="0.2">
      <c r="A418" s="15"/>
      <c r="B418" s="11"/>
      <c r="C418" s="12"/>
      <c r="D418" s="12"/>
      <c r="E418" s="18"/>
      <c r="F418" s="18"/>
    </row>
    <row r="419" spans="1:6" ht="13.5" customHeight="1" x14ac:dyDescent="0.2">
      <c r="C419" s="14"/>
      <c r="D419" s="14"/>
    </row>
    <row r="420" spans="1:6" ht="13.5" customHeight="1" x14ac:dyDescent="0.2">
      <c r="C420" s="20"/>
      <c r="D420" s="20"/>
    </row>
    <row r="421" spans="1:6" ht="13.5" customHeight="1" x14ac:dyDescent="0.2">
      <c r="C421" s="22"/>
      <c r="D421" s="22"/>
    </row>
    <row r="422" spans="1:6" ht="13.5" customHeight="1" x14ac:dyDescent="0.2">
      <c r="C422" s="22"/>
      <c r="D422" s="22"/>
    </row>
    <row r="423" spans="1:6" ht="13.5" customHeight="1" x14ac:dyDescent="0.2">
      <c r="C423" s="22"/>
      <c r="D423" s="22"/>
    </row>
    <row r="424" spans="1:6" s="23" customFormat="1" ht="13.5" customHeight="1" x14ac:dyDescent="0.15">
      <c r="A424" s="10"/>
      <c r="B424" s="11"/>
      <c r="C424" s="22"/>
      <c r="D424" s="22"/>
      <c r="E424" s="29"/>
      <c r="F424" s="29"/>
    </row>
    <row r="425" spans="1:6" ht="13.5" customHeight="1" x14ac:dyDescent="0.2">
      <c r="C425" s="14"/>
      <c r="D425" s="14"/>
    </row>
    <row r="426" spans="1:6" s="19" customFormat="1" ht="13.5" customHeight="1" x14ac:dyDescent="0.2">
      <c r="A426" s="15"/>
      <c r="B426" s="11"/>
      <c r="C426" s="14"/>
      <c r="D426" s="14"/>
      <c r="E426" s="18"/>
      <c r="F426" s="18"/>
    </row>
    <row r="427" spans="1:6" ht="13.5" customHeight="1" x14ac:dyDescent="0.2">
      <c r="C427" s="14"/>
      <c r="D427" s="14"/>
    </row>
    <row r="428" spans="1:6" ht="13.5" customHeight="1" x14ac:dyDescent="0.2">
      <c r="C428" s="14"/>
      <c r="D428" s="14"/>
    </row>
    <row r="429" spans="1:6" ht="13.5" customHeight="1" x14ac:dyDescent="0.2">
      <c r="C429" s="14"/>
      <c r="D429" s="14"/>
    </row>
    <row r="431" spans="1:6" s="19" customFormat="1" ht="13.5" customHeight="1" x14ac:dyDescent="0.2">
      <c r="A431" s="15"/>
      <c r="B431" s="11"/>
      <c r="C431" s="12"/>
      <c r="D431" s="12"/>
      <c r="E431" s="18"/>
      <c r="F431" s="18"/>
    </row>
    <row r="432" spans="1:6" ht="13.5" customHeight="1" x14ac:dyDescent="0.2">
      <c r="C432" s="14"/>
      <c r="D432" s="14"/>
    </row>
    <row r="434" spans="2:4" ht="13.5" customHeight="1" x14ac:dyDescent="0.2">
      <c r="C434" s="23"/>
      <c r="D434" s="23"/>
    </row>
    <row r="435" spans="2:4" ht="13.5" customHeight="1" x14ac:dyDescent="0.2">
      <c r="C435" s="23"/>
      <c r="D435" s="23"/>
    </row>
    <row r="436" spans="2:4" ht="13.5" customHeight="1" x14ac:dyDescent="0.2">
      <c r="B436" s="25"/>
      <c r="C436" s="26"/>
      <c r="D436" s="26"/>
    </row>
    <row r="437" spans="2:4" ht="13.5" customHeight="1" x14ac:dyDescent="0.2">
      <c r="B437" s="16"/>
      <c r="C437" s="19"/>
      <c r="D437" s="19"/>
    </row>
    <row r="439" spans="2:4" ht="13.5" customHeight="1" x14ac:dyDescent="0.2">
      <c r="C439" s="14"/>
      <c r="D439" s="14"/>
    </row>
    <row r="440" spans="2:4" ht="13.5" customHeight="1" x14ac:dyDescent="0.2">
      <c r="C440" s="14"/>
      <c r="D440" s="14"/>
    </row>
    <row r="441" spans="2:4" ht="13.5" customHeight="1" x14ac:dyDescent="0.2">
      <c r="C441" s="14"/>
      <c r="D441" s="14"/>
    </row>
    <row r="442" spans="2:4" ht="13.5" customHeight="1" x14ac:dyDescent="0.2">
      <c r="C442" s="14"/>
      <c r="D442" s="14"/>
    </row>
    <row r="443" spans="2:4" ht="13.5" customHeight="1" x14ac:dyDescent="0.2">
      <c r="C443" s="14"/>
      <c r="D443" s="14"/>
    </row>
    <row r="444" spans="2:4" ht="13.5" customHeight="1" x14ac:dyDescent="0.2">
      <c r="C444" s="14"/>
      <c r="D444" s="14"/>
    </row>
    <row r="445" spans="2:4" ht="13.5" customHeight="1" x14ac:dyDescent="0.2">
      <c r="B445" s="16"/>
      <c r="C445" s="19"/>
      <c r="D445" s="19"/>
    </row>
    <row r="447" spans="2:4" ht="13.5" customHeight="1" x14ac:dyDescent="0.2">
      <c r="C447" s="14"/>
      <c r="D447" s="14"/>
    </row>
    <row r="448" spans="2:4" ht="13.5" customHeight="1" x14ac:dyDescent="0.2">
      <c r="C448" s="14"/>
      <c r="D448" s="14"/>
    </row>
    <row r="449" spans="2:4" ht="13.5" customHeight="1" x14ac:dyDescent="0.2">
      <c r="C449" s="14"/>
      <c r="D449" s="14"/>
    </row>
    <row r="450" spans="2:4" ht="13.5" customHeight="1" x14ac:dyDescent="0.2">
      <c r="B450" s="16"/>
      <c r="C450" s="19"/>
      <c r="D450" s="19"/>
    </row>
    <row r="452" spans="2:4" ht="13.5" customHeight="1" x14ac:dyDescent="0.2">
      <c r="C452" s="14"/>
      <c r="D452" s="14"/>
    </row>
    <row r="453" spans="2:4" ht="13.5" customHeight="1" x14ac:dyDescent="0.2">
      <c r="C453" s="14"/>
      <c r="D453" s="14"/>
    </row>
    <row r="454" spans="2:4" ht="13.5" customHeight="1" x14ac:dyDescent="0.2">
      <c r="C454" s="14"/>
      <c r="D454" s="14"/>
    </row>
    <row r="455" spans="2:4" ht="13.5" customHeight="1" x14ac:dyDescent="0.2">
      <c r="C455" s="14"/>
      <c r="D455" s="14"/>
    </row>
    <row r="457" spans="2:4" ht="13.5" customHeight="1" x14ac:dyDescent="0.2">
      <c r="C457" s="14"/>
      <c r="D457" s="14"/>
    </row>
    <row r="458" spans="2:4" ht="13.5" customHeight="1" x14ac:dyDescent="0.2">
      <c r="C458" s="14"/>
      <c r="D458" s="14"/>
    </row>
    <row r="459" spans="2:4" ht="13.5" customHeight="1" x14ac:dyDescent="0.2">
      <c r="C459" s="14"/>
      <c r="D459" s="14"/>
    </row>
    <row r="460" spans="2:4" ht="13.5" customHeight="1" x14ac:dyDescent="0.2">
      <c r="C460" s="14"/>
      <c r="D460" s="14"/>
    </row>
    <row r="461" spans="2:4" ht="13.5" customHeight="1" x14ac:dyDescent="0.2">
      <c r="C461" s="14"/>
      <c r="D461" s="14"/>
    </row>
    <row r="462" spans="2:4" ht="13.5" customHeight="1" x14ac:dyDescent="0.2">
      <c r="C462" s="14"/>
      <c r="D462" s="14"/>
    </row>
    <row r="464" spans="2:4" ht="13.5" customHeight="1" x14ac:dyDescent="0.2">
      <c r="C464" s="14"/>
      <c r="D464" s="14"/>
    </row>
    <row r="465" spans="3:4" ht="13.5" customHeight="1" x14ac:dyDescent="0.2">
      <c r="C465" s="14"/>
      <c r="D465" s="14"/>
    </row>
    <row r="466" spans="3:4" ht="13.5" customHeight="1" x14ac:dyDescent="0.2">
      <c r="C466" s="14"/>
      <c r="D466" s="14"/>
    </row>
    <row r="467" spans="3:4" ht="13.5" customHeight="1" x14ac:dyDescent="0.2">
      <c r="C467" s="14"/>
      <c r="D467" s="14"/>
    </row>
    <row r="468" spans="3:4" ht="13.5" customHeight="1" x14ac:dyDescent="0.2">
      <c r="C468" s="14"/>
      <c r="D468" s="14"/>
    </row>
    <row r="470" spans="3:4" ht="13.5" customHeight="1" x14ac:dyDescent="0.2">
      <c r="C470" s="14"/>
      <c r="D470" s="14"/>
    </row>
    <row r="471" spans="3:4" ht="13.5" customHeight="1" x14ac:dyDescent="0.2">
      <c r="C471" s="14"/>
      <c r="D471" s="14"/>
    </row>
    <row r="472" spans="3:4" ht="13.5" customHeight="1" x14ac:dyDescent="0.2">
      <c r="C472" s="14"/>
      <c r="D472" s="14"/>
    </row>
    <row r="474" spans="3:4" ht="13.5" customHeight="1" x14ac:dyDescent="0.2">
      <c r="C474" s="14"/>
      <c r="D474" s="14"/>
    </row>
    <row r="476" spans="3:4" ht="13.5" customHeight="1" x14ac:dyDescent="0.2">
      <c r="C476" s="14"/>
      <c r="D476" s="14"/>
    </row>
    <row r="478" spans="3:4" ht="13.5" customHeight="1" x14ac:dyDescent="0.2">
      <c r="C478" s="14"/>
      <c r="D478" s="14"/>
    </row>
    <row r="480" spans="3:4" ht="13.5" customHeight="1" x14ac:dyDescent="0.2">
      <c r="C480" s="14"/>
      <c r="D480" s="14"/>
    </row>
    <row r="481" spans="1:6" ht="13.5" customHeight="1" x14ac:dyDescent="0.2">
      <c r="C481" s="14"/>
      <c r="D481" s="14"/>
    </row>
    <row r="483" spans="1:6" s="19" customFormat="1" ht="13.5" customHeight="1" x14ac:dyDescent="0.2">
      <c r="A483" s="15"/>
      <c r="B483" s="11"/>
      <c r="C483" s="14"/>
      <c r="D483" s="14"/>
      <c r="E483" s="18"/>
      <c r="F483" s="18"/>
    </row>
    <row r="485" spans="1:6" ht="13.5" customHeight="1" x14ac:dyDescent="0.2">
      <c r="C485" s="14"/>
      <c r="D485" s="14"/>
    </row>
    <row r="487" spans="1:6" ht="13.5" customHeight="1" x14ac:dyDescent="0.2">
      <c r="C487" s="14"/>
      <c r="D487" s="14"/>
    </row>
    <row r="488" spans="1:6" ht="13.5" customHeight="1" x14ac:dyDescent="0.2">
      <c r="C488" s="14"/>
      <c r="D488" s="14"/>
    </row>
    <row r="490" spans="1:6" ht="13.5" customHeight="1" x14ac:dyDescent="0.2">
      <c r="C490" s="14"/>
      <c r="D490" s="14"/>
    </row>
    <row r="491" spans="1:6" s="19" customFormat="1" ht="13.5" customHeight="1" x14ac:dyDescent="0.2">
      <c r="A491" s="15"/>
      <c r="B491" s="11"/>
      <c r="C491" s="14"/>
      <c r="D491" s="14"/>
      <c r="E491" s="18"/>
      <c r="F491" s="18"/>
    </row>
    <row r="492" spans="1:6" ht="13.5" customHeight="1" x14ac:dyDescent="0.2">
      <c r="C492" s="14"/>
      <c r="D492" s="14"/>
    </row>
    <row r="493" spans="1:6" ht="13.5" customHeight="1" x14ac:dyDescent="0.2">
      <c r="C493" s="14"/>
      <c r="D493" s="14"/>
    </row>
    <row r="494" spans="1:6" ht="13.5" customHeight="1" x14ac:dyDescent="0.2">
      <c r="C494" s="14"/>
      <c r="D494" s="14"/>
    </row>
    <row r="495" spans="1:6" ht="13.5" customHeight="1" x14ac:dyDescent="0.2">
      <c r="C495" s="14"/>
      <c r="D495" s="14"/>
    </row>
    <row r="496" spans="1:6" ht="13.5" customHeight="1" x14ac:dyDescent="0.2">
      <c r="C496" s="14"/>
      <c r="D496" s="14"/>
    </row>
    <row r="497" spans="1:6" s="19" customFormat="1" ht="13.5" customHeight="1" x14ac:dyDescent="0.2">
      <c r="A497" s="15"/>
      <c r="B497" s="11"/>
      <c r="C497" s="14"/>
      <c r="D497" s="14"/>
      <c r="E497" s="18"/>
      <c r="F497" s="18"/>
    </row>
    <row r="498" spans="1:6" s="19" customFormat="1" ht="13.5" customHeight="1" x14ac:dyDescent="0.2">
      <c r="A498" s="15"/>
      <c r="B498" s="11"/>
      <c r="C498" s="12"/>
      <c r="D498" s="12"/>
      <c r="E498" s="18"/>
      <c r="F498" s="18"/>
    </row>
    <row r="499" spans="1:6" s="19" customFormat="1" ht="13.5" customHeight="1" x14ac:dyDescent="0.2">
      <c r="A499" s="15"/>
      <c r="B499" s="11"/>
      <c r="C499" s="14"/>
      <c r="D499" s="14"/>
      <c r="E499" s="18"/>
      <c r="F499" s="18"/>
    </row>
    <row r="500" spans="1:6" ht="13.5" customHeight="1" x14ac:dyDescent="0.2">
      <c r="C500" s="14"/>
      <c r="D500" s="14"/>
    </row>
    <row r="501" spans="1:6" ht="13.5" customHeight="1" x14ac:dyDescent="0.2">
      <c r="C501" s="14"/>
      <c r="D501" s="14"/>
    </row>
    <row r="502" spans="1:6" s="19" customFormat="1" ht="13.5" customHeight="1" x14ac:dyDescent="0.2">
      <c r="A502" s="15"/>
      <c r="B502" s="16"/>
      <c r="E502" s="18"/>
      <c r="F502" s="18"/>
    </row>
    <row r="503" spans="1:6" s="19" customFormat="1" ht="13.5" customHeight="1" x14ac:dyDescent="0.2">
      <c r="A503" s="15"/>
      <c r="B503" s="11"/>
      <c r="C503" s="12"/>
      <c r="D503" s="12"/>
      <c r="E503" s="18"/>
      <c r="F503" s="18"/>
    </row>
    <row r="504" spans="1:6" ht="13.5" customHeight="1" x14ac:dyDescent="0.2">
      <c r="C504" s="14"/>
      <c r="D504" s="14"/>
    </row>
    <row r="506" spans="1:6" ht="13.5" customHeight="1" x14ac:dyDescent="0.2">
      <c r="C506" s="14"/>
      <c r="D506" s="14"/>
    </row>
    <row r="509" spans="1:6" s="23" customFormat="1" ht="13.5" customHeight="1" x14ac:dyDescent="0.15">
      <c r="A509" s="10"/>
      <c r="B509" s="11"/>
      <c r="C509" s="14"/>
      <c r="D509" s="14"/>
      <c r="E509" s="29"/>
      <c r="F509" s="29"/>
    </row>
    <row r="510" spans="1:6" s="19" customFormat="1" ht="13.5" customHeight="1" x14ac:dyDescent="0.2">
      <c r="A510" s="15"/>
      <c r="B510" s="16"/>
      <c r="E510" s="18"/>
      <c r="F510" s="18"/>
    </row>
    <row r="511" spans="1:6" s="19" customFormat="1" ht="13.5" customHeight="1" x14ac:dyDescent="0.2">
      <c r="A511" s="15"/>
      <c r="B511" s="11"/>
      <c r="C511" s="12"/>
      <c r="D511" s="12"/>
      <c r="E511" s="18"/>
      <c r="F511" s="18"/>
    </row>
    <row r="512" spans="1:6" s="19" customFormat="1" ht="13.5" customHeight="1" x14ac:dyDescent="0.2">
      <c r="A512" s="15"/>
      <c r="B512" s="11"/>
      <c r="C512" s="14"/>
      <c r="D512" s="14"/>
      <c r="E512" s="18"/>
      <c r="F512" s="18"/>
    </row>
    <row r="513" spans="1:6" s="19" customFormat="1" ht="13.5" customHeight="1" x14ac:dyDescent="0.2">
      <c r="A513" s="15"/>
      <c r="B513" s="11"/>
      <c r="C513" s="12"/>
      <c r="D513" s="12"/>
      <c r="E513" s="18"/>
      <c r="F513" s="18"/>
    </row>
    <row r="514" spans="1:6" s="28" customFormat="1" ht="13.5" customHeight="1" x14ac:dyDescent="0.25">
      <c r="A514" s="24"/>
      <c r="B514" s="11"/>
      <c r="C514" s="14"/>
      <c r="D514" s="14"/>
      <c r="E514" s="27"/>
      <c r="F514" s="27"/>
    </row>
    <row r="515" spans="1:6" s="31" customFormat="1" ht="13.5" customHeight="1" x14ac:dyDescent="0.2">
      <c r="A515" s="30"/>
      <c r="B515" s="11"/>
      <c r="C515" s="14"/>
      <c r="D515" s="14"/>
    </row>
    <row r="516" spans="1:6" s="31" customFormat="1" ht="13.5" customHeight="1" x14ac:dyDescent="0.2">
      <c r="A516" s="30"/>
      <c r="B516" s="16"/>
      <c r="C516" s="19"/>
      <c r="D516" s="19"/>
    </row>
    <row r="517" spans="1:6" s="31" customFormat="1" ht="13.5" customHeight="1" x14ac:dyDescent="0.2">
      <c r="A517" s="32"/>
      <c r="B517" s="16"/>
      <c r="C517" s="19"/>
      <c r="D517" s="19"/>
    </row>
    <row r="518" spans="1:6" ht="13.5" customHeight="1" x14ac:dyDescent="0.2">
      <c r="A518" s="32"/>
      <c r="B518" s="16"/>
      <c r="C518" s="19"/>
      <c r="D518" s="19"/>
    </row>
    <row r="519" spans="1:6" ht="13.5" customHeight="1" x14ac:dyDescent="0.2">
      <c r="A519" s="32"/>
    </row>
    <row r="520" spans="1:6" ht="13.5" customHeight="1" x14ac:dyDescent="0.2">
      <c r="A520" s="32"/>
      <c r="C520" s="14"/>
      <c r="D520" s="14"/>
    </row>
    <row r="521" spans="1:6" ht="13.5" customHeight="1" x14ac:dyDescent="0.2">
      <c r="A521" s="32"/>
      <c r="B521" s="16"/>
      <c r="C521" s="19"/>
      <c r="D521" s="19"/>
    </row>
    <row r="522" spans="1:6" s="19" customFormat="1" ht="13.5" customHeight="1" x14ac:dyDescent="0.2">
      <c r="A522" s="15"/>
      <c r="B522" s="16"/>
      <c r="E522" s="18"/>
      <c r="F522" s="18"/>
    </row>
    <row r="524" spans="1:6" ht="13.5" customHeight="1" x14ac:dyDescent="0.2">
      <c r="C524" s="14"/>
      <c r="D524" s="14"/>
    </row>
    <row r="525" spans="1:6" ht="13.5" customHeight="1" x14ac:dyDescent="0.2">
      <c r="C525" s="14"/>
      <c r="D525" s="14"/>
    </row>
    <row r="526" spans="1:6" ht="13.5" customHeight="1" x14ac:dyDescent="0.2">
      <c r="C526" s="14"/>
      <c r="D526" s="14"/>
    </row>
    <row r="527" spans="1:6" ht="13.5" customHeight="1" x14ac:dyDescent="0.2">
      <c r="C527" s="14"/>
      <c r="D527" s="14"/>
    </row>
    <row r="528" spans="1:6" s="23" customFormat="1" ht="13.5" customHeight="1" x14ac:dyDescent="0.15">
      <c r="A528" s="10"/>
      <c r="B528" s="11"/>
      <c r="C528" s="14"/>
      <c r="D528" s="14"/>
      <c r="E528" s="29"/>
      <c r="F528" s="29"/>
    </row>
    <row r="529" spans="1:6" ht="13.5" customHeight="1" x14ac:dyDescent="0.2">
      <c r="B529" s="16"/>
      <c r="C529" s="19"/>
      <c r="D529" s="19"/>
    </row>
    <row r="530" spans="1:6" ht="13.5" customHeight="1" x14ac:dyDescent="0.2">
      <c r="B530" s="16"/>
      <c r="C530" s="19"/>
      <c r="D530" s="19"/>
    </row>
    <row r="531" spans="1:6" ht="13.5" customHeight="1" x14ac:dyDescent="0.2">
      <c r="B531" s="16"/>
      <c r="C531" s="19"/>
      <c r="D531" s="19"/>
    </row>
    <row r="532" spans="1:6" ht="13.5" customHeight="1" x14ac:dyDescent="0.2">
      <c r="B532" s="16"/>
      <c r="C532" s="19"/>
      <c r="D532" s="19"/>
    </row>
    <row r="533" spans="1:6" ht="13.5" customHeight="1" x14ac:dyDescent="0.2">
      <c r="B533" s="25"/>
      <c r="C533" s="26"/>
      <c r="D533" s="26"/>
    </row>
    <row r="534" spans="1:6" s="19" customFormat="1" ht="13.5" customHeight="1" x14ac:dyDescent="0.2">
      <c r="A534" s="15"/>
      <c r="B534" s="16"/>
      <c r="E534" s="18"/>
      <c r="F534" s="18"/>
    </row>
    <row r="535" spans="1:6" ht="13.5" customHeight="1" x14ac:dyDescent="0.2">
      <c r="B535" s="16"/>
      <c r="C535" s="19"/>
      <c r="D535" s="19"/>
    </row>
    <row r="536" spans="1:6" ht="13.5" customHeight="1" x14ac:dyDescent="0.2">
      <c r="C536" s="31"/>
      <c r="D536" s="31"/>
    </row>
    <row r="537" spans="1:6" ht="13.5" customHeight="1" x14ac:dyDescent="0.2">
      <c r="C537" s="31"/>
      <c r="D537" s="31"/>
    </row>
    <row r="538" spans="1:6" ht="13.5" customHeight="1" x14ac:dyDescent="0.2">
      <c r="C538" s="31"/>
      <c r="D538" s="31"/>
    </row>
    <row r="539" spans="1:6" ht="13.5" customHeight="1" x14ac:dyDescent="0.2">
      <c r="C539" s="31"/>
      <c r="D539" s="31"/>
    </row>
    <row r="540" spans="1:6" ht="13.5" customHeight="1" x14ac:dyDescent="0.2">
      <c r="C540" s="31"/>
      <c r="D540" s="31"/>
    </row>
    <row r="541" spans="1:6" ht="13.5" customHeight="1" x14ac:dyDescent="0.2">
      <c r="B541" s="16"/>
      <c r="C541" s="19"/>
      <c r="D541" s="19"/>
    </row>
    <row r="542" spans="1:6" ht="13.5" customHeight="1" x14ac:dyDescent="0.2">
      <c r="C542" s="14"/>
      <c r="D542" s="14"/>
    </row>
    <row r="543" spans="1:6" ht="13.5" customHeight="1" x14ac:dyDescent="0.2">
      <c r="C543" s="14"/>
      <c r="D543" s="14"/>
    </row>
    <row r="544" spans="1:6" ht="13.5" customHeight="1" x14ac:dyDescent="0.2">
      <c r="C544" s="14"/>
      <c r="D544" s="14"/>
    </row>
    <row r="545" spans="2:4" ht="13.5" customHeight="1" x14ac:dyDescent="0.2">
      <c r="C545" s="14"/>
      <c r="D545" s="14"/>
    </row>
    <row r="546" spans="2:4" ht="13.5" customHeight="1" x14ac:dyDescent="0.2">
      <c r="C546" s="14"/>
      <c r="D546" s="14"/>
    </row>
    <row r="547" spans="2:4" ht="13.5" customHeight="1" x14ac:dyDescent="0.2">
      <c r="C547" s="14"/>
      <c r="D547" s="14"/>
    </row>
    <row r="548" spans="2:4" ht="13.5" customHeight="1" x14ac:dyDescent="0.2">
      <c r="C548" s="14"/>
      <c r="D548" s="14"/>
    </row>
    <row r="549" spans="2:4" ht="13.5" customHeight="1" x14ac:dyDescent="0.2">
      <c r="C549" s="14"/>
      <c r="D549" s="14"/>
    </row>
    <row r="550" spans="2:4" ht="13.5" customHeight="1" x14ac:dyDescent="0.2">
      <c r="C550" s="14"/>
      <c r="D550" s="14"/>
    </row>
    <row r="551" spans="2:4" ht="13.5" customHeight="1" x14ac:dyDescent="0.2">
      <c r="C551" s="14"/>
      <c r="D551" s="14"/>
    </row>
    <row r="552" spans="2:4" ht="13.5" customHeight="1" x14ac:dyDescent="0.2">
      <c r="C552" s="14"/>
      <c r="D552" s="14"/>
    </row>
    <row r="553" spans="2:4" ht="13.5" customHeight="1" x14ac:dyDescent="0.2">
      <c r="B553" s="16"/>
      <c r="C553" s="19"/>
      <c r="D553" s="19"/>
    </row>
    <row r="558" spans="2:4" ht="13.5" customHeight="1" x14ac:dyDescent="0.2">
      <c r="C558" s="14"/>
      <c r="D558" s="14"/>
    </row>
    <row r="559" spans="2:4" ht="13.5" customHeight="1" x14ac:dyDescent="0.2">
      <c r="C559" s="14"/>
      <c r="D559" s="14"/>
    </row>
    <row r="560" spans="2:4" ht="13.5" customHeight="1" x14ac:dyDescent="0.2">
      <c r="C560" s="14"/>
      <c r="D560" s="14"/>
    </row>
    <row r="561" spans="3:4" ht="13.5" customHeight="1" x14ac:dyDescent="0.2">
      <c r="C561" s="14"/>
      <c r="D561" s="14"/>
    </row>
    <row r="562" spans="3:4" ht="13.5" customHeight="1" x14ac:dyDescent="0.2">
      <c r="C562" s="14"/>
      <c r="D562" s="14"/>
    </row>
    <row r="563" spans="3:4" ht="13.5" customHeight="1" x14ac:dyDescent="0.2">
      <c r="C563" s="14"/>
      <c r="D563" s="14"/>
    </row>
    <row r="564" spans="3:4" ht="13.5" customHeight="1" x14ac:dyDescent="0.2">
      <c r="C564" s="14"/>
      <c r="D564" s="14"/>
    </row>
    <row r="565" spans="3:4" ht="13.5" customHeight="1" x14ac:dyDescent="0.2">
      <c r="C565" s="14"/>
      <c r="D565" s="14"/>
    </row>
    <row r="567" spans="3:4" ht="13.5" customHeight="1" x14ac:dyDescent="0.2">
      <c r="C567" s="14"/>
      <c r="D567" s="14"/>
    </row>
    <row r="568" spans="3:4" ht="13.5" customHeight="1" x14ac:dyDescent="0.2">
      <c r="C568" s="14"/>
      <c r="D568" s="14"/>
    </row>
    <row r="569" spans="3:4" ht="13.5" customHeight="1" x14ac:dyDescent="0.2">
      <c r="C569" s="14"/>
      <c r="D569" s="14"/>
    </row>
    <row r="570" spans="3:4" ht="13.5" customHeight="1" x14ac:dyDescent="0.2">
      <c r="C570" s="14"/>
      <c r="D570" s="14"/>
    </row>
    <row r="571" spans="3:4" ht="13.5" customHeight="1" x14ac:dyDescent="0.2">
      <c r="C571" s="14"/>
      <c r="D571" s="14"/>
    </row>
    <row r="572" spans="3:4" ht="13.5" customHeight="1" x14ac:dyDescent="0.2">
      <c r="C572" s="14"/>
      <c r="D572" s="14"/>
    </row>
    <row r="573" spans="3:4" ht="13.5" customHeight="1" x14ac:dyDescent="0.2">
      <c r="C573" s="14"/>
      <c r="D573" s="14"/>
    </row>
    <row r="574" spans="3:4" ht="13.5" customHeight="1" x14ac:dyDescent="0.2">
      <c r="C574" s="14"/>
      <c r="D574" s="14"/>
    </row>
    <row r="575" spans="3:4" ht="13.5" customHeight="1" x14ac:dyDescent="0.2">
      <c r="C575" s="14"/>
      <c r="D575" s="14"/>
    </row>
    <row r="576" spans="3:4" ht="13.5" customHeight="1" x14ac:dyDescent="0.2">
      <c r="C576" s="14"/>
      <c r="D576" s="14"/>
    </row>
    <row r="577" spans="3:4" ht="13.5" customHeight="1" x14ac:dyDescent="0.2">
      <c r="C577" s="14"/>
      <c r="D577" s="14"/>
    </row>
    <row r="578" spans="3:4" ht="13.5" customHeight="1" x14ac:dyDescent="0.2">
      <c r="C578" s="14"/>
      <c r="D578" s="14"/>
    </row>
    <row r="579" spans="3:4" ht="13.5" customHeight="1" x14ac:dyDescent="0.2">
      <c r="C579" s="14"/>
      <c r="D579" s="14"/>
    </row>
    <row r="580" spans="3:4" ht="13.5" customHeight="1" x14ac:dyDescent="0.2">
      <c r="C580" s="14"/>
      <c r="D580" s="14"/>
    </row>
    <row r="581" spans="3:4" ht="13.5" customHeight="1" x14ac:dyDescent="0.2">
      <c r="C581" s="14"/>
      <c r="D581" s="14"/>
    </row>
    <row r="582" spans="3:4" ht="13.5" customHeight="1" x14ac:dyDescent="0.2">
      <c r="C582" s="14"/>
      <c r="D582" s="14"/>
    </row>
    <row r="583" spans="3:4" ht="13.5" customHeight="1" x14ac:dyDescent="0.2">
      <c r="C583" s="14"/>
      <c r="D583" s="14"/>
    </row>
    <row r="584" spans="3:4" ht="13.5" customHeight="1" x14ac:dyDescent="0.2">
      <c r="C584" s="14"/>
      <c r="D584" s="14"/>
    </row>
    <row r="585" spans="3:4" ht="13.5" customHeight="1" x14ac:dyDescent="0.2">
      <c r="C585" s="14"/>
      <c r="D585" s="14"/>
    </row>
    <row r="586" spans="3:4" ht="13.5" customHeight="1" x14ac:dyDescent="0.2">
      <c r="C586" s="14"/>
      <c r="D586" s="14"/>
    </row>
    <row r="587" spans="3:4" ht="13.5" customHeight="1" x14ac:dyDescent="0.2">
      <c r="C587" s="14"/>
      <c r="D587" s="14"/>
    </row>
    <row r="588" spans="3:4" ht="13.5" customHeight="1" x14ac:dyDescent="0.2">
      <c r="C588" s="14"/>
      <c r="D588" s="14"/>
    </row>
    <row r="589" spans="3:4" ht="13.5" customHeight="1" x14ac:dyDescent="0.2">
      <c r="C589" s="14"/>
      <c r="D589" s="14"/>
    </row>
    <row r="590" spans="3:4" ht="13.5" customHeight="1" x14ac:dyDescent="0.2">
      <c r="C590" s="14"/>
      <c r="D590" s="14"/>
    </row>
    <row r="591" spans="3:4" ht="13.5" customHeight="1" x14ac:dyDescent="0.2">
      <c r="C591" s="14"/>
      <c r="D591" s="14"/>
    </row>
    <row r="592" spans="3:4" ht="13.5" customHeight="1" x14ac:dyDescent="0.2">
      <c r="C592" s="14"/>
      <c r="D592" s="14"/>
    </row>
    <row r="593" spans="3:4" ht="13.5" customHeight="1" x14ac:dyDescent="0.2">
      <c r="C593" s="14"/>
      <c r="D593" s="14"/>
    </row>
    <row r="594" spans="3:4" ht="13.5" customHeight="1" x14ac:dyDescent="0.2">
      <c r="C594" s="14"/>
      <c r="D594" s="14"/>
    </row>
    <row r="595" spans="3:4" ht="13.5" customHeight="1" x14ac:dyDescent="0.2">
      <c r="C595" s="14"/>
      <c r="D595" s="14"/>
    </row>
    <row r="596" spans="3:4" ht="13.5" customHeight="1" x14ac:dyDescent="0.2">
      <c r="C596" s="14"/>
      <c r="D596" s="14"/>
    </row>
    <row r="597" spans="3:4" ht="13.5" customHeight="1" x14ac:dyDescent="0.2">
      <c r="C597" s="14"/>
      <c r="D597" s="14"/>
    </row>
    <row r="598" spans="3:4" ht="13.5" customHeight="1" x14ac:dyDescent="0.2">
      <c r="C598" s="14"/>
      <c r="D598" s="14"/>
    </row>
    <row r="599" spans="3:4" ht="13.5" customHeight="1" x14ac:dyDescent="0.2">
      <c r="C599" s="14"/>
      <c r="D599" s="14"/>
    </row>
    <row r="600" spans="3:4" ht="13.5" customHeight="1" x14ac:dyDescent="0.2">
      <c r="C600" s="14"/>
      <c r="D600" s="14"/>
    </row>
    <row r="601" spans="3:4" ht="13.5" customHeight="1" x14ac:dyDescent="0.2">
      <c r="C601" s="14"/>
      <c r="D601" s="14"/>
    </row>
    <row r="602" spans="3:4" ht="13.5" customHeight="1" x14ac:dyDescent="0.2">
      <c r="C602" s="14"/>
      <c r="D602" s="14"/>
    </row>
    <row r="603" spans="3:4" ht="13.5" customHeight="1" x14ac:dyDescent="0.2">
      <c r="C603" s="14"/>
      <c r="D603" s="14"/>
    </row>
    <row r="604" spans="3:4" ht="13.5" customHeight="1" x14ac:dyDescent="0.2">
      <c r="C604" s="14"/>
      <c r="D604" s="14"/>
    </row>
    <row r="605" spans="3:4" ht="13.5" customHeight="1" x14ac:dyDescent="0.2">
      <c r="C605" s="14"/>
      <c r="D605" s="14"/>
    </row>
    <row r="606" spans="3:4" ht="13.5" customHeight="1" x14ac:dyDescent="0.2">
      <c r="C606" s="14"/>
      <c r="D606" s="14"/>
    </row>
    <row r="607" spans="3:4" ht="13.5" customHeight="1" x14ac:dyDescent="0.2">
      <c r="C607" s="14"/>
      <c r="D607" s="14"/>
    </row>
    <row r="608" spans="3:4" ht="13.5" customHeight="1" x14ac:dyDescent="0.2">
      <c r="C608" s="14"/>
      <c r="D608" s="14"/>
    </row>
    <row r="609" spans="3:4" ht="13.5" customHeight="1" x14ac:dyDescent="0.2">
      <c r="C609" s="14"/>
      <c r="D609" s="14"/>
    </row>
    <row r="610" spans="3:4" ht="13.5" customHeight="1" x14ac:dyDescent="0.2">
      <c r="C610" s="14"/>
      <c r="D610" s="14"/>
    </row>
    <row r="611" spans="3:4" ht="13.5" customHeight="1" x14ac:dyDescent="0.2">
      <c r="C611" s="14"/>
      <c r="D611" s="14"/>
    </row>
    <row r="612" spans="3:4" ht="13.5" customHeight="1" x14ac:dyDescent="0.2">
      <c r="C612" s="14"/>
      <c r="D612" s="14"/>
    </row>
    <row r="613" spans="3:4" ht="13.5" customHeight="1" x14ac:dyDescent="0.2">
      <c r="C613" s="14"/>
      <c r="D613" s="14"/>
    </row>
    <row r="614" spans="3:4" ht="13.5" customHeight="1" x14ac:dyDescent="0.2">
      <c r="C614" s="14"/>
      <c r="D614" s="14"/>
    </row>
    <row r="615" spans="3:4" ht="13.5" customHeight="1" x14ac:dyDescent="0.2">
      <c r="C615" s="14"/>
      <c r="D615" s="14"/>
    </row>
    <row r="616" spans="3:4" ht="13.5" customHeight="1" x14ac:dyDescent="0.2">
      <c r="C616" s="14"/>
      <c r="D616" s="14"/>
    </row>
    <row r="617" spans="3:4" ht="13.5" customHeight="1" x14ac:dyDescent="0.2">
      <c r="C617" s="14"/>
      <c r="D617" s="14"/>
    </row>
    <row r="618" spans="3:4" ht="13.5" customHeight="1" x14ac:dyDescent="0.2">
      <c r="C618" s="14"/>
      <c r="D618" s="14"/>
    </row>
    <row r="619" spans="3:4" ht="13.5" customHeight="1" x14ac:dyDescent="0.2">
      <c r="C619" s="14"/>
      <c r="D619" s="14"/>
    </row>
    <row r="620" spans="3:4" ht="13.5" customHeight="1" x14ac:dyDescent="0.2">
      <c r="C620" s="14"/>
      <c r="D620" s="14"/>
    </row>
    <row r="621" spans="3:4" ht="13.5" customHeight="1" x14ac:dyDescent="0.2">
      <c r="C621" s="14"/>
      <c r="D621" s="14"/>
    </row>
    <row r="622" spans="3:4" ht="13.5" customHeight="1" x14ac:dyDescent="0.2">
      <c r="C622" s="14"/>
      <c r="D622" s="14"/>
    </row>
    <row r="623" spans="3:4" ht="13.5" customHeight="1" x14ac:dyDescent="0.2">
      <c r="C623" s="14"/>
      <c r="D623" s="14"/>
    </row>
    <row r="624" spans="3:4" ht="13.5" customHeight="1" x14ac:dyDescent="0.2">
      <c r="C624" s="14"/>
      <c r="D624" s="14"/>
    </row>
    <row r="625" spans="3:4" ht="13.5" customHeight="1" x14ac:dyDescent="0.2">
      <c r="C625" s="14"/>
      <c r="D625" s="14"/>
    </row>
    <row r="626" spans="3:4" ht="13.5" customHeight="1" x14ac:dyDescent="0.2">
      <c r="C626" s="14"/>
      <c r="D626" s="14"/>
    </row>
    <row r="627" spans="3:4" ht="13.5" customHeight="1" x14ac:dyDescent="0.2">
      <c r="C627" s="14"/>
      <c r="D627" s="14"/>
    </row>
    <row r="628" spans="3:4" ht="13.5" customHeight="1" x14ac:dyDescent="0.2">
      <c r="C628" s="14"/>
      <c r="D628" s="14"/>
    </row>
    <row r="629" spans="3:4" ht="13.5" customHeight="1" x14ac:dyDescent="0.2">
      <c r="C629" s="14"/>
      <c r="D629" s="14"/>
    </row>
    <row r="630" spans="3:4" ht="13.5" customHeight="1" x14ac:dyDescent="0.2">
      <c r="C630" s="14"/>
      <c r="D630" s="14"/>
    </row>
    <row r="631" spans="3:4" ht="13.5" customHeight="1" x14ac:dyDescent="0.2">
      <c r="C631" s="14"/>
      <c r="D631" s="14"/>
    </row>
    <row r="632" spans="3:4" ht="13.5" customHeight="1" x14ac:dyDescent="0.2">
      <c r="C632" s="14"/>
      <c r="D632" s="14"/>
    </row>
    <row r="633" spans="3:4" ht="13.5" customHeight="1" x14ac:dyDescent="0.2">
      <c r="C633" s="14"/>
      <c r="D633" s="14"/>
    </row>
    <row r="634" spans="3:4" ht="13.5" customHeight="1" x14ac:dyDescent="0.2">
      <c r="C634" s="14"/>
      <c r="D634" s="14"/>
    </row>
    <row r="635" spans="3:4" ht="13.5" customHeight="1" x14ac:dyDescent="0.2">
      <c r="C635" s="14"/>
      <c r="D635" s="14"/>
    </row>
    <row r="636" spans="3:4" ht="13.5" customHeight="1" x14ac:dyDescent="0.2">
      <c r="C636" s="14"/>
      <c r="D636" s="14"/>
    </row>
    <row r="637" spans="3:4" ht="13.5" customHeight="1" x14ac:dyDescent="0.2">
      <c r="C637" s="14"/>
      <c r="D637" s="14"/>
    </row>
    <row r="638" spans="3:4" ht="13.5" customHeight="1" x14ac:dyDescent="0.2">
      <c r="C638" s="14"/>
      <c r="D638" s="14"/>
    </row>
    <row r="639" spans="3:4" ht="13.5" customHeight="1" x14ac:dyDescent="0.2">
      <c r="C639" s="14"/>
      <c r="D639" s="14"/>
    </row>
    <row r="640" spans="3:4" ht="13.5" customHeight="1" x14ac:dyDescent="0.2">
      <c r="C640" s="14"/>
      <c r="D640" s="14"/>
    </row>
    <row r="641" spans="3:4" ht="13.5" customHeight="1" x14ac:dyDescent="0.2">
      <c r="C641" s="14"/>
      <c r="D641" s="14"/>
    </row>
    <row r="642" spans="3:4" ht="13.5" customHeight="1" x14ac:dyDescent="0.2">
      <c r="C642" s="14"/>
      <c r="D642" s="14"/>
    </row>
    <row r="643" spans="3:4" ht="13.5" customHeight="1" x14ac:dyDescent="0.2">
      <c r="C643" s="14"/>
      <c r="D643" s="14"/>
    </row>
    <row r="646" spans="3:4" ht="13.5" customHeight="1" x14ac:dyDescent="0.2">
      <c r="C646" s="14"/>
      <c r="D646" s="14"/>
    </row>
    <row r="648" spans="3:4" ht="13.5" customHeight="1" x14ac:dyDescent="0.2">
      <c r="C648" s="14"/>
      <c r="D648" s="14"/>
    </row>
    <row r="649" spans="3:4" ht="13.5" customHeight="1" x14ac:dyDescent="0.2">
      <c r="C649" s="14"/>
      <c r="D649" s="14"/>
    </row>
    <row r="650" spans="3:4" ht="13.5" customHeight="1" x14ac:dyDescent="0.2">
      <c r="C650" s="14"/>
      <c r="D650" s="14"/>
    </row>
    <row r="651" spans="3:4" ht="13.5" customHeight="1" x14ac:dyDescent="0.2">
      <c r="C651" s="14"/>
      <c r="D651" s="14"/>
    </row>
    <row r="652" spans="3:4" ht="13.5" customHeight="1" x14ac:dyDescent="0.2">
      <c r="C652" s="14"/>
      <c r="D652" s="14"/>
    </row>
    <row r="653" spans="3:4" ht="13.5" customHeight="1" x14ac:dyDescent="0.2">
      <c r="C653" s="14"/>
      <c r="D653" s="14"/>
    </row>
    <row r="654" spans="3:4" ht="13.5" customHeight="1" x14ac:dyDescent="0.2">
      <c r="C654" s="14"/>
      <c r="D654" s="14"/>
    </row>
    <row r="655" spans="3:4" ht="13.5" customHeight="1" x14ac:dyDescent="0.2">
      <c r="C655" s="14"/>
      <c r="D655" s="14"/>
    </row>
    <row r="656" spans="3:4" ht="13.5" customHeight="1" x14ac:dyDescent="0.2">
      <c r="C656" s="14"/>
      <c r="D656" s="14"/>
    </row>
    <row r="657" spans="3:4" ht="13.5" customHeight="1" x14ac:dyDescent="0.2">
      <c r="C657" s="14"/>
      <c r="D657" s="14"/>
    </row>
    <row r="658" spans="3:4" ht="13.5" customHeight="1" x14ac:dyDescent="0.2">
      <c r="C658" s="14"/>
      <c r="D658" s="14"/>
    </row>
    <row r="659" spans="3:4" ht="13.5" customHeight="1" x14ac:dyDescent="0.2">
      <c r="C659" s="14"/>
      <c r="D659" s="14"/>
    </row>
    <row r="660" spans="3:4" ht="13.5" customHeight="1" x14ac:dyDescent="0.2">
      <c r="C660" s="14"/>
      <c r="D660" s="14"/>
    </row>
    <row r="661" spans="3:4" ht="13.5" customHeight="1" x14ac:dyDescent="0.2">
      <c r="C661" s="14"/>
      <c r="D661" s="14"/>
    </row>
    <row r="662" spans="3:4" ht="13.5" customHeight="1" x14ac:dyDescent="0.2">
      <c r="C662" s="14"/>
      <c r="D662" s="14"/>
    </row>
    <row r="663" spans="3:4" ht="13.5" customHeight="1" x14ac:dyDescent="0.2">
      <c r="C663" s="14"/>
      <c r="D663" s="14"/>
    </row>
    <row r="666" spans="3:4" ht="13.5" customHeight="1" x14ac:dyDescent="0.2">
      <c r="C666" s="14"/>
      <c r="D666" s="14"/>
    </row>
    <row r="668" spans="3:4" ht="13.5" customHeight="1" x14ac:dyDescent="0.2">
      <c r="C668" s="14"/>
      <c r="D668" s="14"/>
    </row>
    <row r="669" spans="3:4" ht="13.5" customHeight="1" x14ac:dyDescent="0.2">
      <c r="C669" s="14"/>
      <c r="D669" s="14"/>
    </row>
    <row r="670" spans="3:4" ht="13.5" customHeight="1" x14ac:dyDescent="0.2">
      <c r="C670" s="14"/>
      <c r="D670" s="14"/>
    </row>
    <row r="671" spans="3:4" ht="13.5" customHeight="1" x14ac:dyDescent="0.2">
      <c r="C671" s="14"/>
      <c r="D671" s="14"/>
    </row>
    <row r="672" spans="3:4" ht="13.5" customHeight="1" x14ac:dyDescent="0.2">
      <c r="C672" s="14"/>
      <c r="D672" s="14"/>
    </row>
    <row r="673" spans="3:4" ht="13.5" customHeight="1" x14ac:dyDescent="0.2">
      <c r="C673" s="14"/>
      <c r="D673" s="14"/>
    </row>
    <row r="674" spans="3:4" ht="13.5" customHeight="1" x14ac:dyDescent="0.2">
      <c r="C674" s="14"/>
      <c r="D674" s="14"/>
    </row>
    <row r="675" spans="3:4" ht="13.5" customHeight="1" x14ac:dyDescent="0.2">
      <c r="C675" s="14"/>
      <c r="D675" s="14"/>
    </row>
    <row r="676" spans="3:4" ht="13.5" customHeight="1" x14ac:dyDescent="0.2">
      <c r="C676" s="14"/>
      <c r="D676" s="14"/>
    </row>
    <row r="677" spans="3:4" ht="13.5" customHeight="1" x14ac:dyDescent="0.2">
      <c r="C677" s="14"/>
      <c r="D677" s="14"/>
    </row>
    <row r="678" spans="3:4" ht="13.5" customHeight="1" x14ac:dyDescent="0.2">
      <c r="C678" s="14"/>
      <c r="D678" s="14"/>
    </row>
    <row r="679" spans="3:4" ht="13.5" customHeight="1" x14ac:dyDescent="0.2">
      <c r="C679" s="14"/>
      <c r="D679" s="14"/>
    </row>
    <row r="680" spans="3:4" ht="13.5" customHeight="1" x14ac:dyDescent="0.2">
      <c r="C680" s="14"/>
      <c r="D680" s="14"/>
    </row>
    <row r="681" spans="3:4" ht="13.5" customHeight="1" x14ac:dyDescent="0.2">
      <c r="C681" s="14"/>
      <c r="D681" s="14"/>
    </row>
    <row r="682" spans="3:4" ht="13.5" customHeight="1" x14ac:dyDescent="0.2">
      <c r="C682" s="14"/>
      <c r="D682" s="14"/>
    </row>
    <row r="683" spans="3:4" ht="13.5" customHeight="1" x14ac:dyDescent="0.2">
      <c r="C683" s="14"/>
      <c r="D683" s="14"/>
    </row>
    <row r="684" spans="3:4" ht="13.5" customHeight="1" x14ac:dyDescent="0.2">
      <c r="C684" s="14"/>
      <c r="D684" s="14"/>
    </row>
    <row r="685" spans="3:4" ht="13.5" customHeight="1" x14ac:dyDescent="0.2">
      <c r="C685" s="14"/>
      <c r="D685" s="14"/>
    </row>
    <row r="686" spans="3:4" ht="13.5" customHeight="1" x14ac:dyDescent="0.2">
      <c r="C686" s="14"/>
      <c r="D686" s="14"/>
    </row>
    <row r="687" spans="3:4" ht="13.5" customHeight="1" x14ac:dyDescent="0.2">
      <c r="C687" s="14"/>
      <c r="D687" s="14"/>
    </row>
    <row r="688" spans="3:4" ht="13.5" customHeight="1" x14ac:dyDescent="0.2">
      <c r="C688" s="14"/>
      <c r="D688" s="14"/>
    </row>
    <row r="689" spans="3:4" ht="13.5" customHeight="1" x14ac:dyDescent="0.2">
      <c r="C689" s="14"/>
      <c r="D689" s="14"/>
    </row>
    <row r="692" spans="3:4" ht="13.5" customHeight="1" x14ac:dyDescent="0.2">
      <c r="C692" s="14"/>
      <c r="D692" s="14"/>
    </row>
    <row r="694" spans="3:4" ht="13.5" customHeight="1" x14ac:dyDescent="0.2">
      <c r="C694" s="14"/>
      <c r="D694" s="14"/>
    </row>
    <row r="695" spans="3:4" ht="13.5" customHeight="1" x14ac:dyDescent="0.2">
      <c r="C695" s="14"/>
      <c r="D695" s="14"/>
    </row>
    <row r="696" spans="3:4" ht="13.5" customHeight="1" x14ac:dyDescent="0.2">
      <c r="C696" s="14"/>
      <c r="D696" s="14"/>
    </row>
    <row r="697" spans="3:4" ht="13.5" customHeight="1" x14ac:dyDescent="0.2">
      <c r="C697" s="14"/>
      <c r="D697" s="14"/>
    </row>
    <row r="698" spans="3:4" ht="13.5" customHeight="1" x14ac:dyDescent="0.2">
      <c r="C698" s="14"/>
      <c r="D698" s="14"/>
    </row>
    <row r="699" spans="3:4" ht="13.5" customHeight="1" x14ac:dyDescent="0.2">
      <c r="C699" s="14"/>
      <c r="D699" s="14"/>
    </row>
    <row r="700" spans="3:4" ht="13.5" customHeight="1" x14ac:dyDescent="0.2">
      <c r="C700" s="14"/>
      <c r="D700" s="14"/>
    </row>
    <row r="701" spans="3:4" ht="13.5" customHeight="1" x14ac:dyDescent="0.2">
      <c r="C701" s="14"/>
      <c r="D701" s="14"/>
    </row>
    <row r="702" spans="3:4" ht="13.5" customHeight="1" x14ac:dyDescent="0.2">
      <c r="C702" s="14"/>
      <c r="D702" s="14"/>
    </row>
    <row r="703" spans="3:4" ht="13.5" customHeight="1" x14ac:dyDescent="0.2">
      <c r="C703" s="14"/>
      <c r="D703" s="14"/>
    </row>
    <row r="704" spans="3:4" ht="13.5" customHeight="1" x14ac:dyDescent="0.2">
      <c r="C704" s="14"/>
      <c r="D704" s="14"/>
    </row>
    <row r="705" spans="3:4" ht="13.5" customHeight="1" x14ac:dyDescent="0.2">
      <c r="C705" s="14"/>
      <c r="D705" s="14"/>
    </row>
    <row r="706" spans="3:4" ht="13.5" customHeight="1" x14ac:dyDescent="0.2">
      <c r="C706" s="14"/>
      <c r="D706" s="14"/>
    </row>
    <row r="707" spans="3:4" ht="13.5" customHeight="1" x14ac:dyDescent="0.2">
      <c r="C707" s="14"/>
      <c r="D707" s="14"/>
    </row>
    <row r="708" spans="3:4" ht="13.5" customHeight="1" x14ac:dyDescent="0.2">
      <c r="C708" s="14"/>
      <c r="D708" s="14"/>
    </row>
    <row r="709" spans="3:4" ht="13.5" customHeight="1" x14ac:dyDescent="0.2">
      <c r="C709" s="14"/>
      <c r="D709" s="14"/>
    </row>
    <row r="710" spans="3:4" ht="13.5" customHeight="1" x14ac:dyDescent="0.2">
      <c r="C710" s="14"/>
      <c r="D710" s="14"/>
    </row>
    <row r="711" spans="3:4" ht="13.5" customHeight="1" x14ac:dyDescent="0.2">
      <c r="C711" s="14"/>
      <c r="D711" s="14"/>
    </row>
    <row r="712" spans="3:4" ht="13.5" customHeight="1" x14ac:dyDescent="0.2">
      <c r="C712" s="14"/>
      <c r="D712" s="14"/>
    </row>
    <row r="713" spans="3:4" ht="13.5" customHeight="1" x14ac:dyDescent="0.2">
      <c r="C713" s="14"/>
      <c r="D713" s="14"/>
    </row>
    <row r="714" spans="3:4" ht="13.5" customHeight="1" x14ac:dyDescent="0.2">
      <c r="C714" s="14"/>
      <c r="D714" s="14"/>
    </row>
    <row r="715" spans="3:4" ht="13.5" customHeight="1" x14ac:dyDescent="0.2">
      <c r="C715" s="14"/>
      <c r="D715" s="14"/>
    </row>
    <row r="719" spans="3:4" ht="13.5" customHeight="1" x14ac:dyDescent="0.2">
      <c r="C719" s="14"/>
      <c r="D719" s="14"/>
    </row>
    <row r="720" spans="3:4" ht="13.5" customHeight="1" x14ac:dyDescent="0.2">
      <c r="C720" s="14"/>
      <c r="D720" s="14"/>
    </row>
    <row r="721" spans="3:4" ht="13.5" customHeight="1" x14ac:dyDescent="0.2">
      <c r="C721" s="14"/>
      <c r="D721" s="14"/>
    </row>
    <row r="722" spans="3:4" ht="13.5" customHeight="1" x14ac:dyDescent="0.2">
      <c r="C722" s="14"/>
      <c r="D722" s="14"/>
    </row>
    <row r="723" spans="3:4" ht="13.5" customHeight="1" x14ac:dyDescent="0.2">
      <c r="C723" s="14"/>
      <c r="D723" s="14"/>
    </row>
    <row r="724" spans="3:4" ht="13.5" customHeight="1" x14ac:dyDescent="0.2">
      <c r="C724" s="14"/>
      <c r="D724" s="14"/>
    </row>
    <row r="728" spans="3:4" ht="13.5" customHeight="1" x14ac:dyDescent="0.2">
      <c r="C728" s="14"/>
      <c r="D728" s="14"/>
    </row>
    <row r="729" spans="3:4" ht="13.5" customHeight="1" x14ac:dyDescent="0.2">
      <c r="C729" s="14"/>
      <c r="D729" s="14"/>
    </row>
    <row r="730" spans="3:4" ht="13.5" customHeight="1" x14ac:dyDescent="0.2">
      <c r="C730" s="14"/>
      <c r="D730" s="14"/>
    </row>
    <row r="731" spans="3:4" ht="13.5" customHeight="1" x14ac:dyDescent="0.2">
      <c r="C731" s="14"/>
      <c r="D731" s="14"/>
    </row>
    <row r="732" spans="3:4" ht="13.5" customHeight="1" x14ac:dyDescent="0.2">
      <c r="C732" s="14"/>
      <c r="D732" s="14"/>
    </row>
    <row r="733" spans="3:4" ht="13.5" customHeight="1" x14ac:dyDescent="0.2">
      <c r="C733" s="14"/>
      <c r="D733" s="14"/>
    </row>
    <row r="734" spans="3:4" ht="13.5" customHeight="1" x14ac:dyDescent="0.2">
      <c r="C734" s="14"/>
      <c r="D734" s="14"/>
    </row>
    <row r="735" spans="3:4" ht="13.5" customHeight="1" x14ac:dyDescent="0.2">
      <c r="C735" s="14"/>
      <c r="D735" s="14"/>
    </row>
    <row r="736" spans="3:4" ht="13.5" customHeight="1" x14ac:dyDescent="0.2">
      <c r="C736" s="14"/>
      <c r="D736" s="14"/>
    </row>
    <row r="737" spans="3:4" ht="13.5" customHeight="1" x14ac:dyDescent="0.2">
      <c r="C737" s="14"/>
      <c r="D737" s="14"/>
    </row>
    <row r="738" spans="3:4" ht="13.5" customHeight="1" x14ac:dyDescent="0.2">
      <c r="C738" s="14"/>
      <c r="D738" s="14"/>
    </row>
    <row r="739" spans="3:4" ht="13.5" customHeight="1" x14ac:dyDescent="0.2">
      <c r="C739" s="14"/>
      <c r="D739" s="14"/>
    </row>
    <row r="740" spans="3:4" ht="13.5" customHeight="1" x14ac:dyDescent="0.2">
      <c r="C740" s="14"/>
      <c r="D740" s="14"/>
    </row>
    <row r="741" spans="3:4" ht="13.5" customHeight="1" x14ac:dyDescent="0.2">
      <c r="C741" s="14"/>
      <c r="D741" s="14"/>
    </row>
    <row r="742" spans="3:4" ht="13.5" customHeight="1" x14ac:dyDescent="0.2">
      <c r="C742" s="14"/>
      <c r="D742" s="14"/>
    </row>
    <row r="743" spans="3:4" ht="13.5" customHeight="1" x14ac:dyDescent="0.2">
      <c r="C743" s="14"/>
      <c r="D743" s="14"/>
    </row>
    <row r="744" spans="3:4" ht="13.5" customHeight="1" x14ac:dyDescent="0.2">
      <c r="C744" s="14"/>
      <c r="D744" s="14"/>
    </row>
    <row r="745" spans="3:4" ht="13.5" customHeight="1" x14ac:dyDescent="0.2">
      <c r="C745" s="14"/>
      <c r="D745" s="14"/>
    </row>
    <row r="746" spans="3:4" ht="13.5" customHeight="1" x14ac:dyDescent="0.2">
      <c r="C746" s="14"/>
      <c r="D746" s="14"/>
    </row>
    <row r="747" spans="3:4" ht="13.5" customHeight="1" x14ac:dyDescent="0.2">
      <c r="C747" s="14"/>
      <c r="D747" s="14"/>
    </row>
    <row r="748" spans="3:4" ht="13.5" customHeight="1" x14ac:dyDescent="0.2">
      <c r="C748" s="14"/>
      <c r="D748" s="14"/>
    </row>
    <row r="749" spans="3:4" ht="13.5" customHeight="1" x14ac:dyDescent="0.2">
      <c r="C749" s="14"/>
      <c r="D749" s="14"/>
    </row>
    <row r="750" spans="3:4" ht="13.5" customHeight="1" x14ac:dyDescent="0.2">
      <c r="C750" s="14"/>
      <c r="D750" s="14"/>
    </row>
    <row r="751" spans="3:4" ht="13.5" customHeight="1" x14ac:dyDescent="0.2">
      <c r="C751" s="14"/>
      <c r="D751" s="14"/>
    </row>
    <row r="752" spans="3:4" ht="13.5" customHeight="1" x14ac:dyDescent="0.2">
      <c r="C752" s="14"/>
      <c r="D752" s="14"/>
    </row>
    <row r="753" spans="3:4" ht="13.5" customHeight="1" x14ac:dyDescent="0.2">
      <c r="C753" s="14"/>
      <c r="D753" s="14"/>
    </row>
    <row r="754" spans="3:4" ht="13.5" customHeight="1" x14ac:dyDescent="0.2">
      <c r="C754" s="14"/>
      <c r="D754" s="14"/>
    </row>
    <row r="755" spans="3:4" ht="13.5" customHeight="1" x14ac:dyDescent="0.2">
      <c r="C755" s="14"/>
      <c r="D755" s="14"/>
    </row>
    <row r="756" spans="3:4" ht="13.5" customHeight="1" x14ac:dyDescent="0.2">
      <c r="C756" s="14"/>
      <c r="D756" s="14"/>
    </row>
    <row r="757" spans="3:4" ht="13.5" customHeight="1" x14ac:dyDescent="0.2">
      <c r="C757" s="14"/>
      <c r="D757" s="14"/>
    </row>
    <row r="758" spans="3:4" ht="13.5" customHeight="1" x14ac:dyDescent="0.2">
      <c r="C758" s="14"/>
      <c r="D758" s="14"/>
    </row>
    <row r="759" spans="3:4" ht="13.5" customHeight="1" x14ac:dyDescent="0.2">
      <c r="C759" s="14"/>
      <c r="D759" s="14"/>
    </row>
    <row r="760" spans="3:4" ht="13.5" customHeight="1" x14ac:dyDescent="0.2">
      <c r="C760" s="14"/>
      <c r="D760" s="14"/>
    </row>
    <row r="761" spans="3:4" ht="13.5" customHeight="1" x14ac:dyDescent="0.2">
      <c r="C761" s="14"/>
      <c r="D761" s="14"/>
    </row>
    <row r="763" spans="3:4" ht="13.5" customHeight="1" x14ac:dyDescent="0.2">
      <c r="C763" s="14"/>
      <c r="D763" s="14"/>
    </row>
    <row r="764" spans="3:4" ht="13.5" customHeight="1" x14ac:dyDescent="0.2">
      <c r="C764" s="14"/>
      <c r="D764" s="14"/>
    </row>
    <row r="765" spans="3:4" ht="13.5" customHeight="1" x14ac:dyDescent="0.2">
      <c r="C765" s="14"/>
      <c r="D765" s="14"/>
    </row>
    <row r="767" spans="3:4" ht="13.5" customHeight="1" x14ac:dyDescent="0.2">
      <c r="C767" s="14"/>
      <c r="D767" s="14"/>
    </row>
    <row r="768" spans="3:4" ht="13.5" customHeight="1" x14ac:dyDescent="0.2">
      <c r="C768" s="14"/>
      <c r="D768" s="14"/>
    </row>
    <row r="769" spans="1:6" ht="13.5" customHeight="1" x14ac:dyDescent="0.2">
      <c r="C769" s="14"/>
      <c r="D769" s="14"/>
    </row>
    <row r="770" spans="1:6" ht="13.5" customHeight="1" x14ac:dyDescent="0.2">
      <c r="C770" s="14"/>
      <c r="D770" s="14"/>
    </row>
    <row r="771" spans="1:6" ht="13.5" customHeight="1" x14ac:dyDescent="0.2">
      <c r="C771" s="14"/>
      <c r="D771" s="14"/>
    </row>
    <row r="772" spans="1:6" ht="13.5" customHeight="1" x14ac:dyDescent="0.2">
      <c r="C772" s="14"/>
      <c r="D772" s="14"/>
    </row>
    <row r="773" spans="1:6" ht="13.5" customHeight="1" x14ac:dyDescent="0.2">
      <c r="C773" s="14"/>
      <c r="D773" s="14"/>
    </row>
    <row r="774" spans="1:6" ht="13.5" customHeight="1" x14ac:dyDescent="0.2">
      <c r="C774" s="14"/>
      <c r="D774" s="14"/>
    </row>
    <row r="775" spans="1:6" ht="13.5" customHeight="1" x14ac:dyDescent="0.2">
      <c r="C775" s="14"/>
      <c r="D775" s="14"/>
    </row>
    <row r="776" spans="1:6" ht="13.5" customHeight="1" x14ac:dyDescent="0.2">
      <c r="C776" s="14"/>
      <c r="D776" s="14"/>
    </row>
    <row r="778" spans="1:6" ht="13.5" customHeight="1" x14ac:dyDescent="0.2">
      <c r="C778" s="14"/>
      <c r="D778" s="14"/>
    </row>
    <row r="780" spans="1:6" s="19" customFormat="1" ht="13.5" customHeight="1" x14ac:dyDescent="0.2">
      <c r="A780" s="15"/>
      <c r="B780" s="11"/>
      <c r="C780" s="12"/>
      <c r="D780" s="12"/>
      <c r="E780" s="18"/>
      <c r="F780" s="18"/>
    </row>
    <row r="781" spans="1:6" ht="13.5" customHeight="1" x14ac:dyDescent="0.2">
      <c r="C781" s="14"/>
      <c r="D781" s="14"/>
    </row>
    <row r="782" spans="1:6" ht="13.5" customHeight="1" x14ac:dyDescent="0.2">
      <c r="C782" s="14"/>
      <c r="D782" s="14"/>
    </row>
    <row r="783" spans="1:6" ht="13.5" customHeight="1" x14ac:dyDescent="0.2">
      <c r="C783" s="14"/>
      <c r="D783" s="14"/>
    </row>
    <row r="784" spans="1:6" ht="13.5" customHeight="1" x14ac:dyDescent="0.2">
      <c r="C784" s="14"/>
      <c r="D784" s="14"/>
    </row>
    <row r="785" spans="2:4" ht="13.5" customHeight="1" x14ac:dyDescent="0.2">
      <c r="C785" s="14"/>
      <c r="D785" s="14"/>
    </row>
    <row r="786" spans="2:4" ht="13.5" customHeight="1" x14ac:dyDescent="0.2">
      <c r="C786" s="14"/>
      <c r="D786" s="14"/>
    </row>
    <row r="787" spans="2:4" ht="13.5" customHeight="1" x14ac:dyDescent="0.2">
      <c r="C787" s="14"/>
      <c r="D787" s="14"/>
    </row>
    <row r="788" spans="2:4" ht="13.5" customHeight="1" x14ac:dyDescent="0.2">
      <c r="C788" s="14"/>
      <c r="D788" s="14"/>
    </row>
    <row r="789" spans="2:4" ht="13.5" customHeight="1" x14ac:dyDescent="0.2">
      <c r="C789" s="14"/>
      <c r="D789" s="14"/>
    </row>
    <row r="790" spans="2:4" ht="13.5" customHeight="1" x14ac:dyDescent="0.2">
      <c r="C790" s="14"/>
      <c r="D790" s="14"/>
    </row>
    <row r="791" spans="2:4" ht="13.5" customHeight="1" x14ac:dyDescent="0.2">
      <c r="C791" s="14"/>
      <c r="D791" s="14"/>
    </row>
    <row r="792" spans="2:4" ht="13.5" customHeight="1" x14ac:dyDescent="0.2">
      <c r="C792" s="14"/>
      <c r="D792" s="14"/>
    </row>
    <row r="793" spans="2:4" ht="13.5" customHeight="1" x14ac:dyDescent="0.2">
      <c r="C793" s="14"/>
      <c r="D793" s="14"/>
    </row>
    <row r="794" spans="2:4" ht="13.5" customHeight="1" x14ac:dyDescent="0.2">
      <c r="C794" s="14"/>
      <c r="D794" s="14"/>
    </row>
    <row r="795" spans="2:4" ht="13.5" customHeight="1" x14ac:dyDescent="0.2">
      <c r="C795" s="14"/>
      <c r="D795" s="14"/>
    </row>
    <row r="796" spans="2:4" ht="13.5" customHeight="1" x14ac:dyDescent="0.2">
      <c r="C796" s="14"/>
      <c r="D796" s="14"/>
    </row>
    <row r="797" spans="2:4" ht="13.5" customHeight="1" x14ac:dyDescent="0.2">
      <c r="C797" s="14"/>
      <c r="D797" s="14"/>
    </row>
    <row r="798" spans="2:4" ht="13.5" customHeight="1" x14ac:dyDescent="0.2">
      <c r="C798" s="14"/>
      <c r="D798" s="14"/>
    </row>
    <row r="799" spans="2:4" ht="13.5" customHeight="1" x14ac:dyDescent="0.2">
      <c r="B799" s="16"/>
      <c r="C799" s="19"/>
      <c r="D799" s="19"/>
    </row>
    <row r="801" spans="3:4" ht="13.5" customHeight="1" x14ac:dyDescent="0.2">
      <c r="C801" s="14"/>
      <c r="D801" s="14"/>
    </row>
    <row r="802" spans="3:4" ht="13.5" customHeight="1" x14ac:dyDescent="0.2">
      <c r="C802" s="14"/>
      <c r="D802" s="14"/>
    </row>
    <row r="805" spans="3:4" ht="13.5" customHeight="1" x14ac:dyDescent="0.2">
      <c r="C805" s="14"/>
      <c r="D805" s="14"/>
    </row>
    <row r="806" spans="3:4" ht="13.5" customHeight="1" x14ac:dyDescent="0.2">
      <c r="C806" s="14"/>
      <c r="D806" s="14"/>
    </row>
    <row r="807" spans="3:4" ht="13.5" customHeight="1" x14ac:dyDescent="0.2">
      <c r="C807" s="14"/>
      <c r="D807" s="14"/>
    </row>
    <row r="808" spans="3:4" ht="13.5" customHeight="1" x14ac:dyDescent="0.2">
      <c r="C808" s="14"/>
      <c r="D808" s="14"/>
    </row>
    <row r="810" spans="3:4" ht="13.5" customHeight="1" x14ac:dyDescent="0.2">
      <c r="C810" s="14"/>
      <c r="D810" s="14"/>
    </row>
    <row r="811" spans="3:4" ht="13.5" customHeight="1" x14ac:dyDescent="0.2">
      <c r="C811" s="14"/>
      <c r="D811" s="14"/>
    </row>
    <row r="812" spans="3:4" ht="13.5" customHeight="1" x14ac:dyDescent="0.2">
      <c r="C812" s="14"/>
      <c r="D812" s="14"/>
    </row>
    <row r="813" spans="3:4" ht="13.5" customHeight="1" x14ac:dyDescent="0.2">
      <c r="C813" s="14"/>
      <c r="D813" s="14"/>
    </row>
    <row r="815" spans="3:4" ht="13.5" customHeight="1" x14ac:dyDescent="0.2">
      <c r="C815" s="14"/>
      <c r="D815" s="14"/>
    </row>
    <row r="816" spans="3:4" ht="13.5" customHeight="1" x14ac:dyDescent="0.2">
      <c r="C816" s="14"/>
      <c r="D816" s="14"/>
    </row>
    <row r="818" spans="1:6" s="28" customFormat="1" ht="13.5" customHeight="1" x14ac:dyDescent="0.25">
      <c r="A818" s="24"/>
      <c r="B818" s="11"/>
      <c r="C818" s="14"/>
      <c r="D818" s="14"/>
      <c r="E818" s="27"/>
      <c r="F818" s="27"/>
    </row>
    <row r="819" spans="1:6" s="19" customFormat="1" ht="13.5" customHeight="1" x14ac:dyDescent="0.2">
      <c r="A819" s="15"/>
      <c r="B819" s="11"/>
      <c r="C819" s="14"/>
      <c r="D819" s="14"/>
      <c r="E819" s="18"/>
      <c r="F819" s="18"/>
    </row>
    <row r="820" spans="1:6" s="19" customFormat="1" ht="13.5" customHeight="1" x14ac:dyDescent="0.2">
      <c r="A820" s="15"/>
      <c r="B820" s="11"/>
      <c r="C820" s="14"/>
      <c r="D820" s="14"/>
      <c r="E820" s="18"/>
      <c r="F820" s="18"/>
    </row>
    <row r="821" spans="1:6" s="19" customFormat="1" ht="13.5" customHeight="1" x14ac:dyDescent="0.2">
      <c r="A821" s="15"/>
      <c r="B821" s="11"/>
      <c r="C821" s="14"/>
      <c r="D821" s="14"/>
      <c r="E821" s="18"/>
      <c r="F821" s="18"/>
    </row>
    <row r="823" spans="1:6" ht="13.5" customHeight="1" x14ac:dyDescent="0.2">
      <c r="C823" s="14"/>
      <c r="D823" s="14"/>
    </row>
    <row r="824" spans="1:6" ht="13.5" customHeight="1" x14ac:dyDescent="0.2">
      <c r="C824" s="14"/>
      <c r="D824" s="14"/>
    </row>
    <row r="826" spans="1:6" ht="13.5" customHeight="1" x14ac:dyDescent="0.2">
      <c r="C826" s="14"/>
      <c r="D826" s="14"/>
    </row>
    <row r="827" spans="1:6" ht="13.5" customHeight="1" x14ac:dyDescent="0.2">
      <c r="C827" s="14"/>
      <c r="D827" s="14"/>
    </row>
    <row r="829" spans="1:6" ht="13.5" customHeight="1" x14ac:dyDescent="0.2">
      <c r="C829" s="14"/>
      <c r="D829" s="14"/>
    </row>
    <row r="830" spans="1:6" ht="13.5" customHeight="1" x14ac:dyDescent="0.2">
      <c r="C830" s="14"/>
      <c r="D830" s="14"/>
    </row>
    <row r="832" spans="1:6" ht="13.5" customHeight="1" x14ac:dyDescent="0.2">
      <c r="C832" s="14"/>
      <c r="D832" s="14"/>
    </row>
    <row r="833" spans="2:4" ht="13.5" customHeight="1" x14ac:dyDescent="0.2">
      <c r="C833" s="14"/>
      <c r="D833" s="14"/>
    </row>
    <row r="837" spans="2:4" ht="13.5" customHeight="1" x14ac:dyDescent="0.2">
      <c r="B837" s="25"/>
      <c r="C837" s="26"/>
      <c r="D837" s="26"/>
    </row>
    <row r="838" spans="2:4" ht="13.5" customHeight="1" x14ac:dyDescent="0.2">
      <c r="B838" s="16"/>
      <c r="C838" s="19"/>
      <c r="D838" s="19"/>
    </row>
    <row r="839" spans="2:4" ht="13.5" customHeight="1" x14ac:dyDescent="0.2">
      <c r="B839" s="16"/>
      <c r="C839" s="19"/>
      <c r="D839" s="19"/>
    </row>
    <row r="840" spans="2:4" ht="13.5" customHeight="1" x14ac:dyDescent="0.2">
      <c r="B840" s="16"/>
      <c r="C840" s="19"/>
      <c r="D840" s="19"/>
    </row>
    <row r="843" spans="2:4" ht="13.5" customHeight="1" x14ac:dyDescent="0.2">
      <c r="C843" s="14"/>
      <c r="D843" s="14"/>
    </row>
    <row r="845" spans="2:4" ht="13.5" customHeight="1" x14ac:dyDescent="0.2">
      <c r="C845" s="14"/>
      <c r="D845" s="14"/>
    </row>
    <row r="846" spans="2:4" ht="13.5" customHeight="1" x14ac:dyDescent="0.2">
      <c r="C846" s="14"/>
      <c r="D846" s="14"/>
    </row>
    <row r="853" spans="3:4" ht="13.5" customHeight="1" x14ac:dyDescent="0.2">
      <c r="C853" s="14"/>
      <c r="D853" s="14"/>
    </row>
    <row r="856" spans="3:4" ht="13.5" customHeight="1" x14ac:dyDescent="0.2">
      <c r="C856" s="14"/>
      <c r="D856" s="14"/>
    </row>
    <row r="857" spans="3:4" ht="13.5" customHeight="1" x14ac:dyDescent="0.2">
      <c r="C857" s="14"/>
      <c r="D857" s="14"/>
    </row>
    <row r="859" spans="3:4" ht="13.5" customHeight="1" x14ac:dyDescent="0.2">
      <c r="C859" s="14"/>
      <c r="D859" s="14"/>
    </row>
    <row r="860" spans="3:4" ht="13.5" customHeight="1" x14ac:dyDescent="0.2">
      <c r="C860" s="14"/>
      <c r="D860" s="14"/>
    </row>
    <row r="862" spans="3:4" ht="13.5" customHeight="1" x14ac:dyDescent="0.2">
      <c r="C862" s="14"/>
      <c r="D862" s="14"/>
    </row>
    <row r="864" spans="3:4" ht="13.5" customHeight="1" x14ac:dyDescent="0.2">
      <c r="C864" s="14"/>
      <c r="D864" s="14"/>
    </row>
    <row r="869" spans="1:6" ht="13.5" customHeight="1" x14ac:dyDescent="0.2">
      <c r="C869" s="14"/>
      <c r="D869" s="14"/>
    </row>
    <row r="870" spans="1:6" ht="13.5" customHeight="1" x14ac:dyDescent="0.2">
      <c r="C870" s="14"/>
      <c r="D870" s="14"/>
    </row>
    <row r="871" spans="1:6" ht="13.5" customHeight="1" x14ac:dyDescent="0.2">
      <c r="C871" s="14"/>
      <c r="D871" s="14"/>
    </row>
    <row r="872" spans="1:6" ht="13.5" customHeight="1" x14ac:dyDescent="0.2">
      <c r="C872" s="14"/>
      <c r="D872" s="14"/>
    </row>
    <row r="873" spans="1:6" ht="13.5" customHeight="1" x14ac:dyDescent="0.2">
      <c r="C873" s="14"/>
      <c r="D873" s="14"/>
    </row>
    <row r="874" spans="1:6" ht="13.5" customHeight="1" x14ac:dyDescent="0.2">
      <c r="C874" s="14"/>
      <c r="D874" s="14"/>
    </row>
    <row r="875" spans="1:6" ht="13.5" customHeight="1" x14ac:dyDescent="0.2">
      <c r="C875" s="14"/>
      <c r="D875" s="14"/>
    </row>
    <row r="876" spans="1:6" s="19" customFormat="1" ht="13.5" customHeight="1" x14ac:dyDescent="0.2">
      <c r="A876" s="15"/>
      <c r="B876" s="11"/>
      <c r="C876" s="14"/>
      <c r="D876" s="14"/>
      <c r="E876" s="18"/>
      <c r="F876" s="18"/>
    </row>
    <row r="877" spans="1:6" ht="13.5" customHeight="1" x14ac:dyDescent="0.2">
      <c r="C877" s="14"/>
      <c r="D877" s="14"/>
    </row>
    <row r="878" spans="1:6" ht="13.5" customHeight="1" x14ac:dyDescent="0.2">
      <c r="C878" s="14"/>
      <c r="D878" s="14"/>
    </row>
    <row r="879" spans="1:6" ht="13.5" customHeight="1" x14ac:dyDescent="0.2">
      <c r="C879" s="14"/>
      <c r="D879" s="14"/>
    </row>
    <row r="880" spans="1:6" ht="13.5" customHeight="1" x14ac:dyDescent="0.2">
      <c r="C880" s="14"/>
      <c r="D880" s="14"/>
    </row>
    <row r="881" spans="1:6" ht="13.5" customHeight="1" x14ac:dyDescent="0.2">
      <c r="C881" s="14"/>
      <c r="D881" s="14"/>
    </row>
    <row r="884" spans="1:6" ht="13.5" customHeight="1" x14ac:dyDescent="0.2">
      <c r="C884" s="14"/>
      <c r="D884" s="14"/>
    </row>
    <row r="885" spans="1:6" ht="13.5" customHeight="1" x14ac:dyDescent="0.2">
      <c r="C885" s="14"/>
      <c r="D885" s="14"/>
    </row>
    <row r="887" spans="1:6" s="23" customFormat="1" ht="13.5" customHeight="1" x14ac:dyDescent="0.15">
      <c r="A887" s="10"/>
      <c r="B887" s="11"/>
      <c r="C887" s="12"/>
      <c r="D887" s="12"/>
      <c r="E887" s="29"/>
      <c r="F887" s="29"/>
    </row>
    <row r="891" spans="1:6" s="19" customFormat="1" ht="13.5" customHeight="1" x14ac:dyDescent="0.2">
      <c r="A891" s="15"/>
      <c r="B891" s="11"/>
      <c r="C891" s="12"/>
      <c r="D891" s="12"/>
      <c r="E891" s="18"/>
      <c r="F891" s="18"/>
    </row>
    <row r="892" spans="1:6" s="31" customFormat="1" ht="13.5" customHeight="1" x14ac:dyDescent="0.2">
      <c r="A892" s="10"/>
      <c r="B892" s="11"/>
      <c r="C892" s="14"/>
      <c r="D892" s="14"/>
    </row>
    <row r="893" spans="1:6" s="2" customFormat="1" ht="13.5" customHeight="1" x14ac:dyDescent="0.2">
      <c r="A893" s="15"/>
      <c r="B893" s="11"/>
      <c r="C893" s="12"/>
      <c r="D893" s="12"/>
    </row>
    <row r="894" spans="1:6" s="31" customFormat="1" ht="13.5" customHeight="1" x14ac:dyDescent="0.2">
      <c r="A894" s="10"/>
      <c r="B894" s="11"/>
      <c r="C894" s="12"/>
      <c r="D894" s="12"/>
    </row>
    <row r="895" spans="1:6" s="31" customFormat="1" ht="13.5" customHeight="1" x14ac:dyDescent="0.2">
      <c r="A895" s="10"/>
      <c r="B895" s="16"/>
      <c r="C895" s="19"/>
      <c r="D895" s="19"/>
    </row>
    <row r="898" spans="1:4" ht="13.5" customHeight="1" x14ac:dyDescent="0.2">
      <c r="B898" s="33"/>
      <c r="C898" s="20"/>
      <c r="D898" s="20"/>
    </row>
    <row r="900" spans="1:4" ht="13.5" customHeight="1" x14ac:dyDescent="0.2">
      <c r="C900" s="14"/>
      <c r="D900" s="14"/>
    </row>
    <row r="901" spans="1:4" ht="13.5" customHeight="1" x14ac:dyDescent="0.2">
      <c r="C901" s="14"/>
      <c r="D901" s="14"/>
    </row>
    <row r="902" spans="1:4" ht="13.5" customHeight="1" x14ac:dyDescent="0.2">
      <c r="C902" s="14"/>
      <c r="D902" s="14"/>
    </row>
    <row r="904" spans="1:4" ht="13.5" customHeight="1" x14ac:dyDescent="0.2">
      <c r="C904" s="14"/>
      <c r="D904" s="14"/>
    </row>
    <row r="905" spans="1:4" ht="13.5" customHeight="1" x14ac:dyDescent="0.2">
      <c r="B905" s="33"/>
      <c r="C905" s="20"/>
      <c r="D905" s="20"/>
    </row>
    <row r="906" spans="1:4" ht="13.5" customHeight="1" x14ac:dyDescent="0.2">
      <c r="B906" s="33"/>
      <c r="C906" s="20"/>
      <c r="D906" s="20"/>
    </row>
    <row r="907" spans="1:4" ht="13.5" customHeight="1" x14ac:dyDescent="0.2">
      <c r="B907" s="33"/>
      <c r="C907" s="20"/>
      <c r="D907" s="20"/>
    </row>
    <row r="908" spans="1:4" s="31" customFormat="1" ht="13.5" customHeight="1" x14ac:dyDescent="0.2">
      <c r="A908" s="10"/>
      <c r="B908" s="33"/>
      <c r="C908" s="20"/>
      <c r="D908" s="20"/>
    </row>
    <row r="909" spans="1:4" s="31" customFormat="1" ht="13.5" customHeight="1" x14ac:dyDescent="0.2">
      <c r="A909" s="10"/>
      <c r="B909" s="33"/>
      <c r="C909" s="20"/>
      <c r="D909" s="20"/>
    </row>
    <row r="910" spans="1:4" s="31" customFormat="1" ht="13.5" customHeight="1" x14ac:dyDescent="0.2">
      <c r="A910" s="10"/>
      <c r="B910" s="16"/>
      <c r="C910" s="19"/>
      <c r="D910" s="19"/>
    </row>
    <row r="911" spans="1:4" s="31" customFormat="1" ht="13.5" customHeight="1" x14ac:dyDescent="0.2">
      <c r="A911" s="10"/>
      <c r="B911" s="11"/>
      <c r="C911" s="12"/>
      <c r="D911" s="12"/>
    </row>
    <row r="912" spans="1:4" ht="13.5" customHeight="1" x14ac:dyDescent="0.2">
      <c r="B912" s="16"/>
      <c r="C912" s="19"/>
      <c r="D912" s="19"/>
    </row>
    <row r="913" spans="1:6" ht="13.5" customHeight="1" x14ac:dyDescent="0.2">
      <c r="B913" s="33"/>
      <c r="C913" s="20"/>
      <c r="D913" s="20"/>
    </row>
    <row r="914" spans="1:6" ht="13.5" customHeight="1" x14ac:dyDescent="0.2">
      <c r="B914" s="33"/>
      <c r="C914" s="20"/>
      <c r="D914" s="20"/>
    </row>
    <row r="915" spans="1:6" s="31" customFormat="1" ht="13.5" customHeight="1" x14ac:dyDescent="0.2">
      <c r="A915" s="10"/>
      <c r="B915" s="33"/>
      <c r="C915" s="20"/>
      <c r="D915" s="20"/>
    </row>
    <row r="916" spans="1:6" s="31" customFormat="1" ht="13.5" customHeight="1" x14ac:dyDescent="0.2">
      <c r="A916" s="10"/>
      <c r="B916" s="11"/>
      <c r="C916" s="12"/>
      <c r="D916" s="12"/>
    </row>
    <row r="917" spans="1:6" ht="13.5" customHeight="1" x14ac:dyDescent="0.2">
      <c r="A917" s="32"/>
      <c r="B917" s="33"/>
      <c r="C917" s="22"/>
      <c r="D917" s="22"/>
    </row>
    <row r="918" spans="1:6" ht="13.5" customHeight="1" x14ac:dyDescent="0.2">
      <c r="A918" s="32"/>
    </row>
    <row r="919" spans="1:6" s="23" customFormat="1" ht="13.5" customHeight="1" x14ac:dyDescent="0.15">
      <c r="A919" s="10"/>
      <c r="B919" s="33"/>
      <c r="C919" s="22"/>
      <c r="D919" s="22"/>
      <c r="E919" s="29"/>
      <c r="F919" s="29"/>
    </row>
    <row r="920" spans="1:6" ht="13.5" customHeight="1" x14ac:dyDescent="0.2">
      <c r="B920" s="33"/>
      <c r="C920" s="22"/>
      <c r="D920" s="22"/>
    </row>
    <row r="921" spans="1:6" ht="13.5" customHeight="1" x14ac:dyDescent="0.2">
      <c r="C921" s="22"/>
      <c r="D921" s="22"/>
    </row>
    <row r="924" spans="1:6" ht="13.5" customHeight="1" x14ac:dyDescent="0.2">
      <c r="B924" s="33"/>
      <c r="C924" s="20"/>
      <c r="D924" s="20"/>
    </row>
    <row r="925" spans="1:6" ht="13.5" customHeight="1" x14ac:dyDescent="0.2">
      <c r="B925" s="33"/>
      <c r="C925" s="20"/>
      <c r="D925" s="20"/>
    </row>
    <row r="927" spans="1:6" ht="13.5" customHeight="1" x14ac:dyDescent="0.2">
      <c r="C927" s="14"/>
      <c r="D927" s="14"/>
    </row>
    <row r="928" spans="1:6" ht="13.5" customHeight="1" x14ac:dyDescent="0.2">
      <c r="B928" s="34"/>
      <c r="C928" s="23"/>
      <c r="D928" s="23"/>
    </row>
    <row r="937" spans="3:4" ht="13.5" customHeight="1" x14ac:dyDescent="0.2">
      <c r="C937" s="31"/>
      <c r="D937" s="31"/>
    </row>
  </sheetData>
  <sheetProtection algorithmName="SHA-512" hashValue="B1QWh3AxHFZZCWRWuvHf+DCh8E5E+6tTbzfwI63+oKm+c313fVdZeZpf9gr3KpL71I3oU7MNkk7Fucr8klg6/g==" saltValue="ovgw8dT90xaEN6Dpb1d4RA==" spinCount="100000" sheet="1" objects="1" scenarios="1"/>
  <mergeCells count="2">
    <mergeCell ref="A45:D45"/>
    <mergeCell ref="H67:J67"/>
  </mergeCells>
  <phoneticPr fontId="0" type="noConversion"/>
  <pageMargins left="1" right="0.2" top="0.78740157480314965" bottom="0.78740157480314965" header="0.35433070866141736" footer="0"/>
  <pageSetup paperSize="9" fitToHeight="0" orientation="portrait" r:id="rId1"/>
  <headerFooter alignWithMargins="0">
    <oddFooter>&amp;R&amp;8&amp;P/&amp;N</oddFooter>
  </headerFooter>
  <rowBreaks count="1" manualBreakCount="1">
    <brk id="44"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9B6ACF-D8EC-4742-8BD6-77368D30DDED}">
  <sheetPr>
    <pageSetUpPr fitToPage="1"/>
  </sheetPr>
  <dimension ref="A1:I52"/>
  <sheetViews>
    <sheetView topLeftCell="B1" workbookViewId="0">
      <selection activeCell="F4" sqref="F4:F14"/>
    </sheetView>
  </sheetViews>
  <sheetFormatPr defaultRowHeight="12.75" x14ac:dyDescent="0.2"/>
  <cols>
    <col min="1" max="1" width="1.83203125" style="51" hidden="1" customWidth="1"/>
    <col min="2" max="2" width="7.1640625" style="110" bestFit="1" customWidth="1"/>
    <col min="3" max="3" width="57.33203125" style="51" customWidth="1"/>
    <col min="4" max="4" width="7.6640625" style="72" bestFit="1" customWidth="1"/>
    <col min="5" max="5" width="9.5" style="79" bestFit="1" customWidth="1"/>
    <col min="6" max="6" width="12" style="51" customWidth="1"/>
    <col min="7" max="7" width="13.6640625" style="51" bestFit="1" customWidth="1"/>
    <col min="8" max="8" width="6.6640625" style="51" customWidth="1"/>
    <col min="9" max="16384" width="9.33203125" style="51"/>
  </cols>
  <sheetData>
    <row r="1" spans="1:9" x14ac:dyDescent="0.2">
      <c r="B1" s="114" t="s">
        <v>52</v>
      </c>
      <c r="C1" s="106" t="s">
        <v>51</v>
      </c>
      <c r="D1" s="107"/>
      <c r="E1" s="107"/>
      <c r="F1" s="107"/>
      <c r="G1" s="107"/>
    </row>
    <row r="2" spans="1:9" x14ac:dyDescent="0.2">
      <c r="B2" s="89"/>
      <c r="C2" s="101"/>
      <c r="D2" s="70"/>
      <c r="E2" s="76"/>
      <c r="F2" s="69"/>
    </row>
    <row r="3" spans="1:9" ht="25.5" x14ac:dyDescent="0.2">
      <c r="A3" s="122"/>
      <c r="B3" s="142" t="s">
        <v>15</v>
      </c>
      <c r="C3" s="143" t="s">
        <v>16</v>
      </c>
      <c r="D3" s="142" t="s">
        <v>17</v>
      </c>
      <c r="E3" s="142" t="s">
        <v>18</v>
      </c>
      <c r="F3" s="143" t="s">
        <v>54</v>
      </c>
      <c r="G3" s="142" t="s">
        <v>55</v>
      </c>
    </row>
    <row r="4" spans="1:9" x14ac:dyDescent="0.2">
      <c r="A4" s="122"/>
      <c r="B4" s="83" t="s">
        <v>232</v>
      </c>
      <c r="C4" s="116" t="s">
        <v>233</v>
      </c>
      <c r="D4" s="85"/>
      <c r="E4" s="115"/>
      <c r="F4" s="244"/>
      <c r="G4" s="116"/>
    </row>
    <row r="5" spans="1:9" ht="25.5" x14ac:dyDescent="0.2">
      <c r="A5" s="122"/>
      <c r="B5" s="83" t="s">
        <v>246</v>
      </c>
      <c r="C5" s="88" t="s">
        <v>239</v>
      </c>
      <c r="D5" s="120" t="s">
        <v>37</v>
      </c>
      <c r="E5" s="146">
        <v>1</v>
      </c>
      <c r="F5" s="147"/>
      <c r="G5" s="148">
        <f>+ROUND((E5*F5),2)</f>
        <v>0</v>
      </c>
    </row>
    <row r="6" spans="1:9" ht="63.75" x14ac:dyDescent="0.2">
      <c r="A6" s="122"/>
      <c r="B6" s="83" t="s">
        <v>247</v>
      </c>
      <c r="C6" s="108" t="s">
        <v>243</v>
      </c>
      <c r="D6" s="113" t="s">
        <v>37</v>
      </c>
      <c r="E6" s="146">
        <v>1</v>
      </c>
      <c r="F6" s="147"/>
      <c r="G6" s="148">
        <f>+ROUND((E6*F6),2)</f>
        <v>0</v>
      </c>
    </row>
    <row r="7" spans="1:9" ht="38.25" x14ac:dyDescent="0.2">
      <c r="A7" s="122"/>
      <c r="B7" s="83" t="s">
        <v>248</v>
      </c>
      <c r="C7" s="108" t="s">
        <v>245</v>
      </c>
      <c r="D7" s="117" t="s">
        <v>37</v>
      </c>
      <c r="E7" s="146">
        <v>1</v>
      </c>
      <c r="F7" s="147"/>
      <c r="G7" s="148">
        <f>+ROUND((E7*F7),2)</f>
        <v>0</v>
      </c>
    </row>
    <row r="8" spans="1:9" ht="38.25" x14ac:dyDescent="0.2">
      <c r="A8" s="122"/>
      <c r="B8" s="83" t="s">
        <v>249</v>
      </c>
      <c r="C8" s="87" t="s">
        <v>251</v>
      </c>
      <c r="D8" s="117" t="s">
        <v>37</v>
      </c>
      <c r="E8" s="146">
        <v>1</v>
      </c>
      <c r="F8" s="147"/>
      <c r="G8" s="148">
        <f>+ROUND((E8*F8),2)</f>
        <v>0</v>
      </c>
    </row>
    <row r="9" spans="1:9" ht="102" x14ac:dyDescent="0.2">
      <c r="A9" s="122"/>
      <c r="B9" s="83" t="s">
        <v>250</v>
      </c>
      <c r="C9" s="87" t="s">
        <v>241</v>
      </c>
      <c r="D9" s="117" t="s">
        <v>1</v>
      </c>
      <c r="E9" s="146">
        <f>208+72+338</f>
        <v>618</v>
      </c>
      <c r="F9" s="147"/>
      <c r="G9" s="148">
        <f>+ROUND((E9*F9),2)</f>
        <v>0</v>
      </c>
    </row>
    <row r="10" spans="1:9" x14ac:dyDescent="0.2">
      <c r="A10" s="122"/>
      <c r="B10" s="83" t="s">
        <v>234</v>
      </c>
      <c r="C10" s="149" t="s">
        <v>235</v>
      </c>
      <c r="D10" s="117"/>
      <c r="E10" s="150"/>
      <c r="F10" s="245"/>
      <c r="G10" s="149"/>
    </row>
    <row r="11" spans="1:9" ht="38.25" x14ac:dyDescent="0.2">
      <c r="A11" s="122"/>
      <c r="B11" s="83" t="s">
        <v>236</v>
      </c>
      <c r="C11" s="87" t="s">
        <v>238</v>
      </c>
      <c r="D11" s="117" t="s">
        <v>22</v>
      </c>
      <c r="E11" s="146">
        <v>1</v>
      </c>
      <c r="F11" s="147"/>
      <c r="G11" s="148">
        <f>+ROUND((E11*F11),2)</f>
        <v>0</v>
      </c>
    </row>
    <row r="12" spans="1:9" x14ac:dyDescent="0.2">
      <c r="A12" s="122"/>
      <c r="B12" s="83" t="s">
        <v>253</v>
      </c>
      <c r="C12" s="87" t="s">
        <v>254</v>
      </c>
      <c r="D12" s="117"/>
      <c r="E12" s="146"/>
      <c r="F12" s="147"/>
      <c r="G12" s="148"/>
    </row>
    <row r="13" spans="1:9" ht="63.75" x14ac:dyDescent="0.2">
      <c r="A13" s="122"/>
      <c r="B13" s="83" t="s">
        <v>255</v>
      </c>
      <c r="C13" s="84" t="s">
        <v>252</v>
      </c>
      <c r="D13" s="85" t="s">
        <v>37</v>
      </c>
      <c r="E13" s="86">
        <v>1</v>
      </c>
      <c r="F13" s="100"/>
      <c r="G13" s="109">
        <f>E13*F13</f>
        <v>0</v>
      </c>
    </row>
    <row r="14" spans="1:9" x14ac:dyDescent="0.2">
      <c r="A14" s="122"/>
      <c r="B14" s="83"/>
      <c r="C14" s="121" t="s">
        <v>237</v>
      </c>
      <c r="D14" s="85"/>
      <c r="E14" s="86"/>
      <c r="F14" s="100"/>
      <c r="G14" s="144">
        <f>SUM(G5:G13)</f>
        <v>0</v>
      </c>
    </row>
    <row r="15" spans="1:9" x14ac:dyDescent="0.2">
      <c r="A15" s="73"/>
      <c r="F15" s="99"/>
      <c r="H15" s="73"/>
      <c r="I15" s="73"/>
    </row>
    <row r="16" spans="1:9" x14ac:dyDescent="0.2">
      <c r="A16" s="73"/>
      <c r="C16" s="68"/>
      <c r="H16" s="73"/>
      <c r="I16" s="73"/>
    </row>
    <row r="17" spans="1:9" x14ac:dyDescent="0.2">
      <c r="A17" s="73"/>
      <c r="C17" s="77"/>
      <c r="D17" s="67"/>
      <c r="E17" s="76"/>
      <c r="F17" s="98"/>
      <c r="G17" s="69"/>
      <c r="H17" s="73"/>
      <c r="I17" s="73"/>
    </row>
    <row r="18" spans="1:9" x14ac:dyDescent="0.2">
      <c r="A18" s="73"/>
      <c r="C18" s="77"/>
      <c r="D18" s="67"/>
      <c r="E18" s="76"/>
      <c r="F18" s="98"/>
      <c r="G18" s="69"/>
      <c r="H18" s="73"/>
      <c r="I18" s="73"/>
    </row>
    <row r="19" spans="1:9" x14ac:dyDescent="0.2">
      <c r="A19" s="73"/>
      <c r="C19" s="77"/>
      <c r="D19" s="67"/>
      <c r="E19" s="76"/>
      <c r="F19" s="98"/>
      <c r="G19" s="69"/>
      <c r="H19" s="73"/>
      <c r="I19" s="73"/>
    </row>
    <row r="20" spans="1:9" x14ac:dyDescent="0.2">
      <c r="C20" s="74"/>
      <c r="D20" s="67"/>
      <c r="E20" s="75"/>
      <c r="F20" s="98"/>
      <c r="G20" s="69"/>
      <c r="H20" s="73"/>
      <c r="I20" s="73"/>
    </row>
    <row r="21" spans="1:9" x14ac:dyDescent="0.2">
      <c r="C21" s="74"/>
      <c r="D21" s="70"/>
      <c r="E21" s="93"/>
      <c r="F21" s="98"/>
      <c r="G21" s="69"/>
      <c r="H21" s="73"/>
      <c r="I21" s="73"/>
    </row>
    <row r="22" spans="1:9" x14ac:dyDescent="0.2">
      <c r="C22" s="74"/>
      <c r="D22" s="67"/>
      <c r="E22" s="76"/>
      <c r="F22" s="98"/>
      <c r="G22" s="69"/>
    </row>
    <row r="23" spans="1:9" x14ac:dyDescent="0.2">
      <c r="C23" s="78"/>
      <c r="D23" s="67"/>
      <c r="E23" s="76"/>
      <c r="F23" s="98"/>
      <c r="G23" s="69"/>
    </row>
    <row r="24" spans="1:9" x14ac:dyDescent="0.2">
      <c r="C24" s="76"/>
      <c r="D24" s="70"/>
      <c r="E24" s="76"/>
      <c r="F24" s="98"/>
      <c r="G24" s="69"/>
    </row>
    <row r="25" spans="1:9" x14ac:dyDescent="0.2">
      <c r="C25" s="69"/>
      <c r="D25" s="67"/>
      <c r="E25" s="75"/>
      <c r="F25" s="98"/>
      <c r="G25" s="69"/>
    </row>
    <row r="26" spans="1:9" x14ac:dyDescent="0.2">
      <c r="C26" s="68"/>
      <c r="D26" s="70"/>
      <c r="E26" s="76"/>
      <c r="F26" s="98"/>
      <c r="G26" s="69"/>
    </row>
    <row r="27" spans="1:9" x14ac:dyDescent="0.2">
      <c r="C27" s="74"/>
      <c r="D27" s="67"/>
      <c r="E27" s="76"/>
      <c r="F27" s="98"/>
      <c r="G27" s="69"/>
    </row>
    <row r="28" spans="1:9" x14ac:dyDescent="0.2">
      <c r="C28" s="69"/>
      <c r="D28" s="67"/>
      <c r="E28" s="76"/>
      <c r="F28" s="98"/>
      <c r="G28" s="69"/>
    </row>
    <row r="29" spans="1:9" x14ac:dyDescent="0.2">
      <c r="C29" s="74"/>
      <c r="D29" s="67"/>
      <c r="E29" s="76"/>
      <c r="F29" s="98"/>
      <c r="G29" s="69"/>
    </row>
    <row r="30" spans="1:9" x14ac:dyDescent="0.2">
      <c r="C30" s="74"/>
      <c r="D30" s="67"/>
      <c r="E30" s="76"/>
      <c r="F30" s="98"/>
      <c r="G30" s="69"/>
    </row>
    <row r="31" spans="1:9" x14ac:dyDescent="0.2">
      <c r="C31" s="69"/>
      <c r="D31" s="70"/>
      <c r="E31" s="76"/>
      <c r="F31" s="98"/>
      <c r="G31" s="69"/>
    </row>
    <row r="32" spans="1:9" x14ac:dyDescent="0.2">
      <c r="C32" s="74"/>
      <c r="D32" s="67"/>
      <c r="E32" s="76"/>
      <c r="F32" s="98"/>
      <c r="G32" s="69"/>
    </row>
    <row r="34" spans="2:7" x14ac:dyDescent="0.2">
      <c r="B34" s="51"/>
      <c r="D34" s="51"/>
      <c r="E34" s="51"/>
    </row>
    <row r="35" spans="2:7" x14ac:dyDescent="0.2">
      <c r="C35" s="74"/>
      <c r="D35" s="67"/>
      <c r="E35" s="76"/>
      <c r="F35" s="98"/>
      <c r="G35" s="69"/>
    </row>
    <row r="36" spans="2:7" x14ac:dyDescent="0.2">
      <c r="B36" s="51"/>
      <c r="D36" s="51"/>
      <c r="E36" s="51"/>
    </row>
    <row r="37" spans="2:7" x14ac:dyDescent="0.2">
      <c r="B37" s="51"/>
      <c r="D37" s="51"/>
      <c r="E37" s="51"/>
    </row>
    <row r="38" spans="2:7" x14ac:dyDescent="0.2">
      <c r="B38" s="51"/>
      <c r="D38" s="51"/>
      <c r="E38" s="51"/>
    </row>
    <row r="39" spans="2:7" x14ac:dyDescent="0.2">
      <c r="B39" s="51"/>
      <c r="D39" s="51"/>
      <c r="E39" s="51"/>
    </row>
    <row r="40" spans="2:7" x14ac:dyDescent="0.2">
      <c r="B40" s="111"/>
      <c r="C40" s="68"/>
      <c r="D40" s="70"/>
      <c r="E40" s="76"/>
      <c r="F40" s="98"/>
      <c r="G40" s="69"/>
    </row>
    <row r="41" spans="2:7" x14ac:dyDescent="0.2">
      <c r="B41" s="112"/>
      <c r="C41" s="73"/>
      <c r="D41" s="94"/>
      <c r="E41" s="92"/>
      <c r="F41" s="73"/>
      <c r="G41" s="73"/>
    </row>
    <row r="42" spans="2:7" x14ac:dyDescent="0.2">
      <c r="B42" s="112"/>
      <c r="C42" s="73"/>
      <c r="D42" s="94"/>
      <c r="E42" s="92"/>
      <c r="F42" s="73"/>
      <c r="G42" s="73"/>
    </row>
    <row r="43" spans="2:7" x14ac:dyDescent="0.2">
      <c r="B43" s="112"/>
      <c r="C43" s="73"/>
      <c r="D43" s="94"/>
      <c r="E43" s="92"/>
      <c r="F43" s="73"/>
      <c r="G43" s="73"/>
    </row>
    <row r="44" spans="2:7" x14ac:dyDescent="0.2">
      <c r="B44" s="112"/>
      <c r="C44" s="73"/>
      <c r="D44" s="94"/>
      <c r="E44" s="92"/>
      <c r="F44" s="73"/>
      <c r="G44" s="73"/>
    </row>
    <row r="45" spans="2:7" x14ac:dyDescent="0.2">
      <c r="B45" s="112"/>
      <c r="C45" s="73"/>
      <c r="D45" s="94"/>
      <c r="E45" s="92"/>
      <c r="F45" s="73"/>
      <c r="G45" s="73"/>
    </row>
    <row r="46" spans="2:7" x14ac:dyDescent="0.2">
      <c r="B46" s="112"/>
      <c r="C46" s="73"/>
      <c r="D46" s="94"/>
      <c r="E46" s="92"/>
      <c r="F46" s="73"/>
      <c r="G46" s="73"/>
    </row>
    <row r="47" spans="2:7" x14ac:dyDescent="0.2">
      <c r="B47" s="112"/>
      <c r="C47" s="73"/>
      <c r="D47" s="94"/>
      <c r="E47" s="92"/>
      <c r="F47" s="73"/>
      <c r="G47" s="73"/>
    </row>
    <row r="48" spans="2:7" x14ac:dyDescent="0.2">
      <c r="B48" s="112"/>
      <c r="C48" s="73"/>
      <c r="D48" s="94"/>
      <c r="E48" s="92"/>
      <c r="F48" s="73"/>
      <c r="G48" s="73"/>
    </row>
    <row r="49" spans="2:7" x14ac:dyDescent="0.2">
      <c r="B49" s="112"/>
      <c r="C49" s="73"/>
      <c r="D49" s="94"/>
      <c r="E49" s="92"/>
      <c r="F49" s="73"/>
      <c r="G49" s="73"/>
    </row>
    <row r="50" spans="2:7" x14ac:dyDescent="0.2">
      <c r="B50" s="112"/>
      <c r="C50" s="73"/>
      <c r="D50" s="94"/>
      <c r="E50" s="92"/>
      <c r="F50" s="73"/>
      <c r="G50" s="73"/>
    </row>
    <row r="51" spans="2:7" x14ac:dyDescent="0.2">
      <c r="B51" s="112"/>
      <c r="C51" s="73"/>
      <c r="D51" s="94"/>
      <c r="E51" s="92"/>
      <c r="F51" s="73"/>
      <c r="G51" s="73"/>
    </row>
    <row r="52" spans="2:7" x14ac:dyDescent="0.2">
      <c r="B52" s="112"/>
      <c r="C52" s="73"/>
      <c r="D52" s="94"/>
      <c r="E52" s="92"/>
      <c r="F52" s="73"/>
      <c r="G52" s="73"/>
    </row>
  </sheetData>
  <sheetProtection algorithmName="SHA-512" hashValue="rNiHiep/iUMDu27xJ5SdM6T4O3AUW1ja16SMtHmGpONZGtYrel1nzDoyIH35vz0K4axqzf76ZFBkutdtupzW9g==" saltValue="5vmKoIwQmlJgpoOjcD1JGA==" spinCount="100000" sheet="1" objects="1" scenarios="1"/>
  <pageMargins left="0.70866141732283472" right="0.70866141732283472" top="0.74803149606299213" bottom="0.74803149606299213" header="0.31496062992125984" footer="0.31496062992125984"/>
  <pageSetup paperSize="9" scale="91" fitToHeight="2" orientation="portrait" r:id="rId1"/>
  <headerFooter>
    <oddFooter>&amp;L&amp;A&amp;RStran &amp;P/&amp;N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pageSetUpPr fitToPage="1"/>
  </sheetPr>
  <dimension ref="A1:J170"/>
  <sheetViews>
    <sheetView view="pageBreakPreview" topLeftCell="B1" zoomScale="115" zoomScaleSheetLayoutView="115" workbookViewId="0">
      <selection activeCell="F16" sqref="F16"/>
    </sheetView>
  </sheetViews>
  <sheetFormatPr defaultRowHeight="12.75" x14ac:dyDescent="0.2"/>
  <cols>
    <col min="1" max="1" width="1.83203125" style="51" hidden="1" customWidth="1"/>
    <col min="2" max="2" width="7.1640625" style="110" bestFit="1" customWidth="1"/>
    <col min="3" max="3" width="57.33203125" style="51" customWidth="1"/>
    <col min="4" max="4" width="7.6640625" style="72" bestFit="1" customWidth="1"/>
    <col min="5" max="5" width="9.5" style="79" bestFit="1" customWidth="1"/>
    <col min="6" max="6" width="12" style="51" customWidth="1"/>
    <col min="7" max="7" width="13.6640625" style="51" bestFit="1" customWidth="1"/>
    <col min="8" max="8" width="6.6640625" style="51" customWidth="1"/>
    <col min="9" max="16384" width="9.33203125" style="51"/>
  </cols>
  <sheetData>
    <row r="1" spans="1:9" x14ac:dyDescent="0.2">
      <c r="B1" s="114" t="s">
        <v>23</v>
      </c>
      <c r="C1" s="106" t="s">
        <v>461</v>
      </c>
      <c r="D1" s="107"/>
      <c r="E1" s="107"/>
      <c r="F1" s="107"/>
      <c r="G1" s="107"/>
    </row>
    <row r="2" spans="1:9" x14ac:dyDescent="0.2">
      <c r="B2" s="89"/>
      <c r="C2" s="101" t="s">
        <v>53</v>
      </c>
      <c r="D2" s="70"/>
      <c r="E2" s="76"/>
      <c r="F2" s="69"/>
    </row>
    <row r="3" spans="1:9" x14ac:dyDescent="0.2">
      <c r="B3" s="132" t="s">
        <v>12</v>
      </c>
      <c r="C3" s="133" t="s">
        <v>6</v>
      </c>
      <c r="D3" s="134"/>
      <c r="E3" s="135"/>
      <c r="F3" s="133"/>
      <c r="G3" s="136">
        <f>+G33</f>
        <v>0</v>
      </c>
    </row>
    <row r="4" spans="1:9" x14ac:dyDescent="0.2">
      <c r="B4" s="132" t="s">
        <v>13</v>
      </c>
      <c r="C4" s="133" t="s">
        <v>78</v>
      </c>
      <c r="D4" s="134"/>
      <c r="E4" s="135"/>
      <c r="F4" s="133"/>
      <c r="G4" s="136">
        <f>+G52</f>
        <v>0</v>
      </c>
    </row>
    <row r="5" spans="1:9" x14ac:dyDescent="0.2">
      <c r="B5" s="132" t="s">
        <v>14</v>
      </c>
      <c r="C5" s="133" t="s">
        <v>102</v>
      </c>
      <c r="D5" s="134"/>
      <c r="E5" s="135"/>
      <c r="F5" s="133"/>
      <c r="G5" s="136">
        <f>+G60</f>
        <v>0</v>
      </c>
    </row>
    <row r="6" spans="1:9" x14ac:dyDescent="0.2">
      <c r="B6" s="132" t="s">
        <v>31</v>
      </c>
      <c r="C6" s="133" t="s">
        <v>8</v>
      </c>
      <c r="D6" s="134"/>
      <c r="E6" s="135"/>
      <c r="F6" s="133"/>
      <c r="G6" s="136">
        <f>+G79</f>
        <v>0</v>
      </c>
    </row>
    <row r="7" spans="1:9" x14ac:dyDescent="0.2">
      <c r="B7" s="132" t="s">
        <v>140</v>
      </c>
      <c r="C7" s="133" t="s">
        <v>9</v>
      </c>
      <c r="D7" s="134"/>
      <c r="E7" s="135"/>
      <c r="F7" s="133"/>
      <c r="G7" s="136">
        <f>+G92</f>
        <v>0</v>
      </c>
    </row>
    <row r="8" spans="1:9" x14ac:dyDescent="0.2">
      <c r="B8" s="132" t="s">
        <v>159</v>
      </c>
      <c r="C8" s="133" t="s">
        <v>10</v>
      </c>
      <c r="D8" s="134"/>
      <c r="E8" s="135"/>
      <c r="F8" s="133"/>
      <c r="G8" s="136">
        <f>+G126</f>
        <v>0</v>
      </c>
    </row>
    <row r="9" spans="1:9" x14ac:dyDescent="0.2">
      <c r="B9" s="137" t="s">
        <v>219</v>
      </c>
      <c r="C9" s="133" t="s">
        <v>220</v>
      </c>
      <c r="D9" s="134"/>
      <c r="E9" s="135"/>
      <c r="F9" s="133"/>
      <c r="G9" s="136">
        <f>+G132</f>
        <v>0</v>
      </c>
    </row>
    <row r="10" spans="1:9" x14ac:dyDescent="0.2">
      <c r="B10" s="132"/>
      <c r="C10" s="139" t="s">
        <v>0</v>
      </c>
      <c r="D10" s="97"/>
      <c r="E10" s="138"/>
      <c r="F10" s="140"/>
      <c r="G10" s="141">
        <f>SUM(G3:G9)</f>
        <v>0</v>
      </c>
      <c r="I10" s="51">
        <f>+G10/E$16</f>
        <v>0</v>
      </c>
    </row>
    <row r="11" spans="1:9" x14ac:dyDescent="0.2">
      <c r="B11" s="89"/>
      <c r="C11" s="68"/>
      <c r="D11" s="67"/>
      <c r="E11" s="90"/>
      <c r="F11" s="74"/>
      <c r="G11" s="71"/>
    </row>
    <row r="12" spans="1:9" x14ac:dyDescent="0.2">
      <c r="B12" s="89"/>
      <c r="C12" s="68"/>
      <c r="D12" s="67"/>
      <c r="E12" s="90"/>
      <c r="F12" s="74"/>
      <c r="G12" s="71"/>
    </row>
    <row r="13" spans="1:9" ht="25.5" x14ac:dyDescent="0.2">
      <c r="A13" s="122"/>
      <c r="B13" s="142" t="s">
        <v>15</v>
      </c>
      <c r="C13" s="143" t="s">
        <v>16</v>
      </c>
      <c r="D13" s="142" t="s">
        <v>17</v>
      </c>
      <c r="E13" s="142" t="s">
        <v>18</v>
      </c>
      <c r="F13" s="143" t="s">
        <v>54</v>
      </c>
      <c r="G13" s="142" t="s">
        <v>55</v>
      </c>
    </row>
    <row r="14" spans="1:9" x14ac:dyDescent="0.2">
      <c r="A14" s="122"/>
      <c r="B14" s="95" t="s">
        <v>12</v>
      </c>
      <c r="C14" s="168" t="s">
        <v>6</v>
      </c>
      <c r="D14" s="134"/>
      <c r="E14" s="135"/>
      <c r="F14" s="169"/>
      <c r="G14" s="169"/>
    </row>
    <row r="15" spans="1:9" x14ac:dyDescent="0.2">
      <c r="A15" s="122"/>
      <c r="B15" s="132" t="s">
        <v>19</v>
      </c>
      <c r="C15" s="169" t="s">
        <v>63</v>
      </c>
      <c r="D15" s="134"/>
      <c r="E15" s="135"/>
      <c r="F15" s="169"/>
      <c r="G15" s="169"/>
    </row>
    <row r="16" spans="1:9" ht="51" x14ac:dyDescent="0.2">
      <c r="A16" s="122"/>
      <c r="B16" s="132" t="s">
        <v>259</v>
      </c>
      <c r="C16" s="170" t="s">
        <v>56</v>
      </c>
      <c r="D16" s="171" t="s">
        <v>1</v>
      </c>
      <c r="E16" s="161">
        <f>208+ 72.5</f>
        <v>280.5</v>
      </c>
      <c r="F16" s="162"/>
      <c r="G16" s="163">
        <f>+ROUND((E16*F16),2)</f>
        <v>0</v>
      </c>
    </row>
    <row r="17" spans="1:7" ht="38.25" x14ac:dyDescent="0.2">
      <c r="A17" s="122"/>
      <c r="B17" s="132" t="s">
        <v>240</v>
      </c>
      <c r="C17" s="172" t="s">
        <v>57</v>
      </c>
      <c r="D17" s="173" t="s">
        <v>2</v>
      </c>
      <c r="E17" s="161">
        <v>8</v>
      </c>
      <c r="F17" s="162"/>
      <c r="G17" s="163">
        <f>+ROUND((E17*F17),2)</f>
        <v>0</v>
      </c>
    </row>
    <row r="18" spans="1:7" ht="63.75" x14ac:dyDescent="0.2">
      <c r="A18" s="122"/>
      <c r="B18" s="132" t="s">
        <v>242</v>
      </c>
      <c r="C18" s="172" t="s">
        <v>462</v>
      </c>
      <c r="D18" s="134" t="s">
        <v>1</v>
      </c>
      <c r="E18" s="161">
        <f>+E16</f>
        <v>280.5</v>
      </c>
      <c r="F18" s="162"/>
      <c r="G18" s="163">
        <f>+ROUND((E18*F18),2)</f>
        <v>0</v>
      </c>
    </row>
    <row r="19" spans="1:7" ht="51" x14ac:dyDescent="0.2">
      <c r="A19" s="122"/>
      <c r="B19" s="132" t="s">
        <v>244</v>
      </c>
      <c r="C19" s="174" t="s">
        <v>58</v>
      </c>
      <c r="D19" s="134" t="s">
        <v>1</v>
      </c>
      <c r="E19" s="161">
        <f>+E16</f>
        <v>280.5</v>
      </c>
      <c r="F19" s="162"/>
      <c r="G19" s="163">
        <f>+ROUND((E19*F19),2)</f>
        <v>0</v>
      </c>
    </row>
    <row r="20" spans="1:7" x14ac:dyDescent="0.2">
      <c r="A20" s="122"/>
      <c r="B20" s="132" t="s">
        <v>28</v>
      </c>
      <c r="C20" s="175" t="s">
        <v>65</v>
      </c>
      <c r="D20" s="134"/>
      <c r="E20" s="161"/>
      <c r="F20" s="162"/>
      <c r="G20" s="163"/>
    </row>
    <row r="21" spans="1:7" ht="38.25" x14ac:dyDescent="0.2">
      <c r="A21" s="122"/>
      <c r="B21" s="176" t="s">
        <v>59</v>
      </c>
      <c r="C21" s="177" t="s">
        <v>67</v>
      </c>
      <c r="D21" s="178" t="s">
        <v>1</v>
      </c>
      <c r="E21" s="179">
        <f>+E16</f>
        <v>280.5</v>
      </c>
      <c r="F21" s="162"/>
      <c r="G21" s="181">
        <f t="shared" ref="G21:G26" si="0">E21*F21</f>
        <v>0</v>
      </c>
    </row>
    <row r="22" spans="1:7" ht="153" x14ac:dyDescent="0.2">
      <c r="A22" s="122"/>
      <c r="B22" s="176" t="s">
        <v>60</v>
      </c>
      <c r="C22" s="177" t="s">
        <v>69</v>
      </c>
      <c r="D22" s="178" t="s">
        <v>1</v>
      </c>
      <c r="E22" s="179">
        <f>+E16</f>
        <v>280.5</v>
      </c>
      <c r="F22" s="162"/>
      <c r="G22" s="181">
        <f t="shared" si="0"/>
        <v>0</v>
      </c>
    </row>
    <row r="23" spans="1:7" ht="63.75" x14ac:dyDescent="0.2">
      <c r="A23" s="122"/>
      <c r="B23" s="176" t="s">
        <v>61</v>
      </c>
      <c r="C23" s="177" t="s">
        <v>221</v>
      </c>
      <c r="D23" s="178" t="s">
        <v>1</v>
      </c>
      <c r="E23" s="179">
        <v>280.5</v>
      </c>
      <c r="F23" s="162"/>
      <c r="G23" s="181">
        <f t="shared" si="0"/>
        <v>0</v>
      </c>
    </row>
    <row r="24" spans="1:7" ht="63.75" x14ac:dyDescent="0.2">
      <c r="A24" s="122"/>
      <c r="B24" s="176" t="s">
        <v>62</v>
      </c>
      <c r="C24" s="182" t="s">
        <v>71</v>
      </c>
      <c r="D24" s="178" t="s">
        <v>22</v>
      </c>
      <c r="E24" s="179">
        <v>3</v>
      </c>
      <c r="F24" s="162"/>
      <c r="G24" s="181">
        <f t="shared" si="0"/>
        <v>0</v>
      </c>
    </row>
    <row r="25" spans="1:7" ht="38.25" x14ac:dyDescent="0.2">
      <c r="A25" s="122"/>
      <c r="B25" s="132" t="s">
        <v>422</v>
      </c>
      <c r="C25" s="160" t="s">
        <v>70</v>
      </c>
      <c r="D25" s="134" t="s">
        <v>11</v>
      </c>
      <c r="E25" s="161">
        <v>112</v>
      </c>
      <c r="F25" s="162"/>
      <c r="G25" s="181">
        <f t="shared" si="0"/>
        <v>0</v>
      </c>
    </row>
    <row r="26" spans="1:7" ht="38.25" x14ac:dyDescent="0.2">
      <c r="A26" s="122"/>
      <c r="B26" s="132" t="s">
        <v>423</v>
      </c>
      <c r="C26" s="160" t="s">
        <v>260</v>
      </c>
      <c r="D26" s="134" t="s">
        <v>37</v>
      </c>
      <c r="E26" s="161">
        <v>1</v>
      </c>
      <c r="F26" s="162"/>
      <c r="G26" s="181">
        <f t="shared" si="0"/>
        <v>0</v>
      </c>
    </row>
    <row r="27" spans="1:7" x14ac:dyDescent="0.2">
      <c r="A27" s="122"/>
      <c r="B27" s="132" t="s">
        <v>64</v>
      </c>
      <c r="C27" s="160" t="s">
        <v>72</v>
      </c>
      <c r="D27" s="134"/>
      <c r="E27" s="161"/>
      <c r="F27" s="162"/>
      <c r="G27" s="181"/>
    </row>
    <row r="28" spans="1:7" ht="25.5" x14ac:dyDescent="0.2">
      <c r="A28" s="122"/>
      <c r="B28" s="176" t="s">
        <v>66</v>
      </c>
      <c r="C28" s="177" t="s">
        <v>73</v>
      </c>
      <c r="D28" s="178" t="s">
        <v>11</v>
      </c>
      <c r="E28" s="179">
        <v>22</v>
      </c>
      <c r="F28" s="162"/>
      <c r="G28" s="181">
        <f>E28*F28</f>
        <v>0</v>
      </c>
    </row>
    <row r="29" spans="1:7" ht="38.25" x14ac:dyDescent="0.2">
      <c r="A29" s="122"/>
      <c r="B29" s="132" t="s">
        <v>68</v>
      </c>
      <c r="C29" s="177" t="s">
        <v>76</v>
      </c>
      <c r="D29" s="178" t="s">
        <v>11</v>
      </c>
      <c r="E29" s="179">
        <v>25</v>
      </c>
      <c r="F29" s="162"/>
      <c r="G29" s="181">
        <f>E29*F29</f>
        <v>0</v>
      </c>
    </row>
    <row r="30" spans="1:7" ht="38.25" x14ac:dyDescent="0.2">
      <c r="A30" s="122"/>
      <c r="B30" s="132" t="s">
        <v>265</v>
      </c>
      <c r="C30" s="160" t="s">
        <v>77</v>
      </c>
      <c r="D30" s="178" t="s">
        <v>11</v>
      </c>
      <c r="E30" s="179">
        <v>15</v>
      </c>
      <c r="F30" s="162"/>
      <c r="G30" s="181">
        <f>E30*F30</f>
        <v>0</v>
      </c>
    </row>
    <row r="31" spans="1:7" ht="25.5" x14ac:dyDescent="0.2">
      <c r="A31" s="122"/>
      <c r="B31" s="132" t="s">
        <v>266</v>
      </c>
      <c r="C31" s="160" t="s">
        <v>79</v>
      </c>
      <c r="D31" s="178" t="s">
        <v>11</v>
      </c>
      <c r="E31" s="179">
        <v>0</v>
      </c>
      <c r="F31" s="162"/>
      <c r="G31" s="181">
        <f>E31*F31</f>
        <v>0</v>
      </c>
    </row>
    <row r="32" spans="1:7" ht="38.25" x14ac:dyDescent="0.2">
      <c r="A32" s="122"/>
      <c r="B32" s="137" t="s">
        <v>74</v>
      </c>
      <c r="C32" s="160" t="s">
        <v>26</v>
      </c>
      <c r="D32" s="134"/>
      <c r="E32" s="161"/>
      <c r="F32" s="162"/>
      <c r="G32" s="163">
        <f>+ROUND((SUM(G16:G31)*0.1),-1)</f>
        <v>0</v>
      </c>
    </row>
    <row r="33" spans="1:9" x14ac:dyDescent="0.2">
      <c r="A33" s="122"/>
      <c r="B33" s="132"/>
      <c r="C33" s="168" t="s">
        <v>7</v>
      </c>
      <c r="D33" s="134"/>
      <c r="E33" s="161"/>
      <c r="F33" s="162"/>
      <c r="G33" s="164">
        <f>SUM(G16:G32)</f>
        <v>0</v>
      </c>
    </row>
    <row r="34" spans="1:9" x14ac:dyDescent="0.2">
      <c r="A34" s="122"/>
      <c r="B34" s="95" t="s">
        <v>13</v>
      </c>
      <c r="C34" s="168" t="s">
        <v>78</v>
      </c>
      <c r="D34" s="134"/>
      <c r="E34" s="135"/>
      <c r="F34" s="241"/>
      <c r="G34" s="169"/>
    </row>
    <row r="35" spans="1:9" ht="63.75" x14ac:dyDescent="0.2">
      <c r="A35" s="122"/>
      <c r="B35" s="95"/>
      <c r="C35" s="174" t="s">
        <v>463</v>
      </c>
      <c r="D35" s="134"/>
      <c r="E35" s="135"/>
      <c r="F35" s="241"/>
      <c r="G35" s="169"/>
    </row>
    <row r="36" spans="1:9" x14ac:dyDescent="0.2">
      <c r="A36" s="122"/>
      <c r="B36" s="132" t="s">
        <v>20</v>
      </c>
      <c r="C36" s="169" t="s">
        <v>30</v>
      </c>
      <c r="D36" s="134"/>
      <c r="E36" s="135"/>
      <c r="F36" s="241"/>
      <c r="G36" s="169"/>
      <c r="H36" s="51" t="s">
        <v>82</v>
      </c>
    </row>
    <row r="37" spans="1:9" ht="63.75" x14ac:dyDescent="0.2">
      <c r="A37" s="122"/>
      <c r="B37" s="132" t="s">
        <v>276</v>
      </c>
      <c r="C37" s="160" t="s">
        <v>81</v>
      </c>
      <c r="D37" s="134" t="s">
        <v>3</v>
      </c>
      <c r="E37" s="161">
        <f>(208+20)*3.5</f>
        <v>798</v>
      </c>
      <c r="F37" s="162"/>
      <c r="G37" s="163">
        <f>+ROUND((E37*F37),2)</f>
        <v>0</v>
      </c>
    </row>
    <row r="38" spans="1:9" ht="25.5" x14ac:dyDescent="0.2">
      <c r="A38" s="122"/>
      <c r="B38" s="132" t="s">
        <v>277</v>
      </c>
      <c r="C38" s="170" t="s">
        <v>83</v>
      </c>
      <c r="D38" s="171" t="s">
        <v>1</v>
      </c>
      <c r="E38" s="161">
        <f>+(208+20)*2</f>
        <v>456</v>
      </c>
      <c r="F38" s="162"/>
      <c r="G38" s="163">
        <f>+ROUND((E38*F38),2)</f>
        <v>0</v>
      </c>
    </row>
    <row r="39" spans="1:9" ht="51" x14ac:dyDescent="0.2">
      <c r="A39" s="122"/>
      <c r="B39" s="132" t="s">
        <v>278</v>
      </c>
      <c r="C39" s="160" t="s">
        <v>80</v>
      </c>
      <c r="D39" s="134" t="s">
        <v>3</v>
      </c>
      <c r="E39" s="161">
        <f>+(208+20)*1.8</f>
        <v>410.40000000000003</v>
      </c>
      <c r="F39" s="162"/>
      <c r="G39" s="163">
        <f>+ROUND((E39*F39),2)</f>
        <v>0</v>
      </c>
    </row>
    <row r="40" spans="1:9" x14ac:dyDescent="0.2">
      <c r="A40" s="122"/>
      <c r="B40" s="132" t="s">
        <v>21</v>
      </c>
      <c r="C40" s="169" t="s">
        <v>84</v>
      </c>
      <c r="D40" s="134"/>
      <c r="E40" s="161"/>
      <c r="F40" s="162"/>
      <c r="G40" s="163"/>
    </row>
    <row r="41" spans="1:9" ht="25.5" x14ac:dyDescent="0.2">
      <c r="A41" s="122"/>
      <c r="B41" s="132" t="s">
        <v>283</v>
      </c>
      <c r="C41" s="160" t="s">
        <v>85</v>
      </c>
      <c r="D41" s="134" t="s">
        <v>4</v>
      </c>
      <c r="E41" s="161">
        <f>+(208+20)*1.8*0.4</f>
        <v>164.16000000000003</v>
      </c>
      <c r="F41" s="162"/>
      <c r="G41" s="163">
        <f>+ROUND((E41*F41),2)</f>
        <v>0</v>
      </c>
    </row>
    <row r="42" spans="1:9" ht="25.5" x14ac:dyDescent="0.2">
      <c r="A42" s="122"/>
      <c r="B42" s="132" t="s">
        <v>284</v>
      </c>
      <c r="C42" s="160" t="s">
        <v>356</v>
      </c>
      <c r="D42" s="134" t="s">
        <v>3</v>
      </c>
      <c r="E42" s="161">
        <f>+(208+20)*1.8</f>
        <v>410.40000000000003</v>
      </c>
      <c r="F42" s="162"/>
      <c r="G42" s="163">
        <f>+ROUND((E42*F42),2)</f>
        <v>0</v>
      </c>
    </row>
    <row r="43" spans="1:9" ht="38.25" x14ac:dyDescent="0.2">
      <c r="A43" s="122"/>
      <c r="B43" s="132" t="s">
        <v>285</v>
      </c>
      <c r="C43" s="160" t="s">
        <v>464</v>
      </c>
      <c r="D43" s="134" t="s">
        <v>4</v>
      </c>
      <c r="E43" s="161">
        <f>+(208+20)*1.8*0.2</f>
        <v>82.080000000000013</v>
      </c>
      <c r="F43" s="162"/>
      <c r="G43" s="163">
        <f>+ROUND((E43*F43),2)</f>
        <v>0</v>
      </c>
    </row>
    <row r="44" spans="1:9" ht="38.25" x14ac:dyDescent="0.2">
      <c r="A44" s="122"/>
      <c r="B44" s="132" t="s">
        <v>424</v>
      </c>
      <c r="C44" s="160" t="s">
        <v>87</v>
      </c>
      <c r="D44" s="134" t="s">
        <v>3</v>
      </c>
      <c r="E44" s="161">
        <f>+E39</f>
        <v>410.40000000000003</v>
      </c>
      <c r="F44" s="162"/>
      <c r="G44" s="163">
        <f>+ROUND((E44*F44),2)</f>
        <v>0</v>
      </c>
      <c r="I44" s="51" t="s">
        <v>465</v>
      </c>
    </row>
    <row r="45" spans="1:9" ht="38.25" x14ac:dyDescent="0.2">
      <c r="A45" s="122"/>
      <c r="B45" s="132" t="s">
        <v>425</v>
      </c>
      <c r="C45" s="160" t="s">
        <v>88</v>
      </c>
      <c r="D45" s="134" t="s">
        <v>3</v>
      </c>
      <c r="E45" s="161">
        <f>+E37</f>
        <v>798</v>
      </c>
      <c r="F45" s="162"/>
      <c r="G45" s="163">
        <f>+ROUND((E45*F45),2)</f>
        <v>0</v>
      </c>
      <c r="I45" s="51" t="s">
        <v>465</v>
      </c>
    </row>
    <row r="46" spans="1:9" ht="25.5" x14ac:dyDescent="0.2">
      <c r="A46" s="122"/>
      <c r="B46" s="132" t="s">
        <v>94</v>
      </c>
      <c r="C46" s="160" t="s">
        <v>469</v>
      </c>
      <c r="D46" s="134" t="s">
        <v>3</v>
      </c>
      <c r="E46" s="161">
        <f>+E37+E39</f>
        <v>1208.4000000000001</v>
      </c>
      <c r="F46" s="162"/>
      <c r="G46" s="163">
        <f t="shared" ref="G46:G50" si="1">+ROUND((E46*F46),2)</f>
        <v>0</v>
      </c>
    </row>
    <row r="47" spans="1:9" ht="25.5" x14ac:dyDescent="0.2">
      <c r="A47" s="122"/>
      <c r="B47" s="132" t="s">
        <v>427</v>
      </c>
      <c r="C47" s="160" t="s">
        <v>470</v>
      </c>
      <c r="D47" s="134" t="s">
        <v>3</v>
      </c>
      <c r="E47" s="161">
        <f>+E46</f>
        <v>1208.4000000000001</v>
      </c>
      <c r="F47" s="162"/>
      <c r="G47" s="163">
        <f t="shared" si="1"/>
        <v>0</v>
      </c>
    </row>
    <row r="48" spans="1:9" ht="51" x14ac:dyDescent="0.2">
      <c r="A48" s="122"/>
      <c r="B48" s="132" t="s">
        <v>428</v>
      </c>
      <c r="C48" s="160" t="s">
        <v>471</v>
      </c>
      <c r="D48" s="134" t="s">
        <v>27</v>
      </c>
      <c r="E48" s="161">
        <f>+(208+20)*3</f>
        <v>684</v>
      </c>
      <c r="F48" s="162"/>
      <c r="G48" s="163">
        <f t="shared" si="1"/>
        <v>0</v>
      </c>
    </row>
    <row r="49" spans="1:8" x14ac:dyDescent="0.2">
      <c r="A49" s="122"/>
      <c r="B49" s="132" t="s">
        <v>97</v>
      </c>
      <c r="C49" s="169" t="s">
        <v>98</v>
      </c>
      <c r="D49" s="134"/>
      <c r="E49" s="161"/>
      <c r="F49" s="162"/>
      <c r="G49" s="163">
        <f t="shared" si="1"/>
        <v>0</v>
      </c>
    </row>
    <row r="50" spans="1:8" ht="63.75" x14ac:dyDescent="0.2">
      <c r="A50" s="122"/>
      <c r="B50" s="132" t="s">
        <v>323</v>
      </c>
      <c r="C50" s="160" t="s">
        <v>99</v>
      </c>
      <c r="D50" s="134" t="s">
        <v>1</v>
      </c>
      <c r="E50" s="161">
        <f>208+20</f>
        <v>228</v>
      </c>
      <c r="F50" s="162"/>
      <c r="G50" s="163">
        <f t="shared" si="1"/>
        <v>0</v>
      </c>
    </row>
    <row r="51" spans="1:8" ht="38.25" x14ac:dyDescent="0.2">
      <c r="A51" s="122"/>
      <c r="B51" s="137" t="s">
        <v>415</v>
      </c>
      <c r="C51" s="160" t="s">
        <v>26</v>
      </c>
      <c r="D51" s="134"/>
      <c r="E51" s="161"/>
      <c r="F51" s="162"/>
      <c r="G51" s="163">
        <f>+ROUND((SUM(G37:G50)*0.1),-1)</f>
        <v>0</v>
      </c>
      <c r="H51" s="145"/>
    </row>
    <row r="52" spans="1:8" x14ac:dyDescent="0.2">
      <c r="A52" s="122"/>
      <c r="B52" s="132"/>
      <c r="C52" s="168" t="s">
        <v>101</v>
      </c>
      <c r="D52" s="134"/>
      <c r="E52" s="161"/>
      <c r="F52" s="162"/>
      <c r="G52" s="164">
        <f>SUM(G37:G51)</f>
        <v>0</v>
      </c>
      <c r="H52" s="145"/>
    </row>
    <row r="53" spans="1:8" x14ac:dyDescent="0.2">
      <c r="A53" s="122"/>
      <c r="B53" s="95" t="s">
        <v>14</v>
      </c>
      <c r="C53" s="168" t="s">
        <v>102</v>
      </c>
      <c r="D53" s="134"/>
      <c r="E53" s="161"/>
      <c r="F53" s="162"/>
      <c r="G53" s="163"/>
      <c r="H53" s="145"/>
    </row>
    <row r="54" spans="1:8" x14ac:dyDescent="0.2">
      <c r="A54" s="122"/>
      <c r="B54" s="132" t="s">
        <v>103</v>
      </c>
      <c r="C54" s="160" t="s">
        <v>30</v>
      </c>
      <c r="D54" s="134"/>
      <c r="E54" s="161"/>
      <c r="F54" s="162"/>
      <c r="G54" s="163"/>
      <c r="H54" s="145"/>
    </row>
    <row r="55" spans="1:8" ht="38.25" x14ac:dyDescent="0.2">
      <c r="A55" s="122"/>
      <c r="B55" s="132" t="s">
        <v>105</v>
      </c>
      <c r="C55" s="160" t="s">
        <v>104</v>
      </c>
      <c r="D55" s="134" t="s">
        <v>3</v>
      </c>
      <c r="E55" s="161">
        <v>50</v>
      </c>
      <c r="F55" s="162"/>
      <c r="G55" s="163">
        <f t="shared" ref="G55:G57" si="2">+ROUND((E55*F55),2)</f>
        <v>0</v>
      </c>
      <c r="H55" s="145"/>
    </row>
    <row r="56" spans="1:8" x14ac:dyDescent="0.2">
      <c r="A56" s="122"/>
      <c r="B56" s="132" t="s">
        <v>111</v>
      </c>
      <c r="C56" s="160" t="s">
        <v>112</v>
      </c>
      <c r="D56" s="134"/>
      <c r="E56" s="161"/>
      <c r="F56" s="162"/>
      <c r="G56" s="163"/>
      <c r="H56" s="145"/>
    </row>
    <row r="57" spans="1:8" ht="63.75" x14ac:dyDescent="0.2">
      <c r="A57" s="122"/>
      <c r="B57" s="132" t="s">
        <v>432</v>
      </c>
      <c r="C57" s="160" t="s">
        <v>113</v>
      </c>
      <c r="D57" s="134" t="s">
        <v>3</v>
      </c>
      <c r="E57" s="161">
        <f>+E55</f>
        <v>50</v>
      </c>
      <c r="F57" s="162"/>
      <c r="G57" s="163">
        <f t="shared" si="2"/>
        <v>0</v>
      </c>
      <c r="H57" s="145"/>
    </row>
    <row r="58" spans="1:8" x14ac:dyDescent="0.2">
      <c r="A58" s="122"/>
      <c r="B58" s="132" t="s">
        <v>118</v>
      </c>
      <c r="C58" s="160" t="s">
        <v>119</v>
      </c>
      <c r="D58" s="134"/>
      <c r="E58" s="161"/>
      <c r="F58" s="162"/>
      <c r="G58" s="163"/>
      <c r="H58" s="145"/>
    </row>
    <row r="59" spans="1:8" ht="38.25" x14ac:dyDescent="0.2">
      <c r="A59" s="122"/>
      <c r="B59" s="137" t="s">
        <v>417</v>
      </c>
      <c r="C59" s="160" t="s">
        <v>26</v>
      </c>
      <c r="D59" s="134"/>
      <c r="E59" s="161"/>
      <c r="F59" s="162"/>
      <c r="G59" s="163">
        <f>+ROUND((SUM(G55:G58)*0.1),-1)</f>
        <v>0</v>
      </c>
    </row>
    <row r="60" spans="1:8" x14ac:dyDescent="0.2">
      <c r="A60" s="122"/>
      <c r="B60" s="132"/>
      <c r="C60" s="168" t="s">
        <v>122</v>
      </c>
      <c r="D60" s="134"/>
      <c r="E60" s="161"/>
      <c r="F60" s="162"/>
      <c r="G60" s="164">
        <f>SUM(G55:G59)</f>
        <v>0</v>
      </c>
    </row>
    <row r="61" spans="1:8" x14ac:dyDescent="0.2">
      <c r="A61" s="122"/>
      <c r="B61" s="95" t="s">
        <v>31</v>
      </c>
      <c r="C61" s="168" t="s">
        <v>8</v>
      </c>
      <c r="D61" s="134"/>
      <c r="E61" s="161"/>
      <c r="F61" s="162"/>
      <c r="G61" s="163"/>
    </row>
    <row r="62" spans="1:8" x14ac:dyDescent="0.2">
      <c r="A62" s="122"/>
      <c r="B62" s="132" t="s">
        <v>32</v>
      </c>
      <c r="C62" s="160" t="s">
        <v>29</v>
      </c>
      <c r="D62" s="134"/>
      <c r="E62" s="161"/>
      <c r="F62" s="162"/>
      <c r="G62" s="163"/>
    </row>
    <row r="63" spans="1:8" ht="51" x14ac:dyDescent="0.2">
      <c r="A63" s="122"/>
      <c r="B63" s="132" t="s">
        <v>123</v>
      </c>
      <c r="C63" s="160" t="s">
        <v>124</v>
      </c>
      <c r="D63" s="134" t="s">
        <v>3</v>
      </c>
      <c r="E63" s="161">
        <f>+(585+75+40)*2</f>
        <v>1400</v>
      </c>
      <c r="F63" s="162"/>
      <c r="G63" s="163">
        <f t="shared" ref="G63:G74" si="3">+ROUND((E63*F63),2)</f>
        <v>0</v>
      </c>
    </row>
    <row r="64" spans="1:8" ht="25.5" x14ac:dyDescent="0.2">
      <c r="A64" s="122"/>
      <c r="B64" s="132" t="s">
        <v>441</v>
      </c>
      <c r="C64" s="160" t="s">
        <v>315</v>
      </c>
      <c r="D64" s="134" t="s">
        <v>4</v>
      </c>
      <c r="E64" s="161">
        <f>951.39+172.24</f>
        <v>1123.6300000000001</v>
      </c>
      <c r="F64" s="162"/>
      <c r="G64" s="163">
        <f t="shared" si="3"/>
        <v>0</v>
      </c>
    </row>
    <row r="65" spans="1:10" ht="25.5" x14ac:dyDescent="0.2">
      <c r="A65" s="122"/>
      <c r="B65" s="132" t="s">
        <v>442</v>
      </c>
      <c r="C65" s="160" t="s">
        <v>316</v>
      </c>
      <c r="D65" s="134" t="s">
        <v>4</v>
      </c>
      <c r="E65" s="161">
        <v>56</v>
      </c>
      <c r="F65" s="162"/>
      <c r="G65" s="163">
        <f t="shared" si="3"/>
        <v>0</v>
      </c>
    </row>
    <row r="66" spans="1:10" ht="25.5" x14ac:dyDescent="0.2">
      <c r="A66" s="122"/>
      <c r="B66" s="132" t="s">
        <v>125</v>
      </c>
      <c r="C66" s="160" t="s">
        <v>126</v>
      </c>
      <c r="D66" s="134" t="s">
        <v>11</v>
      </c>
      <c r="E66" s="161">
        <v>50</v>
      </c>
      <c r="F66" s="162"/>
      <c r="G66" s="163">
        <f t="shared" si="3"/>
        <v>0</v>
      </c>
    </row>
    <row r="67" spans="1:10" x14ac:dyDescent="0.2">
      <c r="A67" s="122"/>
      <c r="B67" s="132" t="s">
        <v>38</v>
      </c>
      <c r="C67" s="160" t="s">
        <v>127</v>
      </c>
      <c r="D67" s="134"/>
      <c r="E67" s="161"/>
      <c r="F67" s="162"/>
      <c r="G67" s="163"/>
    </row>
    <row r="68" spans="1:10" ht="38.25" x14ac:dyDescent="0.2">
      <c r="A68" s="122"/>
      <c r="B68" s="132" t="s">
        <v>137</v>
      </c>
      <c r="C68" s="160" t="s">
        <v>128</v>
      </c>
      <c r="D68" s="134" t="s">
        <v>4</v>
      </c>
      <c r="E68" s="161">
        <f>(208+42.5)*0.33</f>
        <v>82.665000000000006</v>
      </c>
      <c r="F68" s="162"/>
      <c r="G68" s="163">
        <f t="shared" si="3"/>
        <v>0</v>
      </c>
    </row>
    <row r="69" spans="1:10" ht="25.5" x14ac:dyDescent="0.2">
      <c r="A69" s="122"/>
      <c r="B69" s="132" t="s">
        <v>130</v>
      </c>
      <c r="C69" s="160" t="s">
        <v>129</v>
      </c>
      <c r="D69" s="134" t="s">
        <v>3</v>
      </c>
      <c r="E69" s="161">
        <f>(208+42.5)*1.5</f>
        <v>375.75</v>
      </c>
      <c r="F69" s="162"/>
      <c r="G69" s="163">
        <f t="shared" si="3"/>
        <v>0</v>
      </c>
    </row>
    <row r="70" spans="1:10" ht="76.5" x14ac:dyDescent="0.2">
      <c r="A70" s="122"/>
      <c r="B70" s="132" t="s">
        <v>132</v>
      </c>
      <c r="C70" s="160" t="s">
        <v>131</v>
      </c>
      <c r="D70" s="134" t="s">
        <v>4</v>
      </c>
      <c r="E70" s="161">
        <f>58.3+8.1</f>
        <v>66.399999999999991</v>
      </c>
      <c r="F70" s="162"/>
      <c r="G70" s="163">
        <f t="shared" si="3"/>
        <v>0</v>
      </c>
    </row>
    <row r="71" spans="1:10" ht="63.75" x14ac:dyDescent="0.2">
      <c r="A71" s="122"/>
      <c r="B71" s="132" t="s">
        <v>133</v>
      </c>
      <c r="C71" s="160" t="s">
        <v>138</v>
      </c>
      <c r="D71" s="134" t="s">
        <v>4</v>
      </c>
      <c r="E71" s="161">
        <f>168.1+24.2</f>
        <v>192.29999999999998</v>
      </c>
      <c r="F71" s="162"/>
      <c r="G71" s="163">
        <f t="shared" si="3"/>
        <v>0</v>
      </c>
    </row>
    <row r="72" spans="1:10" ht="51" x14ac:dyDescent="0.2">
      <c r="A72" s="122"/>
      <c r="B72" s="132" t="s">
        <v>134</v>
      </c>
      <c r="C72" s="160" t="s">
        <v>135</v>
      </c>
      <c r="D72" s="134" t="s">
        <v>3</v>
      </c>
      <c r="E72" s="161">
        <f>4*(208+42.5)</f>
        <v>1002</v>
      </c>
      <c r="F72" s="162"/>
      <c r="G72" s="163">
        <f t="shared" si="3"/>
        <v>0</v>
      </c>
    </row>
    <row r="73" spans="1:10" ht="63.75" x14ac:dyDescent="0.2">
      <c r="A73" s="122"/>
      <c r="B73" s="132" t="s">
        <v>443</v>
      </c>
      <c r="C73" s="160" t="s">
        <v>321</v>
      </c>
      <c r="D73" s="134" t="s">
        <v>4</v>
      </c>
      <c r="E73" s="161">
        <f>+E64-E74-E70-E71-E68-E41-E43-E89</f>
        <v>327.45000000000022</v>
      </c>
      <c r="F73" s="162"/>
      <c r="G73" s="163">
        <f t="shared" si="3"/>
        <v>0</v>
      </c>
      <c r="J73" s="71"/>
    </row>
    <row r="74" spans="1:10" ht="51" x14ac:dyDescent="0.2">
      <c r="A74" s="122"/>
      <c r="B74" s="132" t="s">
        <v>136</v>
      </c>
      <c r="C74" s="160" t="s">
        <v>474</v>
      </c>
      <c r="D74" s="134" t="s">
        <v>4</v>
      </c>
      <c r="E74" s="161">
        <f>+E77</f>
        <v>171</v>
      </c>
      <c r="F74" s="162"/>
      <c r="G74" s="163">
        <f t="shared" si="3"/>
        <v>0</v>
      </c>
    </row>
    <row r="75" spans="1:10" x14ac:dyDescent="0.2">
      <c r="A75" s="122"/>
      <c r="B75" s="132" t="s">
        <v>286</v>
      </c>
      <c r="C75" s="160" t="s">
        <v>318</v>
      </c>
      <c r="D75" s="134"/>
      <c r="E75" s="161"/>
      <c r="F75" s="162"/>
      <c r="G75" s="163"/>
    </row>
    <row r="76" spans="1:10" ht="25.5" x14ac:dyDescent="0.2">
      <c r="A76" s="122"/>
      <c r="B76" s="132" t="s">
        <v>317</v>
      </c>
      <c r="C76" s="160" t="s">
        <v>319</v>
      </c>
      <c r="D76" s="134" t="s">
        <v>4</v>
      </c>
      <c r="E76" s="161">
        <f>+E64-E77</f>
        <v>952.63000000000011</v>
      </c>
      <c r="F76" s="162"/>
      <c r="G76" s="163">
        <f t="shared" ref="G76:G77" si="4">+ROUND((E76*F76),2)</f>
        <v>0</v>
      </c>
    </row>
    <row r="77" spans="1:10" ht="25.5" x14ac:dyDescent="0.2">
      <c r="A77" s="122"/>
      <c r="B77" s="132" t="s">
        <v>320</v>
      </c>
      <c r="C77" s="160" t="s">
        <v>475</v>
      </c>
      <c r="D77" s="134" t="s">
        <v>4</v>
      </c>
      <c r="E77" s="161">
        <f>+(208+20)*1.5*0.5</f>
        <v>171</v>
      </c>
      <c r="F77" s="162"/>
      <c r="G77" s="163">
        <f t="shared" si="4"/>
        <v>0</v>
      </c>
    </row>
    <row r="78" spans="1:10" ht="38.25" x14ac:dyDescent="0.2">
      <c r="A78" s="122"/>
      <c r="B78" s="137" t="s">
        <v>418</v>
      </c>
      <c r="C78" s="160" t="s">
        <v>26</v>
      </c>
      <c r="D78" s="134"/>
      <c r="E78" s="161"/>
      <c r="F78" s="162"/>
      <c r="G78" s="163">
        <f>+ROUND((SUM(G63:G77)*0.1),-1)</f>
        <v>0</v>
      </c>
    </row>
    <row r="79" spans="1:10" x14ac:dyDescent="0.2">
      <c r="A79" s="122"/>
      <c r="B79" s="132"/>
      <c r="C79" s="168" t="s">
        <v>139</v>
      </c>
      <c r="D79" s="134"/>
      <c r="E79" s="161"/>
      <c r="F79" s="162"/>
      <c r="G79" s="164">
        <f>SUM(G63:G78)</f>
        <v>0</v>
      </c>
    </row>
    <row r="80" spans="1:10" x14ac:dyDescent="0.2">
      <c r="A80" s="122"/>
      <c r="B80" s="95" t="s">
        <v>140</v>
      </c>
      <c r="C80" s="168" t="s">
        <v>9</v>
      </c>
      <c r="D80" s="134"/>
      <c r="E80" s="161"/>
      <c r="F80" s="162"/>
      <c r="G80" s="163"/>
    </row>
    <row r="81" spans="1:7" x14ac:dyDescent="0.2">
      <c r="A81" s="122"/>
      <c r="B81" s="132" t="s">
        <v>141</v>
      </c>
      <c r="C81" s="160" t="s">
        <v>142</v>
      </c>
      <c r="D81" s="134"/>
      <c r="E81" s="161"/>
      <c r="F81" s="162"/>
      <c r="G81" s="163"/>
    </row>
    <row r="82" spans="1:7" ht="89.25" x14ac:dyDescent="0.2">
      <c r="A82" s="122"/>
      <c r="B82" s="132" t="s">
        <v>350</v>
      </c>
      <c r="C82" s="160" t="s">
        <v>143</v>
      </c>
      <c r="D82" s="134" t="s">
        <v>22</v>
      </c>
      <c r="E82" s="161">
        <f>208+43</f>
        <v>251</v>
      </c>
      <c r="F82" s="162"/>
      <c r="G82" s="163">
        <f t="shared" ref="G82:G85" si="5">+ROUND((E82*F82),2)</f>
        <v>0</v>
      </c>
    </row>
    <row r="83" spans="1:7" ht="38.25" x14ac:dyDescent="0.2">
      <c r="A83" s="122"/>
      <c r="B83" s="132" t="s">
        <v>359</v>
      </c>
      <c r="C83" s="160" t="s">
        <v>482</v>
      </c>
      <c r="D83" s="134" t="s">
        <v>27</v>
      </c>
      <c r="E83" s="161">
        <v>2</v>
      </c>
      <c r="F83" s="162"/>
      <c r="G83" s="163">
        <f t="shared" si="5"/>
        <v>0</v>
      </c>
    </row>
    <row r="84" spans="1:7" x14ac:dyDescent="0.2">
      <c r="A84" s="122"/>
      <c r="B84" s="132" t="s">
        <v>144</v>
      </c>
      <c r="C84" s="160" t="s">
        <v>145</v>
      </c>
      <c r="D84" s="134"/>
      <c r="E84" s="161"/>
      <c r="F84" s="162"/>
      <c r="G84" s="163"/>
    </row>
    <row r="85" spans="1:7" ht="38.25" x14ac:dyDescent="0.2">
      <c r="A85" s="122"/>
      <c r="B85" s="132" t="s">
        <v>146</v>
      </c>
      <c r="C85" s="160" t="s">
        <v>151</v>
      </c>
      <c r="D85" s="134" t="s">
        <v>37</v>
      </c>
      <c r="E85" s="161">
        <v>1</v>
      </c>
      <c r="F85" s="162"/>
      <c r="G85" s="163">
        <f t="shared" si="5"/>
        <v>0</v>
      </c>
    </row>
    <row r="86" spans="1:7" ht="76.5" x14ac:dyDescent="0.2">
      <c r="A86" s="122"/>
      <c r="B86" s="132" t="s">
        <v>147</v>
      </c>
      <c r="C86" s="160" t="s">
        <v>150</v>
      </c>
      <c r="D86" s="134" t="s">
        <v>27</v>
      </c>
      <c r="E86" s="161">
        <v>30</v>
      </c>
      <c r="F86" s="162"/>
      <c r="G86" s="163">
        <f>+ROUND((E86*F86),2)</f>
        <v>0</v>
      </c>
    </row>
    <row r="87" spans="1:7" ht="38.25" x14ac:dyDescent="0.2">
      <c r="A87" s="122"/>
      <c r="B87" s="132" t="s">
        <v>149</v>
      </c>
      <c r="C87" s="160" t="s">
        <v>148</v>
      </c>
      <c r="D87" s="134" t="s">
        <v>27</v>
      </c>
      <c r="E87" s="161">
        <v>30</v>
      </c>
      <c r="F87" s="162"/>
      <c r="G87" s="163">
        <f>+ROUND((E87*F87),2)</f>
        <v>0</v>
      </c>
    </row>
    <row r="88" spans="1:7" x14ac:dyDescent="0.2">
      <c r="A88" s="122"/>
      <c r="B88" s="132" t="s">
        <v>152</v>
      </c>
      <c r="C88" s="160" t="s">
        <v>153</v>
      </c>
      <c r="D88" s="134"/>
      <c r="E88" s="161"/>
      <c r="F88" s="162"/>
      <c r="G88" s="163"/>
    </row>
    <row r="89" spans="1:7" ht="25.5" x14ac:dyDescent="0.2">
      <c r="A89" s="122"/>
      <c r="B89" s="132" t="s">
        <v>154</v>
      </c>
      <c r="C89" s="160" t="s">
        <v>156</v>
      </c>
      <c r="D89" s="134" t="s">
        <v>4</v>
      </c>
      <c r="E89" s="161">
        <f>(208+42.5)*0.15</f>
        <v>37.574999999999996</v>
      </c>
      <c r="F89" s="162"/>
      <c r="G89" s="163">
        <f t="shared" ref="G89:G90" si="6">+ROUND((E89*F89),2)</f>
        <v>0</v>
      </c>
    </row>
    <row r="90" spans="1:7" ht="89.25" x14ac:dyDescent="0.2">
      <c r="A90" s="122"/>
      <c r="B90" s="132" t="s">
        <v>155</v>
      </c>
      <c r="C90" s="160" t="s">
        <v>157</v>
      </c>
      <c r="D90" s="134" t="s">
        <v>35</v>
      </c>
      <c r="E90" s="161">
        <f>(208+42.5)*12.08</f>
        <v>3026.04</v>
      </c>
      <c r="F90" s="162"/>
      <c r="G90" s="163">
        <f t="shared" si="6"/>
        <v>0</v>
      </c>
    </row>
    <row r="91" spans="1:7" ht="38.25" x14ac:dyDescent="0.2">
      <c r="A91" s="122"/>
      <c r="B91" s="137" t="s">
        <v>419</v>
      </c>
      <c r="C91" s="160" t="s">
        <v>26</v>
      </c>
      <c r="D91" s="134"/>
      <c r="E91" s="161"/>
      <c r="F91" s="162"/>
      <c r="G91" s="163">
        <f>+ROUND((SUM(G82:G90)*0.1),-1)</f>
        <v>0</v>
      </c>
    </row>
    <row r="92" spans="1:7" x14ac:dyDescent="0.2">
      <c r="A92" s="122"/>
      <c r="B92" s="132"/>
      <c r="C92" s="168" t="s">
        <v>158</v>
      </c>
      <c r="D92" s="134"/>
      <c r="E92" s="161"/>
      <c r="F92" s="162"/>
      <c r="G92" s="164">
        <f>SUM(G82:G91)</f>
        <v>0</v>
      </c>
    </row>
    <row r="93" spans="1:7" x14ac:dyDescent="0.2">
      <c r="A93" s="122"/>
      <c r="B93" s="95" t="s">
        <v>159</v>
      </c>
      <c r="C93" s="168" t="s">
        <v>10</v>
      </c>
      <c r="D93" s="134"/>
      <c r="E93" s="161"/>
      <c r="F93" s="162"/>
      <c r="G93" s="163"/>
    </row>
    <row r="94" spans="1:7" x14ac:dyDescent="0.2">
      <c r="A94" s="122"/>
      <c r="B94" s="132" t="s">
        <v>160</v>
      </c>
      <c r="C94" s="160" t="s">
        <v>161</v>
      </c>
      <c r="D94" s="134"/>
      <c r="E94" s="161"/>
      <c r="F94" s="162"/>
      <c r="G94" s="163"/>
    </row>
    <row r="95" spans="1:7" ht="165.75" x14ac:dyDescent="0.2">
      <c r="A95" s="122"/>
      <c r="B95" s="132" t="s">
        <v>162</v>
      </c>
      <c r="C95" s="160" t="s">
        <v>163</v>
      </c>
      <c r="D95" s="134" t="s">
        <v>1</v>
      </c>
      <c r="E95" s="161">
        <v>12</v>
      </c>
      <c r="F95" s="162"/>
      <c r="G95" s="163">
        <f t="shared" ref="G95:G106" si="7">+ROUND((E95*F95),2)</f>
        <v>0</v>
      </c>
    </row>
    <row r="96" spans="1:7" ht="165.75" x14ac:dyDescent="0.2">
      <c r="A96" s="122"/>
      <c r="B96" s="132" t="s">
        <v>166</v>
      </c>
      <c r="C96" s="160" t="s">
        <v>167</v>
      </c>
      <c r="D96" s="134" t="s">
        <v>1</v>
      </c>
      <c r="E96" s="161">
        <v>208</v>
      </c>
      <c r="F96" s="162"/>
      <c r="G96" s="163">
        <f t="shared" si="7"/>
        <v>0</v>
      </c>
    </row>
    <row r="97" spans="1:7" ht="51" x14ac:dyDescent="0.2">
      <c r="A97" s="122"/>
      <c r="B97" s="132" t="s">
        <v>168</v>
      </c>
      <c r="C97" s="160" t="s">
        <v>169</v>
      </c>
      <c r="D97" s="134" t="s">
        <v>1</v>
      </c>
      <c r="E97" s="161">
        <f>2*72.5</f>
        <v>145</v>
      </c>
      <c r="F97" s="162"/>
      <c r="G97" s="163">
        <f t="shared" si="7"/>
        <v>0</v>
      </c>
    </row>
    <row r="98" spans="1:7" x14ac:dyDescent="0.2">
      <c r="A98" s="122"/>
      <c r="B98" s="132" t="s">
        <v>170</v>
      </c>
      <c r="C98" s="160" t="s">
        <v>171</v>
      </c>
      <c r="D98" s="134"/>
      <c r="E98" s="161"/>
      <c r="F98" s="162"/>
      <c r="G98" s="163"/>
    </row>
    <row r="99" spans="1:7" ht="127.5" x14ac:dyDescent="0.2">
      <c r="A99" s="122"/>
      <c r="B99" s="132" t="s">
        <v>174</v>
      </c>
      <c r="C99" s="160" t="s">
        <v>478</v>
      </c>
      <c r="D99" s="134" t="s">
        <v>22</v>
      </c>
      <c r="E99" s="161"/>
      <c r="F99" s="162"/>
      <c r="G99" s="163">
        <f t="shared" si="7"/>
        <v>0</v>
      </c>
    </row>
    <row r="100" spans="1:7" ht="102" x14ac:dyDescent="0.2">
      <c r="A100" s="122"/>
      <c r="B100" s="132" t="s">
        <v>176</v>
      </c>
      <c r="C100" s="160" t="s">
        <v>175</v>
      </c>
      <c r="D100" s="134" t="s">
        <v>22</v>
      </c>
      <c r="E100" s="161">
        <v>2</v>
      </c>
      <c r="F100" s="162"/>
      <c r="G100" s="163">
        <f t="shared" si="7"/>
        <v>0</v>
      </c>
    </row>
    <row r="101" spans="1:7" ht="102" x14ac:dyDescent="0.2">
      <c r="A101" s="122"/>
      <c r="B101" s="132" t="s">
        <v>173</v>
      </c>
      <c r="C101" s="160" t="s">
        <v>177</v>
      </c>
      <c r="D101" s="134" t="s">
        <v>22</v>
      </c>
      <c r="E101" s="161"/>
      <c r="F101" s="162"/>
      <c r="G101" s="163">
        <f t="shared" si="7"/>
        <v>0</v>
      </c>
    </row>
    <row r="102" spans="1:7" ht="102" x14ac:dyDescent="0.2">
      <c r="A102" s="122"/>
      <c r="B102" s="132" t="s">
        <v>172</v>
      </c>
      <c r="C102" s="160" t="s">
        <v>180</v>
      </c>
      <c r="D102" s="134" t="s">
        <v>22</v>
      </c>
      <c r="E102" s="161">
        <v>2</v>
      </c>
      <c r="F102" s="162"/>
      <c r="G102" s="163">
        <f t="shared" si="7"/>
        <v>0</v>
      </c>
    </row>
    <row r="103" spans="1:7" ht="102" x14ac:dyDescent="0.2">
      <c r="A103" s="122"/>
      <c r="B103" s="132" t="s">
        <v>178</v>
      </c>
      <c r="C103" s="160" t="s">
        <v>181</v>
      </c>
      <c r="D103" s="134" t="s">
        <v>22</v>
      </c>
      <c r="E103" s="161">
        <v>2</v>
      </c>
      <c r="F103" s="162"/>
      <c r="G103" s="163">
        <f t="shared" si="7"/>
        <v>0</v>
      </c>
    </row>
    <row r="104" spans="1:7" ht="102" x14ac:dyDescent="0.2">
      <c r="A104" s="122"/>
      <c r="B104" s="132" t="s">
        <v>179</v>
      </c>
      <c r="C104" s="160" t="s">
        <v>182</v>
      </c>
      <c r="D104" s="134" t="s">
        <v>22</v>
      </c>
      <c r="E104" s="161">
        <v>1</v>
      </c>
      <c r="F104" s="162"/>
      <c r="G104" s="163">
        <f t="shared" si="7"/>
        <v>0</v>
      </c>
    </row>
    <row r="105" spans="1:7" ht="127.5" x14ac:dyDescent="0.2">
      <c r="A105" s="122"/>
      <c r="B105" s="132" t="s">
        <v>444</v>
      </c>
      <c r="C105" s="160" t="s">
        <v>184</v>
      </c>
      <c r="D105" s="134" t="s">
        <v>22</v>
      </c>
      <c r="E105" s="161">
        <v>7</v>
      </c>
      <c r="F105" s="162"/>
      <c r="G105" s="163">
        <f t="shared" si="7"/>
        <v>0</v>
      </c>
    </row>
    <row r="106" spans="1:7" ht="63.75" x14ac:dyDescent="0.2">
      <c r="A106" s="122"/>
      <c r="B106" s="132" t="s">
        <v>476</v>
      </c>
      <c r="C106" s="160" t="s">
        <v>569</v>
      </c>
      <c r="D106" s="134" t="s">
        <v>22</v>
      </c>
      <c r="E106" s="161">
        <v>1</v>
      </c>
      <c r="F106" s="162"/>
      <c r="G106" s="163">
        <f t="shared" si="7"/>
        <v>0</v>
      </c>
    </row>
    <row r="107" spans="1:7" ht="51" x14ac:dyDescent="0.2">
      <c r="A107" s="122"/>
      <c r="B107" s="132" t="s">
        <v>477</v>
      </c>
      <c r="C107" s="160" t="s">
        <v>570</v>
      </c>
      <c r="D107" s="134" t="s">
        <v>22</v>
      </c>
      <c r="E107" s="161">
        <v>2</v>
      </c>
      <c r="F107" s="162"/>
      <c r="G107" s="163">
        <f t="shared" ref="G107" si="8">+ROUND((E107*F107),2)</f>
        <v>0</v>
      </c>
    </row>
    <row r="108" spans="1:7" x14ac:dyDescent="0.2">
      <c r="A108" s="122"/>
      <c r="B108" s="132" t="s">
        <v>186</v>
      </c>
      <c r="C108" s="160" t="s">
        <v>187</v>
      </c>
      <c r="D108" s="134"/>
      <c r="E108" s="161"/>
      <c r="F108" s="162"/>
      <c r="G108" s="163"/>
    </row>
    <row r="109" spans="1:7" ht="51" x14ac:dyDescent="0.2">
      <c r="A109" s="122"/>
      <c r="B109" s="132" t="s">
        <v>190</v>
      </c>
      <c r="C109" s="160" t="s">
        <v>226</v>
      </c>
      <c r="D109" s="134" t="s">
        <v>22</v>
      </c>
      <c r="E109" s="161">
        <v>7</v>
      </c>
      <c r="F109" s="162"/>
      <c r="G109" s="163">
        <f t="shared" ref="G109:G124" si="9">+ROUND((E109*F109),2)</f>
        <v>0</v>
      </c>
    </row>
    <row r="110" spans="1:7" ht="25.5" x14ac:dyDescent="0.2">
      <c r="A110" s="122"/>
      <c r="B110" s="132" t="s">
        <v>446</v>
      </c>
      <c r="C110" s="160" t="s">
        <v>191</v>
      </c>
      <c r="D110" s="134" t="s">
        <v>1</v>
      </c>
      <c r="E110" s="161">
        <v>14</v>
      </c>
      <c r="F110" s="162"/>
      <c r="G110" s="163">
        <f t="shared" si="9"/>
        <v>0</v>
      </c>
    </row>
    <row r="111" spans="1:7" x14ac:dyDescent="0.2">
      <c r="A111" s="122"/>
      <c r="B111" s="132" t="s">
        <v>194</v>
      </c>
      <c r="C111" s="160" t="s">
        <v>195</v>
      </c>
      <c r="D111" s="134"/>
      <c r="E111" s="161"/>
      <c r="F111" s="162"/>
      <c r="G111" s="163"/>
    </row>
    <row r="112" spans="1:7" x14ac:dyDescent="0.2">
      <c r="A112" s="122"/>
      <c r="B112" s="132" t="s">
        <v>193</v>
      </c>
      <c r="C112" s="160" t="s">
        <v>192</v>
      </c>
      <c r="D112" s="134" t="s">
        <v>1</v>
      </c>
      <c r="E112" s="161">
        <f>208+145</f>
        <v>353</v>
      </c>
      <c r="F112" s="162"/>
      <c r="G112" s="163">
        <f t="shared" si="9"/>
        <v>0</v>
      </c>
    </row>
    <row r="113" spans="1:9" ht="38.25" x14ac:dyDescent="0.2">
      <c r="A113" s="122"/>
      <c r="B113" s="132" t="s">
        <v>197</v>
      </c>
      <c r="C113" s="160" t="s">
        <v>196</v>
      </c>
      <c r="D113" s="134" t="s">
        <v>1</v>
      </c>
      <c r="E113" s="161">
        <v>208</v>
      </c>
      <c r="F113" s="162"/>
      <c r="G113" s="163">
        <f t="shared" si="9"/>
        <v>0</v>
      </c>
    </row>
    <row r="114" spans="1:9" ht="38.25" x14ac:dyDescent="0.2">
      <c r="A114" s="122"/>
      <c r="B114" s="132" t="s">
        <v>201</v>
      </c>
      <c r="C114" s="160" t="s">
        <v>200</v>
      </c>
      <c r="D114" s="134" t="s">
        <v>1</v>
      </c>
      <c r="E114" s="161">
        <f>2*72.5</f>
        <v>145</v>
      </c>
      <c r="F114" s="162"/>
      <c r="G114" s="163">
        <f t="shared" si="9"/>
        <v>0</v>
      </c>
    </row>
    <row r="115" spans="1:9" ht="51" x14ac:dyDescent="0.2">
      <c r="A115" s="122"/>
      <c r="B115" s="132" t="s">
        <v>199</v>
      </c>
      <c r="C115" s="160" t="s">
        <v>198</v>
      </c>
      <c r="D115" s="134" t="s">
        <v>1</v>
      </c>
      <c r="E115" s="161">
        <f>+E113</f>
        <v>208</v>
      </c>
      <c r="F115" s="162"/>
      <c r="G115" s="163">
        <f t="shared" si="9"/>
        <v>0</v>
      </c>
    </row>
    <row r="116" spans="1:9" x14ac:dyDescent="0.2">
      <c r="A116" s="122"/>
      <c r="B116" s="132" t="s">
        <v>202</v>
      </c>
      <c r="C116" s="160" t="s">
        <v>203</v>
      </c>
      <c r="D116" s="134"/>
      <c r="E116" s="161"/>
      <c r="F116" s="162"/>
      <c r="G116" s="163"/>
    </row>
    <row r="117" spans="1:9" ht="25.5" x14ac:dyDescent="0.2">
      <c r="A117" s="122"/>
      <c r="B117" s="132" t="s">
        <v>205</v>
      </c>
      <c r="C117" s="160" t="s">
        <v>204</v>
      </c>
      <c r="D117" s="134" t="s">
        <v>22</v>
      </c>
      <c r="E117" s="161">
        <v>6</v>
      </c>
      <c r="F117" s="162"/>
      <c r="G117" s="163">
        <f t="shared" si="9"/>
        <v>0</v>
      </c>
    </row>
    <row r="118" spans="1:9" ht="38.25" x14ac:dyDescent="0.2">
      <c r="A118" s="122"/>
      <c r="B118" s="132" t="s">
        <v>206</v>
      </c>
      <c r="C118" s="160" t="s">
        <v>207</v>
      </c>
      <c r="D118" s="134" t="s">
        <v>22</v>
      </c>
      <c r="E118" s="161">
        <v>2</v>
      </c>
      <c r="F118" s="162"/>
      <c r="G118" s="163">
        <f t="shared" si="9"/>
        <v>0</v>
      </c>
    </row>
    <row r="119" spans="1:9" ht="38.25" x14ac:dyDescent="0.2">
      <c r="A119" s="122"/>
      <c r="B119" s="132" t="s">
        <v>208</v>
      </c>
      <c r="C119" s="160" t="s">
        <v>209</v>
      </c>
      <c r="D119" s="134" t="s">
        <v>22</v>
      </c>
      <c r="E119" s="161">
        <v>9</v>
      </c>
      <c r="F119" s="162"/>
      <c r="G119" s="163">
        <f t="shared" si="9"/>
        <v>0</v>
      </c>
    </row>
    <row r="120" spans="1:9" ht="38.25" x14ac:dyDescent="0.2">
      <c r="A120" s="122"/>
      <c r="B120" s="132" t="s">
        <v>211</v>
      </c>
      <c r="C120" s="160" t="s">
        <v>210</v>
      </c>
      <c r="D120" s="134" t="s">
        <v>22</v>
      </c>
      <c r="E120" s="161">
        <v>2</v>
      </c>
      <c r="F120" s="162"/>
      <c r="G120" s="163">
        <f t="shared" si="9"/>
        <v>0</v>
      </c>
    </row>
    <row r="121" spans="1:9" ht="38.25" x14ac:dyDescent="0.2">
      <c r="A121" s="122"/>
      <c r="B121" s="132" t="s">
        <v>213</v>
      </c>
      <c r="C121" s="160" t="s">
        <v>212</v>
      </c>
      <c r="D121" s="134" t="s">
        <v>22</v>
      </c>
      <c r="E121" s="161">
        <v>2</v>
      </c>
      <c r="F121" s="162"/>
      <c r="G121" s="163">
        <f t="shared" si="9"/>
        <v>0</v>
      </c>
    </row>
    <row r="122" spans="1:9" ht="25.5" x14ac:dyDescent="0.2">
      <c r="A122" s="122"/>
      <c r="B122" s="132" t="s">
        <v>215</v>
      </c>
      <c r="C122" s="160" t="s">
        <v>214</v>
      </c>
      <c r="D122" s="134" t="s">
        <v>22</v>
      </c>
      <c r="E122" s="161"/>
      <c r="F122" s="162"/>
      <c r="G122" s="163">
        <f t="shared" si="9"/>
        <v>0</v>
      </c>
    </row>
    <row r="123" spans="1:9" ht="25.5" x14ac:dyDescent="0.2">
      <c r="A123" s="122"/>
      <c r="B123" s="132" t="s">
        <v>217</v>
      </c>
      <c r="C123" s="160" t="s">
        <v>216</v>
      </c>
      <c r="D123" s="134" t="s">
        <v>22</v>
      </c>
      <c r="E123" s="161">
        <v>2</v>
      </c>
      <c r="F123" s="162"/>
      <c r="G123" s="163">
        <f t="shared" si="9"/>
        <v>0</v>
      </c>
    </row>
    <row r="124" spans="1:9" ht="38.25" x14ac:dyDescent="0.2">
      <c r="A124" s="122"/>
      <c r="B124" s="132" t="s">
        <v>447</v>
      </c>
      <c r="C124" s="160" t="s">
        <v>222</v>
      </c>
      <c r="D124" s="134" t="s">
        <v>1</v>
      </c>
      <c r="E124" s="161">
        <v>12</v>
      </c>
      <c r="F124" s="162"/>
      <c r="G124" s="163">
        <f t="shared" si="9"/>
        <v>0</v>
      </c>
    </row>
    <row r="125" spans="1:9" ht="38.25" x14ac:dyDescent="0.2">
      <c r="A125" s="122"/>
      <c r="B125" s="137" t="s">
        <v>420</v>
      </c>
      <c r="C125" s="160" t="s">
        <v>26</v>
      </c>
      <c r="D125" s="134"/>
      <c r="E125" s="161"/>
      <c r="F125" s="162"/>
      <c r="G125" s="163">
        <f>+ROUND((SUM(G95:G124)*0.1),-1)</f>
        <v>0</v>
      </c>
    </row>
    <row r="126" spans="1:9" x14ac:dyDescent="0.2">
      <c r="A126" s="122"/>
      <c r="B126" s="132"/>
      <c r="C126" s="168" t="s">
        <v>218</v>
      </c>
      <c r="D126" s="134"/>
      <c r="E126" s="161"/>
      <c r="F126" s="162"/>
      <c r="G126" s="164">
        <f>SUM(G95:G125)</f>
        <v>0</v>
      </c>
    </row>
    <row r="127" spans="1:9" x14ac:dyDescent="0.2">
      <c r="A127" s="73"/>
      <c r="B127" s="95" t="s">
        <v>219</v>
      </c>
      <c r="C127" s="168" t="s">
        <v>220</v>
      </c>
      <c r="D127" s="134"/>
      <c r="E127" s="161"/>
      <c r="F127" s="162"/>
      <c r="G127" s="163"/>
      <c r="H127" s="73"/>
      <c r="I127" s="73"/>
    </row>
    <row r="128" spans="1:9" ht="293.25" x14ac:dyDescent="0.2">
      <c r="A128" s="73"/>
      <c r="B128" s="132" t="s">
        <v>223</v>
      </c>
      <c r="C128" s="160" t="s">
        <v>227</v>
      </c>
      <c r="D128" s="134" t="s">
        <v>22</v>
      </c>
      <c r="E128" s="161">
        <v>7</v>
      </c>
      <c r="F128" s="162"/>
      <c r="G128" s="163">
        <f t="shared" ref="G128:G130" si="10">+ROUND((E128*F128),2)</f>
        <v>0</v>
      </c>
      <c r="H128" s="73"/>
      <c r="I128" s="73"/>
    </row>
    <row r="129" spans="1:9" ht="140.25" x14ac:dyDescent="0.2">
      <c r="A129" s="73"/>
      <c r="B129" s="132" t="s">
        <v>228</v>
      </c>
      <c r="C129" s="160" t="s">
        <v>479</v>
      </c>
      <c r="D129" s="134" t="s">
        <v>22</v>
      </c>
      <c r="E129" s="161">
        <v>7</v>
      </c>
      <c r="F129" s="162"/>
      <c r="G129" s="163">
        <f t="shared" si="10"/>
        <v>0</v>
      </c>
      <c r="H129" s="73"/>
      <c r="I129" s="73"/>
    </row>
    <row r="130" spans="1:9" ht="140.25" x14ac:dyDescent="0.2">
      <c r="A130" s="73"/>
      <c r="B130" s="132" t="s">
        <v>230</v>
      </c>
      <c r="C130" s="160" t="s">
        <v>480</v>
      </c>
      <c r="D130" s="134" t="s">
        <v>22</v>
      </c>
      <c r="E130" s="161">
        <v>1</v>
      </c>
      <c r="F130" s="162"/>
      <c r="G130" s="163">
        <f t="shared" si="10"/>
        <v>0</v>
      </c>
      <c r="H130" s="73"/>
      <c r="I130" s="73"/>
    </row>
    <row r="131" spans="1:9" ht="38.25" x14ac:dyDescent="0.2">
      <c r="B131" s="137" t="s">
        <v>421</v>
      </c>
      <c r="C131" s="160" t="s">
        <v>26</v>
      </c>
      <c r="D131" s="134"/>
      <c r="E131" s="161"/>
      <c r="F131" s="162"/>
      <c r="G131" s="163">
        <f>+ROUND((SUM(G128:G130)*0.1),-1)</f>
        <v>0</v>
      </c>
      <c r="H131" s="73"/>
      <c r="I131" s="73"/>
    </row>
    <row r="132" spans="1:9" x14ac:dyDescent="0.2">
      <c r="B132" s="132"/>
      <c r="C132" s="168" t="s">
        <v>229</v>
      </c>
      <c r="D132" s="134"/>
      <c r="E132" s="161"/>
      <c r="F132" s="162"/>
      <c r="G132" s="164">
        <f>SUM(G128:G131)</f>
        <v>0</v>
      </c>
      <c r="H132" s="73"/>
      <c r="I132" s="73"/>
    </row>
    <row r="133" spans="1:9" x14ac:dyDescent="0.2">
      <c r="F133" s="99"/>
    </row>
    <row r="134" spans="1:9" x14ac:dyDescent="0.2">
      <c r="C134" s="68"/>
    </row>
    <row r="135" spans="1:9" x14ac:dyDescent="0.2">
      <c r="C135" s="77"/>
      <c r="D135" s="67"/>
      <c r="E135" s="76"/>
      <c r="F135" s="98"/>
      <c r="G135" s="69"/>
    </row>
    <row r="136" spans="1:9" x14ac:dyDescent="0.2">
      <c r="C136" s="77"/>
      <c r="D136" s="67"/>
      <c r="E136" s="76"/>
      <c r="F136" s="98"/>
      <c r="G136" s="69"/>
    </row>
    <row r="137" spans="1:9" x14ac:dyDescent="0.2">
      <c r="C137" s="77"/>
      <c r="D137" s="67"/>
      <c r="E137" s="76"/>
      <c r="F137" s="98"/>
      <c r="G137" s="69"/>
    </row>
    <row r="138" spans="1:9" x14ac:dyDescent="0.2">
      <c r="C138" s="74"/>
      <c r="D138" s="67"/>
      <c r="E138" s="75"/>
      <c r="F138" s="98"/>
      <c r="G138" s="69"/>
    </row>
    <row r="139" spans="1:9" x14ac:dyDescent="0.2">
      <c r="C139" s="74"/>
      <c r="D139" s="70"/>
      <c r="E139" s="93"/>
      <c r="F139" s="98"/>
      <c r="G139" s="69"/>
    </row>
    <row r="140" spans="1:9" x14ac:dyDescent="0.2">
      <c r="C140" s="74"/>
      <c r="D140" s="67"/>
      <c r="E140" s="76"/>
      <c r="F140" s="98"/>
      <c r="G140" s="69"/>
    </row>
    <row r="141" spans="1:9" x14ac:dyDescent="0.2">
      <c r="C141" s="78"/>
      <c r="D141" s="67"/>
      <c r="E141" s="76"/>
      <c r="F141" s="98"/>
      <c r="G141" s="69"/>
    </row>
    <row r="142" spans="1:9" x14ac:dyDescent="0.2">
      <c r="C142" s="76"/>
      <c r="D142" s="70"/>
      <c r="E142" s="76"/>
      <c r="F142" s="98"/>
      <c r="G142" s="69"/>
    </row>
    <row r="143" spans="1:9" x14ac:dyDescent="0.2">
      <c r="C143" s="69"/>
      <c r="D143" s="67"/>
      <c r="E143" s="75"/>
      <c r="F143" s="98"/>
      <c r="G143" s="69"/>
    </row>
    <row r="144" spans="1:9" x14ac:dyDescent="0.2">
      <c r="C144" s="68"/>
      <c r="D144" s="70"/>
      <c r="E144" s="76"/>
      <c r="F144" s="98"/>
      <c r="G144" s="69"/>
    </row>
    <row r="145" spans="2:7" x14ac:dyDescent="0.2">
      <c r="C145" s="74"/>
      <c r="D145" s="67"/>
      <c r="E145" s="76"/>
      <c r="F145" s="98"/>
      <c r="G145" s="69"/>
    </row>
    <row r="146" spans="2:7" x14ac:dyDescent="0.2">
      <c r="C146" s="69"/>
      <c r="D146" s="67"/>
      <c r="E146" s="76"/>
      <c r="F146" s="98"/>
      <c r="G146" s="69"/>
    </row>
    <row r="147" spans="2:7" x14ac:dyDescent="0.2">
      <c r="C147" s="74"/>
      <c r="D147" s="67"/>
      <c r="E147" s="76"/>
      <c r="F147" s="98"/>
      <c r="G147" s="69"/>
    </row>
    <row r="148" spans="2:7" x14ac:dyDescent="0.2">
      <c r="C148" s="74"/>
      <c r="D148" s="67"/>
      <c r="E148" s="76"/>
      <c r="F148" s="98"/>
      <c r="G148" s="69"/>
    </row>
    <row r="149" spans="2:7" x14ac:dyDescent="0.2">
      <c r="C149" s="69"/>
      <c r="D149" s="70"/>
      <c r="E149" s="76"/>
      <c r="F149" s="98"/>
      <c r="G149" s="69"/>
    </row>
    <row r="150" spans="2:7" x14ac:dyDescent="0.2">
      <c r="C150" s="74"/>
      <c r="D150" s="67"/>
      <c r="E150" s="76"/>
      <c r="F150" s="98"/>
      <c r="G150" s="69"/>
    </row>
    <row r="152" spans="2:7" x14ac:dyDescent="0.2">
      <c r="B152" s="51"/>
      <c r="D152" s="51"/>
      <c r="E152" s="51"/>
    </row>
    <row r="153" spans="2:7" x14ac:dyDescent="0.2">
      <c r="C153" s="74"/>
      <c r="D153" s="67"/>
      <c r="E153" s="76"/>
      <c r="F153" s="98"/>
      <c r="G153" s="69"/>
    </row>
    <row r="154" spans="2:7" x14ac:dyDescent="0.2">
      <c r="B154" s="51"/>
      <c r="D154" s="51"/>
      <c r="E154" s="51"/>
    </row>
    <row r="155" spans="2:7" x14ac:dyDescent="0.2">
      <c r="B155" s="51"/>
      <c r="D155" s="51"/>
      <c r="E155" s="51"/>
    </row>
    <row r="156" spans="2:7" x14ac:dyDescent="0.2">
      <c r="B156" s="51"/>
      <c r="D156" s="51"/>
      <c r="E156" s="51"/>
    </row>
    <row r="157" spans="2:7" x14ac:dyDescent="0.2">
      <c r="B157" s="51"/>
      <c r="D157" s="51"/>
      <c r="E157" s="51"/>
    </row>
    <row r="158" spans="2:7" x14ac:dyDescent="0.2">
      <c r="B158" s="111"/>
      <c r="C158" s="68"/>
      <c r="D158" s="70"/>
      <c r="E158" s="76"/>
      <c r="F158" s="98"/>
      <c r="G158" s="69"/>
    </row>
    <row r="159" spans="2:7" x14ac:dyDescent="0.2">
      <c r="B159" s="112"/>
      <c r="C159" s="73"/>
      <c r="D159" s="94"/>
      <c r="E159" s="92"/>
      <c r="F159" s="73"/>
      <c r="G159" s="73"/>
    </row>
    <row r="160" spans="2:7" x14ac:dyDescent="0.2">
      <c r="B160" s="112"/>
      <c r="C160" s="73"/>
      <c r="D160" s="94"/>
      <c r="E160" s="92"/>
      <c r="F160" s="73"/>
      <c r="G160" s="73"/>
    </row>
    <row r="161" spans="2:7" x14ac:dyDescent="0.2">
      <c r="B161" s="112"/>
      <c r="C161" s="73"/>
      <c r="D161" s="94"/>
      <c r="E161" s="92"/>
      <c r="F161" s="73"/>
      <c r="G161" s="73"/>
    </row>
    <row r="162" spans="2:7" x14ac:dyDescent="0.2">
      <c r="B162" s="112"/>
      <c r="C162" s="73"/>
      <c r="D162" s="94"/>
      <c r="E162" s="92"/>
      <c r="F162" s="73"/>
      <c r="G162" s="73"/>
    </row>
    <row r="163" spans="2:7" x14ac:dyDescent="0.2">
      <c r="B163" s="112"/>
      <c r="C163" s="73"/>
      <c r="D163" s="94"/>
      <c r="E163" s="92"/>
      <c r="F163" s="73"/>
      <c r="G163" s="73"/>
    </row>
    <row r="164" spans="2:7" x14ac:dyDescent="0.2">
      <c r="B164" s="112"/>
      <c r="C164" s="73"/>
      <c r="D164" s="94"/>
      <c r="E164" s="92"/>
      <c r="F164" s="73"/>
      <c r="G164" s="73"/>
    </row>
    <row r="165" spans="2:7" x14ac:dyDescent="0.2">
      <c r="B165" s="112"/>
      <c r="C165" s="73"/>
      <c r="D165" s="94"/>
      <c r="E165" s="92"/>
      <c r="F165" s="73"/>
      <c r="G165" s="73"/>
    </row>
    <row r="166" spans="2:7" x14ac:dyDescent="0.2">
      <c r="B166" s="112"/>
      <c r="C166" s="73"/>
      <c r="D166" s="94"/>
      <c r="E166" s="92"/>
      <c r="F166" s="73"/>
      <c r="G166" s="73"/>
    </row>
    <row r="167" spans="2:7" x14ac:dyDescent="0.2">
      <c r="B167" s="112"/>
      <c r="C167" s="73"/>
      <c r="D167" s="94"/>
      <c r="E167" s="92"/>
      <c r="F167" s="73"/>
      <c r="G167" s="73"/>
    </row>
    <row r="168" spans="2:7" x14ac:dyDescent="0.2">
      <c r="B168" s="112"/>
      <c r="C168" s="73"/>
      <c r="D168" s="94"/>
      <c r="E168" s="92"/>
      <c r="F168" s="73"/>
      <c r="G168" s="73"/>
    </row>
    <row r="169" spans="2:7" x14ac:dyDescent="0.2">
      <c r="B169" s="112"/>
      <c r="C169" s="73"/>
      <c r="D169" s="94"/>
      <c r="E169" s="92"/>
      <c r="F169" s="73"/>
      <c r="G169" s="73"/>
    </row>
    <row r="170" spans="2:7" x14ac:dyDescent="0.2">
      <c r="B170" s="112"/>
      <c r="C170" s="73"/>
      <c r="D170" s="94"/>
      <c r="E170" s="92"/>
      <c r="F170" s="73"/>
      <c r="G170" s="73"/>
    </row>
  </sheetData>
  <sheetProtection algorithmName="SHA-512" hashValue="LzKN+8b24PUXH1VAlejPo/kknLyi1IrBK6MeLsCJJhtY4i8wRW6eMQRW5VsnON9yM+ZC0xDrJAE0AyhMpsgu4Q==" saltValue="kDlX20ZB/oZndd1biGesFw==" spinCount="100000" sheet="1" objects="1" scenarios="1"/>
  <phoneticPr fontId="28" type="noConversion"/>
  <pageMargins left="0.98425196850393704" right="0.39370078740157483" top="0.78740157480314965" bottom="0.78740157480314965" header="0.47244094488188981" footer="0"/>
  <pageSetup paperSize="9" scale="91" fitToHeight="10" orientation="portrait" r:id="rId1"/>
  <headerFooter alignWithMargins="0">
    <oddFooter>&amp;L&amp;A&amp;R&amp;9Stran &amp;P/&amp;N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66E4B-CB3A-47C4-B857-2B562C3DFF6E}">
  <sheetPr>
    <tabColor rgb="FF00B050"/>
    <pageSetUpPr fitToPage="1"/>
  </sheetPr>
  <dimension ref="A1:J185"/>
  <sheetViews>
    <sheetView view="pageBreakPreview" topLeftCell="B1" zoomScale="115" zoomScaleSheetLayoutView="115" workbookViewId="0">
      <selection activeCell="F27" sqref="F27:F30"/>
    </sheetView>
  </sheetViews>
  <sheetFormatPr defaultRowHeight="12.75" x14ac:dyDescent="0.2"/>
  <cols>
    <col min="1" max="1" width="1.83203125" style="51" hidden="1" customWidth="1"/>
    <col min="2" max="2" width="7.1640625" style="110" bestFit="1" customWidth="1"/>
    <col min="3" max="3" width="57.33203125" style="51" customWidth="1"/>
    <col min="4" max="4" width="7.6640625" style="72" bestFit="1" customWidth="1"/>
    <col min="5" max="5" width="9.5" style="79" bestFit="1" customWidth="1"/>
    <col min="6" max="6" width="12" style="51" customWidth="1"/>
    <col min="7" max="7" width="13.6640625" style="51" bestFit="1" customWidth="1"/>
    <col min="8" max="8" width="6.6640625" style="51" customWidth="1"/>
    <col min="9" max="16384" width="9.33203125" style="51"/>
  </cols>
  <sheetData>
    <row r="1" spans="1:9" x14ac:dyDescent="0.2">
      <c r="B1" s="114" t="s">
        <v>24</v>
      </c>
      <c r="C1" s="106" t="s">
        <v>484</v>
      </c>
      <c r="D1" s="107"/>
      <c r="E1" s="107"/>
      <c r="F1" s="107"/>
      <c r="G1" s="107"/>
    </row>
    <row r="2" spans="1:9" x14ac:dyDescent="0.2">
      <c r="B2" s="89"/>
      <c r="C2" s="101" t="s">
        <v>485</v>
      </c>
      <c r="D2" s="70"/>
      <c r="E2" s="76"/>
      <c r="F2" s="69"/>
    </row>
    <row r="3" spans="1:9" x14ac:dyDescent="0.2">
      <c r="B3" s="132" t="s">
        <v>12</v>
      </c>
      <c r="C3" s="133" t="s">
        <v>6</v>
      </c>
      <c r="D3" s="134"/>
      <c r="E3" s="135"/>
      <c r="F3" s="133"/>
      <c r="G3" s="136">
        <f>+G32</f>
        <v>0</v>
      </c>
    </row>
    <row r="4" spans="1:9" x14ac:dyDescent="0.2">
      <c r="B4" s="132" t="s">
        <v>13</v>
      </c>
      <c r="C4" s="133" t="s">
        <v>78</v>
      </c>
      <c r="D4" s="134"/>
      <c r="E4" s="135"/>
      <c r="F4" s="133"/>
      <c r="G4" s="136">
        <f>+G56</f>
        <v>0</v>
      </c>
    </row>
    <row r="5" spans="1:9" x14ac:dyDescent="0.2">
      <c r="B5" s="132" t="s">
        <v>14</v>
      </c>
      <c r="C5" s="133" t="s">
        <v>102</v>
      </c>
      <c r="D5" s="134"/>
      <c r="E5" s="135"/>
      <c r="F5" s="133"/>
      <c r="G5" s="136">
        <f>+G79</f>
        <v>0</v>
      </c>
    </row>
    <row r="6" spans="1:9" x14ac:dyDescent="0.2">
      <c r="B6" s="132" t="s">
        <v>31</v>
      </c>
      <c r="C6" s="133" t="s">
        <v>8</v>
      </c>
      <c r="D6" s="134"/>
      <c r="E6" s="135"/>
      <c r="F6" s="133"/>
      <c r="G6" s="136">
        <f>+G100</f>
        <v>0</v>
      </c>
    </row>
    <row r="7" spans="1:9" x14ac:dyDescent="0.2">
      <c r="B7" s="132" t="s">
        <v>140</v>
      </c>
      <c r="C7" s="133" t="s">
        <v>9</v>
      </c>
      <c r="D7" s="134"/>
      <c r="E7" s="135"/>
      <c r="F7" s="133"/>
      <c r="G7" s="136">
        <f>+G110</f>
        <v>0</v>
      </c>
    </row>
    <row r="8" spans="1:9" x14ac:dyDescent="0.2">
      <c r="B8" s="132" t="s">
        <v>159</v>
      </c>
      <c r="C8" s="133" t="s">
        <v>10</v>
      </c>
      <c r="D8" s="134"/>
      <c r="E8" s="135"/>
      <c r="F8" s="133"/>
      <c r="G8" s="136">
        <f>+G140</f>
        <v>0</v>
      </c>
    </row>
    <row r="9" spans="1:9" x14ac:dyDescent="0.2">
      <c r="B9" s="137" t="s">
        <v>219</v>
      </c>
      <c r="C9" s="133" t="s">
        <v>220</v>
      </c>
      <c r="D9" s="134"/>
      <c r="E9" s="135"/>
      <c r="F9" s="133"/>
      <c r="G9" s="136">
        <f>+G147</f>
        <v>0</v>
      </c>
    </row>
    <row r="10" spans="1:9" x14ac:dyDescent="0.2">
      <c r="B10" s="132"/>
      <c r="C10" s="139" t="s">
        <v>0</v>
      </c>
      <c r="D10" s="97"/>
      <c r="E10" s="138"/>
      <c r="F10" s="140"/>
      <c r="G10" s="141">
        <f>SUM(G3:G9)</f>
        <v>0</v>
      </c>
      <c r="I10" s="51">
        <f>+G10/E$16</f>
        <v>0</v>
      </c>
    </row>
    <row r="11" spans="1:9" x14ac:dyDescent="0.2">
      <c r="B11" s="89"/>
      <c r="C11" s="68"/>
      <c r="D11" s="67"/>
      <c r="E11" s="90"/>
      <c r="F11" s="74"/>
      <c r="G11" s="71"/>
    </row>
    <row r="12" spans="1:9" x14ac:dyDescent="0.2">
      <c r="B12" s="89"/>
      <c r="C12" s="68"/>
      <c r="D12" s="67"/>
      <c r="E12" s="90"/>
      <c r="F12" s="74"/>
      <c r="G12" s="71"/>
    </row>
    <row r="13" spans="1:9" ht="25.5" x14ac:dyDescent="0.2">
      <c r="A13" s="122"/>
      <c r="B13" s="142" t="s">
        <v>15</v>
      </c>
      <c r="C13" s="143" t="s">
        <v>16</v>
      </c>
      <c r="D13" s="142" t="s">
        <v>17</v>
      </c>
      <c r="E13" s="142" t="s">
        <v>18</v>
      </c>
      <c r="F13" s="143" t="s">
        <v>54</v>
      </c>
      <c r="G13" s="142" t="s">
        <v>55</v>
      </c>
    </row>
    <row r="14" spans="1:9" x14ac:dyDescent="0.2">
      <c r="A14" s="122"/>
      <c r="B14" s="95" t="s">
        <v>12</v>
      </c>
      <c r="C14" s="168" t="s">
        <v>6</v>
      </c>
      <c r="D14" s="134"/>
      <c r="E14" s="135"/>
      <c r="F14" s="169"/>
      <c r="G14" s="169"/>
    </row>
    <row r="15" spans="1:9" x14ac:dyDescent="0.2">
      <c r="A15" s="122"/>
      <c r="B15" s="132" t="s">
        <v>19</v>
      </c>
      <c r="C15" s="169" t="s">
        <v>63</v>
      </c>
      <c r="D15" s="134"/>
      <c r="E15" s="135"/>
      <c r="F15" s="169"/>
      <c r="G15" s="169"/>
    </row>
    <row r="16" spans="1:9" ht="51" x14ac:dyDescent="0.2">
      <c r="A16" s="122"/>
      <c r="B16" s="132" t="s">
        <v>259</v>
      </c>
      <c r="C16" s="170" t="s">
        <v>56</v>
      </c>
      <c r="D16" s="171" t="s">
        <v>1</v>
      </c>
      <c r="E16" s="161">
        <f>170+160+8</f>
        <v>338</v>
      </c>
      <c r="F16" s="162"/>
      <c r="G16" s="163">
        <f>+ROUND((E16*F16),2)</f>
        <v>0</v>
      </c>
    </row>
    <row r="17" spans="1:7" ht="38.25" x14ac:dyDescent="0.2">
      <c r="A17" s="122"/>
      <c r="B17" s="132" t="s">
        <v>240</v>
      </c>
      <c r="C17" s="172" t="s">
        <v>57</v>
      </c>
      <c r="D17" s="173" t="s">
        <v>2</v>
      </c>
      <c r="E17" s="161">
        <v>10</v>
      </c>
      <c r="F17" s="162"/>
      <c r="G17" s="163">
        <f>+ROUND((E17*F17),2)</f>
        <v>0</v>
      </c>
    </row>
    <row r="18" spans="1:7" ht="63.75" x14ac:dyDescent="0.2">
      <c r="A18" s="122"/>
      <c r="B18" s="132" t="s">
        <v>242</v>
      </c>
      <c r="C18" s="172" t="s">
        <v>462</v>
      </c>
      <c r="D18" s="134" t="s">
        <v>1</v>
      </c>
      <c r="E18" s="161">
        <f>+E16</f>
        <v>338</v>
      </c>
      <c r="F18" s="162"/>
      <c r="G18" s="163">
        <f>+ROUND((E18*F18),2)</f>
        <v>0</v>
      </c>
    </row>
    <row r="19" spans="1:7" ht="51" x14ac:dyDescent="0.2">
      <c r="A19" s="122"/>
      <c r="B19" s="132" t="s">
        <v>244</v>
      </c>
      <c r="C19" s="174" t="s">
        <v>58</v>
      </c>
      <c r="D19" s="134" t="s">
        <v>1</v>
      </c>
      <c r="E19" s="161">
        <f>+E16</f>
        <v>338</v>
      </c>
      <c r="F19" s="162"/>
      <c r="G19" s="163">
        <f>+ROUND((E19*F19),2)</f>
        <v>0</v>
      </c>
    </row>
    <row r="20" spans="1:7" x14ac:dyDescent="0.2">
      <c r="A20" s="122"/>
      <c r="B20" s="132" t="s">
        <v>28</v>
      </c>
      <c r="C20" s="175" t="s">
        <v>65</v>
      </c>
      <c r="D20" s="134"/>
      <c r="E20" s="161"/>
      <c r="F20" s="162"/>
      <c r="G20" s="163"/>
    </row>
    <row r="21" spans="1:7" ht="38.25" x14ac:dyDescent="0.2">
      <c r="A21" s="122"/>
      <c r="B21" s="176" t="s">
        <v>59</v>
      </c>
      <c r="C21" s="177" t="s">
        <v>67</v>
      </c>
      <c r="D21" s="178" t="s">
        <v>1</v>
      </c>
      <c r="E21" s="179">
        <f>+E16</f>
        <v>338</v>
      </c>
      <c r="F21" s="162"/>
      <c r="G21" s="181">
        <f t="shared" ref="G21:G25" si="0">E21*F21</f>
        <v>0</v>
      </c>
    </row>
    <row r="22" spans="1:7" ht="153" x14ac:dyDescent="0.2">
      <c r="A22" s="122"/>
      <c r="B22" s="176" t="s">
        <v>60</v>
      </c>
      <c r="C22" s="177" t="s">
        <v>69</v>
      </c>
      <c r="D22" s="178" t="s">
        <v>1</v>
      </c>
      <c r="E22" s="179">
        <f>+E16</f>
        <v>338</v>
      </c>
      <c r="F22" s="162"/>
      <c r="G22" s="181">
        <f t="shared" si="0"/>
        <v>0</v>
      </c>
    </row>
    <row r="23" spans="1:7" ht="63.75" x14ac:dyDescent="0.2">
      <c r="A23" s="122"/>
      <c r="B23" s="176" t="s">
        <v>62</v>
      </c>
      <c r="C23" s="182" t="s">
        <v>71</v>
      </c>
      <c r="D23" s="178" t="s">
        <v>22</v>
      </c>
      <c r="E23" s="179">
        <v>2</v>
      </c>
      <c r="F23" s="162"/>
      <c r="G23" s="181">
        <f t="shared" si="0"/>
        <v>0</v>
      </c>
    </row>
    <row r="24" spans="1:7" ht="38.25" x14ac:dyDescent="0.2">
      <c r="A24" s="122"/>
      <c r="B24" s="132" t="s">
        <v>422</v>
      </c>
      <c r="C24" s="160" t="s">
        <v>70</v>
      </c>
      <c r="D24" s="134" t="s">
        <v>11</v>
      </c>
      <c r="E24" s="161">
        <v>135</v>
      </c>
      <c r="F24" s="162"/>
      <c r="G24" s="181">
        <f t="shared" si="0"/>
        <v>0</v>
      </c>
    </row>
    <row r="25" spans="1:7" ht="38.25" x14ac:dyDescent="0.2">
      <c r="A25" s="122"/>
      <c r="B25" s="132" t="s">
        <v>423</v>
      </c>
      <c r="C25" s="160" t="s">
        <v>260</v>
      </c>
      <c r="D25" s="134" t="s">
        <v>37</v>
      </c>
      <c r="E25" s="161">
        <v>1</v>
      </c>
      <c r="F25" s="162"/>
      <c r="G25" s="181">
        <f t="shared" si="0"/>
        <v>0</v>
      </c>
    </row>
    <row r="26" spans="1:7" x14ac:dyDescent="0.2">
      <c r="A26" s="122"/>
      <c r="B26" s="132" t="s">
        <v>64</v>
      </c>
      <c r="C26" s="160" t="s">
        <v>72</v>
      </c>
      <c r="D26" s="134"/>
      <c r="E26" s="161"/>
      <c r="F26" s="162"/>
      <c r="G26" s="181"/>
    </row>
    <row r="27" spans="1:7" ht="25.5" x14ac:dyDescent="0.2">
      <c r="A27" s="122"/>
      <c r="B27" s="176" t="s">
        <v>66</v>
      </c>
      <c r="C27" s="177" t="s">
        <v>73</v>
      </c>
      <c r="D27" s="178" t="s">
        <v>11</v>
      </c>
      <c r="E27" s="179">
        <v>27</v>
      </c>
      <c r="F27" s="162"/>
      <c r="G27" s="181">
        <f>E27*F27</f>
        <v>0</v>
      </c>
    </row>
    <row r="28" spans="1:7" ht="38.25" x14ac:dyDescent="0.2">
      <c r="A28" s="122"/>
      <c r="B28" s="132" t="s">
        <v>68</v>
      </c>
      <c r="C28" s="177" t="s">
        <v>76</v>
      </c>
      <c r="D28" s="178" t="s">
        <v>11</v>
      </c>
      <c r="E28" s="179">
        <v>25</v>
      </c>
      <c r="F28" s="162"/>
      <c r="G28" s="181">
        <f>E28*F28</f>
        <v>0</v>
      </c>
    </row>
    <row r="29" spans="1:7" ht="38.25" x14ac:dyDescent="0.2">
      <c r="A29" s="122"/>
      <c r="B29" s="132" t="s">
        <v>265</v>
      </c>
      <c r="C29" s="160" t="s">
        <v>77</v>
      </c>
      <c r="D29" s="178" t="s">
        <v>11</v>
      </c>
      <c r="E29" s="179">
        <v>20</v>
      </c>
      <c r="F29" s="162"/>
      <c r="G29" s="181">
        <f>E29*F29</f>
        <v>0</v>
      </c>
    </row>
    <row r="30" spans="1:7" ht="25.5" x14ac:dyDescent="0.2">
      <c r="A30" s="122"/>
      <c r="B30" s="132" t="s">
        <v>266</v>
      </c>
      <c r="C30" s="160" t="s">
        <v>79</v>
      </c>
      <c r="D30" s="178" t="s">
        <v>11</v>
      </c>
      <c r="E30" s="179">
        <v>20</v>
      </c>
      <c r="F30" s="162"/>
      <c r="G30" s="181">
        <f>E30*F30</f>
        <v>0</v>
      </c>
    </row>
    <row r="31" spans="1:7" ht="38.25" x14ac:dyDescent="0.2">
      <c r="A31" s="122"/>
      <c r="B31" s="137" t="s">
        <v>74</v>
      </c>
      <c r="C31" s="160" t="s">
        <v>26</v>
      </c>
      <c r="D31" s="134"/>
      <c r="E31" s="161"/>
      <c r="F31" s="162"/>
      <c r="G31" s="163">
        <f>+ROUND((SUM(G16:G30)*0.1),-1)</f>
        <v>0</v>
      </c>
    </row>
    <row r="32" spans="1:7" x14ac:dyDescent="0.2">
      <c r="A32" s="122"/>
      <c r="B32" s="132"/>
      <c r="C32" s="168" t="s">
        <v>7</v>
      </c>
      <c r="D32" s="134"/>
      <c r="E32" s="161"/>
      <c r="F32" s="162"/>
      <c r="G32" s="164">
        <f>SUM(G16:G31)</f>
        <v>0</v>
      </c>
    </row>
    <row r="33" spans="1:9" x14ac:dyDescent="0.2">
      <c r="A33" s="122"/>
      <c r="B33" s="95" t="s">
        <v>13</v>
      </c>
      <c r="C33" s="168" t="s">
        <v>78</v>
      </c>
      <c r="D33" s="134"/>
      <c r="E33" s="135"/>
      <c r="F33" s="169"/>
      <c r="G33" s="169"/>
    </row>
    <row r="34" spans="1:9" ht="63.75" x14ac:dyDescent="0.2">
      <c r="A34" s="122"/>
      <c r="B34" s="95"/>
      <c r="C34" s="174" t="s">
        <v>463</v>
      </c>
      <c r="D34" s="134"/>
      <c r="E34" s="135"/>
      <c r="F34" s="169"/>
      <c r="G34" s="169"/>
    </row>
    <row r="35" spans="1:9" x14ac:dyDescent="0.2">
      <c r="A35" s="122"/>
      <c r="B35" s="132" t="s">
        <v>20</v>
      </c>
      <c r="C35" s="169" t="s">
        <v>30</v>
      </c>
      <c r="D35" s="134"/>
      <c r="E35" s="135"/>
      <c r="F35" s="169"/>
      <c r="G35" s="169"/>
      <c r="H35" s="51" t="s">
        <v>82</v>
      </c>
    </row>
    <row r="36" spans="1:9" ht="25.5" x14ac:dyDescent="0.2">
      <c r="A36" s="122"/>
      <c r="B36" s="132" t="s">
        <v>277</v>
      </c>
      <c r="C36" s="170" t="s">
        <v>83</v>
      </c>
      <c r="D36" s="171" t="s">
        <v>1</v>
      </c>
      <c r="E36" s="161">
        <f>14*2</f>
        <v>28</v>
      </c>
      <c r="F36" s="162"/>
      <c r="G36" s="163">
        <f>+ROUND((E36*F36),2)</f>
        <v>0</v>
      </c>
    </row>
    <row r="37" spans="1:9" ht="51" x14ac:dyDescent="0.2">
      <c r="A37" s="122"/>
      <c r="B37" s="132" t="s">
        <v>278</v>
      </c>
      <c r="C37" s="160" t="s">
        <v>80</v>
      </c>
      <c r="D37" s="134" t="s">
        <v>3</v>
      </c>
      <c r="E37" s="161">
        <f>14*1.8</f>
        <v>25.2</v>
      </c>
      <c r="F37" s="162"/>
      <c r="G37" s="163">
        <f>+ROUND((E37*F37),2)</f>
        <v>0</v>
      </c>
    </row>
    <row r="38" spans="1:9" ht="51" x14ac:dyDescent="0.2">
      <c r="A38" s="122"/>
      <c r="B38" s="132" t="s">
        <v>280</v>
      </c>
      <c r="C38" s="160" t="s">
        <v>89</v>
      </c>
      <c r="D38" s="134" t="s">
        <v>1</v>
      </c>
      <c r="E38" s="161">
        <v>4</v>
      </c>
      <c r="F38" s="162"/>
      <c r="G38" s="163">
        <f t="shared" ref="G38:G39" si="1">+ROUND((E38*F38),2)</f>
        <v>0</v>
      </c>
    </row>
    <row r="39" spans="1:9" ht="51" x14ac:dyDescent="0.2">
      <c r="A39" s="122"/>
      <c r="B39" s="132" t="s">
        <v>281</v>
      </c>
      <c r="C39" s="160" t="s">
        <v>90</v>
      </c>
      <c r="D39" s="134" t="s">
        <v>1</v>
      </c>
      <c r="E39" s="161">
        <v>4</v>
      </c>
      <c r="F39" s="162"/>
      <c r="G39" s="163">
        <f t="shared" si="1"/>
        <v>0</v>
      </c>
    </row>
    <row r="40" spans="1:9" x14ac:dyDescent="0.2">
      <c r="A40" s="122"/>
      <c r="B40" s="132" t="s">
        <v>21</v>
      </c>
      <c r="C40" s="169" t="s">
        <v>84</v>
      </c>
      <c r="D40" s="134"/>
      <c r="E40" s="161"/>
      <c r="F40" s="162"/>
      <c r="G40" s="163"/>
    </row>
    <row r="41" spans="1:9" ht="25.5" x14ac:dyDescent="0.2">
      <c r="A41" s="122"/>
      <c r="B41" s="132" t="s">
        <v>283</v>
      </c>
      <c r="C41" s="160" t="s">
        <v>85</v>
      </c>
      <c r="D41" s="134" t="s">
        <v>4</v>
      </c>
      <c r="E41" s="161">
        <f>+(14)*1.8*0.4</f>
        <v>10.08</v>
      </c>
      <c r="F41" s="162"/>
      <c r="G41" s="163">
        <f t="shared" ref="G41:G46" si="2">+ROUND((E41*F41),2)</f>
        <v>0</v>
      </c>
    </row>
    <row r="42" spans="1:9" ht="25.5" x14ac:dyDescent="0.2">
      <c r="A42" s="122"/>
      <c r="B42" s="132" t="s">
        <v>284</v>
      </c>
      <c r="C42" s="160" t="s">
        <v>356</v>
      </c>
      <c r="D42" s="134" t="s">
        <v>3</v>
      </c>
      <c r="E42" s="161">
        <f>+(14)*1.8</f>
        <v>25.2</v>
      </c>
      <c r="F42" s="162"/>
      <c r="G42" s="163">
        <f t="shared" si="2"/>
        <v>0</v>
      </c>
    </row>
    <row r="43" spans="1:9" ht="38.25" x14ac:dyDescent="0.2">
      <c r="A43" s="122"/>
      <c r="B43" s="132" t="s">
        <v>285</v>
      </c>
      <c r="C43" s="160" t="s">
        <v>464</v>
      </c>
      <c r="D43" s="134" t="s">
        <v>4</v>
      </c>
      <c r="E43" s="161">
        <f>+(14)*1.8*0.2</f>
        <v>5.04</v>
      </c>
      <c r="F43" s="162"/>
      <c r="G43" s="163">
        <f t="shared" si="2"/>
        <v>0</v>
      </c>
    </row>
    <row r="44" spans="1:9" ht="38.25" x14ac:dyDescent="0.2">
      <c r="A44" s="122"/>
      <c r="B44" s="132" t="s">
        <v>424</v>
      </c>
      <c r="C44" s="160" t="s">
        <v>87</v>
      </c>
      <c r="D44" s="134" t="s">
        <v>3</v>
      </c>
      <c r="E44" s="161">
        <f>9*1.8</f>
        <v>16.2</v>
      </c>
      <c r="F44" s="162"/>
      <c r="G44" s="163">
        <f t="shared" si="2"/>
        <v>0</v>
      </c>
      <c r="I44" s="51" t="s">
        <v>465</v>
      </c>
    </row>
    <row r="45" spans="1:9" ht="38.25" x14ac:dyDescent="0.2">
      <c r="A45" s="122"/>
      <c r="B45" s="132" t="s">
        <v>425</v>
      </c>
      <c r="C45" s="160" t="s">
        <v>88</v>
      </c>
      <c r="D45" s="134" t="s">
        <v>3</v>
      </c>
      <c r="E45" s="161">
        <f>+E44</f>
        <v>16.2</v>
      </c>
      <c r="F45" s="162"/>
      <c r="G45" s="163">
        <f t="shared" si="2"/>
        <v>0</v>
      </c>
      <c r="I45" s="51" t="s">
        <v>465</v>
      </c>
    </row>
    <row r="46" spans="1:9" ht="38.25" x14ac:dyDescent="0.2">
      <c r="A46" s="122"/>
      <c r="B46" s="132" t="s">
        <v>426</v>
      </c>
      <c r="C46" s="160" t="s">
        <v>467</v>
      </c>
      <c r="D46" s="134" t="s">
        <v>3</v>
      </c>
      <c r="E46" s="161">
        <f>2*2.5*1.8</f>
        <v>9</v>
      </c>
      <c r="F46" s="162"/>
      <c r="G46" s="163">
        <f t="shared" si="2"/>
        <v>0</v>
      </c>
      <c r="I46" s="51" t="s">
        <v>466</v>
      </c>
    </row>
    <row r="47" spans="1:9" ht="25.5" x14ac:dyDescent="0.2">
      <c r="A47" s="122"/>
      <c r="B47" s="132" t="s">
        <v>94</v>
      </c>
      <c r="C47" s="160" t="s">
        <v>469</v>
      </c>
      <c r="D47" s="134" t="s">
        <v>3</v>
      </c>
      <c r="E47" s="161">
        <f>+E37</f>
        <v>25.2</v>
      </c>
      <c r="F47" s="162"/>
      <c r="G47" s="163">
        <f t="shared" ref="G47:G54" si="3">+ROUND((E47*F47),2)</f>
        <v>0</v>
      </c>
    </row>
    <row r="48" spans="1:9" ht="25.5" x14ac:dyDescent="0.2">
      <c r="A48" s="122"/>
      <c r="B48" s="132" t="s">
        <v>427</v>
      </c>
      <c r="C48" s="160" t="s">
        <v>470</v>
      </c>
      <c r="D48" s="134" t="s">
        <v>3</v>
      </c>
      <c r="E48" s="161">
        <f>2*E37</f>
        <v>50.4</v>
      </c>
      <c r="F48" s="162"/>
      <c r="G48" s="163">
        <f t="shared" si="3"/>
        <v>0</v>
      </c>
    </row>
    <row r="49" spans="1:8" ht="51" x14ac:dyDescent="0.2">
      <c r="A49" s="122"/>
      <c r="B49" s="132" t="s">
        <v>428</v>
      </c>
      <c r="C49" s="160" t="s">
        <v>471</v>
      </c>
      <c r="D49" s="134" t="s">
        <v>27</v>
      </c>
      <c r="E49" s="161">
        <f>+(14)*2</f>
        <v>28</v>
      </c>
      <c r="F49" s="162"/>
      <c r="G49" s="163">
        <f t="shared" si="3"/>
        <v>0</v>
      </c>
    </row>
    <row r="50" spans="1:8" ht="25.5" x14ac:dyDescent="0.2">
      <c r="A50" s="122"/>
      <c r="B50" s="132" t="s">
        <v>468</v>
      </c>
      <c r="C50" s="160" t="s">
        <v>91</v>
      </c>
      <c r="D50" s="134" t="s">
        <v>1</v>
      </c>
      <c r="E50" s="161">
        <v>4</v>
      </c>
      <c r="F50" s="162"/>
      <c r="G50" s="163">
        <f t="shared" si="3"/>
        <v>0</v>
      </c>
    </row>
    <row r="51" spans="1:8" ht="89.25" x14ac:dyDescent="0.2">
      <c r="A51" s="122"/>
      <c r="B51" s="132" t="s">
        <v>472</v>
      </c>
      <c r="C51" s="160" t="s">
        <v>93</v>
      </c>
      <c r="D51" s="134" t="s">
        <v>1</v>
      </c>
      <c r="E51" s="161">
        <v>4</v>
      </c>
      <c r="F51" s="162"/>
      <c r="G51" s="163">
        <f t="shared" si="3"/>
        <v>0</v>
      </c>
    </row>
    <row r="52" spans="1:8" x14ac:dyDescent="0.2">
      <c r="A52" s="122"/>
      <c r="B52" s="132" t="s">
        <v>97</v>
      </c>
      <c r="C52" s="169" t="s">
        <v>98</v>
      </c>
      <c r="D52" s="134"/>
      <c r="E52" s="161"/>
      <c r="F52" s="162"/>
      <c r="G52" s="163"/>
    </row>
    <row r="53" spans="1:8" ht="63.75" x14ac:dyDescent="0.2">
      <c r="A53" s="122"/>
      <c r="B53" s="132" t="s">
        <v>323</v>
      </c>
      <c r="C53" s="160" t="s">
        <v>486</v>
      </c>
      <c r="D53" s="134" t="s">
        <v>1</v>
      </c>
      <c r="E53" s="161">
        <v>10</v>
      </c>
      <c r="F53" s="162"/>
      <c r="G53" s="163">
        <f t="shared" si="3"/>
        <v>0</v>
      </c>
    </row>
    <row r="54" spans="1:8" ht="76.5" x14ac:dyDescent="0.2">
      <c r="A54" s="122"/>
      <c r="B54" s="132" t="s">
        <v>429</v>
      </c>
      <c r="C54" s="160" t="s">
        <v>100</v>
      </c>
      <c r="D54" s="134" t="s">
        <v>3</v>
      </c>
      <c r="E54" s="161">
        <v>10</v>
      </c>
      <c r="F54" s="162"/>
      <c r="G54" s="163">
        <f t="shared" si="3"/>
        <v>0</v>
      </c>
    </row>
    <row r="55" spans="1:8" ht="38.25" x14ac:dyDescent="0.2">
      <c r="A55" s="122"/>
      <c r="B55" s="137" t="s">
        <v>415</v>
      </c>
      <c r="C55" s="160" t="s">
        <v>26</v>
      </c>
      <c r="D55" s="134"/>
      <c r="E55" s="161"/>
      <c r="F55" s="162"/>
      <c r="G55" s="163">
        <f>+ROUND((SUM(G36:G54)*0.1),-1)</f>
        <v>0</v>
      </c>
      <c r="H55" s="145"/>
    </row>
    <row r="56" spans="1:8" x14ac:dyDescent="0.2">
      <c r="A56" s="122"/>
      <c r="B56" s="132"/>
      <c r="C56" s="168" t="s">
        <v>101</v>
      </c>
      <c r="D56" s="134"/>
      <c r="E56" s="161"/>
      <c r="F56" s="162"/>
      <c r="G56" s="164">
        <f>SUM(G36:G55)</f>
        <v>0</v>
      </c>
      <c r="H56" s="145"/>
    </row>
    <row r="57" spans="1:8" x14ac:dyDescent="0.2">
      <c r="A57" s="122"/>
      <c r="B57" s="95" t="s">
        <v>14</v>
      </c>
      <c r="C57" s="168" t="s">
        <v>102</v>
      </c>
      <c r="D57" s="134"/>
      <c r="E57" s="161"/>
      <c r="F57" s="162"/>
      <c r="G57" s="163"/>
      <c r="H57" s="145"/>
    </row>
    <row r="58" spans="1:8" x14ac:dyDescent="0.2">
      <c r="A58" s="122"/>
      <c r="B58" s="132" t="s">
        <v>103</v>
      </c>
      <c r="C58" s="160" t="s">
        <v>30</v>
      </c>
      <c r="D58" s="134"/>
      <c r="E58" s="161"/>
      <c r="F58" s="162"/>
      <c r="G58" s="163"/>
      <c r="H58" s="145"/>
    </row>
    <row r="59" spans="1:8" ht="38.25" x14ac:dyDescent="0.2">
      <c r="A59" s="122"/>
      <c r="B59" s="132" t="s">
        <v>105</v>
      </c>
      <c r="C59" s="160" t="s">
        <v>104</v>
      </c>
      <c r="D59" s="134" t="s">
        <v>3</v>
      </c>
      <c r="E59" s="161">
        <f>234*2</f>
        <v>468</v>
      </c>
      <c r="F59" s="162"/>
      <c r="G59" s="163">
        <f t="shared" ref="G59:G66" si="4">+ROUND((E59*F59),2)</f>
        <v>0</v>
      </c>
      <c r="H59" s="145"/>
    </row>
    <row r="60" spans="1:8" ht="25.5" x14ac:dyDescent="0.2">
      <c r="A60" s="122"/>
      <c r="B60" s="132" t="s">
        <v>288</v>
      </c>
      <c r="C60" s="160" t="s">
        <v>108</v>
      </c>
      <c r="D60" s="134" t="s">
        <v>1</v>
      </c>
      <c r="E60" s="161">
        <v>20</v>
      </c>
      <c r="F60" s="162"/>
      <c r="G60" s="163">
        <f t="shared" si="4"/>
        <v>0</v>
      </c>
      <c r="H60" s="145"/>
    </row>
    <row r="61" spans="1:8" ht="38.25" x14ac:dyDescent="0.2">
      <c r="A61" s="122"/>
      <c r="B61" s="132" t="s">
        <v>430</v>
      </c>
      <c r="C61" s="160" t="s">
        <v>109</v>
      </c>
      <c r="D61" s="134" t="s">
        <v>22</v>
      </c>
      <c r="E61" s="161">
        <v>10</v>
      </c>
      <c r="F61" s="162"/>
      <c r="G61" s="163">
        <f t="shared" si="4"/>
        <v>0</v>
      </c>
      <c r="H61" s="145"/>
    </row>
    <row r="62" spans="1:8" ht="51" x14ac:dyDescent="0.2">
      <c r="A62" s="122"/>
      <c r="B62" s="132" t="s">
        <v>107</v>
      </c>
      <c r="C62" s="160" t="s">
        <v>110</v>
      </c>
      <c r="D62" s="134" t="s">
        <v>22</v>
      </c>
      <c r="E62" s="161">
        <v>2</v>
      </c>
      <c r="F62" s="162"/>
      <c r="G62" s="163">
        <f t="shared" si="4"/>
        <v>0</v>
      </c>
      <c r="H62" s="145"/>
    </row>
    <row r="63" spans="1:8" x14ac:dyDescent="0.2">
      <c r="A63" s="122"/>
      <c r="B63" s="132" t="s">
        <v>111</v>
      </c>
      <c r="C63" s="160" t="s">
        <v>112</v>
      </c>
      <c r="D63" s="134"/>
      <c r="E63" s="161"/>
      <c r="F63" s="162"/>
      <c r="G63" s="163"/>
      <c r="H63" s="145"/>
    </row>
    <row r="64" spans="1:8" ht="63.75" x14ac:dyDescent="0.2">
      <c r="A64" s="122"/>
      <c r="B64" s="132" t="s">
        <v>115</v>
      </c>
      <c r="C64" s="160" t="s">
        <v>114</v>
      </c>
      <c r="D64" s="134" t="s">
        <v>22</v>
      </c>
      <c r="E64" s="161">
        <v>1</v>
      </c>
      <c r="F64" s="162"/>
      <c r="G64" s="163">
        <f t="shared" si="4"/>
        <v>0</v>
      </c>
      <c r="H64" s="145"/>
    </row>
    <row r="65" spans="1:8" ht="38.25" x14ac:dyDescent="0.2">
      <c r="A65" s="122"/>
      <c r="B65" s="132" t="s">
        <v>431</v>
      </c>
      <c r="C65" s="160" t="s">
        <v>487</v>
      </c>
      <c r="D65" s="134" t="s">
        <v>22</v>
      </c>
      <c r="E65" s="161">
        <v>1</v>
      </c>
      <c r="F65" s="162"/>
      <c r="G65" s="163">
        <f t="shared" si="4"/>
        <v>0</v>
      </c>
      <c r="H65" s="145"/>
    </row>
    <row r="66" spans="1:8" ht="63.75" x14ac:dyDescent="0.2">
      <c r="A66" s="122"/>
      <c r="B66" s="132" t="s">
        <v>432</v>
      </c>
      <c r="C66" s="160" t="s">
        <v>113</v>
      </c>
      <c r="D66" s="134" t="s">
        <v>3</v>
      </c>
      <c r="E66" s="161">
        <f>+E59</f>
        <v>468</v>
      </c>
      <c r="F66" s="162"/>
      <c r="G66" s="163">
        <f t="shared" si="4"/>
        <v>0</v>
      </c>
      <c r="H66" s="145"/>
    </row>
    <row r="67" spans="1:8" x14ac:dyDescent="0.2">
      <c r="A67" s="122"/>
      <c r="B67" s="132" t="s">
        <v>118</v>
      </c>
      <c r="C67" s="160" t="s">
        <v>119</v>
      </c>
      <c r="D67" s="134"/>
      <c r="E67" s="161"/>
      <c r="F67" s="162"/>
      <c r="G67" s="163"/>
      <c r="H67" s="145"/>
    </row>
    <row r="68" spans="1:8" ht="51" x14ac:dyDescent="0.2">
      <c r="A68" s="122"/>
      <c r="B68" s="132" t="s">
        <v>117</v>
      </c>
      <c r="C68" s="160" t="s">
        <v>116</v>
      </c>
      <c r="D68" s="134" t="s">
        <v>3</v>
      </c>
      <c r="E68" s="161">
        <f>7*2</f>
        <v>14</v>
      </c>
      <c r="F68" s="162"/>
      <c r="G68" s="163">
        <f t="shared" ref="G68:G77" si="5">+ROUND((E68*F68),2)</f>
        <v>0</v>
      </c>
      <c r="H68" s="145"/>
    </row>
    <row r="69" spans="1:8" ht="51" x14ac:dyDescent="0.2">
      <c r="A69" s="122"/>
      <c r="B69" s="132" t="s">
        <v>433</v>
      </c>
      <c r="C69" s="160" t="s">
        <v>95</v>
      </c>
      <c r="D69" s="134" t="s">
        <v>3</v>
      </c>
      <c r="E69" s="161">
        <f>5*2</f>
        <v>10</v>
      </c>
      <c r="F69" s="162"/>
      <c r="G69" s="163">
        <f t="shared" si="5"/>
        <v>0</v>
      </c>
      <c r="H69" s="145"/>
    </row>
    <row r="70" spans="1:8" ht="51" x14ac:dyDescent="0.2">
      <c r="A70" s="122"/>
      <c r="B70" s="132" t="s">
        <v>434</v>
      </c>
      <c r="C70" s="160" t="s">
        <v>492</v>
      </c>
      <c r="D70" s="134" t="s">
        <v>1</v>
      </c>
      <c r="E70" s="161">
        <f>5*2</f>
        <v>10</v>
      </c>
      <c r="F70" s="162"/>
      <c r="G70" s="163">
        <f t="shared" ref="G70:G71" si="6">+ROUND((E70*F70),2)</f>
        <v>0</v>
      </c>
      <c r="H70" s="145"/>
    </row>
    <row r="71" spans="1:8" ht="38.25" x14ac:dyDescent="0.2">
      <c r="A71" s="122"/>
      <c r="B71" s="132" t="s">
        <v>435</v>
      </c>
      <c r="C71" s="160" t="s">
        <v>493</v>
      </c>
      <c r="D71" s="134" t="s">
        <v>37</v>
      </c>
      <c r="E71" s="161">
        <v>1</v>
      </c>
      <c r="F71" s="162"/>
      <c r="G71" s="163">
        <f t="shared" si="6"/>
        <v>0</v>
      </c>
      <c r="H71" s="145"/>
    </row>
    <row r="72" spans="1:8" ht="25.5" x14ac:dyDescent="0.2">
      <c r="A72" s="122"/>
      <c r="B72" s="132" t="s">
        <v>96</v>
      </c>
      <c r="C72" s="160" t="s">
        <v>488</v>
      </c>
      <c r="D72" s="134" t="s">
        <v>4</v>
      </c>
      <c r="E72" s="161">
        <v>450</v>
      </c>
      <c r="F72" s="162"/>
      <c r="G72" s="163">
        <f t="shared" si="5"/>
        <v>0</v>
      </c>
      <c r="H72" s="145"/>
    </row>
    <row r="73" spans="1:8" ht="25.5" x14ac:dyDescent="0.2">
      <c r="A73" s="122"/>
      <c r="B73" s="132" t="s">
        <v>436</v>
      </c>
      <c r="C73" s="160" t="s">
        <v>120</v>
      </c>
      <c r="D73" s="134" t="s">
        <v>1</v>
      </c>
      <c r="E73" s="161">
        <v>90</v>
      </c>
      <c r="F73" s="162"/>
      <c r="G73" s="163">
        <f t="shared" si="5"/>
        <v>0</v>
      </c>
      <c r="H73" s="145"/>
    </row>
    <row r="74" spans="1:8" ht="51" x14ac:dyDescent="0.2">
      <c r="A74" s="122"/>
      <c r="B74" s="132" t="s">
        <v>437</v>
      </c>
      <c r="C74" s="160" t="s">
        <v>489</v>
      </c>
      <c r="D74" s="134" t="s">
        <v>3</v>
      </c>
      <c r="E74" s="161">
        <f>150*4</f>
        <v>600</v>
      </c>
      <c r="F74" s="162"/>
      <c r="G74" s="163">
        <f t="shared" si="5"/>
        <v>0</v>
      </c>
      <c r="H74" s="145"/>
    </row>
    <row r="75" spans="1:8" ht="51" x14ac:dyDescent="0.2">
      <c r="A75" s="122"/>
      <c r="B75" s="132" t="s">
        <v>438</v>
      </c>
      <c r="C75" s="160" t="s">
        <v>121</v>
      </c>
      <c r="D75" s="134" t="s">
        <v>37</v>
      </c>
      <c r="E75" s="161">
        <v>1</v>
      </c>
      <c r="F75" s="162"/>
      <c r="G75" s="163">
        <f t="shared" si="5"/>
        <v>0</v>
      </c>
      <c r="H75" s="145"/>
    </row>
    <row r="76" spans="1:8" ht="51" x14ac:dyDescent="0.2">
      <c r="A76" s="122"/>
      <c r="B76" s="132" t="s">
        <v>494</v>
      </c>
      <c r="C76" s="160" t="s">
        <v>490</v>
      </c>
      <c r="D76" s="134" t="s">
        <v>1</v>
      </c>
      <c r="E76" s="161">
        <v>48</v>
      </c>
      <c r="F76" s="162"/>
      <c r="G76" s="163">
        <f t="shared" si="5"/>
        <v>0</v>
      </c>
      <c r="H76" s="145"/>
    </row>
    <row r="77" spans="1:8" ht="38.25" x14ac:dyDescent="0.2">
      <c r="A77" s="122"/>
      <c r="B77" s="132" t="s">
        <v>495</v>
      </c>
      <c r="C77" s="160" t="s">
        <v>491</v>
      </c>
      <c r="D77" s="134" t="s">
        <v>1</v>
      </c>
      <c r="E77" s="161">
        <v>150</v>
      </c>
      <c r="F77" s="162"/>
      <c r="G77" s="163">
        <f t="shared" si="5"/>
        <v>0</v>
      </c>
    </row>
    <row r="78" spans="1:8" ht="38.25" x14ac:dyDescent="0.2">
      <c r="A78" s="122"/>
      <c r="B78" s="137" t="s">
        <v>417</v>
      </c>
      <c r="C78" s="160" t="s">
        <v>26</v>
      </c>
      <c r="D78" s="134"/>
      <c r="E78" s="161"/>
      <c r="F78" s="162"/>
      <c r="G78" s="163">
        <f>+ROUND((SUM(G59:G77)*0.1),-1)</f>
        <v>0</v>
      </c>
    </row>
    <row r="79" spans="1:8" x14ac:dyDescent="0.2">
      <c r="A79" s="122"/>
      <c r="B79" s="132"/>
      <c r="C79" s="168" t="s">
        <v>122</v>
      </c>
      <c r="D79" s="134"/>
      <c r="E79" s="161"/>
      <c r="F79" s="162"/>
      <c r="G79" s="164">
        <f>SUM(G59:G78)</f>
        <v>0</v>
      </c>
    </row>
    <row r="80" spans="1:8" x14ac:dyDescent="0.2">
      <c r="A80" s="122"/>
      <c r="B80" s="95" t="s">
        <v>31</v>
      </c>
      <c r="C80" s="168" t="s">
        <v>8</v>
      </c>
      <c r="D80" s="134"/>
      <c r="E80" s="161"/>
      <c r="F80" s="162"/>
      <c r="G80" s="163"/>
    </row>
    <row r="81" spans="1:10" x14ac:dyDescent="0.2">
      <c r="A81" s="122"/>
      <c r="B81" s="132" t="s">
        <v>32</v>
      </c>
      <c r="C81" s="160" t="s">
        <v>29</v>
      </c>
      <c r="D81" s="134"/>
      <c r="E81" s="161"/>
      <c r="F81" s="162"/>
      <c r="G81" s="163"/>
    </row>
    <row r="82" spans="1:10" ht="51" x14ac:dyDescent="0.2">
      <c r="A82" s="122"/>
      <c r="B82" s="132" t="s">
        <v>123</v>
      </c>
      <c r="C82" s="160" t="s">
        <v>124</v>
      </c>
      <c r="D82" s="134" t="s">
        <v>3</v>
      </c>
      <c r="E82" s="161">
        <f>+(750)*2</f>
        <v>1500</v>
      </c>
      <c r="F82" s="162"/>
      <c r="G82" s="163">
        <f t="shared" ref="G82:G95" si="7">+ROUND((E82*F82),2)</f>
        <v>0</v>
      </c>
    </row>
    <row r="83" spans="1:10" ht="89.25" x14ac:dyDescent="0.2">
      <c r="A83" s="122"/>
      <c r="B83" s="132" t="s">
        <v>439</v>
      </c>
      <c r="C83" s="160" t="s">
        <v>473</v>
      </c>
      <c r="D83" s="134" t="s">
        <v>22</v>
      </c>
      <c r="E83" s="161">
        <v>12</v>
      </c>
      <c r="F83" s="162"/>
      <c r="G83" s="163">
        <f t="shared" si="7"/>
        <v>0</v>
      </c>
    </row>
    <row r="84" spans="1:10" ht="38.25" x14ac:dyDescent="0.2">
      <c r="A84" s="122"/>
      <c r="B84" s="132" t="s">
        <v>440</v>
      </c>
      <c r="C84" s="160" t="s">
        <v>270</v>
      </c>
      <c r="D84" s="134" t="s">
        <v>22</v>
      </c>
      <c r="E84" s="161">
        <v>1</v>
      </c>
      <c r="F84" s="162"/>
      <c r="G84" s="163">
        <f t="shared" si="7"/>
        <v>0</v>
      </c>
    </row>
    <row r="85" spans="1:10" ht="25.5" x14ac:dyDescent="0.2">
      <c r="A85" s="122"/>
      <c r="B85" s="132" t="s">
        <v>441</v>
      </c>
      <c r="C85" s="160" t="s">
        <v>315</v>
      </c>
      <c r="D85" s="134" t="s">
        <v>4</v>
      </c>
      <c r="E85" s="161">
        <v>1515</v>
      </c>
      <c r="F85" s="162"/>
      <c r="G85" s="163">
        <f t="shared" si="7"/>
        <v>0</v>
      </c>
    </row>
    <row r="86" spans="1:10" ht="25.5" x14ac:dyDescent="0.2">
      <c r="A86" s="122"/>
      <c r="B86" s="132" t="s">
        <v>442</v>
      </c>
      <c r="C86" s="160" t="s">
        <v>316</v>
      </c>
      <c r="D86" s="134" t="s">
        <v>4</v>
      </c>
      <c r="E86" s="161">
        <v>76</v>
      </c>
      <c r="F86" s="162"/>
      <c r="G86" s="163">
        <f t="shared" si="7"/>
        <v>0</v>
      </c>
    </row>
    <row r="87" spans="1:10" ht="25.5" x14ac:dyDescent="0.2">
      <c r="A87" s="122"/>
      <c r="B87" s="132" t="s">
        <v>125</v>
      </c>
      <c r="C87" s="160" t="s">
        <v>126</v>
      </c>
      <c r="D87" s="134" t="s">
        <v>11</v>
      </c>
      <c r="E87" s="161">
        <v>50</v>
      </c>
      <c r="F87" s="162"/>
      <c r="G87" s="163">
        <f t="shared" si="7"/>
        <v>0</v>
      </c>
    </row>
    <row r="88" spans="1:10" x14ac:dyDescent="0.2">
      <c r="A88" s="122"/>
      <c r="B88" s="132" t="s">
        <v>38</v>
      </c>
      <c r="C88" s="160" t="s">
        <v>127</v>
      </c>
      <c r="D88" s="134"/>
      <c r="E88" s="161"/>
      <c r="F88" s="162"/>
      <c r="G88" s="163"/>
    </row>
    <row r="89" spans="1:10" ht="38.25" x14ac:dyDescent="0.2">
      <c r="A89" s="122"/>
      <c r="B89" s="132" t="s">
        <v>137</v>
      </c>
      <c r="C89" s="160" t="s">
        <v>128</v>
      </c>
      <c r="D89" s="134" t="s">
        <v>4</v>
      </c>
      <c r="E89" s="161">
        <f>(338)*0.33</f>
        <v>111.54</v>
      </c>
      <c r="F89" s="162"/>
      <c r="G89" s="163">
        <f t="shared" si="7"/>
        <v>0</v>
      </c>
    </row>
    <row r="90" spans="1:10" ht="25.5" x14ac:dyDescent="0.2">
      <c r="A90" s="122"/>
      <c r="B90" s="132" t="s">
        <v>130</v>
      </c>
      <c r="C90" s="160" t="s">
        <v>129</v>
      </c>
      <c r="D90" s="134" t="s">
        <v>3</v>
      </c>
      <c r="E90" s="161">
        <f>(338)*1.5</f>
        <v>507</v>
      </c>
      <c r="F90" s="162"/>
      <c r="G90" s="163">
        <f t="shared" si="7"/>
        <v>0</v>
      </c>
    </row>
    <row r="91" spans="1:10" ht="76.5" x14ac:dyDescent="0.2">
      <c r="A91" s="122"/>
      <c r="B91" s="132" t="s">
        <v>132</v>
      </c>
      <c r="C91" s="160" t="s">
        <v>131</v>
      </c>
      <c r="D91" s="134" t="s">
        <v>4</v>
      </c>
      <c r="E91" s="161">
        <v>83.24</v>
      </c>
      <c r="F91" s="162"/>
      <c r="G91" s="163">
        <f t="shared" si="7"/>
        <v>0</v>
      </c>
    </row>
    <row r="92" spans="1:10" ht="63.75" x14ac:dyDescent="0.2">
      <c r="A92" s="122"/>
      <c r="B92" s="132" t="s">
        <v>133</v>
      </c>
      <c r="C92" s="160" t="s">
        <v>138</v>
      </c>
      <c r="D92" s="134" t="s">
        <v>4</v>
      </c>
      <c r="E92" s="161">
        <v>244.7</v>
      </c>
      <c r="F92" s="162"/>
      <c r="G92" s="163">
        <f t="shared" si="7"/>
        <v>0</v>
      </c>
    </row>
    <row r="93" spans="1:10" ht="51" x14ac:dyDescent="0.2">
      <c r="A93" s="122"/>
      <c r="B93" s="132" t="s">
        <v>134</v>
      </c>
      <c r="C93" s="160" t="s">
        <v>135</v>
      </c>
      <c r="D93" s="134" t="s">
        <v>3</v>
      </c>
      <c r="E93" s="161">
        <f>4*(338)</f>
        <v>1352</v>
      </c>
      <c r="F93" s="162"/>
      <c r="G93" s="163">
        <f t="shared" si="7"/>
        <v>0</v>
      </c>
    </row>
    <row r="94" spans="1:10" ht="63.75" x14ac:dyDescent="0.2">
      <c r="A94" s="122"/>
      <c r="B94" s="132" t="s">
        <v>443</v>
      </c>
      <c r="C94" s="160" t="s">
        <v>321</v>
      </c>
      <c r="D94" s="134" t="s">
        <v>4</v>
      </c>
      <c r="E94" s="161">
        <f>+E85-E95-E91-E92-E89-E41-E43-E107</f>
        <v>999.2</v>
      </c>
      <c r="F94" s="162"/>
      <c r="G94" s="163">
        <f t="shared" si="7"/>
        <v>0</v>
      </c>
      <c r="J94" s="71"/>
    </row>
    <row r="95" spans="1:10" ht="51" x14ac:dyDescent="0.2">
      <c r="A95" s="122"/>
      <c r="B95" s="132" t="s">
        <v>136</v>
      </c>
      <c r="C95" s="160" t="s">
        <v>474</v>
      </c>
      <c r="D95" s="134" t="s">
        <v>4</v>
      </c>
      <c r="E95" s="161">
        <f>+E98</f>
        <v>10.5</v>
      </c>
      <c r="F95" s="162"/>
      <c r="G95" s="163">
        <f t="shared" si="7"/>
        <v>0</v>
      </c>
    </row>
    <row r="96" spans="1:10" x14ac:dyDescent="0.2">
      <c r="A96" s="122"/>
      <c r="B96" s="132" t="s">
        <v>286</v>
      </c>
      <c r="C96" s="160" t="s">
        <v>318</v>
      </c>
      <c r="D96" s="134"/>
      <c r="E96" s="161"/>
      <c r="F96" s="162"/>
      <c r="G96" s="163"/>
    </row>
    <row r="97" spans="1:7" ht="25.5" x14ac:dyDescent="0.2">
      <c r="A97" s="122"/>
      <c r="B97" s="132" t="s">
        <v>317</v>
      </c>
      <c r="C97" s="160" t="s">
        <v>319</v>
      </c>
      <c r="D97" s="134" t="s">
        <v>4</v>
      </c>
      <c r="E97" s="161">
        <f>+E85-E98</f>
        <v>1504.5</v>
      </c>
      <c r="F97" s="162"/>
      <c r="G97" s="163">
        <f t="shared" ref="G97:G98" si="8">+ROUND((E97*F97),2)</f>
        <v>0</v>
      </c>
    </row>
    <row r="98" spans="1:7" ht="25.5" x14ac:dyDescent="0.2">
      <c r="A98" s="122"/>
      <c r="B98" s="132" t="s">
        <v>320</v>
      </c>
      <c r="C98" s="160" t="s">
        <v>475</v>
      </c>
      <c r="D98" s="134" t="s">
        <v>4</v>
      </c>
      <c r="E98" s="161">
        <f>+(14)*1.5*0.5</f>
        <v>10.5</v>
      </c>
      <c r="F98" s="162"/>
      <c r="G98" s="163">
        <f t="shared" si="8"/>
        <v>0</v>
      </c>
    </row>
    <row r="99" spans="1:7" ht="38.25" x14ac:dyDescent="0.2">
      <c r="A99" s="122"/>
      <c r="B99" s="137" t="s">
        <v>418</v>
      </c>
      <c r="C99" s="160" t="s">
        <v>26</v>
      </c>
      <c r="D99" s="134"/>
      <c r="E99" s="161"/>
      <c r="F99" s="162"/>
      <c r="G99" s="163">
        <f>+ROUND((SUM(G82:G98)*0.1),-1)</f>
        <v>0</v>
      </c>
    </row>
    <row r="100" spans="1:7" x14ac:dyDescent="0.2">
      <c r="A100" s="122"/>
      <c r="B100" s="132"/>
      <c r="C100" s="168" t="s">
        <v>139</v>
      </c>
      <c r="D100" s="134"/>
      <c r="E100" s="161"/>
      <c r="F100" s="162"/>
      <c r="G100" s="164">
        <f>SUM(G82:G99)</f>
        <v>0</v>
      </c>
    </row>
    <row r="101" spans="1:7" x14ac:dyDescent="0.2">
      <c r="A101" s="122"/>
      <c r="B101" s="95" t="s">
        <v>140</v>
      </c>
      <c r="C101" s="168" t="s">
        <v>9</v>
      </c>
      <c r="D101" s="134"/>
      <c r="E101" s="161"/>
      <c r="F101" s="162"/>
      <c r="G101" s="163"/>
    </row>
    <row r="102" spans="1:7" x14ac:dyDescent="0.2">
      <c r="A102" s="122"/>
      <c r="B102" s="132" t="s">
        <v>141</v>
      </c>
      <c r="C102" s="160" t="s">
        <v>142</v>
      </c>
      <c r="D102" s="134"/>
      <c r="E102" s="161"/>
      <c r="F102" s="162"/>
      <c r="G102" s="163"/>
    </row>
    <row r="103" spans="1:7" ht="89.25" x14ac:dyDescent="0.2">
      <c r="A103" s="122"/>
      <c r="B103" s="132" t="s">
        <v>350</v>
      </c>
      <c r="C103" s="160" t="s">
        <v>143</v>
      </c>
      <c r="D103" s="134" t="s">
        <v>22</v>
      </c>
      <c r="E103" s="161">
        <f>338</f>
        <v>338</v>
      </c>
      <c r="F103" s="162"/>
      <c r="G103" s="163">
        <f t="shared" ref="G103:G105" si="9">+ROUND((E103*F103),2)</f>
        <v>0</v>
      </c>
    </row>
    <row r="104" spans="1:7" ht="38.25" x14ac:dyDescent="0.2">
      <c r="A104" s="122"/>
      <c r="B104" s="132" t="s">
        <v>359</v>
      </c>
      <c r="C104" s="160" t="s">
        <v>497</v>
      </c>
      <c r="D104" s="134" t="s">
        <v>22</v>
      </c>
      <c r="E104" s="161">
        <v>2</v>
      </c>
      <c r="F104" s="162"/>
      <c r="G104" s="163">
        <f t="shared" si="9"/>
        <v>0</v>
      </c>
    </row>
    <row r="105" spans="1:7" ht="76.5" x14ac:dyDescent="0.2">
      <c r="A105" s="122"/>
      <c r="B105" s="132" t="s">
        <v>360</v>
      </c>
      <c r="C105" s="160" t="s">
        <v>496</v>
      </c>
      <c r="D105" s="134" t="s">
        <v>1</v>
      </c>
      <c r="E105" s="161">
        <v>14</v>
      </c>
      <c r="F105" s="162"/>
      <c r="G105" s="163">
        <f t="shared" si="9"/>
        <v>0</v>
      </c>
    </row>
    <row r="106" spans="1:7" x14ac:dyDescent="0.2">
      <c r="A106" s="122"/>
      <c r="B106" s="132" t="s">
        <v>152</v>
      </c>
      <c r="C106" s="160" t="s">
        <v>153</v>
      </c>
      <c r="D106" s="134"/>
      <c r="E106" s="161"/>
      <c r="F106" s="162"/>
      <c r="G106" s="163"/>
    </row>
    <row r="107" spans="1:7" ht="25.5" x14ac:dyDescent="0.2">
      <c r="A107" s="122"/>
      <c r="B107" s="132" t="s">
        <v>154</v>
      </c>
      <c r="C107" s="160" t="s">
        <v>156</v>
      </c>
      <c r="D107" s="134" t="s">
        <v>4</v>
      </c>
      <c r="E107" s="161">
        <f>(338)*0.15</f>
        <v>50.699999999999996</v>
      </c>
      <c r="F107" s="162"/>
      <c r="G107" s="163">
        <f t="shared" ref="G107:G108" si="10">+ROUND((E107*F107),2)</f>
        <v>0</v>
      </c>
    </row>
    <row r="108" spans="1:7" ht="89.25" x14ac:dyDescent="0.2">
      <c r="A108" s="122"/>
      <c r="B108" s="132" t="s">
        <v>155</v>
      </c>
      <c r="C108" s="160" t="s">
        <v>157</v>
      </c>
      <c r="D108" s="134" t="s">
        <v>35</v>
      </c>
      <c r="E108" s="161">
        <f>(338)*12.08</f>
        <v>4083.04</v>
      </c>
      <c r="F108" s="162"/>
      <c r="G108" s="163">
        <f t="shared" si="10"/>
        <v>0</v>
      </c>
    </row>
    <row r="109" spans="1:7" ht="38.25" x14ac:dyDescent="0.2">
      <c r="A109" s="122"/>
      <c r="B109" s="137" t="s">
        <v>419</v>
      </c>
      <c r="C109" s="160" t="s">
        <v>26</v>
      </c>
      <c r="D109" s="134"/>
      <c r="E109" s="161"/>
      <c r="F109" s="162"/>
      <c r="G109" s="163">
        <f>+ROUND((SUM(G103:G108)*0.1),-1)</f>
        <v>0</v>
      </c>
    </row>
    <row r="110" spans="1:7" x14ac:dyDescent="0.2">
      <c r="A110" s="122"/>
      <c r="B110" s="132"/>
      <c r="C110" s="168" t="s">
        <v>158</v>
      </c>
      <c r="D110" s="134"/>
      <c r="E110" s="161"/>
      <c r="F110" s="162"/>
      <c r="G110" s="164">
        <f>SUM(G103:G109)</f>
        <v>0</v>
      </c>
    </row>
    <row r="111" spans="1:7" x14ac:dyDescent="0.2">
      <c r="A111" s="122"/>
      <c r="B111" s="95" t="s">
        <v>159</v>
      </c>
      <c r="C111" s="168" t="s">
        <v>10</v>
      </c>
      <c r="D111" s="134"/>
      <c r="E111" s="161"/>
      <c r="F111" s="162"/>
      <c r="G111" s="163"/>
    </row>
    <row r="112" spans="1:7" x14ac:dyDescent="0.2">
      <c r="A112" s="122"/>
      <c r="B112" s="132" t="s">
        <v>160</v>
      </c>
      <c r="C112" s="160" t="s">
        <v>161</v>
      </c>
      <c r="D112" s="134"/>
      <c r="E112" s="161"/>
      <c r="F112" s="162"/>
      <c r="G112" s="163"/>
    </row>
    <row r="113" spans="1:7" ht="165.75" x14ac:dyDescent="0.2">
      <c r="A113" s="122"/>
      <c r="B113" s="132" t="s">
        <v>162</v>
      </c>
      <c r="C113" s="160" t="s">
        <v>163</v>
      </c>
      <c r="D113" s="134" t="s">
        <v>1</v>
      </c>
      <c r="E113" s="161">
        <v>170</v>
      </c>
      <c r="F113" s="162"/>
      <c r="G113" s="163">
        <f t="shared" ref="G113:G138" si="11">+ROUND((E113*F113),2)</f>
        <v>0</v>
      </c>
    </row>
    <row r="114" spans="1:7" ht="165.75" x14ac:dyDescent="0.2">
      <c r="A114" s="122"/>
      <c r="B114" s="132" t="s">
        <v>164</v>
      </c>
      <c r="C114" s="160" t="s">
        <v>165</v>
      </c>
      <c r="D114" s="134" t="s">
        <v>1</v>
      </c>
      <c r="E114" s="161">
        <v>160</v>
      </c>
      <c r="F114" s="162"/>
      <c r="G114" s="163">
        <f t="shared" si="11"/>
        <v>0</v>
      </c>
    </row>
    <row r="115" spans="1:7" ht="165.75" x14ac:dyDescent="0.2">
      <c r="A115" s="122"/>
      <c r="B115" s="132" t="s">
        <v>166</v>
      </c>
      <c r="C115" s="160" t="s">
        <v>167</v>
      </c>
      <c r="D115" s="134" t="s">
        <v>1</v>
      </c>
      <c r="E115" s="161">
        <v>8</v>
      </c>
      <c r="F115" s="162"/>
      <c r="G115" s="163">
        <f t="shared" si="11"/>
        <v>0</v>
      </c>
    </row>
    <row r="116" spans="1:7" x14ac:dyDescent="0.2">
      <c r="A116" s="122"/>
      <c r="B116" s="132" t="s">
        <v>170</v>
      </c>
      <c r="C116" s="160" t="s">
        <v>171</v>
      </c>
      <c r="D116" s="134"/>
      <c r="E116" s="161"/>
      <c r="F116" s="162"/>
      <c r="G116" s="163"/>
    </row>
    <row r="117" spans="1:7" ht="127.5" x14ac:dyDescent="0.2">
      <c r="A117" s="122"/>
      <c r="B117" s="132" t="s">
        <v>174</v>
      </c>
      <c r="C117" s="160" t="s">
        <v>478</v>
      </c>
      <c r="D117" s="134" t="s">
        <v>22</v>
      </c>
      <c r="E117" s="161">
        <v>2</v>
      </c>
      <c r="F117" s="162"/>
      <c r="G117" s="163">
        <f t="shared" si="11"/>
        <v>0</v>
      </c>
    </row>
    <row r="118" spans="1:7" ht="102" x14ac:dyDescent="0.2">
      <c r="A118" s="122"/>
      <c r="B118" s="132" t="s">
        <v>176</v>
      </c>
      <c r="C118" s="160" t="s">
        <v>175</v>
      </c>
      <c r="D118" s="134" t="s">
        <v>22</v>
      </c>
      <c r="E118" s="161">
        <v>5</v>
      </c>
      <c r="F118" s="162"/>
      <c r="G118" s="163">
        <f t="shared" si="11"/>
        <v>0</v>
      </c>
    </row>
    <row r="119" spans="1:7" ht="102" x14ac:dyDescent="0.2">
      <c r="A119" s="122"/>
      <c r="B119" s="132" t="s">
        <v>173</v>
      </c>
      <c r="C119" s="160" t="s">
        <v>177</v>
      </c>
      <c r="D119" s="134" t="s">
        <v>22</v>
      </c>
      <c r="E119" s="161">
        <v>2</v>
      </c>
      <c r="F119" s="162"/>
      <c r="G119" s="163">
        <f t="shared" si="11"/>
        <v>0</v>
      </c>
    </row>
    <row r="120" spans="1:7" ht="114.75" x14ac:dyDescent="0.2">
      <c r="A120" s="122"/>
      <c r="B120" s="132" t="s">
        <v>183</v>
      </c>
      <c r="C120" s="160" t="s">
        <v>483</v>
      </c>
      <c r="D120" s="134" t="s">
        <v>22</v>
      </c>
      <c r="E120" s="161">
        <v>1</v>
      </c>
      <c r="F120" s="162"/>
      <c r="G120" s="163">
        <f t="shared" si="11"/>
        <v>0</v>
      </c>
    </row>
    <row r="121" spans="1:7" ht="127.5" x14ac:dyDescent="0.2">
      <c r="A121" s="122"/>
      <c r="B121" s="132" t="s">
        <v>444</v>
      </c>
      <c r="C121" s="160" t="s">
        <v>184</v>
      </c>
      <c r="D121" s="134" t="s">
        <v>22</v>
      </c>
      <c r="E121" s="161">
        <v>9</v>
      </c>
      <c r="F121" s="162"/>
      <c r="G121" s="163">
        <f t="shared" si="11"/>
        <v>0</v>
      </c>
    </row>
    <row r="122" spans="1:7" ht="127.5" x14ac:dyDescent="0.2">
      <c r="A122" s="122"/>
      <c r="B122" s="132" t="s">
        <v>445</v>
      </c>
      <c r="C122" s="160" t="s">
        <v>185</v>
      </c>
      <c r="D122" s="134" t="s">
        <v>22</v>
      </c>
      <c r="E122" s="161">
        <v>1</v>
      </c>
      <c r="F122" s="162"/>
      <c r="G122" s="163">
        <f t="shared" si="11"/>
        <v>0</v>
      </c>
    </row>
    <row r="123" spans="1:7" x14ac:dyDescent="0.2">
      <c r="A123" s="122"/>
      <c r="B123" s="132" t="s">
        <v>186</v>
      </c>
      <c r="C123" s="160" t="s">
        <v>187</v>
      </c>
      <c r="D123" s="134"/>
      <c r="E123" s="161"/>
      <c r="F123" s="162"/>
      <c r="G123" s="163"/>
    </row>
    <row r="124" spans="1:7" ht="51" x14ac:dyDescent="0.2">
      <c r="A124" s="122"/>
      <c r="B124" s="132" t="s">
        <v>188</v>
      </c>
      <c r="C124" s="160" t="s">
        <v>224</v>
      </c>
      <c r="D124" s="134" t="s">
        <v>22</v>
      </c>
      <c r="E124" s="161">
        <v>5</v>
      </c>
      <c r="F124" s="162"/>
      <c r="G124" s="163">
        <f t="shared" si="11"/>
        <v>0</v>
      </c>
    </row>
    <row r="125" spans="1:7" ht="51" x14ac:dyDescent="0.2">
      <c r="A125" s="122"/>
      <c r="B125" s="132" t="s">
        <v>189</v>
      </c>
      <c r="C125" s="160" t="s">
        <v>225</v>
      </c>
      <c r="D125" s="134" t="s">
        <v>22</v>
      </c>
      <c r="E125" s="161">
        <v>3</v>
      </c>
      <c r="F125" s="162"/>
      <c r="G125" s="163">
        <f t="shared" si="11"/>
        <v>0</v>
      </c>
    </row>
    <row r="126" spans="1:7" ht="25.5" x14ac:dyDescent="0.2">
      <c r="A126" s="122"/>
      <c r="B126" s="132" t="s">
        <v>446</v>
      </c>
      <c r="C126" s="160" t="s">
        <v>191</v>
      </c>
      <c r="D126" s="134" t="s">
        <v>1</v>
      </c>
      <c r="E126" s="161">
        <v>15</v>
      </c>
      <c r="F126" s="162"/>
      <c r="G126" s="163">
        <f t="shared" si="11"/>
        <v>0</v>
      </c>
    </row>
    <row r="127" spans="1:7" x14ac:dyDescent="0.2">
      <c r="A127" s="122"/>
      <c r="B127" s="132" t="s">
        <v>194</v>
      </c>
      <c r="C127" s="160" t="s">
        <v>195</v>
      </c>
      <c r="D127" s="134"/>
      <c r="E127" s="161"/>
      <c r="F127" s="162"/>
      <c r="G127" s="163"/>
    </row>
    <row r="128" spans="1:7" x14ac:dyDescent="0.2">
      <c r="A128" s="122"/>
      <c r="B128" s="132" t="s">
        <v>193</v>
      </c>
      <c r="C128" s="160" t="s">
        <v>192</v>
      </c>
      <c r="D128" s="134" t="s">
        <v>1</v>
      </c>
      <c r="E128" s="161">
        <f>338</f>
        <v>338</v>
      </c>
      <c r="F128" s="162"/>
      <c r="G128" s="163">
        <f t="shared" si="11"/>
        <v>0</v>
      </c>
    </row>
    <row r="129" spans="1:9" ht="38.25" x14ac:dyDescent="0.2">
      <c r="A129" s="122"/>
      <c r="B129" s="132" t="s">
        <v>197</v>
      </c>
      <c r="C129" s="160" t="s">
        <v>196</v>
      </c>
      <c r="D129" s="134" t="s">
        <v>1</v>
      </c>
      <c r="E129" s="161">
        <v>338</v>
      </c>
      <c r="F129" s="162"/>
      <c r="G129" s="163">
        <f t="shared" si="11"/>
        <v>0</v>
      </c>
    </row>
    <row r="130" spans="1:9" ht="51" x14ac:dyDescent="0.2">
      <c r="A130" s="122"/>
      <c r="B130" s="132" t="s">
        <v>199</v>
      </c>
      <c r="C130" s="160" t="s">
        <v>198</v>
      </c>
      <c r="D130" s="134" t="s">
        <v>1</v>
      </c>
      <c r="E130" s="161">
        <f>+E129</f>
        <v>338</v>
      </c>
      <c r="F130" s="162"/>
      <c r="G130" s="163">
        <f t="shared" si="11"/>
        <v>0</v>
      </c>
    </row>
    <row r="131" spans="1:9" x14ac:dyDescent="0.2">
      <c r="A131" s="122"/>
      <c r="B131" s="132" t="s">
        <v>202</v>
      </c>
      <c r="C131" s="160" t="s">
        <v>203</v>
      </c>
      <c r="D131" s="134"/>
      <c r="E131" s="161"/>
      <c r="F131" s="162"/>
      <c r="G131" s="163"/>
    </row>
    <row r="132" spans="1:9" ht="25.5" x14ac:dyDescent="0.2">
      <c r="A132" s="122"/>
      <c r="B132" s="132" t="s">
        <v>205</v>
      </c>
      <c r="C132" s="160" t="s">
        <v>204</v>
      </c>
      <c r="D132" s="134" t="s">
        <v>22</v>
      </c>
      <c r="E132" s="161">
        <v>2</v>
      </c>
      <c r="F132" s="162"/>
      <c r="G132" s="163">
        <f t="shared" si="11"/>
        <v>0</v>
      </c>
    </row>
    <row r="133" spans="1:9" ht="38.25" x14ac:dyDescent="0.2">
      <c r="A133" s="122"/>
      <c r="B133" s="132" t="s">
        <v>206</v>
      </c>
      <c r="C133" s="160" t="s">
        <v>207</v>
      </c>
      <c r="D133" s="134" t="s">
        <v>22</v>
      </c>
      <c r="E133" s="161">
        <v>1</v>
      </c>
      <c r="F133" s="162"/>
      <c r="G133" s="163">
        <f t="shared" si="11"/>
        <v>0</v>
      </c>
    </row>
    <row r="134" spans="1:9" ht="38.25" x14ac:dyDescent="0.2">
      <c r="A134" s="122"/>
      <c r="B134" s="132" t="s">
        <v>208</v>
      </c>
      <c r="C134" s="160" t="s">
        <v>209</v>
      </c>
      <c r="D134" s="134" t="s">
        <v>22</v>
      </c>
      <c r="E134" s="161">
        <v>2</v>
      </c>
      <c r="F134" s="162"/>
      <c r="G134" s="163">
        <f t="shared" si="11"/>
        <v>0</v>
      </c>
    </row>
    <row r="135" spans="1:9" ht="38.25" x14ac:dyDescent="0.2">
      <c r="A135" s="122"/>
      <c r="B135" s="132" t="s">
        <v>211</v>
      </c>
      <c r="C135" s="160" t="s">
        <v>210</v>
      </c>
      <c r="D135" s="134" t="s">
        <v>22</v>
      </c>
      <c r="E135" s="161">
        <v>2</v>
      </c>
      <c r="F135" s="162"/>
      <c r="G135" s="163">
        <f t="shared" si="11"/>
        <v>0</v>
      </c>
    </row>
    <row r="136" spans="1:9" ht="38.25" x14ac:dyDescent="0.2">
      <c r="A136" s="122"/>
      <c r="B136" s="132" t="s">
        <v>213</v>
      </c>
      <c r="C136" s="160" t="s">
        <v>212</v>
      </c>
      <c r="D136" s="134" t="s">
        <v>22</v>
      </c>
      <c r="E136" s="161">
        <v>3</v>
      </c>
      <c r="F136" s="162"/>
      <c r="G136" s="163">
        <f t="shared" si="11"/>
        <v>0</v>
      </c>
    </row>
    <row r="137" spans="1:9" ht="25.5" x14ac:dyDescent="0.2">
      <c r="A137" s="122"/>
      <c r="B137" s="132" t="s">
        <v>217</v>
      </c>
      <c r="C137" s="160" t="s">
        <v>216</v>
      </c>
      <c r="D137" s="134" t="s">
        <v>22</v>
      </c>
      <c r="E137" s="161">
        <v>1</v>
      </c>
      <c r="F137" s="162"/>
      <c r="G137" s="163">
        <f t="shared" si="11"/>
        <v>0</v>
      </c>
    </row>
    <row r="138" spans="1:9" ht="38.25" x14ac:dyDescent="0.2">
      <c r="A138" s="122"/>
      <c r="B138" s="132" t="s">
        <v>447</v>
      </c>
      <c r="C138" s="160" t="s">
        <v>222</v>
      </c>
      <c r="D138" s="134" t="s">
        <v>1</v>
      </c>
      <c r="E138" s="161">
        <v>12</v>
      </c>
      <c r="F138" s="162"/>
      <c r="G138" s="163">
        <f t="shared" si="11"/>
        <v>0</v>
      </c>
    </row>
    <row r="139" spans="1:9" ht="38.25" x14ac:dyDescent="0.2">
      <c r="A139" s="122"/>
      <c r="B139" s="137" t="s">
        <v>420</v>
      </c>
      <c r="C139" s="160" t="s">
        <v>26</v>
      </c>
      <c r="D139" s="134"/>
      <c r="E139" s="161"/>
      <c r="F139" s="162"/>
      <c r="G139" s="163">
        <f>+ROUND((SUM(G113:G138)*0.1),-1)</f>
        <v>0</v>
      </c>
    </row>
    <row r="140" spans="1:9" x14ac:dyDescent="0.2">
      <c r="A140" s="122"/>
      <c r="B140" s="132"/>
      <c r="C140" s="168" t="s">
        <v>218</v>
      </c>
      <c r="D140" s="134"/>
      <c r="E140" s="161"/>
      <c r="F140" s="162"/>
      <c r="G140" s="164">
        <f>SUM(G113:G139)</f>
        <v>0</v>
      </c>
    </row>
    <row r="141" spans="1:9" x14ac:dyDescent="0.2">
      <c r="A141" s="73"/>
      <c r="B141" s="95" t="s">
        <v>219</v>
      </c>
      <c r="C141" s="168" t="s">
        <v>220</v>
      </c>
      <c r="D141" s="134"/>
      <c r="E141" s="161"/>
      <c r="F141" s="162"/>
      <c r="G141" s="163"/>
      <c r="H141" s="73"/>
      <c r="I141" s="73"/>
    </row>
    <row r="142" spans="1:9" ht="293.25" x14ac:dyDescent="0.2">
      <c r="A142" s="73"/>
      <c r="B142" s="132" t="s">
        <v>223</v>
      </c>
      <c r="C142" s="160" t="s">
        <v>227</v>
      </c>
      <c r="D142" s="134" t="s">
        <v>22</v>
      </c>
      <c r="E142" s="161">
        <v>8</v>
      </c>
      <c r="F142" s="162"/>
      <c r="G142" s="163">
        <f t="shared" ref="G142:G145" si="12">+ROUND((E142*F142),2)</f>
        <v>0</v>
      </c>
      <c r="H142" s="73"/>
      <c r="I142" s="73"/>
    </row>
    <row r="143" spans="1:9" ht="140.25" x14ac:dyDescent="0.2">
      <c r="A143" s="73"/>
      <c r="B143" s="132" t="s">
        <v>228</v>
      </c>
      <c r="C143" s="160" t="s">
        <v>479</v>
      </c>
      <c r="D143" s="134" t="s">
        <v>22</v>
      </c>
      <c r="E143" s="161"/>
      <c r="F143" s="162"/>
      <c r="G143" s="163">
        <f t="shared" si="12"/>
        <v>0</v>
      </c>
      <c r="H143" s="73"/>
      <c r="I143" s="73"/>
    </row>
    <row r="144" spans="1:9" ht="140.25" x14ac:dyDescent="0.2">
      <c r="A144" s="73"/>
      <c r="B144" s="132" t="s">
        <v>230</v>
      </c>
      <c r="C144" s="160" t="s">
        <v>480</v>
      </c>
      <c r="D144" s="134" t="s">
        <v>22</v>
      </c>
      <c r="E144" s="161">
        <v>8</v>
      </c>
      <c r="F144" s="162"/>
      <c r="G144" s="163">
        <f t="shared" si="12"/>
        <v>0</v>
      </c>
      <c r="H144" s="73"/>
      <c r="I144" s="73"/>
    </row>
    <row r="145" spans="1:9" ht="140.25" x14ac:dyDescent="0.2">
      <c r="A145" s="73"/>
      <c r="B145" s="132" t="s">
        <v>231</v>
      </c>
      <c r="C145" s="160" t="s">
        <v>481</v>
      </c>
      <c r="D145" s="134" t="s">
        <v>22</v>
      </c>
      <c r="E145" s="161"/>
      <c r="F145" s="162"/>
      <c r="G145" s="163">
        <f t="shared" si="12"/>
        <v>0</v>
      </c>
      <c r="H145" s="73"/>
      <c r="I145" s="73"/>
    </row>
    <row r="146" spans="1:9" ht="38.25" x14ac:dyDescent="0.2">
      <c r="B146" s="137" t="s">
        <v>421</v>
      </c>
      <c r="C146" s="160" t="s">
        <v>26</v>
      </c>
      <c r="D146" s="134"/>
      <c r="E146" s="161"/>
      <c r="F146" s="162"/>
      <c r="G146" s="163">
        <f>+ROUND((SUM(G142:G145)*0.1),-1)</f>
        <v>0</v>
      </c>
      <c r="H146" s="73"/>
      <c r="I146" s="73"/>
    </row>
    <row r="147" spans="1:9" x14ac:dyDescent="0.2">
      <c r="B147" s="132"/>
      <c r="C147" s="168" t="s">
        <v>229</v>
      </c>
      <c r="D147" s="134"/>
      <c r="E147" s="161"/>
      <c r="F147" s="162"/>
      <c r="G147" s="164">
        <f>SUM(G142:G146)</f>
        <v>0</v>
      </c>
      <c r="H147" s="73"/>
      <c r="I147" s="73"/>
    </row>
    <row r="148" spans="1:9" x14ac:dyDescent="0.2">
      <c r="F148" s="99"/>
    </row>
    <row r="149" spans="1:9" x14ac:dyDescent="0.2">
      <c r="C149" s="68"/>
    </row>
    <row r="150" spans="1:9" x14ac:dyDescent="0.2">
      <c r="C150" s="77"/>
      <c r="D150" s="67"/>
      <c r="E150" s="76"/>
      <c r="F150" s="98"/>
      <c r="G150" s="69"/>
    </row>
    <row r="151" spans="1:9" x14ac:dyDescent="0.2">
      <c r="C151" s="77"/>
      <c r="D151" s="67"/>
      <c r="E151" s="76"/>
      <c r="F151" s="98"/>
      <c r="G151" s="69"/>
    </row>
    <row r="152" spans="1:9" x14ac:dyDescent="0.2">
      <c r="C152" s="77"/>
      <c r="D152" s="67"/>
      <c r="E152" s="76"/>
      <c r="F152" s="98"/>
      <c r="G152" s="69"/>
    </row>
    <row r="153" spans="1:9" x14ac:dyDescent="0.2">
      <c r="C153" s="74"/>
      <c r="D153" s="67"/>
      <c r="E153" s="75"/>
      <c r="F153" s="98"/>
      <c r="G153" s="69"/>
    </row>
    <row r="154" spans="1:9" x14ac:dyDescent="0.2">
      <c r="C154" s="74"/>
      <c r="D154" s="70"/>
      <c r="E154" s="93"/>
      <c r="F154" s="98"/>
      <c r="G154" s="69"/>
    </row>
    <row r="155" spans="1:9" x14ac:dyDescent="0.2">
      <c r="C155" s="74"/>
      <c r="D155" s="67"/>
      <c r="E155" s="76"/>
      <c r="F155" s="98"/>
      <c r="G155" s="69"/>
    </row>
    <row r="156" spans="1:9" x14ac:dyDescent="0.2">
      <c r="C156" s="78"/>
      <c r="D156" s="67"/>
      <c r="E156" s="76"/>
      <c r="F156" s="98"/>
      <c r="G156" s="69"/>
    </row>
    <row r="157" spans="1:9" x14ac:dyDescent="0.2">
      <c r="C157" s="76"/>
      <c r="D157" s="70"/>
      <c r="E157" s="76"/>
      <c r="F157" s="98"/>
      <c r="G157" s="69"/>
    </row>
    <row r="158" spans="1:9" x14ac:dyDescent="0.2">
      <c r="C158" s="69"/>
      <c r="D158" s="67"/>
      <c r="E158" s="75"/>
      <c r="F158" s="98"/>
      <c r="G158" s="69"/>
    </row>
    <row r="159" spans="1:9" x14ac:dyDescent="0.2">
      <c r="C159" s="68"/>
      <c r="D159" s="70"/>
      <c r="E159" s="76"/>
      <c r="F159" s="98"/>
      <c r="G159" s="69"/>
    </row>
    <row r="160" spans="1:9" x14ac:dyDescent="0.2">
      <c r="C160" s="74"/>
      <c r="D160" s="67"/>
      <c r="E160" s="76"/>
      <c r="F160" s="98"/>
      <c r="G160" s="69"/>
    </row>
    <row r="161" spans="2:7" x14ac:dyDescent="0.2">
      <c r="C161" s="69"/>
      <c r="D161" s="67"/>
      <c r="E161" s="76"/>
      <c r="F161" s="98"/>
      <c r="G161" s="69"/>
    </row>
    <row r="162" spans="2:7" x14ac:dyDescent="0.2">
      <c r="C162" s="74"/>
      <c r="D162" s="67"/>
      <c r="E162" s="76"/>
      <c r="F162" s="98"/>
      <c r="G162" s="69"/>
    </row>
    <row r="163" spans="2:7" x14ac:dyDescent="0.2">
      <c r="C163" s="74"/>
      <c r="D163" s="67"/>
      <c r="E163" s="76"/>
      <c r="F163" s="98"/>
      <c r="G163" s="69"/>
    </row>
    <row r="164" spans="2:7" x14ac:dyDescent="0.2">
      <c r="C164" s="69"/>
      <c r="D164" s="70"/>
      <c r="E164" s="76"/>
      <c r="F164" s="98"/>
      <c r="G164" s="69"/>
    </row>
    <row r="165" spans="2:7" x14ac:dyDescent="0.2">
      <c r="C165" s="74"/>
      <c r="D165" s="67"/>
      <c r="E165" s="76"/>
      <c r="F165" s="98"/>
      <c r="G165" s="69"/>
    </row>
    <row r="167" spans="2:7" x14ac:dyDescent="0.2">
      <c r="B167" s="51"/>
      <c r="D167" s="51"/>
      <c r="E167" s="51"/>
    </row>
    <row r="168" spans="2:7" x14ac:dyDescent="0.2">
      <c r="C168" s="74"/>
      <c r="D168" s="67"/>
      <c r="E168" s="76"/>
      <c r="F168" s="98"/>
      <c r="G168" s="69"/>
    </row>
    <row r="169" spans="2:7" x14ac:dyDescent="0.2">
      <c r="B169" s="51"/>
      <c r="D169" s="51"/>
      <c r="E169" s="51"/>
    </row>
    <row r="170" spans="2:7" x14ac:dyDescent="0.2">
      <c r="B170" s="51"/>
      <c r="D170" s="51"/>
      <c r="E170" s="51"/>
    </row>
    <row r="171" spans="2:7" x14ac:dyDescent="0.2">
      <c r="B171" s="51"/>
      <c r="D171" s="51"/>
      <c r="E171" s="51"/>
    </row>
    <row r="172" spans="2:7" x14ac:dyDescent="0.2">
      <c r="B172" s="51"/>
      <c r="D172" s="51"/>
      <c r="E172" s="51"/>
    </row>
    <row r="173" spans="2:7" x14ac:dyDescent="0.2">
      <c r="B173" s="111"/>
      <c r="C173" s="68"/>
      <c r="D173" s="70"/>
      <c r="E173" s="76"/>
      <c r="F173" s="98"/>
      <c r="G173" s="69"/>
    </row>
    <row r="174" spans="2:7" x14ac:dyDescent="0.2">
      <c r="B174" s="112"/>
      <c r="C174" s="73"/>
      <c r="D174" s="94"/>
      <c r="E174" s="92"/>
      <c r="F174" s="73"/>
      <c r="G174" s="73"/>
    </row>
    <row r="175" spans="2:7" x14ac:dyDescent="0.2">
      <c r="B175" s="112"/>
      <c r="C175" s="73"/>
      <c r="D175" s="94"/>
      <c r="E175" s="92"/>
      <c r="F175" s="73"/>
      <c r="G175" s="73"/>
    </row>
    <row r="176" spans="2:7" x14ac:dyDescent="0.2">
      <c r="B176" s="112"/>
      <c r="C176" s="73"/>
      <c r="D176" s="94"/>
      <c r="E176" s="92"/>
      <c r="F176" s="73"/>
      <c r="G176" s="73"/>
    </row>
    <row r="177" spans="2:7" x14ac:dyDescent="0.2">
      <c r="B177" s="112"/>
      <c r="C177" s="73"/>
      <c r="D177" s="94"/>
      <c r="E177" s="92"/>
      <c r="F177" s="73"/>
      <c r="G177" s="73"/>
    </row>
    <row r="178" spans="2:7" x14ac:dyDescent="0.2">
      <c r="B178" s="112"/>
      <c r="C178" s="73"/>
      <c r="D178" s="94"/>
      <c r="E178" s="92"/>
      <c r="F178" s="73"/>
      <c r="G178" s="73"/>
    </row>
    <row r="179" spans="2:7" x14ac:dyDescent="0.2">
      <c r="B179" s="112"/>
      <c r="C179" s="73"/>
      <c r="D179" s="94"/>
      <c r="E179" s="92"/>
      <c r="F179" s="73"/>
      <c r="G179" s="73"/>
    </row>
    <row r="180" spans="2:7" x14ac:dyDescent="0.2">
      <c r="B180" s="112"/>
      <c r="C180" s="73"/>
      <c r="D180" s="94"/>
      <c r="E180" s="92"/>
      <c r="F180" s="73"/>
      <c r="G180" s="73"/>
    </row>
    <row r="181" spans="2:7" x14ac:dyDescent="0.2">
      <c r="B181" s="112"/>
      <c r="C181" s="73"/>
      <c r="D181" s="94"/>
      <c r="E181" s="92"/>
      <c r="F181" s="73"/>
      <c r="G181" s="73"/>
    </row>
    <row r="182" spans="2:7" x14ac:dyDescent="0.2">
      <c r="B182" s="112"/>
      <c r="C182" s="73"/>
      <c r="D182" s="94"/>
      <c r="E182" s="92"/>
      <c r="F182" s="73"/>
      <c r="G182" s="73"/>
    </row>
    <row r="183" spans="2:7" x14ac:dyDescent="0.2">
      <c r="B183" s="112"/>
      <c r="C183" s="73"/>
      <c r="D183" s="94"/>
      <c r="E183" s="92"/>
      <c r="F183" s="73"/>
      <c r="G183" s="73"/>
    </row>
    <row r="184" spans="2:7" x14ac:dyDescent="0.2">
      <c r="B184" s="112"/>
      <c r="C184" s="73"/>
      <c r="D184" s="94"/>
      <c r="E184" s="92"/>
      <c r="F184" s="73"/>
      <c r="G184" s="73"/>
    </row>
    <row r="185" spans="2:7" x14ac:dyDescent="0.2">
      <c r="B185" s="112"/>
      <c r="C185" s="73"/>
      <c r="D185" s="94"/>
      <c r="E185" s="92"/>
      <c r="F185" s="73"/>
      <c r="G185" s="73"/>
    </row>
  </sheetData>
  <pageMargins left="0.98425196850393704" right="0.39370078740157483" top="0.78740157480314965" bottom="0.78740157480314965" header="0.47244094488188981" footer="0"/>
  <pageSetup paperSize="9" scale="91" fitToHeight="10" orientation="portrait" r:id="rId1"/>
  <headerFooter alignWithMargins="0">
    <oddFooter>&amp;L&amp;A&amp;R&amp;9Stran &amp;P/&amp;N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4E8902-F978-466A-9BE0-5233F061A214}">
  <sheetPr>
    <pageSetUpPr fitToPage="1"/>
  </sheetPr>
  <dimension ref="A1:R184"/>
  <sheetViews>
    <sheetView topLeftCell="B1" zoomScale="115" zoomScaleNormal="115" workbookViewId="0">
      <selection activeCell="F15" sqref="F15:F183"/>
    </sheetView>
  </sheetViews>
  <sheetFormatPr defaultRowHeight="12.75" x14ac:dyDescent="0.2"/>
  <cols>
    <col min="1" max="1" width="1.83203125" style="51" hidden="1" customWidth="1"/>
    <col min="2" max="2" width="7.1640625" style="110" bestFit="1" customWidth="1"/>
    <col min="3" max="3" width="58.5" style="51" customWidth="1"/>
    <col min="4" max="4" width="7.6640625" style="72" bestFit="1" customWidth="1"/>
    <col min="5" max="5" width="9.5" style="79" bestFit="1" customWidth="1"/>
    <col min="6" max="6" width="12" style="51" customWidth="1"/>
    <col min="7" max="7" width="13.6640625" style="51" bestFit="1" customWidth="1"/>
    <col min="8" max="8" width="6.6640625" style="51" customWidth="1"/>
    <col min="9" max="16384" width="9.33203125" style="51"/>
  </cols>
  <sheetData>
    <row r="1" spans="2:7" x14ac:dyDescent="0.2">
      <c r="B1" s="167" t="s">
        <v>25</v>
      </c>
      <c r="C1" s="106" t="s">
        <v>257</v>
      </c>
      <c r="D1" s="107"/>
      <c r="E1" s="107"/>
      <c r="F1" s="107"/>
      <c r="G1" s="107"/>
    </row>
    <row r="2" spans="2:7" x14ac:dyDescent="0.2">
      <c r="B2" s="89"/>
      <c r="C2" s="101"/>
      <c r="D2" s="70"/>
      <c r="E2" s="76"/>
      <c r="F2" s="69"/>
    </row>
    <row r="3" spans="2:7" x14ac:dyDescent="0.2">
      <c r="B3" s="132" t="s">
        <v>12</v>
      </c>
      <c r="C3" s="133" t="s">
        <v>6</v>
      </c>
      <c r="D3" s="134"/>
      <c r="E3" s="135"/>
      <c r="F3" s="133"/>
      <c r="G3" s="136">
        <f>+G28</f>
        <v>0</v>
      </c>
    </row>
    <row r="4" spans="2:7" x14ac:dyDescent="0.2">
      <c r="B4" s="132" t="s">
        <v>13</v>
      </c>
      <c r="C4" s="133" t="s">
        <v>8</v>
      </c>
      <c r="D4" s="134"/>
      <c r="E4" s="135"/>
      <c r="F4" s="133"/>
      <c r="G4" s="136">
        <f>+G44</f>
        <v>0</v>
      </c>
    </row>
    <row r="5" spans="2:7" x14ac:dyDescent="0.2">
      <c r="B5" s="132" t="s">
        <v>14</v>
      </c>
      <c r="C5" s="133" t="s">
        <v>9</v>
      </c>
      <c r="D5" s="134"/>
      <c r="E5" s="135"/>
      <c r="F5" s="133"/>
      <c r="G5" s="136">
        <f>+G80</f>
        <v>0</v>
      </c>
    </row>
    <row r="6" spans="2:7" x14ac:dyDescent="0.2">
      <c r="B6" s="132" t="s">
        <v>31</v>
      </c>
      <c r="C6" s="133" t="s">
        <v>328</v>
      </c>
      <c r="D6" s="134"/>
      <c r="E6" s="135"/>
      <c r="F6" s="133"/>
      <c r="G6" s="136">
        <f>+G91</f>
        <v>0</v>
      </c>
    </row>
    <row r="7" spans="2:7" x14ac:dyDescent="0.2">
      <c r="B7" s="132" t="s">
        <v>140</v>
      </c>
      <c r="C7" s="133" t="s">
        <v>502</v>
      </c>
      <c r="D7" s="134"/>
      <c r="E7" s="135"/>
      <c r="F7" s="133"/>
      <c r="G7" s="136">
        <f>+G121</f>
        <v>0</v>
      </c>
    </row>
    <row r="8" spans="2:7" x14ac:dyDescent="0.2">
      <c r="B8" s="132" t="s">
        <v>159</v>
      </c>
      <c r="C8" s="133" t="s">
        <v>273</v>
      </c>
      <c r="D8" s="134"/>
      <c r="E8" s="135"/>
      <c r="F8" s="133"/>
      <c r="G8" s="136">
        <f>+G141</f>
        <v>0</v>
      </c>
    </row>
    <row r="9" spans="2:7" x14ac:dyDescent="0.2">
      <c r="B9" s="132" t="s">
        <v>219</v>
      </c>
      <c r="C9" s="133" t="s">
        <v>274</v>
      </c>
      <c r="D9" s="134"/>
      <c r="E9" s="135"/>
      <c r="F9" s="133"/>
      <c r="G9" s="136">
        <f>+G183</f>
        <v>0</v>
      </c>
    </row>
    <row r="10" spans="2:7" x14ac:dyDescent="0.2">
      <c r="B10" s="132"/>
      <c r="C10" s="139" t="s">
        <v>0</v>
      </c>
      <c r="D10" s="97"/>
      <c r="E10" s="138"/>
      <c r="F10" s="140"/>
      <c r="G10" s="141">
        <f>SUM(G3:G9)</f>
        <v>0</v>
      </c>
    </row>
    <row r="11" spans="2:7" x14ac:dyDescent="0.2">
      <c r="B11" s="152"/>
      <c r="C11" s="153"/>
      <c r="D11" s="81"/>
      <c r="E11" s="91"/>
      <c r="F11" s="154"/>
      <c r="G11" s="155"/>
    </row>
    <row r="12" spans="2:7" x14ac:dyDescent="0.2">
      <c r="B12" s="152"/>
      <c r="C12" s="153"/>
      <c r="D12" s="81"/>
      <c r="E12" s="91"/>
      <c r="F12" s="154"/>
      <c r="G12" s="155"/>
    </row>
    <row r="13" spans="2:7" ht="25.5" x14ac:dyDescent="0.2">
      <c r="B13" s="142" t="s">
        <v>15</v>
      </c>
      <c r="C13" s="143" t="s">
        <v>16</v>
      </c>
      <c r="D13" s="142" t="s">
        <v>17</v>
      </c>
      <c r="E13" s="142" t="s">
        <v>18</v>
      </c>
      <c r="F13" s="143" t="s">
        <v>54</v>
      </c>
      <c r="G13" s="142" t="s">
        <v>55</v>
      </c>
    </row>
    <row r="14" spans="2:7" x14ac:dyDescent="0.2">
      <c r="B14" s="95" t="s">
        <v>12</v>
      </c>
      <c r="C14" s="168" t="s">
        <v>6</v>
      </c>
      <c r="D14" s="134"/>
      <c r="E14" s="135"/>
      <c r="F14" s="169"/>
      <c r="G14" s="169"/>
    </row>
    <row r="15" spans="2:7" ht="51" x14ac:dyDescent="0.2">
      <c r="B15" s="142">
        <v>1101</v>
      </c>
      <c r="C15" s="204" t="s">
        <v>314</v>
      </c>
      <c r="D15" s="171" t="s">
        <v>3</v>
      </c>
      <c r="E15" s="161">
        <v>250</v>
      </c>
      <c r="F15" s="162"/>
      <c r="G15" s="205">
        <f>+ROUND((E15*F15),2)</f>
        <v>0</v>
      </c>
    </row>
    <row r="16" spans="2:7" ht="25.5" x14ac:dyDescent="0.2">
      <c r="B16" s="132" t="s">
        <v>240</v>
      </c>
      <c r="C16" s="172" t="s">
        <v>313</v>
      </c>
      <c r="D16" s="134" t="s">
        <v>22</v>
      </c>
      <c r="E16" s="161">
        <v>4</v>
      </c>
      <c r="F16" s="162"/>
      <c r="G16" s="205">
        <f>+ROUND((E16*F16),2)</f>
        <v>0</v>
      </c>
    </row>
    <row r="17" spans="1:7" ht="51" x14ac:dyDescent="0.2">
      <c r="B17" s="132" t="s">
        <v>242</v>
      </c>
      <c r="C17" s="172" t="s">
        <v>261</v>
      </c>
      <c r="D17" s="134" t="s">
        <v>37</v>
      </c>
      <c r="E17" s="161">
        <v>1</v>
      </c>
      <c r="F17" s="180"/>
      <c r="G17" s="205">
        <f>+ROUND((E17*F17),2)</f>
        <v>0</v>
      </c>
    </row>
    <row r="18" spans="1:7" ht="25.5" x14ac:dyDescent="0.2">
      <c r="B18" s="132" t="s">
        <v>59</v>
      </c>
      <c r="C18" s="160" t="s">
        <v>73</v>
      </c>
      <c r="D18" s="134" t="s">
        <v>11</v>
      </c>
      <c r="E18" s="161">
        <v>9</v>
      </c>
      <c r="F18" s="162"/>
      <c r="G18" s="205">
        <f t="shared" ref="G18:G19" si="0">+ROUND((E18*F18),2)</f>
        <v>0</v>
      </c>
    </row>
    <row r="19" spans="1:7" ht="38.25" x14ac:dyDescent="0.2">
      <c r="B19" s="132" t="s">
        <v>60</v>
      </c>
      <c r="C19" s="160" t="s">
        <v>77</v>
      </c>
      <c r="D19" s="178" t="s">
        <v>11</v>
      </c>
      <c r="E19" s="179">
        <v>9</v>
      </c>
      <c r="F19" s="162"/>
      <c r="G19" s="205">
        <f t="shared" si="0"/>
        <v>0</v>
      </c>
    </row>
    <row r="20" spans="1:7" ht="38.25" x14ac:dyDescent="0.2">
      <c r="B20" s="132" t="s">
        <v>66</v>
      </c>
      <c r="C20" s="160" t="s">
        <v>104</v>
      </c>
      <c r="D20" s="134" t="s">
        <v>3</v>
      </c>
      <c r="E20" s="161">
        <v>250</v>
      </c>
      <c r="F20" s="162"/>
      <c r="G20" s="205">
        <f>+ROUND((E20*F20),2)</f>
        <v>0</v>
      </c>
    </row>
    <row r="21" spans="1:7" ht="51" x14ac:dyDescent="0.2">
      <c r="B21" s="132" t="s">
        <v>68</v>
      </c>
      <c r="C21" s="160" t="s">
        <v>89</v>
      </c>
      <c r="D21" s="134" t="s">
        <v>1</v>
      </c>
      <c r="E21" s="161">
        <v>11</v>
      </c>
      <c r="F21" s="162"/>
      <c r="G21" s="163">
        <f t="shared" ref="G21:G22" si="1">+ROUND((E21*F21),2)</f>
        <v>0</v>
      </c>
    </row>
    <row r="22" spans="1:7" ht="51" x14ac:dyDescent="0.2">
      <c r="B22" s="132" t="s">
        <v>265</v>
      </c>
      <c r="C22" s="160" t="s">
        <v>90</v>
      </c>
      <c r="D22" s="134" t="s">
        <v>1</v>
      </c>
      <c r="E22" s="161">
        <v>11</v>
      </c>
      <c r="F22" s="162"/>
      <c r="G22" s="163">
        <f t="shared" si="1"/>
        <v>0</v>
      </c>
    </row>
    <row r="23" spans="1:7" ht="25.5" x14ac:dyDescent="0.2">
      <c r="B23" s="132" t="s">
        <v>266</v>
      </c>
      <c r="C23" s="170" t="s">
        <v>83</v>
      </c>
      <c r="D23" s="171" t="s">
        <v>1</v>
      </c>
      <c r="E23" s="161">
        <v>5</v>
      </c>
      <c r="F23" s="162"/>
      <c r="G23" s="163">
        <f>+ROUND((E23*F23),2)</f>
        <v>0</v>
      </c>
    </row>
    <row r="24" spans="1:7" ht="51" x14ac:dyDescent="0.2">
      <c r="B24" s="132" t="s">
        <v>267</v>
      </c>
      <c r="C24" s="160" t="s">
        <v>80</v>
      </c>
      <c r="D24" s="134" t="s">
        <v>3</v>
      </c>
      <c r="E24" s="161">
        <f>11*2.5</f>
        <v>27.5</v>
      </c>
      <c r="F24" s="162"/>
      <c r="G24" s="163">
        <f>+ROUND((E24*F24),2)</f>
        <v>0</v>
      </c>
    </row>
    <row r="25" spans="1:7" ht="25.5" x14ac:dyDescent="0.2">
      <c r="B25" s="132" t="s">
        <v>74</v>
      </c>
      <c r="C25" s="160" t="s">
        <v>262</v>
      </c>
      <c r="D25" s="134" t="s">
        <v>37</v>
      </c>
      <c r="E25" s="161">
        <v>1</v>
      </c>
      <c r="F25" s="162"/>
      <c r="G25" s="205">
        <f>+ROUND((E25*F25),2)</f>
        <v>0</v>
      </c>
    </row>
    <row r="26" spans="1:7" x14ac:dyDescent="0.2">
      <c r="B26" s="132" t="s">
        <v>75</v>
      </c>
      <c r="C26" s="160" t="s">
        <v>312</v>
      </c>
      <c r="D26" s="134" t="s">
        <v>37</v>
      </c>
      <c r="E26" s="161">
        <v>1</v>
      </c>
      <c r="F26" s="162"/>
      <c r="G26" s="205">
        <f>+ROUND((E26*F26),2)</f>
        <v>0</v>
      </c>
    </row>
    <row r="27" spans="1:7" ht="38.25" x14ac:dyDescent="0.2">
      <c r="B27" s="137" t="s">
        <v>275</v>
      </c>
      <c r="C27" s="160" t="s">
        <v>26</v>
      </c>
      <c r="D27" s="134"/>
      <c r="E27" s="161"/>
      <c r="F27" s="162"/>
      <c r="G27" s="163">
        <f>+ROUND((SUM(G15:G26)*0.1),-1)</f>
        <v>0</v>
      </c>
    </row>
    <row r="28" spans="1:7" x14ac:dyDescent="0.2">
      <c r="B28" s="132"/>
      <c r="C28" s="168" t="s">
        <v>7</v>
      </c>
      <c r="D28" s="134"/>
      <c r="E28" s="161"/>
      <c r="F28" s="162"/>
      <c r="G28" s="164">
        <f>SUM(G15:G27)</f>
        <v>0</v>
      </c>
    </row>
    <row r="29" spans="1:7" x14ac:dyDescent="0.2">
      <c r="A29" s="122"/>
      <c r="B29" s="206" t="s">
        <v>13</v>
      </c>
      <c r="C29" s="207" t="s">
        <v>8</v>
      </c>
      <c r="D29" s="178"/>
      <c r="E29" s="179"/>
      <c r="F29" s="162"/>
      <c r="G29" s="181"/>
    </row>
    <row r="30" spans="1:7" ht="127.5" x14ac:dyDescent="0.2">
      <c r="A30" s="122"/>
      <c r="B30" s="176" t="s">
        <v>276</v>
      </c>
      <c r="C30" s="177" t="s">
        <v>263</v>
      </c>
      <c r="D30" s="134" t="s">
        <v>3</v>
      </c>
      <c r="E30" s="161">
        <v>288</v>
      </c>
      <c r="F30" s="162"/>
      <c r="G30" s="205">
        <f t="shared" ref="G30:G37" si="2">+ROUND((E30*F30),2)</f>
        <v>0</v>
      </c>
    </row>
    <row r="31" spans="1:7" ht="76.5" x14ac:dyDescent="0.2">
      <c r="A31" s="122"/>
      <c r="B31" s="176" t="s">
        <v>277</v>
      </c>
      <c r="C31" s="182" t="s">
        <v>264</v>
      </c>
      <c r="D31" s="178" t="s">
        <v>37</v>
      </c>
      <c r="E31" s="179">
        <v>1</v>
      </c>
      <c r="F31" s="162"/>
      <c r="G31" s="205">
        <f t="shared" si="2"/>
        <v>0</v>
      </c>
    </row>
    <row r="32" spans="1:7" ht="25.5" x14ac:dyDescent="0.2">
      <c r="A32" s="122"/>
      <c r="B32" s="176" t="s">
        <v>278</v>
      </c>
      <c r="C32" s="182" t="s">
        <v>351</v>
      </c>
      <c r="D32" s="178" t="s">
        <v>4</v>
      </c>
      <c r="E32" s="179">
        <f>140*0.6</f>
        <v>84</v>
      </c>
      <c r="F32" s="162"/>
      <c r="G32" s="205">
        <f t="shared" si="2"/>
        <v>0</v>
      </c>
    </row>
    <row r="33" spans="1:7" ht="38.25" x14ac:dyDescent="0.2">
      <c r="A33" s="122"/>
      <c r="B33" s="176" t="s">
        <v>279</v>
      </c>
      <c r="C33" s="182" t="s">
        <v>353</v>
      </c>
      <c r="D33" s="178" t="s">
        <v>4</v>
      </c>
      <c r="E33" s="179">
        <v>31.5</v>
      </c>
      <c r="F33" s="162"/>
      <c r="G33" s="205">
        <f t="shared" si="2"/>
        <v>0</v>
      </c>
    </row>
    <row r="34" spans="1:7" ht="25.5" x14ac:dyDescent="0.2">
      <c r="A34" s="122"/>
      <c r="B34" s="176" t="s">
        <v>280</v>
      </c>
      <c r="C34" s="182" t="s">
        <v>352</v>
      </c>
      <c r="D34" s="178" t="s">
        <v>4</v>
      </c>
      <c r="E34" s="179">
        <v>165.5</v>
      </c>
      <c r="F34" s="162"/>
      <c r="G34" s="205">
        <f t="shared" si="2"/>
        <v>0</v>
      </c>
    </row>
    <row r="35" spans="1:7" x14ac:dyDescent="0.2">
      <c r="A35" s="122"/>
      <c r="B35" s="176" t="s">
        <v>281</v>
      </c>
      <c r="C35" s="182" t="s">
        <v>322</v>
      </c>
      <c r="D35" s="178" t="s">
        <v>4</v>
      </c>
      <c r="E35" s="179">
        <v>16</v>
      </c>
      <c r="F35" s="162"/>
      <c r="G35" s="205">
        <f t="shared" si="2"/>
        <v>0</v>
      </c>
    </row>
    <row r="36" spans="1:7" ht="25.5" x14ac:dyDescent="0.2">
      <c r="A36" s="122"/>
      <c r="B36" s="176" t="s">
        <v>282</v>
      </c>
      <c r="C36" s="182" t="s">
        <v>126</v>
      </c>
      <c r="D36" s="178" t="s">
        <v>11</v>
      </c>
      <c r="E36" s="179">
        <v>80</v>
      </c>
      <c r="F36" s="162"/>
      <c r="G36" s="205">
        <f t="shared" si="2"/>
        <v>0</v>
      </c>
    </row>
    <row r="37" spans="1:7" ht="51" x14ac:dyDescent="0.2">
      <c r="A37" s="122"/>
      <c r="B37" s="176" t="s">
        <v>354</v>
      </c>
      <c r="C37" s="182" t="s">
        <v>268</v>
      </c>
      <c r="D37" s="178" t="s">
        <v>1</v>
      </c>
      <c r="E37" s="179">
        <v>30</v>
      </c>
      <c r="F37" s="162"/>
      <c r="G37" s="205">
        <f t="shared" si="2"/>
        <v>0</v>
      </c>
    </row>
    <row r="38" spans="1:7" ht="76.5" x14ac:dyDescent="0.2">
      <c r="A38" s="122"/>
      <c r="B38" s="176" t="s">
        <v>355</v>
      </c>
      <c r="C38" s="182" t="s">
        <v>269</v>
      </c>
      <c r="D38" s="178" t="s">
        <v>2</v>
      </c>
      <c r="E38" s="179">
        <v>9</v>
      </c>
      <c r="F38" s="162"/>
      <c r="G38" s="205">
        <f t="shared" ref="G38:G40" si="3">+ROUND((E38*F38),2)</f>
        <v>0</v>
      </c>
    </row>
    <row r="39" spans="1:7" ht="38.25" x14ac:dyDescent="0.2">
      <c r="A39" s="122"/>
      <c r="B39" s="176" t="s">
        <v>283</v>
      </c>
      <c r="C39" s="182" t="s">
        <v>357</v>
      </c>
      <c r="D39" s="178" t="s">
        <v>3</v>
      </c>
      <c r="E39" s="179">
        <v>90</v>
      </c>
      <c r="F39" s="162"/>
      <c r="G39" s="205">
        <f t="shared" si="3"/>
        <v>0</v>
      </c>
    </row>
    <row r="40" spans="1:7" ht="38.25" x14ac:dyDescent="0.2">
      <c r="A40" s="122"/>
      <c r="B40" s="176" t="s">
        <v>284</v>
      </c>
      <c r="C40" s="182" t="s">
        <v>271</v>
      </c>
      <c r="D40" s="178" t="s">
        <v>4</v>
      </c>
      <c r="E40" s="179">
        <v>23</v>
      </c>
      <c r="F40" s="162"/>
      <c r="G40" s="205">
        <f t="shared" si="3"/>
        <v>0</v>
      </c>
    </row>
    <row r="41" spans="1:7" ht="89.25" x14ac:dyDescent="0.2">
      <c r="A41" s="122"/>
      <c r="B41" s="176" t="s">
        <v>285</v>
      </c>
      <c r="C41" s="182" t="s">
        <v>272</v>
      </c>
      <c r="D41" s="178" t="s">
        <v>4</v>
      </c>
      <c r="E41" s="179">
        <v>154</v>
      </c>
      <c r="F41" s="162"/>
      <c r="G41" s="205">
        <f t="shared" ref="G41:G42" si="4">+ROUND((E41*F41),2)</f>
        <v>0</v>
      </c>
    </row>
    <row r="42" spans="1:7" ht="25.5" x14ac:dyDescent="0.2">
      <c r="A42" s="122"/>
      <c r="B42" s="132" t="s">
        <v>323</v>
      </c>
      <c r="C42" s="160" t="s">
        <v>319</v>
      </c>
      <c r="D42" s="134" t="s">
        <v>4</v>
      </c>
      <c r="E42" s="161">
        <f>+E34+E35</f>
        <v>181.5</v>
      </c>
      <c r="F42" s="162"/>
      <c r="G42" s="163">
        <f t="shared" si="4"/>
        <v>0</v>
      </c>
    </row>
    <row r="43" spans="1:7" ht="38.25" x14ac:dyDescent="0.2">
      <c r="A43" s="122"/>
      <c r="B43" s="137" t="s">
        <v>415</v>
      </c>
      <c r="C43" s="160" t="s">
        <v>26</v>
      </c>
      <c r="D43" s="134"/>
      <c r="E43" s="161"/>
      <c r="F43" s="162"/>
      <c r="G43" s="163">
        <f>+ROUND((SUM(G30:G42)*0.1),-1)</f>
        <v>0</v>
      </c>
    </row>
    <row r="44" spans="1:7" x14ac:dyDescent="0.2">
      <c r="A44" s="122"/>
      <c r="B44" s="132"/>
      <c r="C44" s="168" t="s">
        <v>139</v>
      </c>
      <c r="D44" s="134"/>
      <c r="E44" s="161"/>
      <c r="F44" s="162"/>
      <c r="G44" s="164">
        <f>SUM(G30:G43)</f>
        <v>0</v>
      </c>
    </row>
    <row r="45" spans="1:7" x14ac:dyDescent="0.2">
      <c r="A45" s="122"/>
      <c r="B45" s="95" t="s">
        <v>14</v>
      </c>
      <c r="C45" s="168" t="s">
        <v>9</v>
      </c>
      <c r="D45" s="134"/>
      <c r="E45" s="161"/>
      <c r="F45" s="162"/>
      <c r="G45" s="163"/>
    </row>
    <row r="46" spans="1:7" x14ac:dyDescent="0.2">
      <c r="A46" s="122"/>
      <c r="B46" s="95"/>
      <c r="C46" s="201" t="s">
        <v>290</v>
      </c>
      <c r="D46" s="134"/>
      <c r="E46" s="161"/>
      <c r="F46" s="162"/>
      <c r="G46" s="163"/>
    </row>
    <row r="47" spans="1:7" ht="89.25" x14ac:dyDescent="0.2">
      <c r="A47" s="122"/>
      <c r="B47" s="132" t="s">
        <v>287</v>
      </c>
      <c r="C47" s="160" t="s">
        <v>336</v>
      </c>
      <c r="D47" s="134" t="s">
        <v>22</v>
      </c>
      <c r="E47" s="161">
        <v>15</v>
      </c>
      <c r="F47" s="162"/>
      <c r="G47" s="163">
        <f t="shared" ref="G47" si="5">+ROUND((E47*F47),2)</f>
        <v>0</v>
      </c>
    </row>
    <row r="48" spans="1:7" ht="89.25" x14ac:dyDescent="0.2">
      <c r="A48" s="122"/>
      <c r="B48" s="132" t="s">
        <v>106</v>
      </c>
      <c r="C48" s="160" t="s">
        <v>305</v>
      </c>
      <c r="D48" s="134" t="s">
        <v>22</v>
      </c>
      <c r="E48" s="161">
        <v>4</v>
      </c>
      <c r="F48" s="162"/>
      <c r="G48" s="163">
        <f t="shared" ref="G48" si="6">+ROUND((E48*F48),2)</f>
        <v>0</v>
      </c>
    </row>
    <row r="49" spans="1:7" x14ac:dyDescent="0.2">
      <c r="A49" s="122"/>
      <c r="B49" s="132"/>
      <c r="C49" s="201" t="s">
        <v>289</v>
      </c>
      <c r="D49" s="134"/>
      <c r="E49" s="161"/>
      <c r="F49" s="162"/>
      <c r="G49" s="163"/>
    </row>
    <row r="50" spans="1:7" ht="25.5" x14ac:dyDescent="0.2">
      <c r="A50" s="122"/>
      <c r="B50" s="142">
        <v>3201</v>
      </c>
      <c r="C50" s="208" t="s">
        <v>308</v>
      </c>
      <c r="D50" s="171" t="s">
        <v>4</v>
      </c>
      <c r="E50" s="161">
        <v>2</v>
      </c>
      <c r="F50" s="162"/>
      <c r="G50" s="163">
        <f>+ROUND((E50*F50),2)</f>
        <v>0</v>
      </c>
    </row>
    <row r="51" spans="1:7" ht="38.25" x14ac:dyDescent="0.2">
      <c r="A51" s="122"/>
      <c r="B51" s="142">
        <v>3202</v>
      </c>
      <c r="C51" s="208" t="s">
        <v>291</v>
      </c>
      <c r="D51" s="134" t="s">
        <v>4</v>
      </c>
      <c r="E51" s="161">
        <v>6.78</v>
      </c>
      <c r="F51" s="162"/>
      <c r="G51" s="163">
        <f t="shared" ref="G51:G63" si="7">+ROUND((E51*F51),2)</f>
        <v>0</v>
      </c>
    </row>
    <row r="52" spans="1:7" ht="38.25" x14ac:dyDescent="0.2">
      <c r="A52" s="122"/>
      <c r="B52" s="142">
        <v>3203</v>
      </c>
      <c r="C52" s="208" t="s">
        <v>292</v>
      </c>
      <c r="D52" s="134" t="s">
        <v>4</v>
      </c>
      <c r="E52" s="161">
        <v>1.61</v>
      </c>
      <c r="F52" s="162"/>
      <c r="G52" s="163">
        <f t="shared" si="7"/>
        <v>0</v>
      </c>
    </row>
    <row r="53" spans="1:7" ht="38.25" x14ac:dyDescent="0.2">
      <c r="A53" s="122"/>
      <c r="B53" s="142">
        <v>3204</v>
      </c>
      <c r="C53" s="208" t="s">
        <v>293</v>
      </c>
      <c r="D53" s="134" t="s">
        <v>4</v>
      </c>
      <c r="E53" s="161">
        <v>0.3</v>
      </c>
      <c r="F53" s="162"/>
      <c r="G53" s="163">
        <f t="shared" si="7"/>
        <v>0</v>
      </c>
    </row>
    <row r="54" spans="1:7" ht="38.25" x14ac:dyDescent="0.2">
      <c r="A54" s="122"/>
      <c r="B54" s="142">
        <v>3205</v>
      </c>
      <c r="C54" s="208" t="s">
        <v>294</v>
      </c>
      <c r="D54" s="134" t="s">
        <v>4</v>
      </c>
      <c r="E54" s="161">
        <v>1.63</v>
      </c>
      <c r="F54" s="162"/>
      <c r="G54" s="163">
        <f t="shared" si="7"/>
        <v>0</v>
      </c>
    </row>
    <row r="55" spans="1:7" ht="38.25" x14ac:dyDescent="0.2">
      <c r="A55" s="122"/>
      <c r="B55" s="142">
        <v>3206</v>
      </c>
      <c r="C55" s="208" t="s">
        <v>295</v>
      </c>
      <c r="D55" s="134" t="s">
        <v>4</v>
      </c>
      <c r="E55" s="161">
        <v>1.92</v>
      </c>
      <c r="F55" s="162"/>
      <c r="G55" s="163">
        <f t="shared" si="7"/>
        <v>0</v>
      </c>
    </row>
    <row r="56" spans="1:7" ht="38.25" x14ac:dyDescent="0.2">
      <c r="A56" s="122"/>
      <c r="B56" s="142">
        <v>3207</v>
      </c>
      <c r="C56" s="208" t="s">
        <v>296</v>
      </c>
      <c r="D56" s="134" t="s">
        <v>4</v>
      </c>
      <c r="E56" s="161">
        <v>1.17</v>
      </c>
      <c r="F56" s="162"/>
      <c r="G56" s="163">
        <f t="shared" si="7"/>
        <v>0</v>
      </c>
    </row>
    <row r="57" spans="1:7" ht="38.25" x14ac:dyDescent="0.2">
      <c r="A57" s="122"/>
      <c r="B57" s="142">
        <v>3208</v>
      </c>
      <c r="C57" s="208" t="s">
        <v>297</v>
      </c>
      <c r="D57" s="134" t="s">
        <v>4</v>
      </c>
      <c r="E57" s="161">
        <v>0.84</v>
      </c>
      <c r="F57" s="162"/>
      <c r="G57" s="163">
        <f t="shared" si="7"/>
        <v>0</v>
      </c>
    </row>
    <row r="58" spans="1:7" ht="38.25" x14ac:dyDescent="0.2">
      <c r="A58" s="122"/>
      <c r="B58" s="132" t="s">
        <v>309</v>
      </c>
      <c r="C58" s="208" t="s">
        <v>298</v>
      </c>
      <c r="D58" s="134" t="s">
        <v>4</v>
      </c>
      <c r="E58" s="161">
        <f>3.3*2.7*0.2</f>
        <v>1.782</v>
      </c>
      <c r="F58" s="162"/>
      <c r="G58" s="163">
        <f t="shared" si="7"/>
        <v>0</v>
      </c>
    </row>
    <row r="59" spans="1:7" ht="63.75" x14ac:dyDescent="0.2">
      <c r="A59" s="122"/>
      <c r="B59" s="142">
        <v>3210</v>
      </c>
      <c r="C59" s="208" t="s">
        <v>306</v>
      </c>
      <c r="D59" s="134" t="s">
        <v>22</v>
      </c>
      <c r="E59" s="161">
        <v>14</v>
      </c>
      <c r="F59" s="162"/>
      <c r="G59" s="163">
        <f t="shared" si="7"/>
        <v>0</v>
      </c>
    </row>
    <row r="60" spans="1:7" ht="63.75" x14ac:dyDescent="0.2">
      <c r="A60" s="122"/>
      <c r="B60" s="142">
        <v>3211</v>
      </c>
      <c r="C60" s="208" t="s">
        <v>307</v>
      </c>
      <c r="D60" s="134" t="s">
        <v>37</v>
      </c>
      <c r="E60" s="161">
        <v>1</v>
      </c>
      <c r="F60" s="162"/>
      <c r="G60" s="163">
        <f t="shared" ref="G60:G61" si="8">+ROUND((E60*F60),2)</f>
        <v>0</v>
      </c>
    </row>
    <row r="61" spans="1:7" ht="25.5" x14ac:dyDescent="0.2">
      <c r="A61" s="122"/>
      <c r="B61" s="142">
        <v>3212</v>
      </c>
      <c r="C61" s="208" t="s">
        <v>311</v>
      </c>
      <c r="D61" s="134" t="s">
        <v>4</v>
      </c>
      <c r="E61" s="161">
        <v>1.5</v>
      </c>
      <c r="F61" s="162"/>
      <c r="G61" s="163">
        <f t="shared" si="8"/>
        <v>0</v>
      </c>
    </row>
    <row r="62" spans="1:7" ht="51" x14ac:dyDescent="0.2">
      <c r="A62" s="122"/>
      <c r="B62" s="142">
        <v>3301</v>
      </c>
      <c r="C62" s="208" t="s">
        <v>299</v>
      </c>
      <c r="D62" s="134" t="s">
        <v>35</v>
      </c>
      <c r="E62" s="161">
        <v>323.85000000000002</v>
      </c>
      <c r="F62" s="162"/>
      <c r="G62" s="163">
        <f t="shared" si="7"/>
        <v>0</v>
      </c>
    </row>
    <row r="63" spans="1:7" ht="51" x14ac:dyDescent="0.2">
      <c r="A63" s="122"/>
      <c r="B63" s="142">
        <v>3302</v>
      </c>
      <c r="C63" s="208" t="s">
        <v>300</v>
      </c>
      <c r="D63" s="134" t="s">
        <v>35</v>
      </c>
      <c r="E63" s="161">
        <v>387.07</v>
      </c>
      <c r="F63" s="162"/>
      <c r="G63" s="163">
        <f t="shared" si="7"/>
        <v>0</v>
      </c>
    </row>
    <row r="64" spans="1:7" ht="51" x14ac:dyDescent="0.2">
      <c r="A64" s="122"/>
      <c r="B64" s="142">
        <v>3303</v>
      </c>
      <c r="C64" s="208" t="s">
        <v>301</v>
      </c>
      <c r="D64" s="134" t="s">
        <v>35</v>
      </c>
      <c r="E64" s="161">
        <v>578.48</v>
      </c>
      <c r="F64" s="162"/>
      <c r="G64" s="163">
        <f t="shared" ref="G64:G65" si="9">+ROUND((E64*F64),2)</f>
        <v>0</v>
      </c>
    </row>
    <row r="65" spans="1:7" ht="51" x14ac:dyDescent="0.2">
      <c r="A65" s="122"/>
      <c r="B65" s="142">
        <v>3304</v>
      </c>
      <c r="C65" s="208" t="s">
        <v>302</v>
      </c>
      <c r="D65" s="134" t="s">
        <v>35</v>
      </c>
      <c r="E65" s="161">
        <v>201.69</v>
      </c>
      <c r="F65" s="162"/>
      <c r="G65" s="163">
        <f t="shared" si="9"/>
        <v>0</v>
      </c>
    </row>
    <row r="66" spans="1:7" ht="51" x14ac:dyDescent="0.2">
      <c r="A66" s="122"/>
      <c r="B66" s="142">
        <v>3305</v>
      </c>
      <c r="C66" s="208" t="s">
        <v>303</v>
      </c>
      <c r="D66" s="134" t="s">
        <v>35</v>
      </c>
      <c r="E66" s="161">
        <v>312.35000000000002</v>
      </c>
      <c r="F66" s="162"/>
      <c r="G66" s="163">
        <f t="shared" ref="G66:G71" si="10">+ROUND((E66*F66),2)</f>
        <v>0</v>
      </c>
    </row>
    <row r="67" spans="1:7" ht="51" x14ac:dyDescent="0.2">
      <c r="A67" s="122"/>
      <c r="B67" s="142">
        <v>3306</v>
      </c>
      <c r="C67" s="208" t="s">
        <v>304</v>
      </c>
      <c r="D67" s="134" t="s">
        <v>35</v>
      </c>
      <c r="E67" s="161">
        <v>23.97</v>
      </c>
      <c r="F67" s="162"/>
      <c r="G67" s="163">
        <f t="shared" si="10"/>
        <v>0</v>
      </c>
    </row>
    <row r="68" spans="1:7" x14ac:dyDescent="0.2">
      <c r="A68" s="122"/>
      <c r="B68" s="142"/>
      <c r="C68" s="201" t="s">
        <v>310</v>
      </c>
      <c r="D68" s="134"/>
      <c r="E68" s="161"/>
      <c r="F68" s="162"/>
      <c r="G68" s="163"/>
    </row>
    <row r="69" spans="1:7" ht="51" x14ac:dyDescent="0.2">
      <c r="A69" s="122"/>
      <c r="B69" s="142">
        <v>3401</v>
      </c>
      <c r="C69" s="160" t="s">
        <v>324</v>
      </c>
      <c r="D69" s="134" t="s">
        <v>3</v>
      </c>
      <c r="E69" s="161">
        <v>16.239999999999998</v>
      </c>
      <c r="F69" s="162"/>
      <c r="G69" s="163">
        <f t="shared" si="10"/>
        <v>0</v>
      </c>
    </row>
    <row r="70" spans="1:7" ht="76.5" x14ac:dyDescent="0.2">
      <c r="A70" s="122"/>
      <c r="B70" s="142">
        <v>3402</v>
      </c>
      <c r="C70" s="160" t="s">
        <v>325</v>
      </c>
      <c r="D70" s="134" t="s">
        <v>3</v>
      </c>
      <c r="E70" s="161">
        <v>46.28</v>
      </c>
      <c r="F70" s="162"/>
      <c r="G70" s="163">
        <f t="shared" si="10"/>
        <v>0</v>
      </c>
    </row>
    <row r="71" spans="1:7" ht="63.75" x14ac:dyDescent="0.2">
      <c r="A71" s="122"/>
      <c r="B71" s="142">
        <v>3403</v>
      </c>
      <c r="C71" s="160" t="s">
        <v>326</v>
      </c>
      <c r="D71" s="134" t="s">
        <v>3</v>
      </c>
      <c r="E71" s="161">
        <v>16.11</v>
      </c>
      <c r="F71" s="162"/>
      <c r="G71" s="163">
        <f t="shared" si="10"/>
        <v>0</v>
      </c>
    </row>
    <row r="72" spans="1:7" x14ac:dyDescent="0.2">
      <c r="A72" s="122"/>
      <c r="B72" s="142"/>
      <c r="C72" s="201" t="s">
        <v>337</v>
      </c>
      <c r="D72" s="134"/>
      <c r="E72" s="161"/>
      <c r="F72" s="162"/>
      <c r="G72" s="163"/>
    </row>
    <row r="73" spans="1:7" ht="25.5" x14ac:dyDescent="0.2">
      <c r="A73" s="122"/>
      <c r="B73" s="137" t="s">
        <v>344</v>
      </c>
      <c r="C73" s="209" t="s">
        <v>338</v>
      </c>
      <c r="D73" s="159" t="s">
        <v>4</v>
      </c>
      <c r="E73" s="210">
        <f>0.6*0.9*45</f>
        <v>24.3</v>
      </c>
      <c r="F73" s="162"/>
      <c r="G73" s="202">
        <f>E73*F73</f>
        <v>0</v>
      </c>
    </row>
    <row r="74" spans="1:7" ht="51" x14ac:dyDescent="0.2">
      <c r="A74" s="122"/>
      <c r="B74" s="137" t="s">
        <v>345</v>
      </c>
      <c r="C74" s="209" t="s">
        <v>339</v>
      </c>
      <c r="D74" s="159" t="s">
        <v>4</v>
      </c>
      <c r="E74" s="210">
        <f>0.6*0.55*10</f>
        <v>3.3000000000000003</v>
      </c>
      <c r="F74" s="162"/>
      <c r="G74" s="202">
        <f>E74*F74</f>
        <v>0</v>
      </c>
    </row>
    <row r="75" spans="1:7" ht="25.5" x14ac:dyDescent="0.2">
      <c r="A75" s="122"/>
      <c r="B75" s="137" t="s">
        <v>346</v>
      </c>
      <c r="C75" s="209" t="s">
        <v>340</v>
      </c>
      <c r="D75" s="159" t="s">
        <v>27</v>
      </c>
      <c r="E75" s="210">
        <v>10</v>
      </c>
      <c r="F75" s="162"/>
      <c r="G75" s="202">
        <f>E75*F75</f>
        <v>0</v>
      </c>
    </row>
    <row r="76" spans="1:7" ht="63.75" x14ac:dyDescent="0.2">
      <c r="A76" s="122"/>
      <c r="B76" s="137" t="s">
        <v>347</v>
      </c>
      <c r="C76" s="209" t="s">
        <v>341</v>
      </c>
      <c r="D76" s="159" t="s">
        <v>27</v>
      </c>
      <c r="E76" s="210">
        <v>45</v>
      </c>
      <c r="F76" s="162"/>
      <c r="G76" s="202">
        <f>E76*F76</f>
        <v>0</v>
      </c>
    </row>
    <row r="77" spans="1:7" x14ac:dyDescent="0.2">
      <c r="A77" s="122"/>
      <c r="B77" s="137" t="s">
        <v>348</v>
      </c>
      <c r="C77" s="209" t="s">
        <v>342</v>
      </c>
      <c r="D77" s="159" t="s">
        <v>27</v>
      </c>
      <c r="E77" s="210">
        <v>45</v>
      </c>
      <c r="F77" s="162"/>
      <c r="G77" s="202">
        <f>E77*F77</f>
        <v>0</v>
      </c>
    </row>
    <row r="78" spans="1:7" ht="38.25" x14ac:dyDescent="0.2">
      <c r="A78" s="122"/>
      <c r="B78" s="137" t="s">
        <v>349</v>
      </c>
      <c r="C78" s="209" t="s">
        <v>343</v>
      </c>
      <c r="D78" s="212" t="s">
        <v>4</v>
      </c>
      <c r="E78" s="210">
        <f>+E73-E74</f>
        <v>21</v>
      </c>
      <c r="F78" s="162"/>
      <c r="G78" s="202">
        <f>+ROUND((E78*F78),2)</f>
        <v>0</v>
      </c>
    </row>
    <row r="79" spans="1:7" ht="38.25" x14ac:dyDescent="0.2">
      <c r="A79" s="122"/>
      <c r="B79" s="137" t="s">
        <v>416</v>
      </c>
      <c r="C79" s="160" t="s">
        <v>26</v>
      </c>
      <c r="D79" s="134"/>
      <c r="E79" s="161"/>
      <c r="F79" s="162"/>
      <c r="G79" s="163">
        <f>+ROUND((SUM(G47:G78)*0.1),-1)</f>
        <v>0</v>
      </c>
    </row>
    <row r="80" spans="1:7" x14ac:dyDescent="0.2">
      <c r="A80" s="122"/>
      <c r="B80" s="132"/>
      <c r="C80" s="168" t="s">
        <v>158</v>
      </c>
      <c r="D80" s="134"/>
      <c r="E80" s="161"/>
      <c r="F80" s="162"/>
      <c r="G80" s="164">
        <f>SUM(G47:G79)</f>
        <v>0</v>
      </c>
    </row>
    <row r="81" spans="1:7" x14ac:dyDescent="0.2">
      <c r="A81" s="122"/>
      <c r="B81" s="95" t="s">
        <v>31</v>
      </c>
      <c r="C81" s="168" t="s">
        <v>328</v>
      </c>
      <c r="D81" s="134"/>
      <c r="E81" s="161"/>
      <c r="F81" s="162"/>
      <c r="G81" s="164"/>
    </row>
    <row r="82" spans="1:7" ht="191.25" x14ac:dyDescent="0.2">
      <c r="A82" s="122"/>
      <c r="B82" s="213">
        <v>4101</v>
      </c>
      <c r="C82" s="214" t="s">
        <v>329</v>
      </c>
      <c r="D82" s="159" t="s">
        <v>37</v>
      </c>
      <c r="E82" s="210">
        <v>1</v>
      </c>
      <c r="F82" s="211"/>
      <c r="G82" s="202">
        <f>F82*E82</f>
        <v>0</v>
      </c>
    </row>
    <row r="83" spans="1:7" ht="369.75" x14ac:dyDescent="0.2">
      <c r="A83" s="122"/>
      <c r="B83" s="213">
        <v>4102</v>
      </c>
      <c r="C83" s="214" t="s">
        <v>567</v>
      </c>
      <c r="D83" s="159" t="s">
        <v>22</v>
      </c>
      <c r="E83" s="183">
        <v>1</v>
      </c>
      <c r="F83" s="211"/>
      <c r="G83" s="202">
        <f t="shared" ref="G83:G89" si="11">+ROUND((E83*F83),2)</f>
        <v>0</v>
      </c>
    </row>
    <row r="84" spans="1:7" ht="102" x14ac:dyDescent="0.2">
      <c r="A84" s="122"/>
      <c r="B84" s="213">
        <v>4103</v>
      </c>
      <c r="C84" s="214" t="s">
        <v>333</v>
      </c>
      <c r="D84" s="159" t="s">
        <v>1</v>
      </c>
      <c r="E84" s="183">
        <v>27</v>
      </c>
      <c r="F84" s="211"/>
      <c r="G84" s="202">
        <f t="shared" si="11"/>
        <v>0</v>
      </c>
    </row>
    <row r="85" spans="1:7" ht="76.5" x14ac:dyDescent="0.2">
      <c r="A85" s="122"/>
      <c r="B85" s="213">
        <v>4104</v>
      </c>
      <c r="C85" s="214" t="s">
        <v>334</v>
      </c>
      <c r="D85" s="159" t="s">
        <v>37</v>
      </c>
      <c r="E85" s="183">
        <v>1</v>
      </c>
      <c r="F85" s="211"/>
      <c r="G85" s="202">
        <f t="shared" si="11"/>
        <v>0</v>
      </c>
    </row>
    <row r="86" spans="1:7" x14ac:dyDescent="0.2">
      <c r="A86" s="122"/>
      <c r="B86" s="213">
        <v>4105</v>
      </c>
      <c r="C86" s="214" t="s">
        <v>330</v>
      </c>
      <c r="D86" s="159" t="s">
        <v>27</v>
      </c>
      <c r="E86" s="183">
        <v>25</v>
      </c>
      <c r="F86" s="211"/>
      <c r="G86" s="202">
        <f t="shared" si="11"/>
        <v>0</v>
      </c>
    </row>
    <row r="87" spans="1:7" ht="25.5" x14ac:dyDescent="0.2">
      <c r="A87" s="122"/>
      <c r="B87" s="213">
        <v>4106</v>
      </c>
      <c r="C87" s="214" t="s">
        <v>331</v>
      </c>
      <c r="D87" s="159" t="s">
        <v>2</v>
      </c>
      <c r="E87" s="183">
        <v>1</v>
      </c>
      <c r="F87" s="211"/>
      <c r="G87" s="202">
        <f t="shared" si="11"/>
        <v>0</v>
      </c>
    </row>
    <row r="88" spans="1:7" ht="25.5" x14ac:dyDescent="0.2">
      <c r="A88" s="122"/>
      <c r="B88" s="213">
        <v>4107</v>
      </c>
      <c r="C88" s="214" t="s">
        <v>565</v>
      </c>
      <c r="D88" s="159" t="s">
        <v>2</v>
      </c>
      <c r="E88" s="183">
        <v>1</v>
      </c>
      <c r="F88" s="211"/>
      <c r="G88" s="202">
        <f t="shared" si="11"/>
        <v>0</v>
      </c>
    </row>
    <row r="89" spans="1:7" ht="38.25" x14ac:dyDescent="0.2">
      <c r="A89" s="122"/>
      <c r="B89" s="213">
        <v>4108</v>
      </c>
      <c r="C89" s="214" t="s">
        <v>332</v>
      </c>
      <c r="D89" s="159" t="s">
        <v>3</v>
      </c>
      <c r="E89" s="183">
        <v>4</v>
      </c>
      <c r="F89" s="211"/>
      <c r="G89" s="202">
        <f t="shared" si="11"/>
        <v>0</v>
      </c>
    </row>
    <row r="90" spans="1:7" ht="38.25" x14ac:dyDescent="0.2">
      <c r="A90" s="122"/>
      <c r="B90" s="137" t="s">
        <v>566</v>
      </c>
      <c r="C90" s="160" t="s">
        <v>26</v>
      </c>
      <c r="D90" s="134"/>
      <c r="E90" s="161"/>
      <c r="F90" s="162"/>
      <c r="G90" s="163">
        <f>+ROUND((SUM(G82:G89)*0.1),-1)</f>
        <v>0</v>
      </c>
    </row>
    <row r="91" spans="1:7" x14ac:dyDescent="0.2">
      <c r="A91" s="122"/>
      <c r="B91" s="132"/>
      <c r="C91" s="168" t="s">
        <v>335</v>
      </c>
      <c r="D91" s="134"/>
      <c r="E91" s="161"/>
      <c r="F91" s="162"/>
      <c r="G91" s="164">
        <f>SUM(G82:G90)</f>
        <v>0</v>
      </c>
    </row>
    <row r="92" spans="1:7" x14ac:dyDescent="0.2">
      <c r="A92" s="122"/>
      <c r="B92" s="95" t="s">
        <v>140</v>
      </c>
      <c r="C92" s="168" t="s">
        <v>502</v>
      </c>
      <c r="D92" s="134"/>
      <c r="E92" s="161"/>
      <c r="F92" s="162"/>
      <c r="G92" s="164"/>
    </row>
    <row r="93" spans="1:7" x14ac:dyDescent="0.2">
      <c r="A93" s="122"/>
      <c r="B93" s="132" t="s">
        <v>141</v>
      </c>
      <c r="C93" s="201" t="s">
        <v>534</v>
      </c>
      <c r="D93" s="134"/>
      <c r="E93" s="161"/>
      <c r="F93" s="162"/>
      <c r="G93" s="164"/>
    </row>
    <row r="94" spans="1:7" ht="51" x14ac:dyDescent="0.2">
      <c r="A94" s="122"/>
      <c r="B94" s="132" t="s">
        <v>350</v>
      </c>
      <c r="C94" s="201" t="s">
        <v>522</v>
      </c>
      <c r="D94" s="134" t="s">
        <v>27</v>
      </c>
      <c r="E94" s="161">
        <v>9</v>
      </c>
      <c r="F94" s="162"/>
      <c r="G94" s="202">
        <f t="shared" ref="G94:G101" si="12">+ROUND((E94*F94),2)</f>
        <v>0</v>
      </c>
    </row>
    <row r="95" spans="1:7" ht="38.25" x14ac:dyDescent="0.2">
      <c r="A95" s="122"/>
      <c r="B95" s="132" t="s">
        <v>359</v>
      </c>
      <c r="C95" s="201" t="s">
        <v>523</v>
      </c>
      <c r="D95" s="134" t="s">
        <v>22</v>
      </c>
      <c r="E95" s="161">
        <v>2</v>
      </c>
      <c r="F95" s="162"/>
      <c r="G95" s="202">
        <f t="shared" si="12"/>
        <v>0</v>
      </c>
    </row>
    <row r="96" spans="1:7" ht="43.5" customHeight="1" x14ac:dyDescent="0.2">
      <c r="A96" s="122"/>
      <c r="B96" s="132" t="s">
        <v>360</v>
      </c>
      <c r="C96" s="160" t="s">
        <v>524</v>
      </c>
      <c r="D96" s="134" t="s">
        <v>4</v>
      </c>
      <c r="E96" s="161">
        <v>12.44</v>
      </c>
      <c r="F96" s="180"/>
      <c r="G96" s="203">
        <f t="shared" si="12"/>
        <v>0</v>
      </c>
    </row>
    <row r="97" spans="1:7" ht="51" x14ac:dyDescent="0.2">
      <c r="A97" s="122"/>
      <c r="B97" s="132" t="s">
        <v>361</v>
      </c>
      <c r="C97" s="160" t="s">
        <v>525</v>
      </c>
      <c r="D97" s="134" t="s">
        <v>4</v>
      </c>
      <c r="E97" s="161">
        <v>1.38</v>
      </c>
      <c r="F97" s="162"/>
      <c r="G97" s="202">
        <f t="shared" si="12"/>
        <v>0</v>
      </c>
    </row>
    <row r="98" spans="1:7" ht="25.5" x14ac:dyDescent="0.2">
      <c r="A98" s="122"/>
      <c r="B98" s="132" t="s">
        <v>362</v>
      </c>
      <c r="C98" s="201" t="s">
        <v>526</v>
      </c>
      <c r="D98" s="134" t="s">
        <v>3</v>
      </c>
      <c r="E98" s="161">
        <v>4.5</v>
      </c>
      <c r="F98" s="162"/>
      <c r="G98" s="202">
        <f t="shared" si="12"/>
        <v>0</v>
      </c>
    </row>
    <row r="99" spans="1:7" ht="25.5" x14ac:dyDescent="0.2">
      <c r="A99" s="122"/>
      <c r="B99" s="132" t="s">
        <v>364</v>
      </c>
      <c r="C99" s="175" t="s">
        <v>527</v>
      </c>
      <c r="D99" s="134" t="s">
        <v>4</v>
      </c>
      <c r="E99" s="161">
        <v>0.5</v>
      </c>
      <c r="F99" s="162"/>
      <c r="G99" s="163">
        <f t="shared" si="12"/>
        <v>0</v>
      </c>
    </row>
    <row r="100" spans="1:7" ht="102" x14ac:dyDescent="0.2">
      <c r="A100" s="122"/>
      <c r="B100" s="132" t="s">
        <v>365</v>
      </c>
      <c r="C100" s="175" t="s">
        <v>528</v>
      </c>
      <c r="D100" s="134" t="s">
        <v>4</v>
      </c>
      <c r="E100" s="161">
        <v>2.41</v>
      </c>
      <c r="F100" s="162"/>
      <c r="G100" s="163">
        <f t="shared" si="12"/>
        <v>0</v>
      </c>
    </row>
    <row r="101" spans="1:7" ht="38.25" x14ac:dyDescent="0.2">
      <c r="A101" s="122"/>
      <c r="B101" s="132" t="s">
        <v>366</v>
      </c>
      <c r="C101" s="175" t="s">
        <v>529</v>
      </c>
      <c r="D101" s="134" t="s">
        <v>4</v>
      </c>
      <c r="E101" s="161">
        <v>10.9</v>
      </c>
      <c r="F101" s="162"/>
      <c r="G101" s="163">
        <f t="shared" si="12"/>
        <v>0</v>
      </c>
    </row>
    <row r="102" spans="1:7" ht="51" x14ac:dyDescent="0.2">
      <c r="A102" s="122"/>
      <c r="B102" s="132" t="s">
        <v>367</v>
      </c>
      <c r="C102" s="160" t="s">
        <v>135</v>
      </c>
      <c r="D102" s="134" t="s">
        <v>3</v>
      </c>
      <c r="E102" s="161">
        <f>4*(9)</f>
        <v>36</v>
      </c>
      <c r="F102" s="162"/>
      <c r="G102" s="163">
        <f t="shared" ref="G102:G104" si="13">+ROUND((E102*F102),2)</f>
        <v>0</v>
      </c>
    </row>
    <row r="103" spans="1:7" ht="51" x14ac:dyDescent="0.2">
      <c r="A103" s="122"/>
      <c r="B103" s="132" t="s">
        <v>530</v>
      </c>
      <c r="C103" s="160" t="s">
        <v>531</v>
      </c>
      <c r="D103" s="134" t="s">
        <v>4</v>
      </c>
      <c r="E103" s="161">
        <v>12.44</v>
      </c>
      <c r="F103" s="162"/>
      <c r="G103" s="163">
        <f t="shared" si="13"/>
        <v>0</v>
      </c>
    </row>
    <row r="104" spans="1:7" ht="25.5" x14ac:dyDescent="0.2">
      <c r="A104" s="122"/>
      <c r="B104" s="132" t="s">
        <v>533</v>
      </c>
      <c r="C104" s="160" t="s">
        <v>532</v>
      </c>
      <c r="D104" s="134" t="s">
        <v>22</v>
      </c>
      <c r="E104" s="161">
        <v>1</v>
      </c>
      <c r="F104" s="162"/>
      <c r="G104" s="163">
        <f t="shared" si="13"/>
        <v>0</v>
      </c>
    </row>
    <row r="105" spans="1:7" ht="25.5" x14ac:dyDescent="0.2">
      <c r="A105" s="122"/>
      <c r="B105" s="132"/>
      <c r="C105" s="160" t="s">
        <v>535</v>
      </c>
      <c r="D105" s="134"/>
      <c r="E105" s="161"/>
      <c r="F105" s="162"/>
      <c r="G105" s="164">
        <f>SUM(G94:G104)</f>
        <v>0</v>
      </c>
    </row>
    <row r="106" spans="1:7" x14ac:dyDescent="0.2">
      <c r="A106" s="122"/>
      <c r="B106" s="132" t="s">
        <v>144</v>
      </c>
      <c r="C106" s="169" t="s">
        <v>519</v>
      </c>
      <c r="D106" s="134"/>
      <c r="E106" s="161"/>
      <c r="F106" s="162"/>
      <c r="G106" s="163"/>
    </row>
    <row r="107" spans="1:7" ht="51" x14ac:dyDescent="0.2">
      <c r="A107" s="122"/>
      <c r="B107" s="132" t="s">
        <v>146</v>
      </c>
      <c r="C107" s="174" t="s">
        <v>536</v>
      </c>
      <c r="D107" s="134" t="s">
        <v>37</v>
      </c>
      <c r="E107" s="161">
        <v>1</v>
      </c>
      <c r="F107" s="162"/>
      <c r="G107" s="163">
        <f t="shared" ref="G107:G109" si="14">+ROUND((E107*F107),2)</f>
        <v>0</v>
      </c>
    </row>
    <row r="108" spans="1:7" ht="38.25" x14ac:dyDescent="0.2">
      <c r="A108" s="122"/>
      <c r="B108" s="132" t="s">
        <v>147</v>
      </c>
      <c r="C108" s="174" t="s">
        <v>537</v>
      </c>
      <c r="D108" s="134" t="s">
        <v>27</v>
      </c>
      <c r="E108" s="161">
        <v>9</v>
      </c>
      <c r="F108" s="162"/>
      <c r="G108" s="163">
        <f t="shared" si="14"/>
        <v>0</v>
      </c>
    </row>
    <row r="109" spans="1:7" ht="25.5" x14ac:dyDescent="0.2">
      <c r="A109" s="122"/>
      <c r="B109" s="132" t="s">
        <v>149</v>
      </c>
      <c r="C109" s="174" t="s">
        <v>542</v>
      </c>
      <c r="D109" s="134" t="s">
        <v>22</v>
      </c>
      <c r="E109" s="161">
        <v>1</v>
      </c>
      <c r="F109" s="162"/>
      <c r="G109" s="163">
        <f t="shared" si="14"/>
        <v>0</v>
      </c>
    </row>
    <row r="110" spans="1:7" ht="25.5" x14ac:dyDescent="0.2">
      <c r="A110" s="122"/>
      <c r="B110" s="132" t="s">
        <v>540</v>
      </c>
      <c r="C110" s="174" t="s">
        <v>539</v>
      </c>
      <c r="D110" s="134" t="s">
        <v>22</v>
      </c>
      <c r="E110" s="161">
        <v>1</v>
      </c>
      <c r="F110" s="162"/>
      <c r="G110" s="163">
        <f>+ROUND((E110*F110),2)</f>
        <v>0</v>
      </c>
    </row>
    <row r="111" spans="1:7" ht="25.5" x14ac:dyDescent="0.2">
      <c r="A111" s="122"/>
      <c r="B111" s="132" t="s">
        <v>541</v>
      </c>
      <c r="C111" s="174" t="s">
        <v>538</v>
      </c>
      <c r="D111" s="134" t="s">
        <v>27</v>
      </c>
      <c r="E111" s="161">
        <v>9</v>
      </c>
      <c r="F111" s="162"/>
      <c r="G111" s="163">
        <f>+ROUND((E111*F111),2)</f>
        <v>0</v>
      </c>
    </row>
    <row r="112" spans="1:7" x14ac:dyDescent="0.2">
      <c r="A112" s="122"/>
      <c r="B112" s="132"/>
      <c r="C112" s="160" t="s">
        <v>543</v>
      </c>
      <c r="D112" s="134"/>
      <c r="E112" s="161"/>
      <c r="F112" s="162"/>
      <c r="G112" s="164">
        <f>SUM(G107:G111)</f>
        <v>0</v>
      </c>
    </row>
    <row r="113" spans="1:8" x14ac:dyDescent="0.2">
      <c r="A113" s="122"/>
      <c r="B113" s="132" t="s">
        <v>152</v>
      </c>
      <c r="C113" s="169" t="s">
        <v>520</v>
      </c>
      <c r="D113" s="134"/>
      <c r="E113" s="161"/>
      <c r="F113" s="162"/>
      <c r="G113" s="163"/>
    </row>
    <row r="114" spans="1:8" x14ac:dyDescent="0.2">
      <c r="A114" s="122"/>
      <c r="B114" s="132" t="s">
        <v>154</v>
      </c>
      <c r="C114" s="169" t="s">
        <v>544</v>
      </c>
      <c r="D114" s="134" t="s">
        <v>27</v>
      </c>
      <c r="E114" s="161">
        <v>9</v>
      </c>
      <c r="F114" s="162"/>
      <c r="G114" s="163">
        <f t="shared" ref="G114:G119" si="15">+ROUND((E114*F114),2)</f>
        <v>0</v>
      </c>
    </row>
    <row r="115" spans="1:8" x14ac:dyDescent="0.2">
      <c r="A115" s="122"/>
      <c r="B115" s="132" t="s">
        <v>546</v>
      </c>
      <c r="C115" s="169" t="s">
        <v>545</v>
      </c>
      <c r="D115" s="134" t="s">
        <v>27</v>
      </c>
      <c r="E115" s="161">
        <v>9</v>
      </c>
      <c r="F115" s="162"/>
      <c r="G115" s="163">
        <f t="shared" si="15"/>
        <v>0</v>
      </c>
    </row>
    <row r="116" spans="1:8" ht="51" x14ac:dyDescent="0.2">
      <c r="A116" s="122"/>
      <c r="B116" s="132" t="s">
        <v>547</v>
      </c>
      <c r="C116" s="175" t="s">
        <v>564</v>
      </c>
      <c r="D116" s="134" t="s">
        <v>37</v>
      </c>
      <c r="E116" s="161">
        <v>1</v>
      </c>
      <c r="F116" s="162"/>
      <c r="G116" s="163">
        <f t="shared" si="15"/>
        <v>0</v>
      </c>
    </row>
    <row r="117" spans="1:8" ht="76.5" x14ac:dyDescent="0.2">
      <c r="A117" s="122"/>
      <c r="B117" s="132" t="s">
        <v>561</v>
      </c>
      <c r="C117" s="175" t="s">
        <v>558</v>
      </c>
      <c r="D117" s="134" t="s">
        <v>37</v>
      </c>
      <c r="E117" s="161">
        <v>1</v>
      </c>
      <c r="F117" s="162"/>
      <c r="G117" s="163">
        <f t="shared" si="15"/>
        <v>0</v>
      </c>
    </row>
    <row r="118" spans="1:8" ht="25.5" x14ac:dyDescent="0.2">
      <c r="A118" s="122"/>
      <c r="B118" s="132" t="s">
        <v>562</v>
      </c>
      <c r="C118" s="175" t="s">
        <v>559</v>
      </c>
      <c r="D118" s="134" t="s">
        <v>22</v>
      </c>
      <c r="E118" s="161">
        <v>1</v>
      </c>
      <c r="F118" s="162"/>
      <c r="G118" s="163">
        <f t="shared" si="15"/>
        <v>0</v>
      </c>
    </row>
    <row r="119" spans="1:8" ht="38.25" x14ac:dyDescent="0.2">
      <c r="A119" s="122"/>
      <c r="B119" s="132" t="s">
        <v>563</v>
      </c>
      <c r="C119" s="175" t="s">
        <v>560</v>
      </c>
      <c r="D119" s="134" t="s">
        <v>22</v>
      </c>
      <c r="E119" s="161">
        <v>1</v>
      </c>
      <c r="F119" s="162"/>
      <c r="G119" s="163">
        <f t="shared" si="15"/>
        <v>0</v>
      </c>
    </row>
    <row r="120" spans="1:8" x14ac:dyDescent="0.2">
      <c r="A120" s="122"/>
      <c r="B120" s="132"/>
      <c r="C120" s="160" t="s">
        <v>548</v>
      </c>
      <c r="D120" s="134"/>
      <c r="E120" s="161"/>
      <c r="F120" s="162"/>
      <c r="G120" s="164">
        <f>SUM(G114:G119)</f>
        <v>0</v>
      </c>
    </row>
    <row r="121" spans="1:8" x14ac:dyDescent="0.2">
      <c r="A121" s="122"/>
      <c r="B121" s="132"/>
      <c r="C121" s="168" t="s">
        <v>521</v>
      </c>
      <c r="D121" s="134"/>
      <c r="E121" s="161"/>
      <c r="F121" s="162"/>
      <c r="G121" s="164">
        <f>+G105+G112+G120</f>
        <v>0</v>
      </c>
    </row>
    <row r="122" spans="1:8" x14ac:dyDescent="0.2">
      <c r="A122" s="122"/>
      <c r="B122" s="95" t="s">
        <v>159</v>
      </c>
      <c r="C122" s="168" t="s">
        <v>273</v>
      </c>
      <c r="D122" s="199"/>
      <c r="E122" s="215"/>
      <c r="F122" s="242"/>
      <c r="G122" s="216"/>
      <c r="H122" s="145"/>
    </row>
    <row r="123" spans="1:8" ht="51" x14ac:dyDescent="0.2">
      <c r="A123" s="122"/>
      <c r="B123" s="132">
        <v>6101</v>
      </c>
      <c r="C123" s="160" t="s">
        <v>358</v>
      </c>
      <c r="D123" s="134" t="s">
        <v>3</v>
      </c>
      <c r="E123" s="161">
        <v>200</v>
      </c>
      <c r="F123" s="162"/>
      <c r="G123" s="163">
        <f t="shared" ref="G123" si="16">+ROUND((E123*F123),2)</f>
        <v>0</v>
      </c>
    </row>
    <row r="124" spans="1:8" ht="25.5" x14ac:dyDescent="0.2">
      <c r="A124" s="122"/>
      <c r="B124" s="132">
        <v>6102</v>
      </c>
      <c r="C124" s="160" t="s">
        <v>356</v>
      </c>
      <c r="D124" s="134" t="s">
        <v>3</v>
      </c>
      <c r="E124" s="161">
        <f>+E123</f>
        <v>200</v>
      </c>
      <c r="F124" s="162"/>
      <c r="G124" s="163">
        <f>+ROUND((E124*F124),2)</f>
        <v>0</v>
      </c>
    </row>
    <row r="125" spans="1:8" ht="25.5" x14ac:dyDescent="0.2">
      <c r="A125" s="122"/>
      <c r="B125" s="132">
        <v>6103</v>
      </c>
      <c r="C125" s="160" t="s">
        <v>85</v>
      </c>
      <c r="D125" s="134" t="s">
        <v>4</v>
      </c>
      <c r="E125" s="161">
        <f>+E124*0.4</f>
        <v>80</v>
      </c>
      <c r="F125" s="162"/>
      <c r="G125" s="163">
        <f>+ROUND((E125*F125),2)</f>
        <v>0</v>
      </c>
    </row>
    <row r="126" spans="1:8" ht="38.25" x14ac:dyDescent="0.2">
      <c r="A126" s="122"/>
      <c r="B126" s="132">
        <v>6104</v>
      </c>
      <c r="C126" s="160" t="s">
        <v>86</v>
      </c>
      <c r="D126" s="134" t="s">
        <v>4</v>
      </c>
      <c r="E126" s="161">
        <f>+E124*0.2</f>
        <v>40</v>
      </c>
      <c r="F126" s="162"/>
      <c r="G126" s="163">
        <f>+ROUND((E126*F126),2)</f>
        <v>0</v>
      </c>
    </row>
    <row r="127" spans="1:8" ht="25.5" x14ac:dyDescent="0.2">
      <c r="A127" s="122"/>
      <c r="B127" s="132">
        <v>6105</v>
      </c>
      <c r="C127" s="209" t="s">
        <v>369</v>
      </c>
      <c r="D127" s="159" t="s">
        <v>3</v>
      </c>
      <c r="E127" s="217">
        <f>+E124</f>
        <v>200</v>
      </c>
      <c r="F127" s="211"/>
      <c r="G127" s="202">
        <f>+ROUND((E127*F127),2)</f>
        <v>0</v>
      </c>
    </row>
    <row r="128" spans="1:8" ht="38.25" x14ac:dyDescent="0.2">
      <c r="A128" s="122"/>
      <c r="B128" s="132">
        <v>6106</v>
      </c>
      <c r="C128" s="160" t="s">
        <v>368</v>
      </c>
      <c r="D128" s="134" t="s">
        <v>3</v>
      </c>
      <c r="E128" s="161">
        <f>76+78</f>
        <v>154</v>
      </c>
      <c r="F128" s="162"/>
      <c r="G128" s="163">
        <f>+ROUND((E128*F128),2)</f>
        <v>0</v>
      </c>
    </row>
    <row r="129" spans="1:9" ht="25.5" x14ac:dyDescent="0.2">
      <c r="A129" s="122"/>
      <c r="B129" s="132">
        <v>6107</v>
      </c>
      <c r="C129" s="160" t="s">
        <v>91</v>
      </c>
      <c r="D129" s="134" t="s">
        <v>1</v>
      </c>
      <c r="E129" s="161">
        <v>26</v>
      </c>
      <c r="F129" s="162"/>
      <c r="G129" s="163">
        <f t="shared" ref="G129:G132" si="17">+ROUND((E129*F129),2)</f>
        <v>0</v>
      </c>
    </row>
    <row r="130" spans="1:9" ht="25.5" x14ac:dyDescent="0.2">
      <c r="A130" s="122"/>
      <c r="B130" s="132">
        <v>6108</v>
      </c>
      <c r="C130" s="160" t="s">
        <v>92</v>
      </c>
      <c r="D130" s="134" t="s">
        <v>1</v>
      </c>
      <c r="E130" s="161">
        <v>5</v>
      </c>
      <c r="F130" s="162"/>
      <c r="G130" s="163">
        <f t="shared" si="17"/>
        <v>0</v>
      </c>
    </row>
    <row r="131" spans="1:9" ht="25.5" x14ac:dyDescent="0.2">
      <c r="A131" s="122"/>
      <c r="B131" s="132">
        <v>6109</v>
      </c>
      <c r="C131" s="160" t="s">
        <v>363</v>
      </c>
      <c r="D131" s="134" t="s">
        <v>1</v>
      </c>
      <c r="E131" s="161">
        <v>26</v>
      </c>
      <c r="F131" s="162"/>
      <c r="G131" s="163">
        <f t="shared" ref="G131" si="18">+ROUND((E131*F131),2)</f>
        <v>0</v>
      </c>
    </row>
    <row r="132" spans="1:9" ht="76.5" x14ac:dyDescent="0.2">
      <c r="A132" s="122"/>
      <c r="B132" s="194">
        <v>6110</v>
      </c>
      <c r="C132" s="160" t="s">
        <v>93</v>
      </c>
      <c r="D132" s="134" t="s">
        <v>1</v>
      </c>
      <c r="E132" s="161">
        <v>16.5</v>
      </c>
      <c r="F132" s="162"/>
      <c r="G132" s="163">
        <f t="shared" si="17"/>
        <v>0</v>
      </c>
    </row>
    <row r="133" spans="1:9" ht="38.25" x14ac:dyDescent="0.2">
      <c r="A133" s="122"/>
      <c r="B133" s="194">
        <v>6111</v>
      </c>
      <c r="C133" s="214" t="s">
        <v>370</v>
      </c>
      <c r="D133" s="212" t="s">
        <v>3</v>
      </c>
      <c r="E133" s="210">
        <v>34</v>
      </c>
      <c r="F133" s="211"/>
      <c r="G133" s="202">
        <f>+ROUND((E133*F133),2)</f>
        <v>0</v>
      </c>
    </row>
    <row r="134" spans="1:9" ht="51" x14ac:dyDescent="0.2">
      <c r="A134" s="122"/>
      <c r="B134" s="194">
        <v>6112</v>
      </c>
      <c r="C134" s="214" t="s">
        <v>371</v>
      </c>
      <c r="D134" s="212" t="s">
        <v>22</v>
      </c>
      <c r="E134" s="210">
        <v>1</v>
      </c>
      <c r="F134" s="211"/>
      <c r="G134" s="202">
        <f>+ROUND((E134*F134),2)</f>
        <v>0</v>
      </c>
    </row>
    <row r="135" spans="1:9" ht="25.5" x14ac:dyDescent="0.2">
      <c r="A135" s="122"/>
      <c r="B135" s="194">
        <v>6113</v>
      </c>
      <c r="C135" s="214" t="s">
        <v>372</v>
      </c>
      <c r="D135" s="212" t="s">
        <v>27</v>
      </c>
      <c r="E135" s="210">
        <v>11.5</v>
      </c>
      <c r="F135" s="211"/>
      <c r="G135" s="202">
        <f>+E135*F135</f>
        <v>0</v>
      </c>
    </row>
    <row r="136" spans="1:9" ht="51" x14ac:dyDescent="0.2">
      <c r="A136" s="122"/>
      <c r="B136" s="194">
        <v>6114</v>
      </c>
      <c r="C136" s="214" t="s">
        <v>374</v>
      </c>
      <c r="D136" s="212" t="s">
        <v>22</v>
      </c>
      <c r="E136" s="210">
        <v>1</v>
      </c>
      <c r="F136" s="211"/>
      <c r="G136" s="202">
        <f>+E136*F136</f>
        <v>0</v>
      </c>
    </row>
    <row r="137" spans="1:9" ht="63.75" x14ac:dyDescent="0.2">
      <c r="A137" s="73"/>
      <c r="B137" s="194">
        <v>6115</v>
      </c>
      <c r="C137" s="214" t="s">
        <v>373</v>
      </c>
      <c r="D137" s="212" t="s">
        <v>37</v>
      </c>
      <c r="E137" s="210">
        <v>1</v>
      </c>
      <c r="F137" s="211"/>
      <c r="G137" s="202">
        <f>+E137*F137</f>
        <v>0</v>
      </c>
      <c r="H137" s="73"/>
      <c r="I137" s="73"/>
    </row>
    <row r="138" spans="1:9" ht="25.5" x14ac:dyDescent="0.2">
      <c r="A138" s="73"/>
      <c r="B138" s="194">
        <v>6116</v>
      </c>
      <c r="C138" s="218" t="s">
        <v>375</v>
      </c>
      <c r="D138" s="159" t="s">
        <v>3</v>
      </c>
      <c r="E138" s="217">
        <v>20</v>
      </c>
      <c r="F138" s="219"/>
      <c r="G138" s="202">
        <f>E138*F138</f>
        <v>0</v>
      </c>
      <c r="H138" s="73"/>
      <c r="I138" s="73"/>
    </row>
    <row r="139" spans="1:9" ht="25.5" x14ac:dyDescent="0.2">
      <c r="A139" s="73"/>
      <c r="B139" s="194">
        <v>6117</v>
      </c>
      <c r="C139" s="218" t="s">
        <v>376</v>
      </c>
      <c r="D139" s="159" t="s">
        <v>3</v>
      </c>
      <c r="E139" s="217">
        <f>+E138</f>
        <v>20</v>
      </c>
      <c r="F139" s="219"/>
      <c r="G139" s="202">
        <f>E139*F139</f>
        <v>0</v>
      </c>
      <c r="H139" s="73"/>
      <c r="I139" s="73"/>
    </row>
    <row r="140" spans="1:9" ht="38.25" x14ac:dyDescent="0.2">
      <c r="A140" s="73"/>
      <c r="B140" s="137">
        <v>6118</v>
      </c>
      <c r="C140" s="160" t="s">
        <v>26</v>
      </c>
      <c r="D140" s="134"/>
      <c r="E140" s="161"/>
      <c r="F140" s="162"/>
      <c r="G140" s="163">
        <f>+ROUND((SUM(G123:G139)*0.1),-1)</f>
        <v>0</v>
      </c>
      <c r="H140" s="73"/>
      <c r="I140" s="73"/>
    </row>
    <row r="141" spans="1:9" x14ac:dyDescent="0.2">
      <c r="B141" s="132"/>
      <c r="C141" s="168" t="s">
        <v>327</v>
      </c>
      <c r="D141" s="134"/>
      <c r="E141" s="161"/>
      <c r="F141" s="162"/>
      <c r="G141" s="164">
        <f>SUM(G123:G140)</f>
        <v>0</v>
      </c>
      <c r="H141" s="73"/>
      <c r="I141" s="73"/>
    </row>
    <row r="142" spans="1:9" x14ac:dyDescent="0.2">
      <c r="B142" s="95" t="s">
        <v>219</v>
      </c>
      <c r="C142" s="168" t="s">
        <v>274</v>
      </c>
      <c r="D142" s="199"/>
      <c r="E142" s="215"/>
      <c r="F142" s="242"/>
      <c r="G142" s="216"/>
      <c r="H142" s="73"/>
      <c r="I142" s="73"/>
    </row>
    <row r="143" spans="1:9" ht="76.5" x14ac:dyDescent="0.2">
      <c r="B143" s="132"/>
      <c r="C143" s="220" t="s">
        <v>410</v>
      </c>
      <c r="D143" s="134"/>
      <c r="E143" s="161"/>
      <c r="F143" s="162"/>
      <c r="G143" s="163"/>
    </row>
    <row r="144" spans="1:9" ht="229.5" x14ac:dyDescent="0.2">
      <c r="B144" s="132" t="s">
        <v>503</v>
      </c>
      <c r="C144" s="160" t="s">
        <v>377</v>
      </c>
      <c r="D144" s="134"/>
      <c r="E144" s="161"/>
      <c r="F144" s="162"/>
      <c r="G144" s="163"/>
    </row>
    <row r="145" spans="2:18" ht="25.5" x14ac:dyDescent="0.2">
      <c r="B145" s="132"/>
      <c r="C145" s="221" t="s">
        <v>380</v>
      </c>
      <c r="D145" s="222"/>
      <c r="E145" s="223"/>
      <c r="F145" s="162"/>
      <c r="G145" s="163"/>
    </row>
    <row r="146" spans="2:18" ht="25.5" x14ac:dyDescent="0.2">
      <c r="B146" s="132"/>
      <c r="C146" s="221" t="s">
        <v>397</v>
      </c>
      <c r="D146" s="222"/>
      <c r="E146" s="223"/>
      <c r="F146" s="162"/>
      <c r="G146" s="163"/>
    </row>
    <row r="147" spans="2:18" x14ac:dyDescent="0.2">
      <c r="B147" s="132"/>
      <c r="C147" s="221" t="s">
        <v>398</v>
      </c>
      <c r="D147" s="222"/>
      <c r="E147" s="223"/>
      <c r="F147" s="162"/>
      <c r="G147" s="163"/>
    </row>
    <row r="148" spans="2:18" x14ac:dyDescent="0.2">
      <c r="B148" s="132"/>
      <c r="C148" s="221" t="s">
        <v>399</v>
      </c>
      <c r="D148" s="222"/>
      <c r="E148" s="223"/>
      <c r="F148" s="162"/>
      <c r="G148" s="163"/>
    </row>
    <row r="149" spans="2:18" x14ac:dyDescent="0.2">
      <c r="B149" s="132"/>
      <c r="C149" s="221" t="s">
        <v>400</v>
      </c>
      <c r="D149" s="222"/>
      <c r="E149" s="223"/>
      <c r="F149" s="162"/>
      <c r="G149" s="163"/>
    </row>
    <row r="150" spans="2:18" x14ac:dyDescent="0.2">
      <c r="B150" s="132"/>
      <c r="C150" s="221" t="s">
        <v>401</v>
      </c>
      <c r="D150" s="222"/>
      <c r="E150" s="223"/>
      <c r="F150" s="162"/>
      <c r="G150" s="163"/>
    </row>
    <row r="151" spans="2:18" x14ac:dyDescent="0.2">
      <c r="B151" s="132"/>
      <c r="C151" s="221" t="s">
        <v>402</v>
      </c>
      <c r="D151" s="222"/>
      <c r="E151" s="223"/>
      <c r="F151" s="162"/>
      <c r="G151" s="163"/>
    </row>
    <row r="152" spans="2:18" x14ac:dyDescent="0.2">
      <c r="B152" s="132"/>
      <c r="C152" s="221" t="s">
        <v>403</v>
      </c>
      <c r="D152" s="222"/>
      <c r="E152" s="223"/>
      <c r="F152" s="162"/>
      <c r="G152" s="163"/>
    </row>
    <row r="153" spans="2:18" x14ac:dyDescent="0.2">
      <c r="B153" s="132"/>
      <c r="C153" s="221" t="s">
        <v>404</v>
      </c>
      <c r="D153" s="222"/>
      <c r="E153" s="223"/>
      <c r="F153" s="162"/>
      <c r="G153" s="163"/>
    </row>
    <row r="154" spans="2:18" x14ac:dyDescent="0.2">
      <c r="B154" s="137"/>
      <c r="C154" s="96" t="s">
        <v>383</v>
      </c>
      <c r="D154" s="134" t="s">
        <v>37</v>
      </c>
      <c r="E154" s="161">
        <v>1</v>
      </c>
      <c r="F154" s="162"/>
      <c r="G154" s="163">
        <f>E154*F154</f>
        <v>0</v>
      </c>
    </row>
    <row r="155" spans="2:18" ht="76.5" x14ac:dyDescent="0.2">
      <c r="B155" s="132" t="s">
        <v>504</v>
      </c>
      <c r="C155" s="160" t="s">
        <v>378</v>
      </c>
      <c r="D155" s="134" t="s">
        <v>22</v>
      </c>
      <c r="E155" s="161">
        <v>2</v>
      </c>
      <c r="F155" s="162"/>
      <c r="G155" s="163">
        <f>E155*F155</f>
        <v>0</v>
      </c>
    </row>
    <row r="156" spans="2:18" ht="63.75" x14ac:dyDescent="0.2">
      <c r="B156" s="224">
        <v>7103</v>
      </c>
      <c r="C156" s="225" t="s">
        <v>379</v>
      </c>
      <c r="D156" s="134"/>
      <c r="E156" s="161"/>
      <c r="F156" s="162"/>
      <c r="G156" s="163"/>
    </row>
    <row r="157" spans="2:18" x14ac:dyDescent="0.2">
      <c r="B157" s="137"/>
      <c r="C157" s="221" t="s">
        <v>393</v>
      </c>
      <c r="D157" s="134"/>
      <c r="E157" s="161"/>
      <c r="F157" s="162"/>
      <c r="G157" s="163"/>
    </row>
    <row r="158" spans="2:18" x14ac:dyDescent="0.2">
      <c r="B158" s="137"/>
      <c r="C158" s="221" t="s">
        <v>381</v>
      </c>
      <c r="D158" s="134"/>
      <c r="E158" s="161"/>
      <c r="F158" s="162"/>
      <c r="G158" s="163"/>
    </row>
    <row r="159" spans="2:18" x14ac:dyDescent="0.2">
      <c r="B159" s="137"/>
      <c r="C159" s="221" t="s">
        <v>382</v>
      </c>
      <c r="D159" s="134"/>
      <c r="E159" s="161"/>
      <c r="F159" s="162"/>
      <c r="G159" s="163"/>
      <c r="L159" s="165"/>
      <c r="M159" s="71"/>
      <c r="N159" s="71"/>
      <c r="P159" s="166"/>
      <c r="Q159" s="71"/>
      <c r="R159" s="71"/>
    </row>
    <row r="160" spans="2:18" x14ac:dyDescent="0.2">
      <c r="B160" s="137"/>
      <c r="C160" s="221" t="s">
        <v>394</v>
      </c>
      <c r="D160" s="134"/>
      <c r="E160" s="161"/>
      <c r="F160" s="162"/>
      <c r="G160" s="163"/>
      <c r="L160" s="165"/>
      <c r="M160" s="71"/>
      <c r="N160" s="71"/>
      <c r="P160" s="166"/>
      <c r="Q160" s="71"/>
      <c r="R160" s="71"/>
    </row>
    <row r="161" spans="2:18" x14ac:dyDescent="0.2">
      <c r="B161" s="133"/>
      <c r="C161" s="221" t="s">
        <v>395</v>
      </c>
      <c r="D161" s="134"/>
      <c r="E161" s="161"/>
      <c r="F161" s="162"/>
      <c r="G161" s="163"/>
      <c r="L161" s="165"/>
      <c r="M161" s="71"/>
      <c r="N161" s="71"/>
      <c r="P161" s="166"/>
      <c r="Q161" s="71"/>
      <c r="R161" s="71"/>
    </row>
    <row r="162" spans="2:18" x14ac:dyDescent="0.2">
      <c r="B162" s="137"/>
      <c r="C162" s="221" t="s">
        <v>396</v>
      </c>
      <c r="D162" s="134"/>
      <c r="E162" s="161"/>
      <c r="F162" s="162"/>
      <c r="G162" s="163"/>
    </row>
    <row r="163" spans="2:18" x14ac:dyDescent="0.2">
      <c r="B163" s="133"/>
      <c r="C163" s="96" t="s">
        <v>405</v>
      </c>
      <c r="D163" s="134" t="s">
        <v>37</v>
      </c>
      <c r="E163" s="161">
        <v>1</v>
      </c>
      <c r="F163" s="162"/>
      <c r="G163" s="163">
        <f>E163*F163</f>
        <v>0</v>
      </c>
    </row>
    <row r="164" spans="2:18" ht="25.5" x14ac:dyDescent="0.2">
      <c r="B164" s="213">
        <v>7104</v>
      </c>
      <c r="C164" s="226" t="s">
        <v>413</v>
      </c>
      <c r="D164" s="159" t="s">
        <v>22</v>
      </c>
      <c r="E164" s="210">
        <v>2</v>
      </c>
      <c r="F164" s="211"/>
      <c r="G164" s="202">
        <f>+ROUND((E164*F164),2)</f>
        <v>0</v>
      </c>
    </row>
    <row r="165" spans="2:18" ht="25.5" x14ac:dyDescent="0.2">
      <c r="B165" s="213">
        <v>7105</v>
      </c>
      <c r="C165" s="160" t="s">
        <v>390</v>
      </c>
      <c r="D165" s="134"/>
      <c r="E165" s="161"/>
      <c r="F165" s="162"/>
      <c r="G165" s="163"/>
    </row>
    <row r="166" spans="2:18" x14ac:dyDescent="0.2">
      <c r="B166" s="133"/>
      <c r="C166" s="160" t="s">
        <v>391</v>
      </c>
      <c r="D166" s="134" t="s">
        <v>22</v>
      </c>
      <c r="E166" s="161">
        <v>4</v>
      </c>
      <c r="F166" s="162"/>
      <c r="G166" s="202">
        <f>+ROUND((E166*F166),2)</f>
        <v>0</v>
      </c>
    </row>
    <row r="167" spans="2:18" x14ac:dyDescent="0.2">
      <c r="B167" s="137"/>
      <c r="C167" s="160" t="s">
        <v>392</v>
      </c>
      <c r="D167" s="134" t="s">
        <v>22</v>
      </c>
      <c r="E167" s="161">
        <v>4</v>
      </c>
      <c r="F167" s="162"/>
      <c r="G167" s="202">
        <f>+ROUND((E167*F167),2)</f>
        <v>0</v>
      </c>
    </row>
    <row r="168" spans="2:18" ht="38.25" x14ac:dyDescent="0.2">
      <c r="B168" s="137" t="s">
        <v>505</v>
      </c>
      <c r="C168" s="160" t="s">
        <v>406</v>
      </c>
      <c r="D168" s="134" t="s">
        <v>22</v>
      </c>
      <c r="E168" s="161">
        <v>2</v>
      </c>
      <c r="F168" s="162"/>
      <c r="G168" s="163">
        <f>+ROUND((E168*F168),2)</f>
        <v>0</v>
      </c>
    </row>
    <row r="169" spans="2:18" ht="25.5" x14ac:dyDescent="0.2">
      <c r="B169" s="137" t="s">
        <v>506</v>
      </c>
      <c r="C169" s="160" t="s">
        <v>409</v>
      </c>
      <c r="D169" s="134" t="s">
        <v>22</v>
      </c>
      <c r="E169" s="161">
        <v>2</v>
      </c>
      <c r="F169" s="162"/>
      <c r="G169" s="163">
        <f>+E169*F169</f>
        <v>0</v>
      </c>
    </row>
    <row r="170" spans="2:18" ht="38.25" x14ac:dyDescent="0.2">
      <c r="B170" s="137" t="s">
        <v>507</v>
      </c>
      <c r="C170" s="160" t="s">
        <v>407</v>
      </c>
      <c r="D170" s="134" t="s">
        <v>22</v>
      </c>
      <c r="E170" s="161">
        <v>2</v>
      </c>
      <c r="F170" s="162"/>
      <c r="G170" s="163">
        <f>+E170*F170</f>
        <v>0</v>
      </c>
    </row>
    <row r="171" spans="2:18" ht="25.5" x14ac:dyDescent="0.2">
      <c r="B171" s="137" t="s">
        <v>508</v>
      </c>
      <c r="C171" s="160" t="s">
        <v>408</v>
      </c>
      <c r="D171" s="134" t="s">
        <v>22</v>
      </c>
      <c r="E171" s="161">
        <v>2</v>
      </c>
      <c r="F171" s="162"/>
      <c r="G171" s="163">
        <f>+E171*F171</f>
        <v>0</v>
      </c>
    </row>
    <row r="172" spans="2:18" ht="38.25" x14ac:dyDescent="0.2">
      <c r="B172" s="137" t="s">
        <v>509</v>
      </c>
      <c r="C172" s="160" t="s">
        <v>549</v>
      </c>
      <c r="D172" s="134" t="s">
        <v>22</v>
      </c>
      <c r="E172" s="161">
        <v>1</v>
      </c>
      <c r="F172" s="162"/>
      <c r="G172" s="163">
        <f>+E172*F172</f>
        <v>0</v>
      </c>
    </row>
    <row r="173" spans="2:18" ht="38.25" x14ac:dyDescent="0.2">
      <c r="B173" s="137" t="s">
        <v>510</v>
      </c>
      <c r="C173" s="160" t="s">
        <v>568</v>
      </c>
      <c r="D173" s="134" t="s">
        <v>22</v>
      </c>
      <c r="E173" s="161">
        <v>1</v>
      </c>
      <c r="F173" s="162"/>
      <c r="G173" s="163">
        <f>+E173*F173</f>
        <v>0</v>
      </c>
    </row>
    <row r="174" spans="2:18" ht="102" x14ac:dyDescent="0.2">
      <c r="B174" s="137" t="s">
        <v>511</v>
      </c>
      <c r="C174" s="160" t="s">
        <v>386</v>
      </c>
      <c r="D174" s="134" t="s">
        <v>22</v>
      </c>
      <c r="E174" s="161">
        <v>1</v>
      </c>
      <c r="F174" s="162"/>
      <c r="G174" s="163">
        <f t="shared" ref="G174:G181" si="19">+ROUND((E174*F174),2)</f>
        <v>0</v>
      </c>
    </row>
    <row r="175" spans="2:18" ht="102" x14ac:dyDescent="0.2">
      <c r="B175" s="137" t="s">
        <v>512</v>
      </c>
      <c r="C175" s="160" t="s">
        <v>387</v>
      </c>
      <c r="D175" s="134" t="s">
        <v>22</v>
      </c>
      <c r="E175" s="161">
        <v>1</v>
      </c>
      <c r="F175" s="162"/>
      <c r="G175" s="163">
        <f t="shared" si="19"/>
        <v>0</v>
      </c>
    </row>
    <row r="176" spans="2:18" ht="38.25" x14ac:dyDescent="0.2">
      <c r="B176" s="137" t="s">
        <v>513</v>
      </c>
      <c r="C176" s="160" t="s">
        <v>384</v>
      </c>
      <c r="D176" s="134" t="s">
        <v>22</v>
      </c>
      <c r="E176" s="161">
        <v>1</v>
      </c>
      <c r="F176" s="162"/>
      <c r="G176" s="163">
        <f t="shared" si="19"/>
        <v>0</v>
      </c>
    </row>
    <row r="177" spans="2:7" ht="114.75" x14ac:dyDescent="0.2">
      <c r="B177" s="137" t="s">
        <v>514</v>
      </c>
      <c r="C177" s="160" t="s">
        <v>385</v>
      </c>
      <c r="D177" s="134" t="s">
        <v>37</v>
      </c>
      <c r="E177" s="161">
        <v>1</v>
      </c>
      <c r="F177" s="162"/>
      <c r="G177" s="163">
        <f t="shared" si="19"/>
        <v>0</v>
      </c>
    </row>
    <row r="178" spans="2:7" ht="114.75" x14ac:dyDescent="0.2">
      <c r="B178" s="137">
        <v>6205</v>
      </c>
      <c r="C178" s="160" t="s">
        <v>388</v>
      </c>
      <c r="D178" s="134" t="s">
        <v>22</v>
      </c>
      <c r="E178" s="161">
        <v>1</v>
      </c>
      <c r="F178" s="162"/>
      <c r="G178" s="163">
        <f t="shared" si="19"/>
        <v>0</v>
      </c>
    </row>
    <row r="179" spans="2:7" ht="63.75" x14ac:dyDescent="0.2">
      <c r="B179" s="137" t="s">
        <v>515</v>
      </c>
      <c r="C179" s="160" t="s">
        <v>389</v>
      </c>
      <c r="D179" s="134" t="s">
        <v>22</v>
      </c>
      <c r="E179" s="161">
        <v>1</v>
      </c>
      <c r="F179" s="162"/>
      <c r="G179" s="163">
        <f t="shared" si="19"/>
        <v>0</v>
      </c>
    </row>
    <row r="180" spans="2:7" ht="51" x14ac:dyDescent="0.2">
      <c r="B180" s="137" t="s">
        <v>516</v>
      </c>
      <c r="C180" s="160" t="s">
        <v>412</v>
      </c>
      <c r="D180" s="134" t="s">
        <v>22</v>
      </c>
      <c r="E180" s="161">
        <v>1</v>
      </c>
      <c r="F180" s="162"/>
      <c r="G180" s="163">
        <f t="shared" si="19"/>
        <v>0</v>
      </c>
    </row>
    <row r="181" spans="2:7" ht="38.25" x14ac:dyDescent="0.2">
      <c r="B181" s="137" t="s">
        <v>517</v>
      </c>
      <c r="C181" s="160" t="s">
        <v>411</v>
      </c>
      <c r="D181" s="134" t="s">
        <v>22</v>
      </c>
      <c r="E181" s="161">
        <v>1</v>
      </c>
      <c r="F181" s="162"/>
      <c r="G181" s="163">
        <f t="shared" si="19"/>
        <v>0</v>
      </c>
    </row>
    <row r="182" spans="2:7" ht="38.25" x14ac:dyDescent="0.2">
      <c r="B182" s="137" t="s">
        <v>518</v>
      </c>
      <c r="C182" s="160" t="s">
        <v>26</v>
      </c>
      <c r="D182" s="134"/>
      <c r="E182" s="161"/>
      <c r="F182" s="162"/>
      <c r="G182" s="163">
        <f>+ROUND((SUM(G144:G181)*0.1),-1)</f>
        <v>0</v>
      </c>
    </row>
    <row r="183" spans="2:7" x14ac:dyDescent="0.2">
      <c r="B183" s="132"/>
      <c r="C183" s="168" t="s">
        <v>414</v>
      </c>
      <c r="D183" s="134"/>
      <c r="E183" s="161"/>
      <c r="F183" s="162"/>
      <c r="G183" s="164">
        <f>SUM(G144:G182)</f>
        <v>0</v>
      </c>
    </row>
    <row r="184" spans="2:7" x14ac:dyDescent="0.2">
      <c r="B184" s="82"/>
      <c r="C184" s="121"/>
      <c r="D184" s="156"/>
      <c r="E184" s="157"/>
      <c r="F184" s="158"/>
      <c r="G184" s="158"/>
    </row>
  </sheetData>
  <phoneticPr fontId="28" type="noConversion"/>
  <pageMargins left="0.70866141732283472" right="0.70866141732283472" top="0.74803149606299213" bottom="0.74803149606299213" header="0.31496062992125984" footer="0.31496062992125984"/>
  <pageSetup paperSize="9" scale="90" fitToHeight="15" orientation="portrait" r:id="rId1"/>
  <headerFooter>
    <oddFooter>&amp;L&amp;A&amp;RStran &amp;P/&amp;N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010F9D-E1DA-449F-B012-491CAF22D53F}">
  <sheetPr>
    <pageSetUpPr fitToPage="1"/>
  </sheetPr>
  <dimension ref="A1:F22"/>
  <sheetViews>
    <sheetView zoomScale="115" zoomScaleNormal="115" workbookViewId="0">
      <selection activeCell="F6" sqref="F6"/>
    </sheetView>
  </sheetViews>
  <sheetFormatPr defaultRowHeight="12.75" x14ac:dyDescent="0.2"/>
  <cols>
    <col min="1" max="1" width="8.5" style="192" bestFit="1" customWidth="1"/>
    <col min="2" max="2" width="66.6640625" style="192" customWidth="1"/>
    <col min="3" max="3" width="9.33203125" style="195"/>
    <col min="4" max="4" width="9.33203125" style="192" customWidth="1"/>
    <col min="5" max="5" width="10.6640625" style="192" bestFit="1" customWidth="1"/>
    <col min="6" max="6" width="12.5" style="192" bestFit="1" customWidth="1"/>
    <col min="7" max="16384" width="9.33203125" style="192"/>
  </cols>
  <sheetData>
    <row r="1" spans="1:6" x14ac:dyDescent="0.2">
      <c r="A1" s="186" t="s">
        <v>258</v>
      </c>
      <c r="B1" s="154" t="s">
        <v>459</v>
      </c>
      <c r="C1" s="94"/>
      <c r="D1" s="92"/>
      <c r="E1" s="73"/>
      <c r="F1" s="73"/>
    </row>
    <row r="2" spans="1:6" x14ac:dyDescent="0.2">
      <c r="A2" s="186"/>
      <c r="B2" s="154"/>
      <c r="C2" s="94"/>
      <c r="D2" s="92"/>
      <c r="E2" s="73"/>
      <c r="F2" s="73"/>
    </row>
    <row r="3" spans="1:6" x14ac:dyDescent="0.2">
      <c r="A3" s="194" t="s">
        <v>550</v>
      </c>
      <c r="B3" s="184" t="s">
        <v>453</v>
      </c>
      <c r="C3" s="196" t="s">
        <v>37</v>
      </c>
      <c r="D3" s="197">
        <v>1</v>
      </c>
      <c r="E3" s="243"/>
      <c r="F3" s="198">
        <f>+D3*E3</f>
        <v>0</v>
      </c>
    </row>
    <row r="4" spans="1:6" x14ac:dyDescent="0.2">
      <c r="A4" s="194" t="s">
        <v>551</v>
      </c>
      <c r="B4" s="184" t="s">
        <v>454</v>
      </c>
      <c r="C4" s="196" t="s">
        <v>37</v>
      </c>
      <c r="D4" s="197">
        <v>1</v>
      </c>
      <c r="E4" s="243"/>
      <c r="F4" s="198">
        <f t="shared" ref="F4:F11" si="0">+D4*E4</f>
        <v>0</v>
      </c>
    </row>
    <row r="5" spans="1:6" x14ac:dyDescent="0.2">
      <c r="A5" s="194" t="s">
        <v>552</v>
      </c>
      <c r="B5" s="184" t="s">
        <v>455</v>
      </c>
      <c r="C5" s="196" t="s">
        <v>37</v>
      </c>
      <c r="D5" s="197">
        <v>1</v>
      </c>
      <c r="E5" s="243"/>
      <c r="F5" s="198">
        <f t="shared" si="0"/>
        <v>0</v>
      </c>
    </row>
    <row r="6" spans="1:6" x14ac:dyDescent="0.2">
      <c r="A6" s="194" t="s">
        <v>553</v>
      </c>
      <c r="B6" s="185" t="s">
        <v>456</v>
      </c>
      <c r="C6" s="196" t="s">
        <v>37</v>
      </c>
      <c r="D6" s="197">
        <v>1</v>
      </c>
      <c r="E6" s="243"/>
      <c r="F6" s="198">
        <f t="shared" si="0"/>
        <v>0</v>
      </c>
    </row>
    <row r="7" spans="1:6" x14ac:dyDescent="0.2">
      <c r="A7" s="194" t="s">
        <v>554</v>
      </c>
      <c r="B7" s="184" t="s">
        <v>457</v>
      </c>
      <c r="C7" s="196" t="s">
        <v>37</v>
      </c>
      <c r="D7" s="197">
        <v>1</v>
      </c>
      <c r="E7" s="243"/>
      <c r="F7" s="198">
        <f t="shared" si="0"/>
        <v>0</v>
      </c>
    </row>
    <row r="8" spans="1:6" x14ac:dyDescent="0.2">
      <c r="A8" s="194" t="s">
        <v>555</v>
      </c>
      <c r="B8" s="184" t="s">
        <v>458</v>
      </c>
      <c r="C8" s="196" t="s">
        <v>37</v>
      </c>
      <c r="D8" s="197">
        <v>1</v>
      </c>
      <c r="E8" s="243"/>
      <c r="F8" s="198">
        <f t="shared" si="0"/>
        <v>0</v>
      </c>
    </row>
    <row r="9" spans="1:6" x14ac:dyDescent="0.2">
      <c r="A9" s="194" t="s">
        <v>556</v>
      </c>
      <c r="B9" s="184" t="s">
        <v>452</v>
      </c>
      <c r="C9" s="196" t="s">
        <v>37</v>
      </c>
      <c r="D9" s="197">
        <v>1</v>
      </c>
      <c r="E9" s="243"/>
      <c r="F9" s="198">
        <f t="shared" si="0"/>
        <v>0</v>
      </c>
    </row>
    <row r="10" spans="1:6" x14ac:dyDescent="0.2">
      <c r="A10" s="194">
        <v>8</v>
      </c>
      <c r="B10" s="184" t="s">
        <v>498</v>
      </c>
      <c r="C10" s="196" t="s">
        <v>37</v>
      </c>
      <c r="D10" s="197">
        <v>1</v>
      </c>
      <c r="E10" s="243"/>
      <c r="F10" s="198">
        <f t="shared" si="0"/>
        <v>0</v>
      </c>
    </row>
    <row r="11" spans="1:6" x14ac:dyDescent="0.2">
      <c r="A11" s="194" t="s">
        <v>557</v>
      </c>
      <c r="B11" s="184" t="s">
        <v>499</v>
      </c>
      <c r="C11" s="196" t="s">
        <v>37</v>
      </c>
      <c r="D11" s="197">
        <v>1</v>
      </c>
      <c r="E11" s="243"/>
      <c r="F11" s="198">
        <f t="shared" si="0"/>
        <v>0</v>
      </c>
    </row>
    <row r="12" spans="1:6" x14ac:dyDescent="0.2">
      <c r="A12" s="193"/>
      <c r="B12" s="184" t="s">
        <v>500</v>
      </c>
      <c r="C12" s="196"/>
      <c r="D12" s="197"/>
      <c r="E12" s="185"/>
      <c r="F12" s="200">
        <f>SUM(F3:F11)</f>
        <v>0</v>
      </c>
    </row>
    <row r="13" spans="1:6" x14ac:dyDescent="0.2">
      <c r="A13" s="186"/>
      <c r="B13" s="154"/>
      <c r="C13" s="94"/>
      <c r="D13" s="92"/>
      <c r="E13" s="73"/>
      <c r="F13" s="73"/>
    </row>
    <row r="14" spans="1:6" x14ac:dyDescent="0.2">
      <c r="A14" s="187" t="s">
        <v>448</v>
      </c>
      <c r="C14" s="94"/>
      <c r="D14" s="92"/>
      <c r="E14" s="73"/>
      <c r="F14" s="73"/>
    </row>
    <row r="15" spans="1:6" x14ac:dyDescent="0.2">
      <c r="A15" s="187" t="s">
        <v>449</v>
      </c>
      <c r="C15" s="94"/>
      <c r="D15" s="92"/>
      <c r="E15" s="73"/>
      <c r="F15" s="73"/>
    </row>
    <row r="16" spans="1:6" x14ac:dyDescent="0.2">
      <c r="A16" s="187"/>
      <c r="C16" s="188"/>
      <c r="D16" s="189"/>
      <c r="E16" s="189"/>
      <c r="F16" s="190"/>
    </row>
    <row r="17" spans="1:6" x14ac:dyDescent="0.2">
      <c r="A17" s="191" t="s">
        <v>501</v>
      </c>
      <c r="C17" s="188"/>
      <c r="D17" s="189"/>
      <c r="E17" s="189"/>
      <c r="F17" s="190"/>
    </row>
    <row r="18" spans="1:6" x14ac:dyDescent="0.2">
      <c r="A18" s="191" t="s">
        <v>450</v>
      </c>
      <c r="C18" s="188"/>
      <c r="D18" s="189"/>
      <c r="E18" s="189"/>
      <c r="F18" s="190"/>
    </row>
    <row r="19" spans="1:6" x14ac:dyDescent="0.2">
      <c r="A19" s="191" t="s">
        <v>451</v>
      </c>
      <c r="C19" s="188"/>
      <c r="D19" s="189"/>
      <c r="E19" s="189"/>
      <c r="F19" s="190"/>
    </row>
    <row r="20" spans="1:6" x14ac:dyDescent="0.2">
      <c r="C20" s="188"/>
      <c r="D20" s="189"/>
      <c r="E20" s="189"/>
      <c r="F20" s="190"/>
    </row>
    <row r="21" spans="1:6" x14ac:dyDescent="0.2">
      <c r="A21" s="154" t="s">
        <v>460</v>
      </c>
      <c r="C21" s="188"/>
      <c r="D21" s="189"/>
      <c r="E21" s="189"/>
      <c r="F21" s="190"/>
    </row>
    <row r="22" spans="1:6" ht="13.5" customHeight="1" x14ac:dyDescent="0.2"/>
  </sheetData>
  <sheetProtection algorithmName="SHA-512" hashValue="OGy2pnTblJluMnOwXQNc0iJwaEzuzQ2Mx2BxWSAx57skjwkloTj0eUhMr77tGd0JOAcMWDZ5vgybGLNZsWbnGw==" saltValue="PhWEFx3Uvx+4C2u9aYosTA==" spinCount="100000" sheet="1" objects="1" scenarios="1"/>
  <pageMargins left="0.70866141732283472" right="0.70866141732283472" top="0.74803149606299213" bottom="0.74803149606299213" header="0.31496062992125984" footer="0.31496062992125984"/>
  <pageSetup paperSize="9" scale="84" fitToHeight="12" orientation="portrait" r:id="rId1"/>
  <headerFooter>
    <oddFooter>&amp;L&amp;A&amp;RStran &amp;P/&amp;N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6</vt:i4>
      </vt:variant>
      <vt:variant>
        <vt:lpstr>Imenovani obsegi</vt:lpstr>
      </vt:variant>
      <vt:variant>
        <vt:i4>10</vt:i4>
      </vt:variant>
    </vt:vector>
  </HeadingPairs>
  <TitlesOfParts>
    <vt:vector size="16" baseType="lpstr">
      <vt:lpstr>Rekapitulacija</vt:lpstr>
      <vt:lpstr>0-Preddela</vt:lpstr>
      <vt:lpstr>A-Peruzzijeva</vt:lpstr>
      <vt:lpstr>B-Jurčkova</vt:lpstr>
      <vt:lpstr>C-Črp-gradbeno</vt:lpstr>
      <vt:lpstr>D-Črp-elektro</vt:lpstr>
      <vt:lpstr>Rekapitulacija!_Hlk9417092</vt:lpstr>
      <vt:lpstr>'0-Preddela'!Področje_tiskanja</vt:lpstr>
      <vt:lpstr>'A-Peruzzijeva'!Področje_tiskanja</vt:lpstr>
      <vt:lpstr>'B-Jurčkova'!Področje_tiskanja</vt:lpstr>
      <vt:lpstr>'C-Črp-gradbeno'!Področje_tiskanja</vt:lpstr>
      <vt:lpstr>'D-Črp-elektro'!Področje_tiskanja</vt:lpstr>
      <vt:lpstr>Rekapitulacija!Področje_tiskanja</vt:lpstr>
      <vt:lpstr>'A-Peruzzijeva'!Tiskanje_naslovov</vt:lpstr>
      <vt:lpstr>'B-Jurčkova'!Tiskanje_naslovov</vt:lpstr>
      <vt:lpstr>'C-Črp-gradbeno'!Tiskanje_naslovov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dc:creator>
  <cp:lastModifiedBy>Zoran</cp:lastModifiedBy>
  <cp:lastPrinted>2019-11-27T16:32:37Z</cp:lastPrinted>
  <dcterms:created xsi:type="dcterms:W3CDTF">2001-04-14T14:29:31Z</dcterms:created>
  <dcterms:modified xsi:type="dcterms:W3CDTF">2020-05-13T13:33:34Z</dcterms:modified>
</cp:coreProperties>
</file>