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3256" windowHeight="12588" tabRatio="689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  <sheet name="parkirišče ŽALE" sheetId="10" r:id="rId9"/>
  </sheets>
  <definedNames>
    <definedName name="_1.1_Geodetska_dela">'1. PREDDELA'!$B$6</definedName>
    <definedName name="_1.2_Čiščenje_terena">'1. PREDDELA'!$B$12</definedName>
    <definedName name="_1.3_Ostala_preddela">'1. PREDDELA'!$B$23</definedName>
    <definedName name="_1.4_Predhodna_dela">'1. PREDDELA'!#REF!</definedName>
    <definedName name="_1.5_Geotehnika_predorov">'1. PREDDELA'!#REF!</definedName>
    <definedName name="_1_preddela_1" localSheetId="1">'1. PREDDELA'!$B$2:$F$29</definedName>
    <definedName name="_1_preddela_1" localSheetId="2">'2. ZEMELJSKA DELA'!$B$2:$F$29</definedName>
    <definedName name="_1_preddela_1" localSheetId="3">'3. VOZIŠČNE KONSTRUKCIJE'!$B$2:$F$43</definedName>
    <definedName name="_1_preddela_1" localSheetId="4">'4. ODVODNJAVANJE'!$B$2:$F$30</definedName>
    <definedName name="_1_preddela_1" localSheetId="5">'5. GRADBENA IN OBRTNIŠKA DELA'!$B$2:$F$6</definedName>
    <definedName name="_1_preddela_1" localSheetId="6">'6. OPREMA CEST'!$B$2:$F$25</definedName>
    <definedName name="_1_preddela_1" localSheetId="7">'7. TUJE STORITVE'!$B$2:$F$27</definedName>
    <definedName name="_2.1_Izkopi">'2. ZEMELJSKA DELA'!$B$6</definedName>
    <definedName name="_2.2_Planum_tal">'2. ZEMELJSKA DELA'!$B$12</definedName>
    <definedName name="_2.3_ločilne_drenažne_filterske_plasti">'2. ZEMELJSKA DELA'!#REF!</definedName>
    <definedName name="_2.4_Nasipi_zasipi_posteljica">'2. ZEMELJSKA DELA'!$B$16</definedName>
    <definedName name="_2.5_Brežine_zelenice">'2. ZEMELJSKA DELA'!$B$22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DELA'!#REF!</definedName>
    <definedName name="_3.1_Nosilne_plasti">'3. VOZIŠČNE KONSTRUKCIJE'!$B$6</definedName>
    <definedName name="_3.2_Obrabne_plasti">'3. VOZIŠČNE KONSTRUKCIJE'!$B$24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KONSTRUKCIJE'!$B$35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ODVODNJAVANJE'!$B$16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STORITVE'!$B$12</definedName>
    <definedName name="_7.4_klic_v_sili">'7. TUJE STORITVE'!#REF!</definedName>
    <definedName name="_7.5_Javna_razsvetljava">'7. TUJE STORITVE'!#REF!</definedName>
    <definedName name="_7.6_vodovod">'7. TUJE STORITVE'!$B$16</definedName>
    <definedName name="_7.7_Plinovod">'7. TUJE STORITVE'!#REF!</definedName>
    <definedName name="_7.8_Železnica">'7. TUJE STORITVE'!#REF!</definedName>
    <definedName name="_7.9_Preizkusi_nadzor_dokumentacija">'7. TUJE STORITVE'!$B$20</definedName>
    <definedName name="_xlnm._FilterDatabase" localSheetId="1" hidden="1">'1. PREDDELA'!$E$1:$G$29</definedName>
    <definedName name="_xlnm._FilterDatabase" localSheetId="2" hidden="1">'2. ZEMELJSKA DELA'!$E$1:$G$29</definedName>
    <definedName name="_xlnm._FilterDatabase" localSheetId="3" hidden="1">'3. VOZIŠČNE KONSTRUKCIJE'!$E$1:$G$43</definedName>
    <definedName name="_xlnm._FilterDatabase" localSheetId="4" hidden="1">'4. ODVODNJAVANJE'!$E$1:$G$30</definedName>
    <definedName name="_xlnm._FilterDatabase" localSheetId="5" hidden="1">'5. GRADBENA IN OBRTNIŠKA DELA'!$E$1:$G$6</definedName>
    <definedName name="_xlnm._FilterDatabase" localSheetId="6" hidden="1">'6. OPREMA CEST'!$E$1:$G$25</definedName>
    <definedName name="_xlnm._FilterDatabase" localSheetId="7" hidden="1">'7. TUJE STORITVE'!$E$1:$G$27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PREDDELA'!$B$23</definedName>
    <definedName name="_xlnm.Print_Area" localSheetId="2">'2. ZEMELJSKA DELA'!$A$1:$G$29</definedName>
    <definedName name="_xlnm.Print_Area" localSheetId="8">'parkirišče ŽALE'!$A$1:$F$71</definedName>
    <definedName name="_xlnm.Print_Area" localSheetId="0">REKAPITULACIJA!$A$1:$I$45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_xlnm.Print_Titles" localSheetId="8">'parkirišče ŽALE'!$6:$6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H33" i="1" l="1"/>
  <c r="F8" i="10"/>
  <c r="F19" i="10" s="1"/>
  <c r="F60" i="10" s="1"/>
  <c r="F9" i="10"/>
  <c r="F11" i="10"/>
  <c r="F12" i="10"/>
  <c r="F13" i="10"/>
  <c r="F14" i="10"/>
  <c r="F15" i="10"/>
  <c r="F16" i="10"/>
  <c r="F17" i="10"/>
  <c r="F18" i="10"/>
  <c r="F21" i="10"/>
  <c r="F25" i="10" s="1"/>
  <c r="F61" i="10" s="1"/>
  <c r="F22" i="10"/>
  <c r="F23" i="10"/>
  <c r="F24" i="10"/>
  <c r="F27" i="10"/>
  <c r="F28" i="10" s="1"/>
  <c r="F62" i="10" s="1"/>
  <c r="F30" i="10"/>
  <c r="F33" i="10" s="1"/>
  <c r="F63" i="10" s="1"/>
  <c r="F31" i="10"/>
  <c r="F32" i="10"/>
  <c r="F35" i="10"/>
  <c r="F36" i="10"/>
  <c r="F42" i="10" s="1"/>
  <c r="F64" i="10" s="1"/>
  <c r="F37" i="10"/>
  <c r="F38" i="10"/>
  <c r="F39" i="10"/>
  <c r="F40" i="10"/>
  <c r="F41" i="10"/>
  <c r="F44" i="10"/>
  <c r="F45" i="10"/>
  <c r="F56" i="10" s="1"/>
  <c r="F65" i="10" s="1"/>
  <c r="F46" i="10"/>
  <c r="F47" i="10"/>
  <c r="F48" i="10"/>
  <c r="F49" i="10"/>
  <c r="F50" i="10"/>
  <c r="F51" i="10"/>
  <c r="F52" i="10"/>
  <c r="F53" i="10"/>
  <c r="F54" i="10"/>
  <c r="F55" i="10"/>
  <c r="F66" i="10" l="1"/>
  <c r="G41" i="5"/>
  <c r="G40" i="5"/>
  <c r="F69" i="10" l="1"/>
  <c r="F70" i="10" s="1"/>
  <c r="E10" i="5"/>
  <c r="E10" i="4"/>
  <c r="E19" i="4"/>
  <c r="E18" i="4"/>
  <c r="E8" i="4"/>
  <c r="G9" i="9" l="1"/>
  <c r="E29" i="5"/>
  <c r="E24" i="4"/>
  <c r="E25" i="4" s="1"/>
  <c r="G10" i="9"/>
  <c r="E28" i="5" l="1"/>
  <c r="E22" i="5" l="1"/>
  <c r="E9" i="5"/>
  <c r="G24" i="6" l="1"/>
  <c r="E27" i="4" l="1"/>
  <c r="G21" i="2"/>
  <c r="E17" i="2" l="1"/>
  <c r="G27" i="4" l="1"/>
  <c r="E33" i="5" l="1"/>
  <c r="G27" i="2"/>
  <c r="G22" i="9" l="1"/>
  <c r="G23" i="9"/>
  <c r="G24" i="9"/>
  <c r="G18" i="9"/>
  <c r="G14" i="9"/>
  <c r="G8" i="9"/>
  <c r="G15" i="8"/>
  <c r="G16" i="8"/>
  <c r="G17" i="8"/>
  <c r="G18" i="8"/>
  <c r="G19" i="8"/>
  <c r="G20" i="8"/>
  <c r="G21" i="8"/>
  <c r="G22" i="8"/>
  <c r="G8" i="8"/>
  <c r="G9" i="8"/>
  <c r="G10" i="8"/>
  <c r="G11" i="8"/>
  <c r="G18" i="6"/>
  <c r="G19" i="6"/>
  <c r="G20" i="6"/>
  <c r="G21" i="6"/>
  <c r="G22" i="6"/>
  <c r="G23" i="6"/>
  <c r="G25" i="6"/>
  <c r="G26" i="6"/>
  <c r="G27" i="6"/>
  <c r="G28" i="6"/>
  <c r="G8" i="6"/>
  <c r="G9" i="6"/>
  <c r="G10" i="6"/>
  <c r="G11" i="6"/>
  <c r="G12" i="6"/>
  <c r="G13" i="6"/>
  <c r="G14" i="6"/>
  <c r="G39" i="5"/>
  <c r="F43" i="5" s="1"/>
  <c r="G33" i="5"/>
  <c r="G28" i="5"/>
  <c r="G29" i="5"/>
  <c r="G22" i="5"/>
  <c r="G18" i="5"/>
  <c r="G14" i="5"/>
  <c r="G9" i="5"/>
  <c r="G10" i="5"/>
  <c r="G24" i="4"/>
  <c r="G25" i="4"/>
  <c r="G26" i="4"/>
  <c r="G18" i="4"/>
  <c r="G19" i="4"/>
  <c r="G20" i="4"/>
  <c r="G14" i="4"/>
  <c r="G8" i="4"/>
  <c r="G9" i="4"/>
  <c r="G10" i="4"/>
  <c r="G26" i="2"/>
  <c r="G16" i="2"/>
  <c r="G17" i="2"/>
  <c r="G18" i="2"/>
  <c r="G19" i="2"/>
  <c r="G20" i="2"/>
  <c r="G8" i="2"/>
  <c r="G9" i="2"/>
  <c r="G10" i="2"/>
  <c r="E21" i="9"/>
  <c r="E20" i="9"/>
  <c r="E19" i="9"/>
  <c r="E17" i="9"/>
  <c r="E16" i="9"/>
  <c r="E15" i="9"/>
  <c r="E13" i="9"/>
  <c r="E12" i="9"/>
  <c r="E7" i="9"/>
  <c r="E6" i="9"/>
  <c r="E5" i="9"/>
  <c r="E14" i="8"/>
  <c r="E13" i="8"/>
  <c r="E12" i="8"/>
  <c r="E7" i="8"/>
  <c r="E6" i="8"/>
  <c r="E5" i="8"/>
  <c r="E17" i="6"/>
  <c r="E16" i="6"/>
  <c r="E15" i="6"/>
  <c r="E7" i="6"/>
  <c r="E6" i="6"/>
  <c r="E5" i="6"/>
  <c r="E38" i="5"/>
  <c r="E37" i="5"/>
  <c r="E36" i="5"/>
  <c r="E32" i="5"/>
  <c r="E31" i="5"/>
  <c r="E30" i="5"/>
  <c r="E27" i="5"/>
  <c r="E26" i="5"/>
  <c r="E25" i="5"/>
  <c r="E21" i="5"/>
  <c r="E20" i="5"/>
  <c r="E19" i="5"/>
  <c r="E17" i="5"/>
  <c r="E16" i="5"/>
  <c r="E15" i="5"/>
  <c r="E13" i="5"/>
  <c r="E12" i="5"/>
  <c r="E11" i="5"/>
  <c r="E8" i="5"/>
  <c r="E7" i="5"/>
  <c r="E23" i="4"/>
  <c r="E22" i="4"/>
  <c r="E21" i="4"/>
  <c r="E17" i="4"/>
  <c r="E16" i="4"/>
  <c r="E5" i="4"/>
  <c r="E7" i="4"/>
  <c r="E6" i="4"/>
  <c r="E25" i="2"/>
  <c r="E24" i="2"/>
  <c r="E15" i="2"/>
  <c r="E14" i="2"/>
  <c r="E13" i="2"/>
  <c r="E7" i="2"/>
  <c r="E6" i="2"/>
  <c r="E5" i="2"/>
  <c r="F29" i="4" l="1"/>
  <c r="H23" i="1" s="1"/>
  <c r="F25" i="8"/>
  <c r="H31" i="1" s="1"/>
  <c r="F30" i="6"/>
  <c r="H29" i="1" l="1"/>
  <c r="H25" i="1"/>
  <c r="F29" i="2"/>
  <c r="H21" i="1" s="1"/>
  <c r="H27" i="1"/>
  <c r="G25" i="9"/>
  <c r="F27" i="9" l="1"/>
  <c r="H35" i="1" s="1"/>
  <c r="H37" i="1" l="1"/>
  <c r="H40" i="1" s="1"/>
  <c r="H42" i="1" l="1"/>
  <c r="H45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<sst xmlns="http://schemas.openxmlformats.org/spreadsheetml/2006/main" count="433" uniqueCount="286">
  <si>
    <t>1.   PREDDELA</t>
  </si>
  <si>
    <t>km</t>
  </si>
  <si>
    <t>11 121</t>
  </si>
  <si>
    <t>11 131</t>
  </si>
  <si>
    <t>kos</t>
  </si>
  <si>
    <t>11 222</t>
  </si>
  <si>
    <t>m2</t>
  </si>
  <si>
    <t>m1</t>
  </si>
  <si>
    <t>m3</t>
  </si>
  <si>
    <t>12 321</t>
  </si>
  <si>
    <t>Porušitev in odstranitev asfaltne plasti v debelini do 5 cm</t>
  </si>
  <si>
    <t>12 323</t>
  </si>
  <si>
    <t>12 351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</si>
  <si>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</si>
  <si>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</si>
  <si>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</si>
  <si>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</si>
  <si>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</si>
  <si>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</si>
  <si>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</si>
  <si>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</si>
  <si>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</si>
  <si>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</si>
  <si>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</si>
  <si>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</si>
  <si>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</si>
  <si>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</si>
  <si>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</si>
  <si>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Številka projekta:</t>
  </si>
  <si>
    <t>Projekt :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</si>
  <si>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</si>
  <si>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</si>
  <si>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</si>
  <si>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</si>
  <si>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</si>
  <si>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</si>
  <si>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</si>
  <si>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gričevnatem terenu
</t>
  </si>
  <si>
    <t xml:space="preserve">Porušitev in odstranitev asfaltne plasti v debelini nad 10 cm
</t>
  </si>
  <si>
    <t xml:space="preserve">Porušitev in odstranitev nevezanega tlaka iz lomljenca, tlakovcev, plošč, debeline do 12 cm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</si>
  <si>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</si>
  <si>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</si>
  <si>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</si>
  <si>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</si>
  <si>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</si>
  <si>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21 112</t>
  </si>
  <si>
    <t>2.2  Planum temeljnih tal</t>
  </si>
  <si>
    <t>21 222</t>
  </si>
  <si>
    <t>21 364</t>
  </si>
  <si>
    <t>22 112</t>
  </si>
  <si>
    <t>24 474</t>
  </si>
  <si>
    <t>24 475</t>
  </si>
  <si>
    <t>24 612</t>
  </si>
  <si>
    <t>25 142</t>
  </si>
  <si>
    <t>25 151</t>
  </si>
  <si>
    <t>Doplačilo za zatravitev s semenom</t>
  </si>
  <si>
    <t>25 189</t>
  </si>
  <si>
    <t>SKUPAJ ZEMELJSKA DELA:</t>
  </si>
  <si>
    <t xml:space="preserve">Površinski izkop plodne zemljine – 1. kategorije – strojno z odrivom do 50 m
</t>
  </si>
  <si>
    <t xml:space="preserve">Široki izkop vezljive zemljine – 3. kategorije – strojno z odrivom do 50 m
</t>
  </si>
  <si>
    <t xml:space="preserve">Izkop vezljive zemljine/zrnate kamnine – 3. kategorije za temelje, kanalske rove, prepuste, jaške in drenaže, širine 1,1 do 2,0 m in globine 1,1 do 2,0 m – strojno, planiranje dna ročno
</t>
  </si>
  <si>
    <t xml:space="preserve">Ureditev planuma temeljnih tal vezljive zemljine – 3. kategorije
</t>
  </si>
  <si>
    <t xml:space="preserve">Izdelava posteljice iz drobljenih kamnitih zrn v debelini 30 cm
</t>
  </si>
  <si>
    <t xml:space="preserve">Izdelava posteljice iz drobljenih kamnitih zrn v debelini 40 cm
</t>
  </si>
  <si>
    <t xml:space="preserve">Ureditev planuma nasipa, zasipa, klina ali posteljice iz zrnate kamnine – 3. kategorije
</t>
  </si>
  <si>
    <t xml:space="preserve">Humuziranje zelenice z valjanjem, v debelini do 15 cm - strojno
</t>
  </si>
  <si>
    <t>2.1  Izkopi</t>
  </si>
  <si>
    <t>2.4  Nasipi, zasipi, klini, posteljica in glinasti naboj</t>
  </si>
  <si>
    <t>2.5  Brežine in zelenice</t>
  </si>
  <si>
    <t>3.   VOZIŠČNE KONSTRUKCIJE</t>
  </si>
  <si>
    <t>3.1.1 Nevezane nosilne plasti</t>
  </si>
  <si>
    <t>4.   ODVODNJAVANJE</t>
  </si>
  <si>
    <t>4.3  Globinsko odvodnjavanje - kanalizacija</t>
  </si>
  <si>
    <t>43 211</t>
  </si>
  <si>
    <t>43 212</t>
  </si>
  <si>
    <t>43 213</t>
  </si>
  <si>
    <t>43 214</t>
  </si>
  <si>
    <t>43 215</t>
  </si>
  <si>
    <t>43 511</t>
  </si>
  <si>
    <t>43 522</t>
  </si>
  <si>
    <t>4.4  Jaški</t>
  </si>
  <si>
    <t>44 133</t>
  </si>
  <si>
    <t>44 171</t>
  </si>
  <si>
    <t>44 172</t>
  </si>
  <si>
    <t>44 173</t>
  </si>
  <si>
    <t>44 174</t>
  </si>
  <si>
    <t>44 175</t>
  </si>
  <si>
    <t>44 913</t>
  </si>
  <si>
    <t>44 916</t>
  </si>
  <si>
    <t>44 955</t>
  </si>
  <si>
    <t>44 977</t>
  </si>
  <si>
    <t xml:space="preserve">Doplačilo za izdelavo kanalizacije v globini 2,1 do 4 m s cevmi premera 31 do 60 cm 
</t>
  </si>
  <si>
    <t xml:space="preserve">Izdelava jaška iz cementnega betona, krožnega prereza s premerom 50 cm, globokega 1,5 do 2,0 m
</t>
  </si>
  <si>
    <t xml:space="preserve">Izdelava jaška iz cementnega betona, krožnega prereza s premerom 100 cm, globokega do 1,0 m
</t>
  </si>
  <si>
    <t xml:space="preserve">Izdelava jaška iz cementnega betona, krožnega prereza s premerom 100 cm, globokega 1,0 do 1,5 m
</t>
  </si>
  <si>
    <t xml:space="preserve">Izdelava jaška iz cementnega betona, krožnega prereza s premerom 100 cm, globokega 1,5 do 2,0 m
</t>
  </si>
  <si>
    <t xml:space="preserve">Izdelava jaška iz cementnega betona, krožnega prereza s premerom 100 cm, globokega 2,0 do 2,5 m
</t>
  </si>
  <si>
    <t xml:space="preserve">Izdelava jaška iz cementnega betona, krožnega prereza s premerom 100 cm, globokega nad 2,5 m
</t>
  </si>
  <si>
    <t xml:space="preserve">Dobava in vgraditev pokrova iz ojačenega cementnega betona, krožnega prereza s premerom 50 cm
</t>
  </si>
  <si>
    <t xml:space="preserve">Dobava in vgraditev pokrova iz ojačenega cementnega betona, krožnega prereza s premerom 80 cm
</t>
  </si>
  <si>
    <t xml:space="preserve">Dobava in vgraditev pokrova iz duktilne litine z nosilnostjo 125 kN, s prerezom 400/400 mm
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</si>
  <si>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</si>
  <si>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</si>
  <si>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</si>
  <si>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</si>
  <si>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</si>
  <si>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</si>
  <si>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</si>
  <si>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</si>
  <si>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</si>
  <si>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</si>
  <si>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</si>
  <si>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61 422</t>
  </si>
  <si>
    <t>61 622</t>
  </si>
  <si>
    <t>6.2  Označbe na voziščih</t>
  </si>
  <si>
    <t>62 121</t>
  </si>
  <si>
    <t>62 122</t>
  </si>
  <si>
    <t>62 163</t>
  </si>
  <si>
    <t>62 168</t>
  </si>
  <si>
    <t>Izdelava tankoslojne prečne in ostalih označb na vozišču z enokomponentno belo barvo, vključno 250 g/m2 posipa z drobci / kroglicami stekla, strojno, debelina plasti suhe snovi 250 µm, površina označbe nad 1,5 m2</t>
  </si>
  <si>
    <t xml:space="preserve">62 171 </t>
  </si>
  <si>
    <t>62 215</t>
  </si>
  <si>
    <t>62 221</t>
  </si>
  <si>
    <t>Izdelava tankoslojne prečne in ostalih označb na vozišču z enokomponentno rumeno barvo, vključno 250 g/m2 posipa z drobci / kroglicami stekla, strojno, debelina plasti suhe snovi 200 µm, površina označbe do 0,5 m2</t>
  </si>
  <si>
    <t>62 224</t>
  </si>
  <si>
    <t>Izdelava tankoslojne prečne in ostalih označb na vozišču z enokomponentno rumeno barvo, vključno 250 g/m2 posipa z drobci / kroglicami stekla, strojno, debelina plasti suhe snovi 200 µm, površina označbe nad 1,5 m2</t>
  </si>
  <si>
    <t xml:space="preserve">Izdelava temelja iz cementnega betona C 12/15, globine 50 cm, premera 30 cm
</t>
  </si>
  <si>
    <t xml:space="preserve">Dobava in pritrditev trikotnega prometnega znaka, podloga iz vroče cinkane jeklene pločevine, znak z odsevno folijo 2. vrste, dolžina stranice a = 900 mm
</t>
  </si>
  <si>
    <t xml:space="preserve">Dobava in pritrditev okroglega prometnega znaka, podloga iz vroče cinkane jeklene pločevine, znak z odsevno folijo 2. vrste, premera 600 mm
</t>
  </si>
  <si>
    <t xml:space="preserve">Izdelava tankoslojne vzdolžne označbe na vozišču z enokomponentno belo barvo, vključno 250 g/m2 posipa z drobci / kroglicami stekla, strojno, debelina plasti suhe snovi 250 µm, širina črte 10 cm
</t>
  </si>
  <si>
    <t xml:space="preserve">Izdelava tankoslojne vzdolžne označbe na vozišču z enokomponentno belo barvo, vključno 250 g/m2 posipa z drobci / kroglicami stekla, strojno, debelina plasti suhe snovi 250 µm, širina črte 12 cm
</t>
  </si>
  <si>
    <t xml:space="preserve">Izdelava tankoslojne prečne in ostalih označb na vozišču z enokomponentno belo barvo, vključno 250 g/m2 posipa z drobci / kroglicami stekla, strojno, debelina plasti suhe snovi 250 µm, širina črte 50 cm
</t>
  </si>
  <si>
    <t>SKUPAJ TUJE STORITVE:</t>
  </si>
  <si>
    <t>7.   TUJE STORITVE</t>
  </si>
  <si>
    <t>7.2  Elektroenergetski vodi</t>
  </si>
  <si>
    <t>72 422</t>
  </si>
  <si>
    <t>7.3  Telekomunikacijske naprave</t>
  </si>
  <si>
    <t>73 131</t>
  </si>
  <si>
    <t>7.6  Vodovodi</t>
  </si>
  <si>
    <t>76 111</t>
  </si>
  <si>
    <t>7.9  Preizkusi, nadzor in tehnična dokumentacija</t>
  </si>
  <si>
    <t>79 311</t>
  </si>
  <si>
    <t>ur</t>
  </si>
  <si>
    <t>Projektantski nadzor</t>
  </si>
  <si>
    <t>79 351</t>
  </si>
  <si>
    <t>Geotehnični nadzor ……………..</t>
  </si>
  <si>
    <t>79 361</t>
  </si>
  <si>
    <t>Zunanja kontrola kakovosti</t>
  </si>
  <si>
    <t>79 514</t>
  </si>
  <si>
    <t xml:space="preserve">Dobava in vgraditev cevi iz polivinilklorida, premera 160 mm (PC 160)
</t>
  </si>
  <si>
    <t>31 132</t>
  </si>
  <si>
    <t>31 181</t>
  </si>
  <si>
    <t>3.1.3 Asfaltne spodnje nosilne (stabilizirane) plasti z bitumenskimi vezivi - Asphalt concrete - base,stabilized (AC base, stab)</t>
  </si>
  <si>
    <t>31 366</t>
  </si>
  <si>
    <t>3.1.4-6 Asfaltne nosilne plasti - Asphalt concrete - base (AC base)</t>
  </si>
  <si>
    <t>3.1.7 Asfaltne vezne plasti - Asphalt concrete - binder (AC bin)</t>
  </si>
  <si>
    <t>31 452</t>
  </si>
  <si>
    <t>31 731</t>
  </si>
  <si>
    <t>3.2  Obrabne plasti</t>
  </si>
  <si>
    <t>3.2.2 Asfaltne obrabne in zaporne plasti - bitumenski betoni - Asphalt concrete - surface (AC surf)</t>
  </si>
  <si>
    <t>32 247</t>
  </si>
  <si>
    <t>32 254</t>
  </si>
  <si>
    <t>3.2.6 Asfaltne obrabne in zaporne plasti - drobirji z bitumenskim mastiksom - Stone mastic asphalt (SMA)</t>
  </si>
  <si>
    <t>32 668</t>
  </si>
  <si>
    <t>Izdelava obrabne in zaporne plasti bituminizirane zmesi SMA 11 PmB 45/80-65 A1/A2 Z2 v debelini 4,0 cm</t>
  </si>
  <si>
    <t>3.5  Robni elementi vozišč</t>
  </si>
  <si>
    <t>3.5.2 Robniki</t>
  </si>
  <si>
    <t>35 214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</si>
  <si>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</si>
  <si>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</si>
  <si>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</si>
  <si>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</si>
  <si>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</si>
  <si>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</si>
  <si>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 xml:space="preserve">Izdelava nevezane nosilne plasti enakomerno zrnatega drobljenca iz kamnine v debelini 21 do 30 cm
</t>
  </si>
  <si>
    <t xml:space="preserve">Izdelava izravnalne plasti iz drobljenca v povprečni debelini do 5 cm
</t>
  </si>
  <si>
    <t xml:space="preserve">Izdelava nosilne plasti bituminizirane zmesi AC 16 base B 50/70 A4 v debelini 5 cm
</t>
  </si>
  <si>
    <t xml:space="preserve">Izdelava obrabne in zaporne plasti bituminizirane zmesi AC 8 surf B 70/100 A4 v debelini 3,0 cm
</t>
  </si>
  <si>
    <t xml:space="preserve">Izdelava obrabne in zaporne plasti bituminizirane zmesi AC 8 surf B 70/100 A5 v debelini 4,0 cm
</t>
  </si>
  <si>
    <t xml:space="preserve">Dobava in vgraditev predfabriciranega dvignjenega robnika iz cementnega betona s prerezom 15/25 cm
</t>
  </si>
  <si>
    <t>Del objekta:</t>
  </si>
  <si>
    <t xml:space="preserve">Izdelava začasne tankoslojne vzdolžne označbe na vozišču z enokomponentno rumeno barvo, vključno 250 g/m2 posipa z drobci / kroglicami stekla, strojno, debelina plasti suhe snovi 200 µm, širina črte 30 Cm
</t>
  </si>
  <si>
    <t>Izdelava geodetskega posnetka in projektne dokumentacije za projekt izvedenih gradbenih del</t>
  </si>
  <si>
    <t>13 142</t>
  </si>
  <si>
    <t xml:space="preserve">Izdelava elaborata začasne prometne ureditve
</t>
  </si>
  <si>
    <t>29___</t>
  </si>
  <si>
    <t xml:space="preserve">Dobava in vgraditev ravne LTŽ rešetke z nosilnostjo 400 kN, s prerezom 400/400 mm
</t>
  </si>
  <si>
    <t>,</t>
  </si>
  <si>
    <t>U 06/150-12</t>
  </si>
  <si>
    <t xml:space="preserve">Zunanja ureditev Severnega parkirišča na Žalah
</t>
  </si>
  <si>
    <t>12 ___</t>
  </si>
  <si>
    <t xml:space="preserve">Porušitev in odstranitev jeklenega stebrička
</t>
  </si>
  <si>
    <t>44 896</t>
  </si>
  <si>
    <t xml:space="preserve">Zasaditev raznih drevesnih vrst na zelenici
</t>
  </si>
  <si>
    <t>Izdelava spodnje nosilne plasti bituminizirane zmesi AC 22 base B 50/70 A2 v debelini 8 cm</t>
  </si>
  <si>
    <t xml:space="preserve">Izdelava vezne plasti bituminizirane zmesi AC 22 bin PmB 25/55-65 A2 v debelini 6 cm
</t>
  </si>
  <si>
    <t xml:space="preserve">Izdelava tankoslojne prečne in ostalih označb na vozišču z enokomponentno rumeno barvo, vključno 250 g/m2 posipa z drobci / kroglicami stekla, strojno, debelina plasti suhe snovi 300 µm, širina črte 10 </t>
  </si>
  <si>
    <t>72 ___</t>
  </si>
  <si>
    <t xml:space="preserve">Zaščita podzemnega elektroenergetskega voda nizke napetosti (EVNN) 
</t>
  </si>
  <si>
    <t>ocena</t>
  </si>
  <si>
    <t xml:space="preserve">Zaščita vkopanega kabelskega TK voda </t>
  </si>
  <si>
    <t>Zaščita vodovoda</t>
  </si>
  <si>
    <t>72 423</t>
  </si>
  <si>
    <t xml:space="preserve">Dobava in vgraditev cevi PEHD, premera 50 mm
</t>
  </si>
  <si>
    <t>Izdelava kanalizacije iz cevi iz polivinilklorida, vgrajenih na planumu izkopa, premera  15 cm, v globini do 1,0 m, zasip</t>
  </si>
  <si>
    <t>Izdelava kanalizacije iz cevi iz polivinilklorida, vgrajenih na planumu izkopa, premera  20 cm, v globini do 1,0 m, zasip</t>
  </si>
  <si>
    <t>Izdelava kanalizacije iz cevi iz polivinilklorida, vgrajenih na planumu izkopa, premera  25 cm, v globini do 1,0 m, zasip</t>
  </si>
  <si>
    <t>Izdelava kanalizacije iz cevi iz polivinilklorida, vgrajenih na planumu izkopa, premera  30 cm, v globini do 1,0 m, zasip</t>
  </si>
  <si>
    <t>Izdelava kanalizacije iz cevi iz polivinilklorida, vgrajenih na planumu izkopa, premera  40 cm, v globini do 1,0 m, zasip</t>
  </si>
  <si>
    <t xml:space="preserve">Doplačilo za izdelavo kanalizacije v globini 1,1 do 2 m s cevmi premera do 30 cm
</t>
  </si>
  <si>
    <t xml:space="preserve">Razprostiranje odvečne plodne zemljine (humus) ali lahke zemljine ob gradbišče ali v deponiji izvajalca,ODVOZ, </t>
  </si>
  <si>
    <t>Dobava in vgraditev lovilnika olj, Q =150 l/s (npr. AQUAREG NG150), vključno z izvedbo izkopa in zasipa ( po potrebi sidranje</t>
  </si>
  <si>
    <t>22 % DDV</t>
  </si>
  <si>
    <t>35 261</t>
  </si>
  <si>
    <t xml:space="preserve">Dobava in vgraditev pogreznjenega robnika iz naravnega kamna s prerezom 15/25 cm
</t>
  </si>
  <si>
    <t>35 275</t>
  </si>
  <si>
    <t xml:space="preserve">Dobava in vgraditev dvignjenega vtočnega robnika s prerezom 15/25 cm iz cementnega betona
</t>
  </si>
  <si>
    <t>datum: 2019</t>
  </si>
  <si>
    <t>Skupaj z DDV</t>
  </si>
  <si>
    <t>DDV 22%</t>
  </si>
  <si>
    <t>Skupaj brez DDV:</t>
  </si>
  <si>
    <t>Druga dela</t>
  </si>
  <si>
    <t>Montažna dela</t>
  </si>
  <si>
    <t>Kabli in valjanec</t>
  </si>
  <si>
    <t>Elektro oprema</t>
  </si>
  <si>
    <t>Svetlobna oprema</t>
  </si>
  <si>
    <t>Gradbena dela</t>
  </si>
  <si>
    <t>Rekapitulacija:</t>
  </si>
  <si>
    <t>Skupaj:</t>
  </si>
  <si>
    <t>kpl</t>
  </si>
  <si>
    <t>Izdelava PID</t>
  </si>
  <si>
    <t>Izdelava PZI</t>
  </si>
  <si>
    <t>Nadzor vzdrževalca javne razsvetljave</t>
  </si>
  <si>
    <t>%</t>
  </si>
  <si>
    <t>Nepredvidena dela in drobni material po vpisu v gradbeni dnevnik</t>
  </si>
  <si>
    <t>Izdelava osnov za vnos v kataster komunalnih vodov</t>
  </si>
  <si>
    <t>Preveritve srednje svetlosti površine vozišča</t>
  </si>
  <si>
    <t>Preveritve srednje osvetljenosti površine vozišča</t>
  </si>
  <si>
    <t>Meritve električnih lastnosti</t>
  </si>
  <si>
    <t>Geodetski posnetki</t>
  </si>
  <si>
    <t>Zakoličbe komunalnih vodov</t>
  </si>
  <si>
    <t>m</t>
  </si>
  <si>
    <t>Trasiranje in zakoličbe za potrebe javne razsvetljave</t>
  </si>
  <si>
    <t>DRUGA DELA</t>
  </si>
  <si>
    <t>Izdelava križne sponke, zalita z bitumnom</t>
  </si>
  <si>
    <t>Odstranitev obstoječih napajalnih kablov javne razsvetljave ter odvoz na deponijo</t>
  </si>
  <si>
    <t>Povezava prevodnih delov z ozemljitvijo javne razsvetljave komplet s spojnim materialom</t>
  </si>
  <si>
    <t>Priklop kabla v prižigališču</t>
  </si>
  <si>
    <t>Izdelava kabelskih končnikov</t>
  </si>
  <si>
    <t>Priključki pocinkanega valjanca (TN-C) komplet</t>
  </si>
  <si>
    <t>Vezave kablov v kandelabrskih omaricah</t>
  </si>
  <si>
    <t>MONTAŽNA DELA</t>
  </si>
  <si>
    <t xml:space="preserve">Dobava in polaganje kabla NYY-J 5x10mm2 </t>
  </si>
  <si>
    <t xml:space="preserve">Dobava in polaganje kabla NYY-J 5x16mm2 </t>
  </si>
  <si>
    <t>Dobava in polaganje valjanca FeZn 25x4mm</t>
  </si>
  <si>
    <t>KABLI IN VALJANEC</t>
  </si>
  <si>
    <t>Predelava obstoječega prižigališča JR (B-ŽA-02) po vezni shemi z možnostjo dograditve opreme za daljinski nadzor po vzpostavitvi optičnega omrežja (zamenjava kompletne NN priključne plošče)</t>
  </si>
  <si>
    <t>ELEKTRO OPREMA</t>
  </si>
  <si>
    <t>Dobava in postavitev ravnega pocinkanega kandelabra (I.vetrovna cona do 30m/s), h=6 m nad nivojem terena za montažo v temelj s svetilko kot naprimer (VITAL z ravnim steklom / možnost redukcije negativna logika), kompletno svetlobno mesto z ožičenjem in sijalko HST 50W s povečanim izkoristkom in daljšo življensko dobo</t>
  </si>
  <si>
    <t>Dobava in postavitev ravnega pocinkanega kandelabra (I.vetrovna cona do 30m/s), h=6 m nad nivojem terena za montažo v temelj z 2x svetilko kot naprimer (VITAL z ravnim steklom / možnost redukcije negativna logika), kompletno svetlobno mesto z ožičenjem in sijalko HST 50W s povečanim izkoristkom in daljšo življensko dobo</t>
  </si>
  <si>
    <t>Dobava in postavitev ravnega pocinkanega kandelabra (I.vetrovna cona do 30m/s), h=10 m nad nivojem terena za montažo v temelj z 2x svetilko kot naprimer (ARC 90 z ravnim steklom / možnost redukcije negativna logika), kompletno svetlobno mesto z ožičenjem in sijalko HST 150W s povečanim izkoristkom in daljšo življensko dobo</t>
  </si>
  <si>
    <t>Dobava in postavitev ravnega pocinkanega kandelabra (I.vetrovna cona do 30m/s), h=10 m nad nivojem terena za montažo v temelj s svetilko kot naprimer (ARC 90 z ravnim steklom / možnost redukcije negativna logika), kompletno svetlobno mesto z ožičenjem in sijalko HST 150W s povečanim izkoristkom in daljšo življensko dobo</t>
  </si>
  <si>
    <t>SVETLOBNA OPREMA</t>
  </si>
  <si>
    <t>Demontaža obstoječih asimetričnih reflektorjev ter odvoz na skladiščenje</t>
  </si>
  <si>
    <t>Rušitev obstoječih svetilk javne razsvetljave ter odvoz na deponijo</t>
  </si>
  <si>
    <t>Ročno vgrajevanje betona v kanal za zaščito kabelske kanalizacije na povoznih površinah in ob jaških</t>
  </si>
  <si>
    <t>Izdelava kompletnega tipskega jaška javne razsvetljave z litoželeznim pokrovom dimenzij 35x35cm z velikostjo porova 35x35cm nosilnosti 125kN</t>
  </si>
  <si>
    <t>Izdelava kompletnega tipskega jaška javne razsvetljave z litoželeznim pokrovom dimenzij 60x60cm z velikostjo porova 60x60cm nosilnosti 125kN</t>
  </si>
  <si>
    <t>3xcev</t>
  </si>
  <si>
    <t>2xcev</t>
  </si>
  <si>
    <t>1xcev</t>
  </si>
  <si>
    <t>Izkop kanala za kabel globine 0.8m, širine glede na število cevi, priprava posteljice, dobava in polaganje stigmafleks cevi fi 110, poravnavanje, opozorilna folija, zasutje z izkopanim materialom, utrjevanje:</t>
  </si>
  <si>
    <t>Izdelava temelja za  kandelaber višine 6 m, komplet z izkopom jame, obbetoniranjem, za postavitev kandelabra direktno v temelj:</t>
  </si>
  <si>
    <t>Izdelava temelja za kovinski kandelaber višine 10 m nad nivojem terena, komplet z izkopom jame, obbetoniranjem, za postavitev kandelabra direktno v temelj:</t>
  </si>
  <si>
    <t>GRADBENA DELA</t>
  </si>
  <si>
    <t>Količina x cena</t>
  </si>
  <si>
    <t>Enota</t>
  </si>
  <si>
    <t>Kol. post.</t>
  </si>
  <si>
    <t>Opis postavke</t>
  </si>
  <si>
    <t>št. projekta: 09-30-2315/2385</t>
  </si>
  <si>
    <t>Ureditev severnega parkirišča na Žalah</t>
  </si>
  <si>
    <t xml:space="preserve">Javna razsvetljava </t>
  </si>
  <si>
    <t>P.1 PROJEKTANTSKI PREDRAČUN</t>
  </si>
  <si>
    <t>8.    TUJE STORITVE</t>
  </si>
  <si>
    <t>9.    NEPREDVIDENA DELA 10%</t>
  </si>
  <si>
    <t>7.    JAVNA RAZSVETLJAVA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</si>
</sst>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164" formatCode="#,##0.00\ &quot;€&quot;"/>
    <numFmt numFmtId="165" formatCode="_-* #,##0.00\ _S_I_T_-;\-* #,##0.00\ _S_I_T_-;_-* &quot;-&quot;??\ _S_I_T_-;_-@_-"/>
    <numFmt numFmtId="166" formatCode="0.0"/>
    <numFmt numFmtId="167" formatCode="#,##0.00\ [$EUR]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 CE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charset val="238"/>
    </font>
    <font>
      <b/>
      <sz val="9"/>
      <color indexed="8"/>
      <name val="Arial CE"/>
      <charset val="238"/>
    </font>
    <font>
      <b/>
      <sz val="10"/>
      <color indexed="5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2" fillId="0" borderId="0"/>
    <xf numFmtId="165" fontId="22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10" borderId="12" xfId="0" applyNumberFormat="1" applyFont="1" applyFill="1" applyBorder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6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2" fontId="19" fillId="7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>
      <alignment vertical="top"/>
    </xf>
    <xf numFmtId="2" fontId="5" fillId="5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13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10" borderId="12" xfId="0" applyNumberFormat="1" applyFont="1" applyFill="1" applyBorder="1" applyAlignment="1">
      <alignment vertical="top"/>
    </xf>
    <xf numFmtId="2" fontId="13" fillId="8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0" fontId="11" fillId="0" borderId="0" xfId="0" applyFont="1" applyAlignment="1">
      <alignment wrapText="1"/>
    </xf>
    <xf numFmtId="0" fontId="11" fillId="0" borderId="0" xfId="0" applyFont="1"/>
    <xf numFmtId="2" fontId="15" fillId="12" borderId="12" xfId="0" applyNumberFormat="1" applyFont="1" applyFill="1" applyBorder="1" applyAlignment="1">
      <alignment vertical="top"/>
    </xf>
    <xf numFmtId="8" fontId="21" fillId="0" borderId="13" xfId="0" applyNumberFormat="1" applyFont="1" applyBorder="1" applyAlignment="1">
      <alignment horizontal="right" vertical="top" wrapText="1"/>
    </xf>
    <xf numFmtId="8" fontId="0" fillId="0" borderId="0" xfId="0" applyNumberFormat="1" applyFill="1"/>
    <xf numFmtId="9" fontId="2" fillId="0" borderId="0" xfId="0" applyNumberFormat="1" applyFont="1"/>
    <xf numFmtId="0" fontId="9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11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22" fillId="0" borderId="0" xfId="2"/>
    <xf numFmtId="4" fontId="22" fillId="0" borderId="0" xfId="2" applyNumberFormat="1" applyFill="1" applyAlignment="1">
      <alignment horizontal="right"/>
    </xf>
    <xf numFmtId="0" fontId="22" fillId="0" borderId="0" xfId="2" applyFill="1"/>
    <xf numFmtId="0" fontId="22" fillId="0" borderId="0" xfId="2" applyBorder="1"/>
    <xf numFmtId="0" fontId="23" fillId="0" borderId="0" xfId="2" applyFont="1"/>
    <xf numFmtId="17" fontId="22" fillId="0" borderId="0" xfId="2" applyNumberFormat="1" applyFill="1"/>
    <xf numFmtId="164" fontId="24" fillId="0" borderId="0" xfId="2" applyNumberFormat="1" applyFont="1" applyFill="1" applyAlignment="1">
      <alignment horizontal="center" vertical="top"/>
    </xf>
    <xf numFmtId="164" fontId="25" fillId="0" borderId="0" xfId="2" applyNumberFormat="1" applyFont="1" applyFill="1" applyAlignment="1">
      <alignment horizontal="center"/>
    </xf>
    <xf numFmtId="0" fontId="23" fillId="0" borderId="0" xfId="2" applyFont="1" applyFill="1" applyAlignment="1">
      <alignment horizontal="right"/>
    </xf>
    <xf numFmtId="0" fontId="25" fillId="0" borderId="0" xfId="2" applyFont="1" applyFill="1" applyAlignment="1">
      <alignment horizontal="right"/>
    </xf>
    <xf numFmtId="0" fontId="23" fillId="0" borderId="0" xfId="2" applyFont="1" applyFill="1" applyAlignment="1">
      <alignment vertical="top" wrapText="1"/>
    </xf>
    <xf numFmtId="0" fontId="26" fillId="0" borderId="0" xfId="2" applyFont="1" applyFill="1"/>
    <xf numFmtId="164" fontId="24" fillId="0" borderId="14" xfId="2" applyNumberFormat="1" applyFont="1" applyFill="1" applyBorder="1" applyAlignment="1">
      <alignment horizontal="center"/>
    </xf>
    <xf numFmtId="164" fontId="25" fillId="0" borderId="14" xfId="2" applyNumberFormat="1" applyFont="1" applyFill="1" applyBorder="1" applyAlignment="1">
      <alignment horizontal="center"/>
    </xf>
    <xf numFmtId="0" fontId="25" fillId="0" borderId="14" xfId="2" applyFont="1" applyFill="1" applyBorder="1" applyAlignment="1">
      <alignment horizontal="right"/>
    </xf>
    <xf numFmtId="0" fontId="23" fillId="0" borderId="14" xfId="2" applyFont="1" applyFill="1" applyBorder="1" applyAlignment="1">
      <alignment horizontal="left"/>
    </xf>
    <xf numFmtId="164" fontId="23" fillId="0" borderId="0" xfId="2" applyNumberFormat="1" applyFont="1" applyFill="1" applyAlignment="1">
      <alignment horizontal="center"/>
    </xf>
    <xf numFmtId="0" fontId="27" fillId="0" borderId="0" xfId="2" applyFont="1" applyFill="1"/>
    <xf numFmtId="0" fontId="28" fillId="0" borderId="0" xfId="2" applyFont="1" applyFill="1" applyAlignment="1">
      <alignment horizontal="right"/>
    </xf>
    <xf numFmtId="0" fontId="28" fillId="0" borderId="0" xfId="2" applyFont="1" applyFill="1" applyAlignment="1">
      <alignment vertical="top" wrapText="1"/>
    </xf>
    <xf numFmtId="164" fontId="23" fillId="0" borderId="14" xfId="2" applyNumberFormat="1" applyFont="1" applyFill="1" applyBorder="1" applyAlignment="1">
      <alignment horizontal="center"/>
    </xf>
    <xf numFmtId="0" fontId="23" fillId="0" borderId="14" xfId="2" applyFont="1" applyFill="1" applyBorder="1" applyAlignment="1">
      <alignment horizontal="right"/>
    </xf>
    <xf numFmtId="0" fontId="28" fillId="0" borderId="14" xfId="2" applyFont="1" applyFill="1" applyBorder="1" applyAlignment="1">
      <alignment vertical="top" wrapText="1"/>
    </xf>
    <xf numFmtId="0" fontId="27" fillId="0" borderId="14" xfId="2" applyFont="1" applyFill="1" applyBorder="1"/>
    <xf numFmtId="164" fontId="24" fillId="0" borderId="0" xfId="2" applyNumberFormat="1" applyFont="1" applyFill="1" applyAlignment="1">
      <alignment horizontal="center"/>
    </xf>
    <xf numFmtId="0" fontId="28" fillId="0" borderId="0" xfId="2" applyFont="1" applyFill="1"/>
    <xf numFmtId="0" fontId="8" fillId="0" borderId="14" xfId="2" applyFont="1" applyFill="1" applyBorder="1" applyAlignment="1">
      <alignment vertical="top" wrapText="1"/>
    </xf>
    <xf numFmtId="164" fontId="23" fillId="0" borderId="0" xfId="2" applyNumberFormat="1" applyFont="1" applyFill="1" applyBorder="1" applyAlignment="1">
      <alignment horizontal="center"/>
    </xf>
    <xf numFmtId="0" fontId="23" fillId="0" borderId="0" xfId="2" applyFont="1" applyFill="1" applyBorder="1" applyAlignment="1">
      <alignment horizontal="right"/>
    </xf>
    <xf numFmtId="0" fontId="23" fillId="0" borderId="0" xfId="2" applyFont="1" applyFill="1" applyBorder="1" applyAlignment="1">
      <alignment vertical="top" wrapText="1"/>
    </xf>
    <xf numFmtId="165" fontId="29" fillId="0" borderId="0" xfId="3" applyFont="1" applyFill="1" applyBorder="1" applyAlignment="1">
      <alignment horizontal="center" vertical="top" wrapText="1"/>
    </xf>
    <xf numFmtId="0" fontId="27" fillId="0" borderId="0" xfId="2" applyFont="1" applyFill="1" applyBorder="1" applyAlignment="1">
      <alignment horizontal="left" vertical="top"/>
    </xf>
    <xf numFmtId="164" fontId="23" fillId="0" borderId="15" xfId="2" applyNumberFormat="1" applyFont="1" applyFill="1" applyBorder="1" applyAlignment="1">
      <alignment horizontal="center"/>
    </xf>
    <xf numFmtId="164" fontId="29" fillId="11" borderId="15" xfId="3" applyNumberFormat="1" applyFont="1" applyFill="1" applyBorder="1" applyAlignment="1" applyProtection="1">
      <alignment horizontal="center"/>
      <protection locked="0"/>
    </xf>
    <xf numFmtId="0" fontId="23" fillId="0" borderId="15" xfId="2" applyFont="1" applyFill="1" applyBorder="1" applyAlignment="1">
      <alignment horizontal="right"/>
    </xf>
    <xf numFmtId="0" fontId="23" fillId="0" borderId="15" xfId="2" applyFont="1" applyFill="1" applyBorder="1" applyAlignment="1">
      <alignment vertical="top" wrapText="1"/>
    </xf>
    <xf numFmtId="0" fontId="27" fillId="0" borderId="15" xfId="2" applyFont="1" applyFill="1" applyBorder="1" applyAlignment="1">
      <alignment horizontal="left" vertical="top"/>
    </xf>
    <xf numFmtId="164" fontId="23" fillId="0" borderId="16" xfId="2" applyNumberFormat="1" applyFont="1" applyFill="1" applyBorder="1" applyAlignment="1">
      <alignment horizontal="center"/>
    </xf>
    <xf numFmtId="164" fontId="29" fillId="11" borderId="16" xfId="3" applyNumberFormat="1" applyFont="1" applyFill="1" applyBorder="1" applyAlignment="1" applyProtection="1">
      <alignment horizontal="center"/>
      <protection locked="0"/>
    </xf>
    <xf numFmtId="166" fontId="23" fillId="0" borderId="15" xfId="2" quotePrefix="1" applyNumberFormat="1" applyFont="1" applyFill="1" applyBorder="1" applyAlignment="1">
      <alignment horizontal="right"/>
    </xf>
    <xf numFmtId="0" fontId="27" fillId="0" borderId="15" xfId="2" applyFont="1" applyFill="1" applyBorder="1" applyAlignment="1">
      <alignment horizontal="left" vertical="top"/>
    </xf>
    <xf numFmtId="0" fontId="30" fillId="0" borderId="15" xfId="2" applyFont="1" applyFill="1" applyBorder="1" applyAlignment="1">
      <alignment horizontal="left" vertical="top"/>
    </xf>
    <xf numFmtId="164" fontId="30" fillId="0" borderId="0" xfId="2" applyNumberFormat="1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right"/>
    </xf>
    <xf numFmtId="0" fontId="31" fillId="0" borderId="0" xfId="2" applyFont="1" applyFill="1" applyBorder="1" applyAlignment="1">
      <alignment horizontal="left" vertical="top"/>
    </xf>
    <xf numFmtId="0" fontId="29" fillId="0" borderId="15" xfId="2" applyFont="1" applyFill="1" applyBorder="1" applyAlignment="1">
      <alignment horizontal="right"/>
    </xf>
    <xf numFmtId="0" fontId="31" fillId="0" borderId="4" xfId="2" applyFont="1" applyFill="1" applyBorder="1" applyAlignment="1">
      <alignment horizontal="left" vertical="top"/>
    </xf>
    <xf numFmtId="0" fontId="29" fillId="0" borderId="16" xfId="2" applyFont="1" applyFill="1" applyBorder="1" applyAlignment="1">
      <alignment horizontal="right"/>
    </xf>
    <xf numFmtId="0" fontId="23" fillId="0" borderId="16" xfId="2" applyFont="1" applyFill="1" applyBorder="1" applyAlignment="1">
      <alignment vertical="top" wrapText="1"/>
    </xf>
    <xf numFmtId="0" fontId="31" fillId="0" borderId="15" xfId="2" applyFont="1" applyFill="1" applyBorder="1" applyAlignment="1">
      <alignment horizontal="left" vertical="top"/>
    </xf>
    <xf numFmtId="0" fontId="31" fillId="0" borderId="15" xfId="2" applyFont="1" applyFill="1" applyBorder="1" applyAlignment="1">
      <alignment horizontal="left" vertical="top"/>
    </xf>
    <xf numFmtId="0" fontId="32" fillId="0" borderId="15" xfId="2" applyFont="1" applyFill="1" applyBorder="1" applyAlignment="1">
      <alignment horizontal="left" vertical="top"/>
    </xf>
    <xf numFmtId="164" fontId="23" fillId="0" borderId="6" xfId="2" applyNumberFormat="1" applyFont="1" applyFill="1" applyBorder="1" applyAlignment="1">
      <alignment horizontal="center"/>
    </xf>
    <xf numFmtId="0" fontId="31" fillId="0" borderId="6" xfId="2" applyFont="1" applyFill="1" applyBorder="1" applyAlignment="1">
      <alignment horizontal="left" vertical="top"/>
    </xf>
    <xf numFmtId="0" fontId="31" fillId="0" borderId="5" xfId="2" applyFont="1" applyFill="1" applyBorder="1" applyAlignment="1">
      <alignment horizontal="left" vertical="top"/>
    </xf>
    <xf numFmtId="0" fontId="32" fillId="0" borderId="4" xfId="2" applyFont="1" applyFill="1" applyBorder="1" applyAlignment="1">
      <alignment horizontal="left" vertical="top"/>
    </xf>
    <xf numFmtId="164" fontId="30" fillId="0" borderId="6" xfId="2" applyNumberFormat="1" applyFont="1" applyFill="1" applyBorder="1" applyAlignment="1">
      <alignment horizontal="center"/>
    </xf>
    <xf numFmtId="0" fontId="29" fillId="0" borderId="5" xfId="2" applyFont="1" applyFill="1" applyBorder="1" applyAlignment="1">
      <alignment horizontal="right"/>
    </xf>
    <xf numFmtId="0" fontId="23" fillId="0" borderId="5" xfId="2" applyFont="1" applyFill="1" applyBorder="1" applyAlignment="1">
      <alignment vertical="top" wrapText="1"/>
    </xf>
    <xf numFmtId="0" fontId="33" fillId="0" borderId="15" xfId="2" applyFont="1" applyFill="1" applyBorder="1" applyAlignment="1">
      <alignment horizontal="left" vertical="top"/>
    </xf>
    <xf numFmtId="164" fontId="30" fillId="0" borderId="6" xfId="2" applyNumberFormat="1" applyFont="1" applyFill="1" applyBorder="1" applyAlignment="1">
      <alignment horizontal="center" vertical="top"/>
    </xf>
    <xf numFmtId="167" fontId="23" fillId="0" borderId="6" xfId="2" applyNumberFormat="1" applyFont="1" applyFill="1" applyBorder="1" applyAlignment="1">
      <alignment horizontal="center"/>
    </xf>
    <xf numFmtId="167" fontId="29" fillId="11" borderId="15" xfId="3" applyNumberFormat="1" applyFont="1" applyFill="1" applyBorder="1" applyAlignment="1" applyProtection="1">
      <alignment horizontal="centerContinuous"/>
      <protection locked="0"/>
    </xf>
    <xf numFmtId="164" fontId="23" fillId="0" borderId="6" xfId="2" applyNumberFormat="1" applyFont="1" applyBorder="1" applyAlignment="1">
      <alignment horizontal="center"/>
    </xf>
    <xf numFmtId="0" fontId="29" fillId="0" borderId="15" xfId="2" applyFont="1" applyBorder="1" applyAlignment="1">
      <alignment horizontal="right"/>
    </xf>
    <xf numFmtId="0" fontId="29" fillId="13" borderId="15" xfId="2" applyFont="1" applyFill="1" applyBorder="1" applyAlignment="1">
      <alignment horizontal="right"/>
    </xf>
    <xf numFmtId="0" fontId="23" fillId="0" borderId="15" xfId="2" applyFont="1" applyBorder="1" applyAlignment="1">
      <alignment vertical="top" wrapText="1"/>
    </xf>
    <xf numFmtId="0" fontId="31" fillId="0" borderId="15" xfId="2" applyFont="1" applyBorder="1" applyAlignment="1">
      <alignment horizontal="left" vertical="top"/>
    </xf>
    <xf numFmtId="164" fontId="23" fillId="0" borderId="17" xfId="2" applyNumberFormat="1" applyFont="1" applyFill="1" applyBorder="1" applyAlignment="1">
      <alignment horizontal="center"/>
    </xf>
    <xf numFmtId="164" fontId="22" fillId="11" borderId="18" xfId="2" applyNumberFormat="1" applyFill="1" applyBorder="1" applyAlignment="1" applyProtection="1">
      <alignment horizontal="center"/>
      <protection locked="0"/>
    </xf>
    <xf numFmtId="0" fontId="23" fillId="0" borderId="18" xfId="2" applyFont="1" applyFill="1" applyBorder="1" applyAlignment="1">
      <alignment horizontal="right"/>
    </xf>
    <xf numFmtId="0" fontId="23" fillId="0" borderId="19" xfId="2" applyFont="1" applyFill="1" applyBorder="1" applyAlignment="1">
      <alignment vertical="top" wrapText="1"/>
    </xf>
    <xf numFmtId="0" fontId="27" fillId="0" borderId="20" xfId="2" applyFont="1" applyFill="1" applyBorder="1" applyAlignment="1">
      <alignment horizontal="left" vertical="top"/>
    </xf>
    <xf numFmtId="164" fontId="22" fillId="11" borderId="15" xfId="2" applyNumberFormat="1" applyFill="1" applyBorder="1" applyAlignment="1" applyProtection="1">
      <alignment horizontal="center"/>
      <protection locked="0"/>
    </xf>
    <xf numFmtId="164" fontId="23" fillId="0" borderId="21" xfId="2" applyNumberFormat="1" applyFont="1" applyFill="1" applyBorder="1" applyAlignment="1">
      <alignment horizontal="center"/>
    </xf>
    <xf numFmtId="164" fontId="22" fillId="0" borderId="0" xfId="2" applyNumberFormat="1" applyFill="1" applyBorder="1" applyAlignment="1">
      <alignment horizontal="center"/>
    </xf>
    <xf numFmtId="0" fontId="27" fillId="0" borderId="16" xfId="2" applyFont="1" applyFill="1" applyBorder="1" applyAlignment="1">
      <alignment horizontal="left" vertical="top"/>
    </xf>
    <xf numFmtId="164" fontId="23" fillId="11" borderId="15" xfId="2" applyNumberFormat="1" applyFont="1" applyFill="1" applyBorder="1" applyAlignment="1" applyProtection="1">
      <alignment horizontal="center"/>
      <protection locked="0"/>
    </xf>
    <xf numFmtId="0" fontId="23" fillId="0" borderId="15" xfId="2" applyFont="1" applyFill="1" applyBorder="1"/>
    <xf numFmtId="0" fontId="24" fillId="0" borderId="15" xfId="2" applyFont="1" applyFill="1" applyBorder="1" applyAlignment="1">
      <alignment horizontal="left" vertical="top"/>
    </xf>
    <xf numFmtId="4" fontId="34" fillId="14" borderId="22" xfId="2" applyNumberFormat="1" applyFont="1" applyFill="1" applyBorder="1" applyAlignment="1">
      <alignment horizontal="right" vertical="top"/>
    </xf>
    <xf numFmtId="4" fontId="34" fillId="14" borderId="22" xfId="2" applyNumberFormat="1" applyFont="1" applyFill="1" applyBorder="1" applyAlignment="1">
      <alignment horizontal="right" vertical="top" wrapText="1"/>
    </xf>
    <xf numFmtId="0" fontId="34" fillId="14" borderId="22" xfId="2" applyFont="1" applyFill="1" applyBorder="1" applyAlignment="1">
      <alignment horizontal="center" vertical="top" wrapText="1"/>
    </xf>
    <xf numFmtId="0" fontId="23" fillId="0" borderId="0" xfId="2" applyFont="1" applyFill="1" applyAlignment="1">
      <alignment vertical="top"/>
    </xf>
    <xf numFmtId="0" fontId="23" fillId="13" borderId="0" xfId="2" applyFont="1" applyFill="1"/>
    <xf numFmtId="4" fontId="23" fillId="13" borderId="0" xfId="2" applyNumberFormat="1" applyFont="1" applyFill="1" applyAlignment="1">
      <alignment horizontal="right"/>
    </xf>
    <xf numFmtId="4" fontId="25" fillId="13" borderId="0" xfId="2" applyNumberFormat="1" applyFont="1" applyFill="1" applyAlignment="1">
      <alignment horizontal="right"/>
    </xf>
    <xf numFmtId="0" fontId="23" fillId="13" borderId="0" xfId="2" applyFont="1" applyFill="1" applyAlignment="1">
      <alignment horizontal="right"/>
    </xf>
    <xf numFmtId="0" fontId="35" fillId="13" borderId="0" xfId="2" applyFont="1" applyFill="1"/>
    <xf numFmtId="0" fontId="26" fillId="13" borderId="0" xfId="2" applyFont="1" applyFill="1"/>
    <xf numFmtId="0" fontId="36" fillId="0" borderId="0" xfId="2" applyFont="1"/>
    <xf numFmtId="4" fontId="37" fillId="13" borderId="0" xfId="2" applyNumberFormat="1" applyFont="1" applyFill="1" applyAlignment="1">
      <alignment horizontal="right"/>
    </xf>
    <xf numFmtId="4" fontId="36" fillId="13" borderId="0" xfId="2" applyNumberFormat="1" applyFont="1" applyFill="1" applyBorder="1" applyAlignment="1">
      <alignment horizontal="right"/>
    </xf>
    <xf numFmtId="0" fontId="36" fillId="13" borderId="0" xfId="2" applyFont="1" applyFill="1" applyBorder="1"/>
    <xf numFmtId="0" fontId="36" fillId="13" borderId="0" xfId="2" applyFont="1" applyFill="1"/>
    <xf numFmtId="0" fontId="38" fillId="13" borderId="0" xfId="2" applyFont="1" applyFill="1"/>
    <xf numFmtId="0" fontId="26" fillId="0" borderId="0" xfId="2" applyFont="1" applyFill="1" applyBorder="1"/>
    <xf numFmtId="4" fontId="24" fillId="13" borderId="0" xfId="2" applyNumberFormat="1" applyFont="1" applyFill="1" applyAlignment="1">
      <alignment horizontal="right"/>
    </xf>
    <xf numFmtId="4" fontId="23" fillId="13" borderId="0" xfId="2" applyNumberFormat="1" applyFont="1" applyFill="1" applyBorder="1" applyAlignment="1">
      <alignment horizontal="right"/>
    </xf>
    <xf numFmtId="0" fontId="23" fillId="13" borderId="0" xfId="2" applyFont="1" applyFill="1" applyBorder="1"/>
    <xf numFmtId="0" fontId="39" fillId="13" borderId="0" xfId="2" applyFont="1" applyFill="1"/>
    <xf numFmtId="165" fontId="8" fillId="0" borderId="0" xfId="2" applyNumberFormat="1" applyFont="1" applyBorder="1" applyAlignment="1">
      <alignment horizontal="center"/>
    </xf>
    <xf numFmtId="4" fontId="24" fillId="0" borderId="0" xfId="2" applyNumberFormat="1" applyFont="1" applyFill="1" applyAlignment="1">
      <alignment horizontal="right"/>
    </xf>
    <xf numFmtId="4" fontId="25" fillId="0" borderId="0" xfId="2" applyNumberFormat="1" applyFont="1" applyFill="1" applyAlignment="1">
      <alignment horizontal="right"/>
    </xf>
    <xf numFmtId="0" fontId="22" fillId="0" borderId="0" xfId="2" applyFill="1" applyAlignment="1"/>
    <xf numFmtId="0" fontId="28" fillId="0" borderId="0" xfId="2" applyFont="1" applyFill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 applyBorder="1"/>
  </cellXfs>
  <cellStyles count="4">
    <cellStyle name="Izhod" xfId="1" builtinId="21"/>
    <cellStyle name="Navadno" xfId="0" builtinId="0"/>
    <cellStyle name="Navadno 2" xfId="2"/>
    <cellStyle name="Vejic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9:H50"/>
  <sheetViews>
    <sheetView tabSelected="1" view="pageBreakPreview" topLeftCell="A31" zoomScaleNormal="115" zoomScaleSheetLayoutView="100" zoomScalePageLayoutView="120" workbookViewId="0">
      <selection activeCell="H45" sqref="H45"/>
    </sheetView>
  </sheetViews>
  <sheetFormatPr defaultRowHeight="14.4" x14ac:dyDescent="0.3"/>
  <cols>
    <col min="1" max="1" width="2.88671875" style="108" customWidth="1"/>
    <col min="2" max="2" width="10.44140625" style="108" customWidth="1"/>
    <col min="3" max="3" width="9.109375" style="108"/>
    <col min="4" max="4" width="13.109375" style="108" bestFit="1" customWidth="1"/>
    <col min="5" max="5" width="11.5546875" style="108" bestFit="1" customWidth="1"/>
    <col min="6" max="6" width="9.5546875" style="108" customWidth="1"/>
    <col min="7" max="7" width="3.33203125" style="108" customWidth="1"/>
    <col min="8" max="8" width="18.33203125" style="108" customWidth="1"/>
    <col min="9" max="9" width="7.33203125" style="108" customWidth="1"/>
    <col min="10" max="10" width="12.6640625" style="108" customWidth="1"/>
    <col min="11" max="262" width="9.109375" style="108"/>
    <col min="263" max="263" width="7.44140625" style="108" customWidth="1"/>
    <col min="264" max="264" width="20.44140625" style="108" customWidth="1"/>
    <col min="265" max="265" width="17.109375" style="108" customWidth="1"/>
    <col min="266" max="266" width="12.6640625" style="108" customWidth="1"/>
    <col min="267" max="518" width="9.109375" style="108"/>
    <col min="519" max="519" width="7.44140625" style="108" customWidth="1"/>
    <col min="520" max="520" width="20.44140625" style="108" customWidth="1"/>
    <col min="521" max="521" width="17.109375" style="108" customWidth="1"/>
    <col min="522" max="522" width="12.6640625" style="108" customWidth="1"/>
    <col min="523" max="774" width="9.109375" style="108"/>
    <col min="775" max="775" width="7.44140625" style="108" customWidth="1"/>
    <col min="776" max="776" width="20.44140625" style="108" customWidth="1"/>
    <col min="777" max="777" width="17.109375" style="108" customWidth="1"/>
    <col min="778" max="778" width="12.6640625" style="108" customWidth="1"/>
    <col min="779" max="1030" width="9.109375" style="108"/>
    <col min="1031" max="1031" width="7.44140625" style="108" customWidth="1"/>
    <col min="1032" max="1032" width="20.44140625" style="108" customWidth="1"/>
    <col min="1033" max="1033" width="17.109375" style="108" customWidth="1"/>
    <col min="1034" max="1034" width="12.6640625" style="108" customWidth="1"/>
    <col min="1035" max="1286" width="9.109375" style="108"/>
    <col min="1287" max="1287" width="7.44140625" style="108" customWidth="1"/>
    <col min="1288" max="1288" width="20.44140625" style="108" customWidth="1"/>
    <col min="1289" max="1289" width="17.109375" style="108" customWidth="1"/>
    <col min="1290" max="1290" width="12.6640625" style="108" customWidth="1"/>
    <col min="1291" max="1542" width="9.109375" style="108"/>
    <col min="1543" max="1543" width="7.44140625" style="108" customWidth="1"/>
    <col min="1544" max="1544" width="20.44140625" style="108" customWidth="1"/>
    <col min="1545" max="1545" width="17.109375" style="108" customWidth="1"/>
    <col min="1546" max="1546" width="12.6640625" style="108" customWidth="1"/>
    <col min="1547" max="1798" width="9.109375" style="108"/>
    <col min="1799" max="1799" width="7.44140625" style="108" customWidth="1"/>
    <col min="1800" max="1800" width="20.44140625" style="108" customWidth="1"/>
    <col min="1801" max="1801" width="17.109375" style="108" customWidth="1"/>
    <col min="1802" max="1802" width="12.6640625" style="108" customWidth="1"/>
    <col min="1803" max="2054" width="9.109375" style="108"/>
    <col min="2055" max="2055" width="7.44140625" style="108" customWidth="1"/>
    <col min="2056" max="2056" width="20.44140625" style="108" customWidth="1"/>
    <col min="2057" max="2057" width="17.109375" style="108" customWidth="1"/>
    <col min="2058" max="2058" width="12.6640625" style="108" customWidth="1"/>
    <col min="2059" max="2310" width="9.109375" style="108"/>
    <col min="2311" max="2311" width="7.44140625" style="108" customWidth="1"/>
    <col min="2312" max="2312" width="20.44140625" style="108" customWidth="1"/>
    <col min="2313" max="2313" width="17.109375" style="108" customWidth="1"/>
    <col min="2314" max="2314" width="12.6640625" style="108" customWidth="1"/>
    <col min="2315" max="2566" width="9.109375" style="108"/>
    <col min="2567" max="2567" width="7.44140625" style="108" customWidth="1"/>
    <col min="2568" max="2568" width="20.44140625" style="108" customWidth="1"/>
    <col min="2569" max="2569" width="17.109375" style="108" customWidth="1"/>
    <col min="2570" max="2570" width="12.6640625" style="108" customWidth="1"/>
    <col min="2571" max="2822" width="9.109375" style="108"/>
    <col min="2823" max="2823" width="7.44140625" style="108" customWidth="1"/>
    <col min="2824" max="2824" width="20.44140625" style="108" customWidth="1"/>
    <col min="2825" max="2825" width="17.109375" style="108" customWidth="1"/>
    <col min="2826" max="2826" width="12.6640625" style="108" customWidth="1"/>
    <col min="2827" max="3078" width="9.109375" style="108"/>
    <col min="3079" max="3079" width="7.44140625" style="108" customWidth="1"/>
    <col min="3080" max="3080" width="20.44140625" style="108" customWidth="1"/>
    <col min="3081" max="3081" width="17.109375" style="108" customWidth="1"/>
    <col min="3082" max="3082" width="12.6640625" style="108" customWidth="1"/>
    <col min="3083" max="3334" width="9.109375" style="108"/>
    <col min="3335" max="3335" width="7.44140625" style="108" customWidth="1"/>
    <col min="3336" max="3336" width="20.44140625" style="108" customWidth="1"/>
    <col min="3337" max="3337" width="17.109375" style="108" customWidth="1"/>
    <col min="3338" max="3338" width="12.6640625" style="108" customWidth="1"/>
    <col min="3339" max="3590" width="9.109375" style="108"/>
    <col min="3591" max="3591" width="7.44140625" style="108" customWidth="1"/>
    <col min="3592" max="3592" width="20.44140625" style="108" customWidth="1"/>
    <col min="3593" max="3593" width="17.109375" style="108" customWidth="1"/>
    <col min="3594" max="3594" width="12.6640625" style="108" customWidth="1"/>
    <col min="3595" max="3846" width="9.109375" style="108"/>
    <col min="3847" max="3847" width="7.44140625" style="108" customWidth="1"/>
    <col min="3848" max="3848" width="20.44140625" style="108" customWidth="1"/>
    <col min="3849" max="3849" width="17.109375" style="108" customWidth="1"/>
    <col min="3850" max="3850" width="12.6640625" style="108" customWidth="1"/>
    <col min="3851" max="4102" width="9.109375" style="108"/>
    <col min="4103" max="4103" width="7.44140625" style="108" customWidth="1"/>
    <col min="4104" max="4104" width="20.44140625" style="108" customWidth="1"/>
    <col min="4105" max="4105" width="17.109375" style="108" customWidth="1"/>
    <col min="4106" max="4106" width="12.6640625" style="108" customWidth="1"/>
    <col min="4107" max="4358" width="9.109375" style="108"/>
    <col min="4359" max="4359" width="7.44140625" style="108" customWidth="1"/>
    <col min="4360" max="4360" width="20.44140625" style="108" customWidth="1"/>
    <col min="4361" max="4361" width="17.109375" style="108" customWidth="1"/>
    <col min="4362" max="4362" width="12.6640625" style="108" customWidth="1"/>
    <col min="4363" max="4614" width="9.109375" style="108"/>
    <col min="4615" max="4615" width="7.44140625" style="108" customWidth="1"/>
    <col min="4616" max="4616" width="20.44140625" style="108" customWidth="1"/>
    <col min="4617" max="4617" width="17.109375" style="108" customWidth="1"/>
    <col min="4618" max="4618" width="12.6640625" style="108" customWidth="1"/>
    <col min="4619" max="4870" width="9.109375" style="108"/>
    <col min="4871" max="4871" width="7.44140625" style="108" customWidth="1"/>
    <col min="4872" max="4872" width="20.44140625" style="108" customWidth="1"/>
    <col min="4873" max="4873" width="17.109375" style="108" customWidth="1"/>
    <col min="4874" max="4874" width="12.6640625" style="108" customWidth="1"/>
    <col min="4875" max="5126" width="9.109375" style="108"/>
    <col min="5127" max="5127" width="7.44140625" style="108" customWidth="1"/>
    <col min="5128" max="5128" width="20.44140625" style="108" customWidth="1"/>
    <col min="5129" max="5129" width="17.109375" style="108" customWidth="1"/>
    <col min="5130" max="5130" width="12.6640625" style="108" customWidth="1"/>
    <col min="5131" max="5382" width="9.109375" style="108"/>
    <col min="5383" max="5383" width="7.44140625" style="108" customWidth="1"/>
    <col min="5384" max="5384" width="20.44140625" style="108" customWidth="1"/>
    <col min="5385" max="5385" width="17.109375" style="108" customWidth="1"/>
    <col min="5386" max="5386" width="12.6640625" style="108" customWidth="1"/>
    <col min="5387" max="5638" width="9.109375" style="108"/>
    <col min="5639" max="5639" width="7.44140625" style="108" customWidth="1"/>
    <col min="5640" max="5640" width="20.44140625" style="108" customWidth="1"/>
    <col min="5641" max="5641" width="17.109375" style="108" customWidth="1"/>
    <col min="5642" max="5642" width="12.6640625" style="108" customWidth="1"/>
    <col min="5643" max="5894" width="9.109375" style="108"/>
    <col min="5895" max="5895" width="7.44140625" style="108" customWidth="1"/>
    <col min="5896" max="5896" width="20.44140625" style="108" customWidth="1"/>
    <col min="5897" max="5897" width="17.109375" style="108" customWidth="1"/>
    <col min="5898" max="5898" width="12.6640625" style="108" customWidth="1"/>
    <col min="5899" max="6150" width="9.109375" style="108"/>
    <col min="6151" max="6151" width="7.44140625" style="108" customWidth="1"/>
    <col min="6152" max="6152" width="20.44140625" style="108" customWidth="1"/>
    <col min="6153" max="6153" width="17.109375" style="108" customWidth="1"/>
    <col min="6154" max="6154" width="12.6640625" style="108" customWidth="1"/>
    <col min="6155" max="6406" width="9.109375" style="108"/>
    <col min="6407" max="6407" width="7.44140625" style="108" customWidth="1"/>
    <col min="6408" max="6408" width="20.44140625" style="108" customWidth="1"/>
    <col min="6409" max="6409" width="17.109375" style="108" customWidth="1"/>
    <col min="6410" max="6410" width="12.6640625" style="108" customWidth="1"/>
    <col min="6411" max="6662" width="9.109375" style="108"/>
    <col min="6663" max="6663" width="7.44140625" style="108" customWidth="1"/>
    <col min="6664" max="6664" width="20.44140625" style="108" customWidth="1"/>
    <col min="6665" max="6665" width="17.109375" style="108" customWidth="1"/>
    <col min="6666" max="6666" width="12.6640625" style="108" customWidth="1"/>
    <col min="6667" max="6918" width="9.109375" style="108"/>
    <col min="6919" max="6919" width="7.44140625" style="108" customWidth="1"/>
    <col min="6920" max="6920" width="20.44140625" style="108" customWidth="1"/>
    <col min="6921" max="6921" width="17.109375" style="108" customWidth="1"/>
    <col min="6922" max="6922" width="12.6640625" style="108" customWidth="1"/>
    <col min="6923" max="7174" width="9.109375" style="108"/>
    <col min="7175" max="7175" width="7.44140625" style="108" customWidth="1"/>
    <col min="7176" max="7176" width="20.44140625" style="108" customWidth="1"/>
    <col min="7177" max="7177" width="17.109375" style="108" customWidth="1"/>
    <col min="7178" max="7178" width="12.6640625" style="108" customWidth="1"/>
    <col min="7179" max="7430" width="9.109375" style="108"/>
    <col min="7431" max="7431" width="7.44140625" style="108" customWidth="1"/>
    <col min="7432" max="7432" width="20.44140625" style="108" customWidth="1"/>
    <col min="7433" max="7433" width="17.109375" style="108" customWidth="1"/>
    <col min="7434" max="7434" width="12.6640625" style="108" customWidth="1"/>
    <col min="7435" max="7686" width="9.109375" style="108"/>
    <col min="7687" max="7687" width="7.44140625" style="108" customWidth="1"/>
    <col min="7688" max="7688" width="20.44140625" style="108" customWidth="1"/>
    <col min="7689" max="7689" width="17.109375" style="108" customWidth="1"/>
    <col min="7690" max="7690" width="12.6640625" style="108" customWidth="1"/>
    <col min="7691" max="7942" width="9.109375" style="108"/>
    <col min="7943" max="7943" width="7.44140625" style="108" customWidth="1"/>
    <col min="7944" max="7944" width="20.44140625" style="108" customWidth="1"/>
    <col min="7945" max="7945" width="17.109375" style="108" customWidth="1"/>
    <col min="7946" max="7946" width="12.6640625" style="108" customWidth="1"/>
    <col min="7947" max="8198" width="9.109375" style="108"/>
    <col min="8199" max="8199" width="7.44140625" style="108" customWidth="1"/>
    <col min="8200" max="8200" width="20.44140625" style="108" customWidth="1"/>
    <col min="8201" max="8201" width="17.109375" style="108" customWidth="1"/>
    <col min="8202" max="8202" width="12.6640625" style="108" customWidth="1"/>
    <col min="8203" max="8454" width="9.109375" style="108"/>
    <col min="8455" max="8455" width="7.44140625" style="108" customWidth="1"/>
    <col min="8456" max="8456" width="20.44140625" style="108" customWidth="1"/>
    <col min="8457" max="8457" width="17.109375" style="108" customWidth="1"/>
    <col min="8458" max="8458" width="12.6640625" style="108" customWidth="1"/>
    <col min="8459" max="8710" width="9.109375" style="108"/>
    <col min="8711" max="8711" width="7.44140625" style="108" customWidth="1"/>
    <col min="8712" max="8712" width="20.44140625" style="108" customWidth="1"/>
    <col min="8713" max="8713" width="17.109375" style="108" customWidth="1"/>
    <col min="8714" max="8714" width="12.6640625" style="108" customWidth="1"/>
    <col min="8715" max="8966" width="9.109375" style="108"/>
    <col min="8967" max="8967" width="7.44140625" style="108" customWidth="1"/>
    <col min="8968" max="8968" width="20.44140625" style="108" customWidth="1"/>
    <col min="8969" max="8969" width="17.109375" style="108" customWidth="1"/>
    <col min="8970" max="8970" width="12.6640625" style="108" customWidth="1"/>
    <col min="8971" max="9222" width="9.109375" style="108"/>
    <col min="9223" max="9223" width="7.44140625" style="108" customWidth="1"/>
    <col min="9224" max="9224" width="20.44140625" style="108" customWidth="1"/>
    <col min="9225" max="9225" width="17.109375" style="108" customWidth="1"/>
    <col min="9226" max="9226" width="12.6640625" style="108" customWidth="1"/>
    <col min="9227" max="9478" width="9.109375" style="108"/>
    <col min="9479" max="9479" width="7.44140625" style="108" customWidth="1"/>
    <col min="9480" max="9480" width="20.44140625" style="108" customWidth="1"/>
    <col min="9481" max="9481" width="17.109375" style="108" customWidth="1"/>
    <col min="9482" max="9482" width="12.6640625" style="108" customWidth="1"/>
    <col min="9483" max="9734" width="9.109375" style="108"/>
    <col min="9735" max="9735" width="7.44140625" style="108" customWidth="1"/>
    <col min="9736" max="9736" width="20.44140625" style="108" customWidth="1"/>
    <col min="9737" max="9737" width="17.109375" style="108" customWidth="1"/>
    <col min="9738" max="9738" width="12.6640625" style="108" customWidth="1"/>
    <col min="9739" max="9990" width="9.109375" style="108"/>
    <col min="9991" max="9991" width="7.44140625" style="108" customWidth="1"/>
    <col min="9992" max="9992" width="20.44140625" style="108" customWidth="1"/>
    <col min="9993" max="9993" width="17.109375" style="108" customWidth="1"/>
    <col min="9994" max="9994" width="12.6640625" style="108" customWidth="1"/>
    <col min="9995" max="10246" width="9.109375" style="108"/>
    <col min="10247" max="10247" width="7.44140625" style="108" customWidth="1"/>
    <col min="10248" max="10248" width="20.44140625" style="108" customWidth="1"/>
    <col min="10249" max="10249" width="17.109375" style="108" customWidth="1"/>
    <col min="10250" max="10250" width="12.6640625" style="108" customWidth="1"/>
    <col min="10251" max="10502" width="9.109375" style="108"/>
    <col min="10503" max="10503" width="7.44140625" style="108" customWidth="1"/>
    <col min="10504" max="10504" width="20.44140625" style="108" customWidth="1"/>
    <col min="10505" max="10505" width="17.109375" style="108" customWidth="1"/>
    <col min="10506" max="10506" width="12.6640625" style="108" customWidth="1"/>
    <col min="10507" max="10758" width="9.109375" style="108"/>
    <col min="10759" max="10759" width="7.44140625" style="108" customWidth="1"/>
    <col min="10760" max="10760" width="20.44140625" style="108" customWidth="1"/>
    <col min="10761" max="10761" width="17.109375" style="108" customWidth="1"/>
    <col min="10762" max="10762" width="12.6640625" style="108" customWidth="1"/>
    <col min="10763" max="11014" width="9.109375" style="108"/>
    <col min="11015" max="11015" width="7.44140625" style="108" customWidth="1"/>
    <col min="11016" max="11016" width="20.44140625" style="108" customWidth="1"/>
    <col min="11017" max="11017" width="17.109375" style="108" customWidth="1"/>
    <col min="11018" max="11018" width="12.6640625" style="108" customWidth="1"/>
    <col min="11019" max="11270" width="9.109375" style="108"/>
    <col min="11271" max="11271" width="7.44140625" style="108" customWidth="1"/>
    <col min="11272" max="11272" width="20.44140625" style="108" customWidth="1"/>
    <col min="11273" max="11273" width="17.109375" style="108" customWidth="1"/>
    <col min="11274" max="11274" width="12.6640625" style="108" customWidth="1"/>
    <col min="11275" max="11526" width="9.109375" style="108"/>
    <col min="11527" max="11527" width="7.44140625" style="108" customWidth="1"/>
    <col min="11528" max="11528" width="20.44140625" style="108" customWidth="1"/>
    <col min="11529" max="11529" width="17.109375" style="108" customWidth="1"/>
    <col min="11530" max="11530" width="12.6640625" style="108" customWidth="1"/>
    <col min="11531" max="11782" width="9.109375" style="108"/>
    <col min="11783" max="11783" width="7.44140625" style="108" customWidth="1"/>
    <col min="11784" max="11784" width="20.44140625" style="108" customWidth="1"/>
    <col min="11785" max="11785" width="17.109375" style="108" customWidth="1"/>
    <col min="11786" max="11786" width="12.6640625" style="108" customWidth="1"/>
    <col min="11787" max="12038" width="9.109375" style="108"/>
    <col min="12039" max="12039" width="7.44140625" style="108" customWidth="1"/>
    <col min="12040" max="12040" width="20.44140625" style="108" customWidth="1"/>
    <col min="12041" max="12041" width="17.109375" style="108" customWidth="1"/>
    <col min="12042" max="12042" width="12.6640625" style="108" customWidth="1"/>
    <col min="12043" max="12294" width="9.109375" style="108"/>
    <col min="12295" max="12295" width="7.44140625" style="108" customWidth="1"/>
    <col min="12296" max="12296" width="20.44140625" style="108" customWidth="1"/>
    <col min="12297" max="12297" width="17.109375" style="108" customWidth="1"/>
    <col min="12298" max="12298" width="12.6640625" style="108" customWidth="1"/>
    <col min="12299" max="12550" width="9.109375" style="108"/>
    <col min="12551" max="12551" width="7.44140625" style="108" customWidth="1"/>
    <col min="12552" max="12552" width="20.44140625" style="108" customWidth="1"/>
    <col min="12553" max="12553" width="17.109375" style="108" customWidth="1"/>
    <col min="12554" max="12554" width="12.6640625" style="108" customWidth="1"/>
    <col min="12555" max="12806" width="9.109375" style="108"/>
    <col min="12807" max="12807" width="7.44140625" style="108" customWidth="1"/>
    <col min="12808" max="12808" width="20.44140625" style="108" customWidth="1"/>
    <col min="12809" max="12809" width="17.109375" style="108" customWidth="1"/>
    <col min="12810" max="12810" width="12.6640625" style="108" customWidth="1"/>
    <col min="12811" max="13062" width="9.109375" style="108"/>
    <col min="13063" max="13063" width="7.44140625" style="108" customWidth="1"/>
    <col min="13064" max="13064" width="20.44140625" style="108" customWidth="1"/>
    <col min="13065" max="13065" width="17.109375" style="108" customWidth="1"/>
    <col min="13066" max="13066" width="12.6640625" style="108" customWidth="1"/>
    <col min="13067" max="13318" width="9.109375" style="108"/>
    <col min="13319" max="13319" width="7.44140625" style="108" customWidth="1"/>
    <col min="13320" max="13320" width="20.44140625" style="108" customWidth="1"/>
    <col min="13321" max="13321" width="17.109375" style="108" customWidth="1"/>
    <col min="13322" max="13322" width="12.6640625" style="108" customWidth="1"/>
    <col min="13323" max="13574" width="9.109375" style="108"/>
    <col min="13575" max="13575" width="7.44140625" style="108" customWidth="1"/>
    <col min="13576" max="13576" width="20.44140625" style="108" customWidth="1"/>
    <col min="13577" max="13577" width="17.109375" style="108" customWidth="1"/>
    <col min="13578" max="13578" width="12.6640625" style="108" customWidth="1"/>
    <col min="13579" max="13830" width="9.109375" style="108"/>
    <col min="13831" max="13831" width="7.44140625" style="108" customWidth="1"/>
    <col min="13832" max="13832" width="20.44140625" style="108" customWidth="1"/>
    <col min="13833" max="13833" width="17.109375" style="108" customWidth="1"/>
    <col min="13834" max="13834" width="12.6640625" style="108" customWidth="1"/>
    <col min="13835" max="14086" width="9.109375" style="108"/>
    <col min="14087" max="14087" width="7.44140625" style="108" customWidth="1"/>
    <col min="14088" max="14088" width="20.44140625" style="108" customWidth="1"/>
    <col min="14089" max="14089" width="17.109375" style="108" customWidth="1"/>
    <col min="14090" max="14090" width="12.6640625" style="108" customWidth="1"/>
    <col min="14091" max="14342" width="9.109375" style="108"/>
    <col min="14343" max="14343" width="7.44140625" style="108" customWidth="1"/>
    <col min="14344" max="14344" width="20.44140625" style="108" customWidth="1"/>
    <col min="14345" max="14345" width="17.109375" style="108" customWidth="1"/>
    <col min="14346" max="14346" width="12.6640625" style="108" customWidth="1"/>
    <col min="14347" max="14598" width="9.109375" style="108"/>
    <col min="14599" max="14599" width="7.44140625" style="108" customWidth="1"/>
    <col min="14600" max="14600" width="20.44140625" style="108" customWidth="1"/>
    <col min="14601" max="14601" width="17.109375" style="108" customWidth="1"/>
    <col min="14602" max="14602" width="12.6640625" style="108" customWidth="1"/>
    <col min="14603" max="14854" width="9.109375" style="108"/>
    <col min="14855" max="14855" width="7.44140625" style="108" customWidth="1"/>
    <col min="14856" max="14856" width="20.44140625" style="108" customWidth="1"/>
    <col min="14857" max="14857" width="17.109375" style="108" customWidth="1"/>
    <col min="14858" max="14858" width="12.6640625" style="108" customWidth="1"/>
    <col min="14859" max="15110" width="9.109375" style="108"/>
    <col min="15111" max="15111" width="7.44140625" style="108" customWidth="1"/>
    <col min="15112" max="15112" width="20.44140625" style="108" customWidth="1"/>
    <col min="15113" max="15113" width="17.109375" style="108" customWidth="1"/>
    <col min="15114" max="15114" width="12.6640625" style="108" customWidth="1"/>
    <col min="15115" max="15366" width="9.109375" style="108"/>
    <col min="15367" max="15367" width="7.44140625" style="108" customWidth="1"/>
    <col min="15368" max="15368" width="20.44140625" style="108" customWidth="1"/>
    <col min="15369" max="15369" width="17.109375" style="108" customWidth="1"/>
    <col min="15370" max="15370" width="12.6640625" style="108" customWidth="1"/>
    <col min="15371" max="15622" width="9.109375" style="108"/>
    <col min="15623" max="15623" width="7.44140625" style="108" customWidth="1"/>
    <col min="15624" max="15624" width="20.44140625" style="108" customWidth="1"/>
    <col min="15625" max="15625" width="17.109375" style="108" customWidth="1"/>
    <col min="15626" max="15626" width="12.6640625" style="108" customWidth="1"/>
    <col min="15627" max="15878" width="9.109375" style="108"/>
    <col min="15879" max="15879" width="7.44140625" style="108" customWidth="1"/>
    <col min="15880" max="15880" width="20.44140625" style="108" customWidth="1"/>
    <col min="15881" max="15881" width="17.109375" style="108" customWidth="1"/>
    <col min="15882" max="15882" width="12.6640625" style="108" customWidth="1"/>
    <col min="15883" max="16134" width="9.109375" style="108"/>
    <col min="16135" max="16135" width="7.44140625" style="108" customWidth="1"/>
    <col min="16136" max="16136" width="20.44140625" style="108" customWidth="1"/>
    <col min="16137" max="16137" width="17.109375" style="108" customWidth="1"/>
    <col min="16138" max="16138" width="12.6640625" style="108" customWidth="1"/>
    <col min="16139" max="16384" width="9.109375" style="108"/>
  </cols>
  <sheetData>
    <row r="9" spans="3:8" x14ac:dyDescent="0.3">
      <c r="C9" s="108" t="s">
        <v>28</v>
      </c>
      <c r="E9" s="134" t="s">
        <v>188</v>
      </c>
      <c r="F9" s="134"/>
      <c r="G9" s="134"/>
      <c r="H9" s="134"/>
    </row>
    <row r="11" spans="3:8" x14ac:dyDescent="0.3">
      <c r="C11" s="108" t="s">
        <v>29</v>
      </c>
      <c r="D11" s="134" t="s">
        <v>189</v>
      </c>
      <c r="E11" s="134"/>
      <c r="F11" s="134"/>
      <c r="G11" s="134"/>
      <c r="H11" s="134"/>
    </row>
    <row r="14" spans="3:8" ht="15" x14ac:dyDescent="0.25">
      <c r="C14" s="108" t="s">
        <v>180</v>
      </c>
    </row>
    <row r="17" spans="3:8" ht="15.6" x14ac:dyDescent="0.3">
      <c r="C17" s="109" t="s">
        <v>30</v>
      </c>
    </row>
    <row r="21" spans="3:8" ht="15" x14ac:dyDescent="0.25">
      <c r="C21" s="110" t="s">
        <v>168</v>
      </c>
      <c r="D21" s="111"/>
      <c r="E21" s="111"/>
      <c r="F21" s="111"/>
      <c r="G21" s="111"/>
      <c r="H21" s="112" t="str">
        <f>'1. PREDDELA'!F29</f>
        <v/>
      </c>
    </row>
    <row r="22" spans="3:8" ht="15" x14ac:dyDescent="0.25">
      <c r="H22" s="113"/>
    </row>
    <row r="23" spans="3:8" ht="15" x14ac:dyDescent="0.25">
      <c r="C23" s="110" t="s">
        <v>169</v>
      </c>
      <c r="D23" s="111"/>
      <c r="E23" s="111"/>
      <c r="F23" s="111"/>
      <c r="G23" s="111"/>
      <c r="H23" s="112" t="str">
        <f>'2. ZEMELJSKA DELA'!F29</f>
        <v/>
      </c>
    </row>
    <row r="24" spans="3:8" ht="15" x14ac:dyDescent="0.25">
      <c r="H24" s="113"/>
    </row>
    <row r="25" spans="3:8" x14ac:dyDescent="0.3">
      <c r="C25" s="110" t="s">
        <v>170</v>
      </c>
      <c r="D25" s="111"/>
      <c r="E25" s="111"/>
      <c r="F25" s="111"/>
      <c r="G25" s="111"/>
      <c r="H25" s="112" t="str">
        <f>'3. VOZIŠČNE KONSTRUKCIJE'!F43</f>
        <v/>
      </c>
    </row>
    <row r="26" spans="3:8" ht="15" x14ac:dyDescent="0.25">
      <c r="H26" s="113"/>
    </row>
    <row r="27" spans="3:8" ht="15" x14ac:dyDescent="0.25">
      <c r="C27" s="110" t="s">
        <v>171</v>
      </c>
      <c r="D27" s="111"/>
      <c r="E27" s="111"/>
      <c r="F27" s="111"/>
      <c r="G27" s="111"/>
      <c r="H27" s="112" t="str">
        <f>'4. ODVODNJAVANJE'!F30</f>
        <v/>
      </c>
    </row>
    <row r="28" spans="3:8" ht="15" x14ac:dyDescent="0.25">
      <c r="H28" s="113"/>
    </row>
    <row r="29" spans="3:8" x14ac:dyDescent="0.3">
      <c r="C29" s="110" t="s">
        <v>172</v>
      </c>
      <c r="D29" s="111"/>
      <c r="E29" s="111"/>
      <c r="F29" s="111"/>
      <c r="G29" s="111"/>
      <c r="H29" s="112">
        <f>'5. GRADBENA IN OBRTNIŠKA DELA'!F6</f>
        <v>0</v>
      </c>
    </row>
    <row r="30" spans="3:8" ht="15" x14ac:dyDescent="0.25">
      <c r="H30" s="113"/>
    </row>
    <row r="31" spans="3:8" x14ac:dyDescent="0.3">
      <c r="C31" s="110" t="s">
        <v>173</v>
      </c>
      <c r="D31" s="111"/>
      <c r="E31" s="111"/>
      <c r="F31" s="111"/>
      <c r="G31" s="111"/>
      <c r="H31" s="112" t="str">
        <f>'6. OPREMA CEST'!F25</f>
        <v/>
      </c>
    </row>
    <row r="32" spans="3:8" x14ac:dyDescent="0.3">
      <c r="C32" s="256"/>
      <c r="D32" s="256"/>
      <c r="E32" s="256"/>
      <c r="F32" s="256"/>
      <c r="G32" s="256"/>
      <c r="H32" s="257"/>
    </row>
    <row r="33" spans="3:8" x14ac:dyDescent="0.3">
      <c r="C33" s="110" t="s">
        <v>285</v>
      </c>
      <c r="D33" s="111"/>
      <c r="E33" s="111"/>
      <c r="F33" s="111"/>
      <c r="G33" s="111"/>
      <c r="H33" s="112">
        <f>'parkirišče ŽALE'!F66</f>
        <v>0</v>
      </c>
    </row>
    <row r="34" spans="3:8" x14ac:dyDescent="0.3">
      <c r="H34" s="113"/>
    </row>
    <row r="35" spans="3:8" x14ac:dyDescent="0.3">
      <c r="C35" s="110" t="s">
        <v>283</v>
      </c>
      <c r="D35" s="111"/>
      <c r="E35" s="111"/>
      <c r="F35" s="111"/>
      <c r="G35" s="111"/>
      <c r="H35" s="112" t="str">
        <f>'7. TUJE STORITVE'!F27</f>
        <v/>
      </c>
    </row>
    <row r="36" spans="3:8" x14ac:dyDescent="0.3">
      <c r="H36" s="113"/>
    </row>
    <row r="37" spans="3:8" ht="15" x14ac:dyDescent="0.25">
      <c r="C37" s="110" t="s">
        <v>284</v>
      </c>
      <c r="D37" s="111"/>
      <c r="E37" s="111"/>
      <c r="F37" s="111"/>
      <c r="G37" s="111"/>
      <c r="H37" s="112">
        <f>SUM(H21:H35)*0.1</f>
        <v>0</v>
      </c>
    </row>
    <row r="38" spans="3:8" ht="15" thickBot="1" x14ac:dyDescent="0.35"/>
    <row r="39" spans="3:8" ht="15" thickBot="1" x14ac:dyDescent="0.35">
      <c r="D39" s="130"/>
      <c r="E39" s="131"/>
    </row>
    <row r="40" spans="3:8" ht="15" x14ac:dyDescent="0.25">
      <c r="F40" s="114" t="s">
        <v>31</v>
      </c>
      <c r="H40" s="113">
        <f>SUM(H21:H38)</f>
        <v>0</v>
      </c>
    </row>
    <row r="41" spans="3:8" ht="15" x14ac:dyDescent="0.25">
      <c r="F41" s="114"/>
      <c r="H41" s="113"/>
    </row>
    <row r="42" spans="3:8" ht="15" x14ac:dyDescent="0.25">
      <c r="F42" s="114" t="s">
        <v>212</v>
      </c>
      <c r="H42" s="113">
        <f>0.22*H40</f>
        <v>0</v>
      </c>
    </row>
    <row r="43" spans="3:8" ht="15" x14ac:dyDescent="0.25">
      <c r="H43" s="113"/>
    </row>
    <row r="44" spans="3:8" ht="15" x14ac:dyDescent="0.25">
      <c r="H44" s="115"/>
    </row>
    <row r="45" spans="3:8" ht="15.75" x14ac:dyDescent="0.25">
      <c r="C45" s="116" t="s">
        <v>32</v>
      </c>
      <c r="D45" s="111"/>
      <c r="E45" s="111"/>
      <c r="F45" s="111"/>
      <c r="G45" s="111"/>
      <c r="H45" s="117">
        <f>H40+H42</f>
        <v>0</v>
      </c>
    </row>
    <row r="50" spans="2:6" ht="15.75" hidden="1" thickBot="1" x14ac:dyDescent="0.3">
      <c r="B50" s="133" t="s">
        <v>33</v>
      </c>
      <c r="C50" s="133"/>
      <c r="D50" s="133"/>
      <c r="E50" s="133"/>
      <c r="F50" s="118">
        <v>1</v>
      </c>
    </row>
  </sheetData>
  <sheetProtection selectLockedCells="1" selectUnlockedCells="1"/>
  <mergeCells count="3">
    <mergeCell ref="B50:E50"/>
    <mergeCell ref="E9:H9"/>
    <mergeCell ref="D11:H11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  <ignoredErrors>
    <ignoredError sqref="H40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9"/>
  <sheetViews>
    <sheetView view="pageBreakPreview" zoomScale="85" zoomScaleNormal="115" zoomScaleSheetLayoutView="85" zoomScalePageLayoutView="140" workbookViewId="0">
      <selection activeCell="G5" sqref="G5:G7"/>
    </sheetView>
  </sheetViews>
  <sheetFormatPr defaultColWidth="9.109375" defaultRowHeight="13.8" x14ac:dyDescent="0.3"/>
  <cols>
    <col min="1" max="1" width="2.109375" style="48" customWidth="1"/>
    <col min="2" max="2" width="6.109375" style="42" customWidth="1"/>
    <col min="3" max="3" width="5.44140625" style="43" customWidth="1"/>
    <col min="4" max="4" width="45.44140625" style="44" customWidth="1"/>
    <col min="5" max="5" width="9.109375" style="45"/>
    <col min="6" max="6" width="9.109375" style="45" customWidth="1"/>
    <col min="7" max="7" width="9.6640625" style="45" customWidth="1"/>
    <col min="8" max="8" width="4" style="46" customWidth="1"/>
    <col min="9" max="9" width="16.88671875" style="47" hidden="1" customWidth="1"/>
    <col min="10" max="10" width="9.109375" style="46" customWidth="1"/>
    <col min="11" max="16384" width="9.109375" style="46"/>
  </cols>
  <sheetData>
    <row r="1" spans="1:9" ht="12.75" x14ac:dyDescent="0.2">
      <c r="A1" s="41"/>
    </row>
    <row r="2" spans="1:9" ht="27.6" x14ac:dyDescent="0.3">
      <c r="B2" s="49" t="s">
        <v>22</v>
      </c>
      <c r="C2" s="49" t="s">
        <v>27</v>
      </c>
      <c r="D2" s="49" t="s">
        <v>23</v>
      </c>
      <c r="E2" s="50" t="s">
        <v>24</v>
      </c>
      <c r="F2" s="50" t="s">
        <v>25</v>
      </c>
      <c r="G2" s="50" t="s">
        <v>26</v>
      </c>
      <c r="I2" s="51" t="s">
        <v>34</v>
      </c>
    </row>
    <row r="3" spans="1:9" s="56" customFormat="1" ht="12.75" x14ac:dyDescent="0.2">
      <c r="A3" s="52"/>
      <c r="B3" s="53"/>
      <c r="C3" s="53"/>
      <c r="D3" s="54"/>
      <c r="E3" s="55"/>
      <c r="F3" s="55"/>
      <c r="G3" s="55"/>
      <c r="I3" s="57"/>
    </row>
    <row r="4" spans="1:9" ht="15.75" x14ac:dyDescent="0.2">
      <c r="B4" s="137" t="s">
        <v>0</v>
      </c>
      <c r="C4" s="137"/>
      <c r="D4" s="137"/>
      <c r="E4" s="137"/>
      <c r="F4" s="137"/>
      <c r="G4" s="137"/>
    </row>
    <row r="5" spans="1:9" ht="12.75" customHeight="1" x14ac:dyDescent="0.2">
      <c r="B5" s="58"/>
      <c r="C5" s="58"/>
      <c r="D5" s="58"/>
      <c r="E5" s="59" t="str">
        <f>IF(SUM(E8:E10)=0,0,"")</f>
        <v/>
      </c>
      <c r="F5" s="59"/>
      <c r="G5" s="59"/>
    </row>
    <row r="6" spans="1:9" ht="21.15" customHeight="1" x14ac:dyDescent="0.25">
      <c r="B6" s="138" t="s">
        <v>17</v>
      </c>
      <c r="C6" s="139"/>
      <c r="D6" s="139"/>
      <c r="E6" s="60" t="str">
        <f>IF(SUM(E8:E10)=0,0,"")</f>
        <v/>
      </c>
      <c r="F6" s="60"/>
      <c r="G6" s="61"/>
    </row>
    <row r="7" spans="1:9" ht="12.75" x14ac:dyDescent="0.2">
      <c r="E7" s="59" t="str">
        <f>IF(SUM(E8:E10)=0,0,"")</f>
        <v/>
      </c>
      <c r="F7" s="59"/>
      <c r="G7" s="59"/>
    </row>
    <row r="8" spans="1:9" ht="41.4" x14ac:dyDescent="0.3">
      <c r="B8" s="62" t="s">
        <v>2</v>
      </c>
      <c r="C8" s="63" t="s">
        <v>1</v>
      </c>
      <c r="D8" s="64" t="s">
        <v>35</v>
      </c>
      <c r="E8" s="65">
        <v>0.71399999999999997</v>
      </c>
      <c r="F8" s="65"/>
      <c r="G8" s="65" t="str">
        <f t="shared" ref="G8:G10" si="0">IF(F8="","",E8*F8)</f>
        <v/>
      </c>
      <c r="I8" s="85">
        <v>1410</v>
      </c>
    </row>
    <row r="9" spans="1:9" ht="41.4" x14ac:dyDescent="0.3">
      <c r="B9" s="62" t="s">
        <v>3</v>
      </c>
      <c r="C9" s="63" t="s">
        <v>1</v>
      </c>
      <c r="D9" s="64" t="s">
        <v>36</v>
      </c>
      <c r="E9" s="65">
        <v>0.2</v>
      </c>
      <c r="F9" s="65"/>
      <c r="G9" s="65" t="str">
        <f t="shared" si="0"/>
        <v/>
      </c>
      <c r="I9" s="84">
        <v>0</v>
      </c>
    </row>
    <row r="10" spans="1:9" ht="41.4" x14ac:dyDescent="0.3">
      <c r="B10" s="62" t="s">
        <v>5</v>
      </c>
      <c r="C10" s="63" t="s">
        <v>4</v>
      </c>
      <c r="D10" s="64" t="s">
        <v>37</v>
      </c>
      <c r="E10" s="65">
        <v>18</v>
      </c>
      <c r="F10" s="65"/>
      <c r="G10" s="65" t="str">
        <f t="shared" si="0"/>
        <v/>
      </c>
      <c r="I10" s="86">
        <v>25</v>
      </c>
    </row>
    <row r="11" spans="1:9" ht="12.75" x14ac:dyDescent="0.2">
      <c r="E11" s="96"/>
      <c r="G11" s="96"/>
    </row>
    <row r="12" spans="1:9" ht="21.15" customHeight="1" x14ac:dyDescent="0.3">
      <c r="B12" s="138" t="s">
        <v>18</v>
      </c>
      <c r="C12" s="139"/>
      <c r="D12" s="139"/>
      <c r="E12" s="60"/>
      <c r="F12" s="60"/>
      <c r="G12" s="61"/>
    </row>
    <row r="13" spans="1:9" ht="12.75" x14ac:dyDescent="0.2">
      <c r="E13" s="67" t="str">
        <f>IF(SUM(E16:E20)=0,0,"")</f>
        <v/>
      </c>
      <c r="F13" s="67"/>
      <c r="G13" s="67"/>
    </row>
    <row r="14" spans="1:9" ht="21.15" customHeight="1" x14ac:dyDescent="0.3">
      <c r="B14" s="140" t="s">
        <v>19</v>
      </c>
      <c r="C14" s="140"/>
      <c r="D14" s="140"/>
      <c r="E14" s="68" t="str">
        <f>IF(SUM(E16:E20)=0,0,"")</f>
        <v/>
      </c>
      <c r="F14" s="68"/>
      <c r="G14" s="68"/>
    </row>
    <row r="15" spans="1:9" ht="12.75" x14ac:dyDescent="0.2">
      <c r="E15" s="67" t="str">
        <f>IF(SUM(E16:E20)=0,0,"")</f>
        <v/>
      </c>
      <c r="F15" s="67"/>
      <c r="G15" s="67"/>
    </row>
    <row r="16" spans="1:9" ht="27.6" x14ac:dyDescent="0.3">
      <c r="B16" s="62" t="s">
        <v>9</v>
      </c>
      <c r="C16" s="63" t="s">
        <v>6</v>
      </c>
      <c r="D16" s="64" t="s">
        <v>10</v>
      </c>
      <c r="E16" s="65">
        <v>201</v>
      </c>
      <c r="F16" s="65"/>
      <c r="G16" s="65" t="str">
        <f t="shared" ref="G16:G20" si="1">IF(F16="","",E16*F16)</f>
        <v/>
      </c>
      <c r="I16" s="89">
        <v>3</v>
      </c>
    </row>
    <row r="17" spans="2:9" ht="41.4" x14ac:dyDescent="0.3">
      <c r="B17" s="62" t="s">
        <v>11</v>
      </c>
      <c r="C17" s="63" t="s">
        <v>6</v>
      </c>
      <c r="D17" s="64" t="s">
        <v>38</v>
      </c>
      <c r="E17" s="65">
        <f>140+0.5*100</f>
        <v>190</v>
      </c>
      <c r="F17" s="65"/>
      <c r="G17" s="65" t="str">
        <f t="shared" si="1"/>
        <v/>
      </c>
      <c r="I17" s="90">
        <v>7</v>
      </c>
    </row>
    <row r="18" spans="2:9" ht="41.4" x14ac:dyDescent="0.3">
      <c r="B18" s="62" t="s">
        <v>12</v>
      </c>
      <c r="C18" s="63" t="s">
        <v>6</v>
      </c>
      <c r="D18" s="64" t="s">
        <v>39</v>
      </c>
      <c r="E18" s="65">
        <v>3240</v>
      </c>
      <c r="F18" s="65"/>
      <c r="G18" s="65" t="str">
        <f t="shared" si="1"/>
        <v/>
      </c>
      <c r="I18" s="88">
        <v>0</v>
      </c>
    </row>
    <row r="19" spans="2:9" ht="41.4" x14ac:dyDescent="0.3">
      <c r="B19" s="62" t="s">
        <v>13</v>
      </c>
      <c r="C19" s="63" t="s">
        <v>7</v>
      </c>
      <c r="D19" s="64" t="s">
        <v>40</v>
      </c>
      <c r="E19" s="65">
        <v>100</v>
      </c>
      <c r="F19" s="65"/>
      <c r="G19" s="65" t="str">
        <f t="shared" si="1"/>
        <v/>
      </c>
      <c r="I19" s="90">
        <v>1.2</v>
      </c>
    </row>
    <row r="20" spans="2:9" ht="27.6" x14ac:dyDescent="0.3">
      <c r="B20" s="62" t="s">
        <v>14</v>
      </c>
      <c r="C20" s="63" t="s">
        <v>7</v>
      </c>
      <c r="D20" s="64" t="s">
        <v>41</v>
      </c>
      <c r="E20" s="65">
        <v>56</v>
      </c>
      <c r="F20" s="65"/>
      <c r="G20" s="65" t="str">
        <f t="shared" si="1"/>
        <v/>
      </c>
      <c r="I20" s="91">
        <v>14</v>
      </c>
    </row>
    <row r="21" spans="2:9" ht="27.6" x14ac:dyDescent="0.3">
      <c r="B21" s="62" t="s">
        <v>190</v>
      </c>
      <c r="C21" s="63" t="s">
        <v>7</v>
      </c>
      <c r="D21" s="64" t="s">
        <v>191</v>
      </c>
      <c r="E21" s="65">
        <v>5</v>
      </c>
      <c r="F21" s="65"/>
      <c r="G21" s="65" t="str">
        <f t="shared" ref="G21" si="2">IF(F21="","",E21*F21)</f>
        <v/>
      </c>
      <c r="I21" s="46"/>
    </row>
    <row r="22" spans="2:9" ht="12.75" x14ac:dyDescent="0.2">
      <c r="B22" s="123"/>
      <c r="C22" s="124"/>
      <c r="D22" s="125"/>
      <c r="E22" s="126"/>
      <c r="F22" s="126"/>
      <c r="G22" s="126"/>
      <c r="I22" s="46"/>
    </row>
    <row r="23" spans="2:9" ht="21.15" customHeight="1" x14ac:dyDescent="0.25">
      <c r="B23" s="138" t="s">
        <v>20</v>
      </c>
      <c r="C23" s="139"/>
      <c r="D23" s="139"/>
      <c r="E23" s="60"/>
      <c r="F23" s="60"/>
      <c r="G23" s="61"/>
    </row>
    <row r="24" spans="2:9" ht="20.25" customHeight="1" x14ac:dyDescent="0.2">
      <c r="B24" s="141" t="s">
        <v>21</v>
      </c>
      <c r="C24" s="141"/>
      <c r="D24" s="141"/>
      <c r="E24" s="66" t="str">
        <f>IF(SUM(E26:E26)=0,0,"")</f>
        <v/>
      </c>
      <c r="F24" s="66"/>
      <c r="G24" s="66"/>
    </row>
    <row r="25" spans="2:9" ht="12.75" x14ac:dyDescent="0.2">
      <c r="E25" s="59" t="str">
        <f>IF(SUM(E26:E26)=0,0,"")</f>
        <v/>
      </c>
      <c r="F25" s="59"/>
      <c r="G25" s="59"/>
    </row>
    <row r="26" spans="2:9" ht="41.4" x14ac:dyDescent="0.3">
      <c r="B26" s="62" t="s">
        <v>15</v>
      </c>
      <c r="C26" s="63" t="s">
        <v>16</v>
      </c>
      <c r="D26" s="64" t="s">
        <v>42</v>
      </c>
      <c r="E26" s="65">
        <v>30</v>
      </c>
      <c r="F26" s="65"/>
      <c r="G26" s="65" t="str">
        <f>IF(F26="","",E26*F26)</f>
        <v/>
      </c>
      <c r="I26" s="87">
        <v>100</v>
      </c>
    </row>
    <row r="27" spans="2:9" ht="27.6" x14ac:dyDescent="0.3">
      <c r="B27" s="62" t="s">
        <v>183</v>
      </c>
      <c r="C27" s="63" t="s">
        <v>4</v>
      </c>
      <c r="D27" s="64" t="s">
        <v>184</v>
      </c>
      <c r="E27" s="65">
        <v>1</v>
      </c>
      <c r="F27" s="65"/>
      <c r="G27" s="65" t="str">
        <f t="shared" ref="G27" si="3">IF(F27="","",E27*F27)</f>
        <v/>
      </c>
      <c r="I27" s="46"/>
    </row>
    <row r="28" spans="2:9" ht="13.5" thickBot="1" x14ac:dyDescent="0.25"/>
    <row r="29" spans="2:9" ht="16.5" thickBot="1" x14ac:dyDescent="0.25">
      <c r="D29" s="69" t="s">
        <v>43</v>
      </c>
      <c r="E29" s="70"/>
      <c r="F29" s="135" t="str">
        <f>IF(SUM(G8:G27)=0,"",SUM(G8:G27))</f>
        <v/>
      </c>
      <c r="G29" s="136"/>
    </row>
  </sheetData>
  <sheetProtection selectLockedCells="1" selectUnlockedCells="1"/>
  <autoFilter ref="E1:G29">
    <filterColumn colId="0">
      <filters blank="1">
        <filter val="0,20"/>
        <filter val="0,71"/>
        <filter val="1,00"/>
        <filter val="100,00"/>
        <filter val="18,00"/>
        <filter val="190,00"/>
        <filter val="201,00"/>
        <filter val="3.240,00"/>
        <filter val="30,00"/>
        <filter val="56,00"/>
        <filter val="količina"/>
      </filters>
    </filterColumn>
  </autoFilter>
  <dataConsolidate/>
  <mergeCells count="7">
    <mergeCell ref="F29:G29"/>
    <mergeCell ref="B4:G4"/>
    <mergeCell ref="B6:D6"/>
    <mergeCell ref="B12:D12"/>
    <mergeCell ref="B14:D14"/>
    <mergeCell ref="B23:D23"/>
    <mergeCell ref="B24:D24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L29"/>
  <sheetViews>
    <sheetView view="pageBreakPreview" zoomScale="85" zoomScaleNormal="130" zoomScaleSheetLayoutView="85" zoomScalePageLayoutView="120" workbookViewId="0">
      <selection activeCell="N18" sqref="N18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33203125" style="11" customWidth="1"/>
    <col min="4" max="4" width="45.44140625" style="15" customWidth="1"/>
    <col min="5" max="5" width="9.33203125" style="8" bestFit="1" customWidth="1"/>
    <col min="6" max="6" width="9.109375" style="8" customWidth="1"/>
    <col min="7" max="7" width="9.6640625" style="8" customWidth="1"/>
    <col min="8" max="8" width="4" style="2" customWidth="1"/>
    <col min="9" max="9" width="16.88671875" style="26" hidden="1" customWidth="1"/>
    <col min="10" max="10" width="9.109375" style="2" customWidth="1"/>
    <col min="11" max="16384" width="9.109375" style="2"/>
  </cols>
  <sheetData>
    <row r="1" spans="1:12" ht="12.75" x14ac:dyDescent="0.2">
      <c r="A1" s="22"/>
    </row>
    <row r="2" spans="1:12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27" t="s">
        <v>34</v>
      </c>
    </row>
    <row r="3" spans="1:12" s="4" customFormat="1" ht="12.75" x14ac:dyDescent="0.2">
      <c r="A3" s="7"/>
      <c r="B3" s="5"/>
      <c r="C3" s="5"/>
      <c r="D3" s="13"/>
      <c r="E3" s="6"/>
      <c r="F3" s="6"/>
      <c r="G3" s="6"/>
      <c r="I3" s="28"/>
    </row>
    <row r="4" spans="1:12" ht="15.75" x14ac:dyDescent="0.2">
      <c r="B4" s="142" t="s">
        <v>44</v>
      </c>
      <c r="C4" s="142"/>
      <c r="D4" s="142"/>
      <c r="E4" s="142"/>
      <c r="F4" s="142"/>
      <c r="G4" s="142"/>
    </row>
    <row r="5" spans="1:12" ht="12.75" customHeight="1" x14ac:dyDescent="0.2">
      <c r="B5" s="21"/>
      <c r="C5" s="21"/>
      <c r="D5" s="21"/>
      <c r="E5" s="34" t="str">
        <f>IF(SUM(E8:E10)=0,0,"")</f>
        <v/>
      </c>
      <c r="F5" s="34"/>
      <c r="G5" s="34"/>
    </row>
    <row r="6" spans="1:12" ht="21.15" customHeight="1" x14ac:dyDescent="0.25">
      <c r="B6" s="143" t="s">
        <v>66</v>
      </c>
      <c r="C6" s="144"/>
      <c r="D6" s="144"/>
      <c r="E6" s="36" t="str">
        <f>IF(SUM(E8:E10)=0,0,"")</f>
        <v/>
      </c>
      <c r="F6" s="36"/>
      <c r="G6" s="37"/>
    </row>
    <row r="7" spans="1:12" ht="12.75" x14ac:dyDescent="0.2">
      <c r="E7" s="34" t="str">
        <f>IF(SUM(E8:E10)=0,0,"")</f>
        <v/>
      </c>
      <c r="F7" s="34"/>
      <c r="G7" s="34"/>
    </row>
    <row r="8" spans="1:12" ht="41.4" x14ac:dyDescent="0.3">
      <c r="B8" s="9" t="s">
        <v>45</v>
      </c>
      <c r="C8" s="12" t="s">
        <v>8</v>
      </c>
      <c r="D8" s="14" t="s">
        <v>58</v>
      </c>
      <c r="E8" s="10">
        <f>940*0.15*1.1</f>
        <v>155.10000000000002</v>
      </c>
      <c r="F8" s="10"/>
      <c r="G8" s="10" t="str">
        <f t="shared" ref="G8:G10" si="0">IF(F8="","",E8*F8)</f>
        <v/>
      </c>
      <c r="I8" s="72">
        <v>3.41</v>
      </c>
      <c r="L8" s="132"/>
    </row>
    <row r="9" spans="1:12" ht="41.4" x14ac:dyDescent="0.3">
      <c r="B9" s="9" t="s">
        <v>47</v>
      </c>
      <c r="C9" s="12" t="s">
        <v>8</v>
      </c>
      <c r="D9" s="14" t="s">
        <v>59</v>
      </c>
      <c r="E9" s="10">
        <v>4700</v>
      </c>
      <c r="F9" s="10"/>
      <c r="G9" s="10" t="str">
        <f t="shared" si="0"/>
        <v/>
      </c>
      <c r="I9" s="73">
        <v>3.41</v>
      </c>
      <c r="L9" s="132"/>
    </row>
    <row r="10" spans="1:12" ht="69" x14ac:dyDescent="0.3">
      <c r="B10" s="9" t="s">
        <v>48</v>
      </c>
      <c r="C10" s="12" t="s">
        <v>8</v>
      </c>
      <c r="D10" s="14" t="s">
        <v>60</v>
      </c>
      <c r="E10" s="10">
        <f>430*1.2</f>
        <v>516</v>
      </c>
      <c r="F10" s="10"/>
      <c r="G10" s="10" t="str">
        <f t="shared" si="0"/>
        <v/>
      </c>
      <c r="I10" s="83">
        <v>0</v>
      </c>
      <c r="L10" s="132"/>
    </row>
    <row r="11" spans="1:12" ht="12.75" x14ac:dyDescent="0.2">
      <c r="E11" s="34"/>
      <c r="F11" s="34"/>
      <c r="G11" s="34"/>
    </row>
    <row r="12" spans="1:12" ht="21.15" customHeight="1" x14ac:dyDescent="0.25">
      <c r="B12" s="143" t="s">
        <v>46</v>
      </c>
      <c r="C12" s="144"/>
      <c r="D12" s="144"/>
      <c r="E12" s="36"/>
      <c r="F12" s="36"/>
      <c r="G12" s="37"/>
    </row>
    <row r="13" spans="1:12" ht="12.75" x14ac:dyDescent="0.2">
      <c r="E13" s="34"/>
      <c r="F13" s="34"/>
      <c r="G13" s="34"/>
    </row>
    <row r="14" spans="1:12" ht="41.4" x14ac:dyDescent="0.3">
      <c r="B14" s="9" t="s">
        <v>49</v>
      </c>
      <c r="C14" s="12" t="s">
        <v>6</v>
      </c>
      <c r="D14" s="14" t="s">
        <v>61</v>
      </c>
      <c r="E14" s="10">
        <v>10575</v>
      </c>
      <c r="F14" s="10"/>
      <c r="G14" s="10" t="str">
        <f t="shared" ref="G14" si="1">IF(F14="","",E14*F14)</f>
        <v/>
      </c>
      <c r="I14" s="83">
        <v>2</v>
      </c>
    </row>
    <row r="15" spans="1:12" ht="12.75" x14ac:dyDescent="0.2">
      <c r="E15" s="34" t="s">
        <v>187</v>
      </c>
      <c r="F15" s="34"/>
      <c r="G15" s="34"/>
    </row>
    <row r="16" spans="1:12" ht="21.15" customHeight="1" x14ac:dyDescent="0.25">
      <c r="B16" s="143" t="s">
        <v>67</v>
      </c>
      <c r="C16" s="144"/>
      <c r="D16" s="144"/>
      <c r="E16" s="36" t="str">
        <f>IF(SUM(E18:E20)=0,0,"")</f>
        <v/>
      </c>
      <c r="F16" s="36"/>
      <c r="G16" s="37"/>
    </row>
    <row r="17" spans="2:12" ht="12.75" x14ac:dyDescent="0.2">
      <c r="E17" s="34" t="str">
        <f>IF(SUM(E18:E20)=0,0,"")</f>
        <v/>
      </c>
      <c r="F17" s="34"/>
      <c r="G17" s="34"/>
    </row>
    <row r="18" spans="2:12" ht="38.25" x14ac:dyDescent="0.2">
      <c r="B18" s="9" t="s">
        <v>50</v>
      </c>
      <c r="C18" s="12" t="s">
        <v>8</v>
      </c>
      <c r="D18" s="14" t="s">
        <v>62</v>
      </c>
      <c r="E18" s="10">
        <f>1.1*249</f>
        <v>273.90000000000003</v>
      </c>
      <c r="F18" s="10"/>
      <c r="G18" s="10" t="str">
        <f t="shared" ref="G18:G19" si="2">IF(F18="","",E18*F18)</f>
        <v/>
      </c>
      <c r="I18" s="82">
        <v>12</v>
      </c>
      <c r="L18" s="132"/>
    </row>
    <row r="19" spans="2:12" ht="38.25" x14ac:dyDescent="0.2">
      <c r="B19" s="9" t="s">
        <v>51</v>
      </c>
      <c r="C19" s="12" t="s">
        <v>8</v>
      </c>
      <c r="D19" s="14" t="s">
        <v>63</v>
      </c>
      <c r="E19" s="10">
        <f>940*0.4*1.1</f>
        <v>413.6</v>
      </c>
      <c r="F19" s="10"/>
      <c r="G19" s="10" t="str">
        <f t="shared" si="2"/>
        <v/>
      </c>
      <c r="I19" s="82">
        <v>0</v>
      </c>
      <c r="L19" s="132"/>
    </row>
    <row r="20" spans="2:12" ht="41.4" x14ac:dyDescent="0.3">
      <c r="B20" s="9" t="s">
        <v>52</v>
      </c>
      <c r="C20" s="12" t="s">
        <v>6</v>
      </c>
      <c r="D20" s="14" t="s">
        <v>64</v>
      </c>
      <c r="E20" s="10">
        <v>1947</v>
      </c>
      <c r="F20" s="10"/>
      <c r="G20" s="10" t="str">
        <f t="shared" ref="G20" si="3">IF(F20="","",E20*F20)</f>
        <v/>
      </c>
      <c r="I20" s="82">
        <v>0</v>
      </c>
    </row>
    <row r="21" spans="2:12" ht="12.75" x14ac:dyDescent="0.2">
      <c r="E21" s="34" t="str">
        <f>IF(SUM(E24:E26)=0,0,"")</f>
        <v/>
      </c>
      <c r="F21" s="34"/>
      <c r="G21" s="34"/>
    </row>
    <row r="22" spans="2:12" ht="21.15" customHeight="1" x14ac:dyDescent="0.3">
      <c r="B22" s="143" t="s">
        <v>68</v>
      </c>
      <c r="C22" s="144"/>
      <c r="D22" s="144"/>
      <c r="E22" s="36" t="str">
        <f>IF(SUM(E24:E26)=0,0,"")</f>
        <v/>
      </c>
      <c r="F22" s="36"/>
      <c r="G22" s="37"/>
    </row>
    <row r="23" spans="2:12" ht="12.75" x14ac:dyDescent="0.2">
      <c r="E23" s="34" t="str">
        <f>IF(SUM(E24:E26)=0,0,"")</f>
        <v/>
      </c>
      <c r="F23" s="34"/>
      <c r="G23" s="34"/>
    </row>
    <row r="24" spans="2:12" ht="38.25" x14ac:dyDescent="0.2">
      <c r="B24" s="9" t="s">
        <v>53</v>
      </c>
      <c r="C24" s="12" t="s">
        <v>6</v>
      </c>
      <c r="D24" s="14" t="s">
        <v>65</v>
      </c>
      <c r="E24" s="10">
        <f>840-267</f>
        <v>573</v>
      </c>
      <c r="F24" s="10"/>
      <c r="G24" s="10" t="str">
        <f t="shared" ref="G24:G26" si="4">IF(F24="","",E24*F24)</f>
        <v/>
      </c>
      <c r="I24" s="79">
        <v>0</v>
      </c>
    </row>
    <row r="25" spans="2:12" ht="27.6" x14ac:dyDescent="0.3">
      <c r="B25" s="9" t="s">
        <v>54</v>
      </c>
      <c r="C25" s="12" t="s">
        <v>6</v>
      </c>
      <c r="D25" s="14" t="s">
        <v>55</v>
      </c>
      <c r="E25" s="10">
        <f>+E24</f>
        <v>573</v>
      </c>
      <c r="F25" s="10"/>
      <c r="G25" s="10" t="str">
        <f t="shared" si="4"/>
        <v/>
      </c>
      <c r="I25" s="79">
        <v>0</v>
      </c>
    </row>
    <row r="26" spans="2:12" ht="25.5" x14ac:dyDescent="0.2">
      <c r="B26" s="9" t="s">
        <v>56</v>
      </c>
      <c r="C26" s="12" t="s">
        <v>4</v>
      </c>
      <c r="D26" s="14" t="s">
        <v>193</v>
      </c>
      <c r="E26" s="10">
        <v>84</v>
      </c>
      <c r="F26" s="10"/>
      <c r="G26" s="10" t="str">
        <f t="shared" si="4"/>
        <v/>
      </c>
      <c r="I26" s="81">
        <v>0</v>
      </c>
    </row>
    <row r="27" spans="2:12" ht="41.4" x14ac:dyDescent="0.3">
      <c r="B27" s="119" t="s">
        <v>185</v>
      </c>
      <c r="C27" s="12" t="s">
        <v>8</v>
      </c>
      <c r="D27" s="14" t="s">
        <v>210</v>
      </c>
      <c r="E27" s="120">
        <f>1.2*(E9+E10+E8)</f>
        <v>6445.3200000000006</v>
      </c>
      <c r="F27" s="120"/>
      <c r="G27" s="10" t="str">
        <f>IF(F27="","",E27*F27)</f>
        <v/>
      </c>
      <c r="I27" s="2"/>
    </row>
    <row r="28" spans="2:12" ht="13.5" thickBot="1" x14ac:dyDescent="0.25">
      <c r="B28" s="119"/>
      <c r="C28" s="121"/>
      <c r="D28" s="122"/>
      <c r="E28" s="120"/>
      <c r="F28" s="120"/>
      <c r="G28" s="120"/>
      <c r="I28" s="2"/>
    </row>
    <row r="29" spans="2:12" ht="16.2" thickBot="1" x14ac:dyDescent="0.35">
      <c r="D29" s="23" t="s">
        <v>57</v>
      </c>
      <c r="E29" s="24"/>
      <c r="F29" s="145" t="str">
        <f>IF(SUM(G8:G27)=0,"",SUM(G8:G27))</f>
        <v/>
      </c>
      <c r="G29" s="146"/>
    </row>
  </sheetData>
  <sheetProtection selectLockedCells="1" selectUnlockedCells="1"/>
  <autoFilter ref="E1:G29">
    <filterColumn colId="0">
      <filters blank="1">
        <filter val=","/>
        <filter val="1,00"/>
        <filter val="10.575,00"/>
        <filter val="155,10"/>
        <filter val="2.937,00"/>
        <filter val="273,90"/>
        <filter val="4.278,12"/>
        <filter val="413,60"/>
        <filter val="473,00"/>
        <filter val="573,00"/>
        <filter val="84,00"/>
        <filter val="količina"/>
      </filters>
    </filterColumn>
  </autoFilter>
  <dataConsolidate/>
  <mergeCells count="6">
    <mergeCell ref="B4:G4"/>
    <mergeCell ref="B6:D6"/>
    <mergeCell ref="B12:D12"/>
    <mergeCell ref="F29:G29"/>
    <mergeCell ref="B16:D16"/>
    <mergeCell ref="B22:D22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3"/>
  <sheetViews>
    <sheetView view="pageBreakPreview" topLeftCell="A19" zoomScale="85" zoomScaleNormal="145" zoomScaleSheetLayoutView="85" zoomScalePageLayoutView="120" workbookViewId="0">
      <selection activeCell="E40" sqref="E40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33203125" style="11" customWidth="1"/>
    <col min="4" max="4" width="45.44140625" style="15" customWidth="1"/>
    <col min="5" max="5" width="9.109375" style="8"/>
    <col min="6" max="6" width="9.109375" style="8" customWidth="1"/>
    <col min="7" max="7" width="9.6640625" style="8" customWidth="1"/>
    <col min="8" max="8" width="4" style="2" customWidth="1"/>
    <col min="9" max="9" width="16.88671875" style="26" hidden="1" customWidth="1"/>
    <col min="10" max="10" width="9.109375" style="2" customWidth="1"/>
    <col min="11" max="16384" width="9.109375" style="2"/>
  </cols>
  <sheetData>
    <row r="1" spans="1:9" ht="12.75" x14ac:dyDescent="0.2">
      <c r="A1" s="22"/>
    </row>
    <row r="2" spans="1:9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27" t="s">
        <v>34</v>
      </c>
    </row>
    <row r="3" spans="1:9" s="4" customFormat="1" ht="12.75" x14ac:dyDescent="0.2">
      <c r="A3" s="7"/>
      <c r="B3" s="5"/>
      <c r="C3" s="5"/>
      <c r="D3" s="13"/>
      <c r="E3" s="6"/>
      <c r="F3" s="6"/>
      <c r="G3" s="6"/>
      <c r="I3" s="28"/>
    </row>
    <row r="4" spans="1:9" ht="15.6" x14ac:dyDescent="0.3">
      <c r="B4" s="142" t="s">
        <v>69</v>
      </c>
      <c r="C4" s="142"/>
      <c r="D4" s="142"/>
      <c r="E4" s="142"/>
      <c r="F4" s="142"/>
      <c r="G4" s="142"/>
    </row>
    <row r="5" spans="1:9" ht="12.75" customHeight="1" x14ac:dyDescent="0.2">
      <c r="B5" s="21"/>
      <c r="C5" s="21"/>
      <c r="D5" s="21"/>
      <c r="E5" s="39"/>
      <c r="F5" s="39"/>
      <c r="G5" s="39"/>
    </row>
    <row r="6" spans="1:9" ht="21.15" customHeight="1" x14ac:dyDescent="0.25">
      <c r="B6" s="143" t="s">
        <v>105</v>
      </c>
      <c r="C6" s="144"/>
      <c r="D6" s="144"/>
      <c r="E6" s="36"/>
      <c r="F6" s="36"/>
      <c r="G6" s="37"/>
    </row>
    <row r="7" spans="1:9" ht="21.15" customHeight="1" x14ac:dyDescent="0.2">
      <c r="B7" s="147" t="s">
        <v>70</v>
      </c>
      <c r="C7" s="147"/>
      <c r="D7" s="147"/>
      <c r="E7" s="38" t="str">
        <f>IF(SUM(E9:E10)=0,0,"")</f>
        <v/>
      </c>
      <c r="F7" s="38"/>
      <c r="G7" s="38"/>
    </row>
    <row r="8" spans="1:9" ht="12.75" x14ac:dyDescent="0.2">
      <c r="E8" s="35" t="str">
        <f>IF(SUM(E9:E10)=0,0,"")</f>
        <v/>
      </c>
      <c r="F8" s="35"/>
      <c r="G8" s="35"/>
    </row>
    <row r="9" spans="1:9" ht="38.25" x14ac:dyDescent="0.2">
      <c r="B9" s="9" t="s">
        <v>150</v>
      </c>
      <c r="C9" s="12" t="s">
        <v>8</v>
      </c>
      <c r="D9" s="14" t="s">
        <v>174</v>
      </c>
      <c r="E9" s="10">
        <f>1943+161</f>
        <v>2104</v>
      </c>
      <c r="F9" s="10"/>
      <c r="G9" s="10" t="str">
        <f t="shared" ref="G9:G10" si="0">IF(F9="","",E9*F9)</f>
        <v/>
      </c>
      <c r="I9" s="76">
        <v>22</v>
      </c>
    </row>
    <row r="10" spans="1:9" ht="41.4" x14ac:dyDescent="0.3">
      <c r="B10" s="9" t="s">
        <v>151</v>
      </c>
      <c r="C10" s="12" t="s">
        <v>8</v>
      </c>
      <c r="D10" s="14" t="s">
        <v>175</v>
      </c>
      <c r="E10" s="10">
        <f>+'2. ZEMELJSKA DELA'!E14*0.05</f>
        <v>528.75</v>
      </c>
      <c r="F10" s="10"/>
      <c r="G10" s="10" t="str">
        <f t="shared" si="0"/>
        <v/>
      </c>
      <c r="I10" s="75">
        <v>5</v>
      </c>
    </row>
    <row r="11" spans="1:9" ht="12.75" x14ac:dyDescent="0.2">
      <c r="E11" s="34" t="str">
        <f>IF(SUM(E14:E14)=0,0,"")</f>
        <v/>
      </c>
      <c r="F11" s="34"/>
      <c r="G11" s="34"/>
    </row>
    <row r="12" spans="1:9" ht="27" customHeight="1" x14ac:dyDescent="0.2">
      <c r="B12" s="148" t="s">
        <v>152</v>
      </c>
      <c r="C12" s="148"/>
      <c r="D12" s="148"/>
      <c r="E12" s="35" t="str">
        <f>IF(SUM(E14:E14)=0,0,"")</f>
        <v/>
      </c>
      <c r="F12" s="35"/>
      <c r="G12" s="35"/>
    </row>
    <row r="13" spans="1:9" ht="12.75" x14ac:dyDescent="0.2">
      <c r="E13" s="34" t="str">
        <f>IF(SUM(E14:E14)=0,0,"")</f>
        <v/>
      </c>
      <c r="F13" s="34"/>
      <c r="G13" s="34"/>
    </row>
    <row r="14" spans="1:9" ht="25.5" x14ac:dyDescent="0.2">
      <c r="B14" s="9" t="s">
        <v>153</v>
      </c>
      <c r="C14" s="12" t="s">
        <v>6</v>
      </c>
      <c r="D14" s="14" t="s">
        <v>194</v>
      </c>
      <c r="E14" s="10">
        <v>120</v>
      </c>
      <c r="F14" s="10"/>
      <c r="G14" s="10" t="str">
        <f t="shared" ref="G14" si="1">IF(F14="","",E14*F14)</f>
        <v/>
      </c>
      <c r="I14" s="80">
        <v>0</v>
      </c>
    </row>
    <row r="15" spans="1:9" ht="12.75" x14ac:dyDescent="0.2">
      <c r="E15" s="34" t="str">
        <f>IF(SUM(E18:E18)=0,0,"")</f>
        <v/>
      </c>
      <c r="F15" s="34"/>
      <c r="G15" s="34"/>
    </row>
    <row r="16" spans="1:9" ht="21.75" customHeight="1" x14ac:dyDescent="0.2">
      <c r="B16" s="148" t="s">
        <v>154</v>
      </c>
      <c r="C16" s="148"/>
      <c r="D16" s="148"/>
      <c r="E16" s="35" t="str">
        <f>IF(SUM(E18:E18)=0,0,"")</f>
        <v/>
      </c>
      <c r="F16" s="35"/>
      <c r="G16" s="35"/>
    </row>
    <row r="17" spans="1:9" ht="12.75" x14ac:dyDescent="0.2">
      <c r="E17" s="34" t="str">
        <f>IF(SUM(E18:E18)=0,0,"")</f>
        <v/>
      </c>
      <c r="F17" s="34"/>
      <c r="G17" s="34"/>
    </row>
    <row r="18" spans="1:9" ht="38.25" x14ac:dyDescent="0.2">
      <c r="B18" s="9" t="s">
        <v>156</v>
      </c>
      <c r="C18" s="12" t="s">
        <v>6</v>
      </c>
      <c r="D18" s="14" t="s">
        <v>176</v>
      </c>
      <c r="E18" s="10">
        <v>8920</v>
      </c>
      <c r="F18" s="10"/>
      <c r="G18" s="10" t="str">
        <f t="shared" ref="G18" si="2">IF(F18="","",E18*F18)</f>
        <v/>
      </c>
      <c r="I18" s="83">
        <v>0</v>
      </c>
    </row>
    <row r="19" spans="1:9" ht="12.75" x14ac:dyDescent="0.2">
      <c r="E19" s="34" t="str">
        <f>IF(SUM(E22:E22)=0,0,"")</f>
        <v/>
      </c>
      <c r="F19" s="34"/>
      <c r="G19" s="34"/>
    </row>
    <row r="20" spans="1:9" ht="21.75" customHeight="1" x14ac:dyDescent="0.2">
      <c r="B20" s="148" t="s">
        <v>155</v>
      </c>
      <c r="C20" s="148"/>
      <c r="D20" s="148"/>
      <c r="E20" s="35" t="str">
        <f>IF(SUM(E22:E22)=0,0,"")</f>
        <v/>
      </c>
      <c r="F20" s="35"/>
      <c r="G20" s="35"/>
    </row>
    <row r="21" spans="1:9" ht="12.75" x14ac:dyDescent="0.2">
      <c r="E21" s="34" t="str">
        <f>IF(SUM(E22:E22)=0,0,"")</f>
        <v/>
      </c>
      <c r="F21" s="34"/>
      <c r="G21" s="34"/>
    </row>
    <row r="22" spans="1:9" ht="38.25" x14ac:dyDescent="0.2">
      <c r="B22" s="9" t="s">
        <v>157</v>
      </c>
      <c r="C22" s="12" t="s">
        <v>6</v>
      </c>
      <c r="D22" s="14" t="s">
        <v>195</v>
      </c>
      <c r="E22" s="10">
        <f>+E14</f>
        <v>120</v>
      </c>
      <c r="F22" s="10"/>
      <c r="G22" s="10" t="str">
        <f t="shared" ref="G22" si="3">IF(F22="","",E22*F22)</f>
        <v/>
      </c>
      <c r="I22" s="78">
        <v>0</v>
      </c>
    </row>
    <row r="23" spans="1:9" ht="12.75" x14ac:dyDescent="0.2">
      <c r="E23" s="34"/>
      <c r="F23" s="34"/>
      <c r="G23" s="34"/>
    </row>
    <row r="24" spans="1:9" ht="21.15" customHeight="1" x14ac:dyDescent="0.25">
      <c r="B24" s="143" t="s">
        <v>158</v>
      </c>
      <c r="C24" s="144"/>
      <c r="D24" s="144"/>
      <c r="E24" s="36"/>
      <c r="F24" s="36"/>
      <c r="G24" s="37"/>
    </row>
    <row r="25" spans="1:9" s="4" customFormat="1" ht="12.75" x14ac:dyDescent="0.2">
      <c r="A25" s="7"/>
      <c r="B25" s="97"/>
      <c r="C25" s="98"/>
      <c r="D25" s="99"/>
      <c r="E25" s="100" t="str">
        <f>IF(SUM(E28:E29)=0,0,"")</f>
        <v/>
      </c>
      <c r="F25" s="100"/>
      <c r="G25" s="100"/>
      <c r="I25" s="28"/>
    </row>
    <row r="26" spans="1:9" s="4" customFormat="1" ht="27" customHeight="1" x14ac:dyDescent="0.2">
      <c r="A26" s="7"/>
      <c r="B26" s="149" t="s">
        <v>159</v>
      </c>
      <c r="C26" s="149"/>
      <c r="D26" s="149"/>
      <c r="E26" s="101" t="str">
        <f>IF(SUM(E28:E29)=0,0,"")</f>
        <v/>
      </c>
      <c r="F26" s="101"/>
      <c r="G26" s="101"/>
      <c r="I26" s="28"/>
    </row>
    <row r="27" spans="1:9" s="4" customFormat="1" ht="12.75" x14ac:dyDescent="0.2">
      <c r="A27" s="7"/>
      <c r="B27" s="97"/>
      <c r="C27" s="98"/>
      <c r="D27" s="99"/>
      <c r="E27" s="100" t="str">
        <f>IF(SUM(E28:E29)=0,0,"")</f>
        <v/>
      </c>
      <c r="F27" s="100"/>
      <c r="G27" s="100"/>
      <c r="I27" s="28"/>
    </row>
    <row r="28" spans="1:9" ht="38.25" x14ac:dyDescent="0.2">
      <c r="B28" s="9" t="s">
        <v>160</v>
      </c>
      <c r="C28" s="12" t="s">
        <v>6</v>
      </c>
      <c r="D28" s="14" t="s">
        <v>177</v>
      </c>
      <c r="E28" s="10">
        <f>+E18</f>
        <v>8920</v>
      </c>
      <c r="F28" s="10"/>
      <c r="G28" s="10" t="str">
        <f t="shared" ref="G28:G29" si="4">IF(F28="","",E28*F28)</f>
        <v/>
      </c>
      <c r="I28" s="81">
        <v>0</v>
      </c>
    </row>
    <row r="29" spans="1:9" ht="38.25" x14ac:dyDescent="0.2">
      <c r="B29" s="9" t="s">
        <v>161</v>
      </c>
      <c r="C29" s="12" t="s">
        <v>6</v>
      </c>
      <c r="D29" s="14" t="s">
        <v>178</v>
      </c>
      <c r="E29" s="10">
        <f>440+267</f>
        <v>707</v>
      </c>
      <c r="F29" s="10"/>
      <c r="G29" s="10" t="str">
        <f t="shared" si="4"/>
        <v/>
      </c>
      <c r="I29" s="74">
        <v>10</v>
      </c>
    </row>
    <row r="30" spans="1:9" ht="12.75" x14ac:dyDescent="0.2">
      <c r="E30" s="34" t="str">
        <f>IF(SUM(E33:E33)=0,0,"")</f>
        <v/>
      </c>
      <c r="F30" s="34"/>
      <c r="G30" s="34"/>
    </row>
    <row r="31" spans="1:9" ht="27" customHeight="1" x14ac:dyDescent="0.2">
      <c r="B31" s="148" t="s">
        <v>162</v>
      </c>
      <c r="C31" s="148"/>
      <c r="D31" s="148"/>
      <c r="E31" s="35" t="str">
        <f>IF(SUM(E33:E33)=0,0,"")</f>
        <v/>
      </c>
      <c r="F31" s="35"/>
      <c r="G31" s="35"/>
    </row>
    <row r="32" spans="1:9" ht="12.75" x14ac:dyDescent="0.2">
      <c r="E32" s="34" t="str">
        <f>IF(SUM(E33:E33)=0,0,"")</f>
        <v/>
      </c>
      <c r="F32" s="34"/>
      <c r="G32" s="34"/>
    </row>
    <row r="33" spans="2:9" ht="38.25" x14ac:dyDescent="0.2">
      <c r="B33" s="9" t="s">
        <v>163</v>
      </c>
      <c r="C33" s="12" t="s">
        <v>6</v>
      </c>
      <c r="D33" s="14" t="s">
        <v>164</v>
      </c>
      <c r="E33" s="10">
        <f>+E14</f>
        <v>120</v>
      </c>
      <c r="F33" s="10"/>
      <c r="G33" s="10" t="str">
        <f t="shared" ref="G33" si="5">IF(F33="","",E33*F33)</f>
        <v/>
      </c>
      <c r="I33" s="82">
        <v>0</v>
      </c>
    </row>
    <row r="34" spans="2:9" ht="12.75" x14ac:dyDescent="0.2">
      <c r="E34" s="34"/>
      <c r="F34" s="34"/>
      <c r="G34" s="34"/>
    </row>
    <row r="35" spans="2:9" ht="21.15" customHeight="1" x14ac:dyDescent="0.3">
      <c r="B35" s="143" t="s">
        <v>165</v>
      </c>
      <c r="C35" s="144"/>
      <c r="D35" s="144"/>
      <c r="E35" s="36"/>
      <c r="F35" s="36"/>
      <c r="G35" s="37"/>
    </row>
    <row r="36" spans="2:9" ht="12.75" x14ac:dyDescent="0.2">
      <c r="E36" s="34" t="str">
        <f>IF(SUM(E39:E39)=0,0,"")</f>
        <v/>
      </c>
      <c r="F36" s="34"/>
      <c r="G36" s="34"/>
    </row>
    <row r="37" spans="2:9" ht="21.15" customHeight="1" x14ac:dyDescent="0.2">
      <c r="B37" s="148" t="s">
        <v>166</v>
      </c>
      <c r="C37" s="148"/>
      <c r="D37" s="148"/>
      <c r="E37" s="35" t="str">
        <f>IF(SUM(E39:E39)=0,0,"")</f>
        <v/>
      </c>
      <c r="F37" s="35"/>
      <c r="G37" s="35"/>
    </row>
    <row r="38" spans="2:9" ht="12.75" x14ac:dyDescent="0.2">
      <c r="E38" s="34" t="str">
        <f>IF(SUM(E39:E39)=0,0,"")</f>
        <v/>
      </c>
      <c r="F38" s="34"/>
      <c r="G38" s="34"/>
    </row>
    <row r="39" spans="2:9" ht="38.25" x14ac:dyDescent="0.2">
      <c r="B39" s="9" t="s">
        <v>167</v>
      </c>
      <c r="C39" s="12" t="s">
        <v>7</v>
      </c>
      <c r="D39" s="14" t="s">
        <v>179</v>
      </c>
      <c r="E39" s="10">
        <v>1742</v>
      </c>
      <c r="F39" s="10"/>
      <c r="G39" s="10" t="str">
        <f t="shared" ref="G39:G41" si="6">IF(F39="","",E39*F39)</f>
        <v/>
      </c>
      <c r="I39" s="77">
        <v>20</v>
      </c>
    </row>
    <row r="40" spans="2:9" ht="38.25" x14ac:dyDescent="0.2">
      <c r="B40" s="9" t="s">
        <v>213</v>
      </c>
      <c r="C40" s="12" t="s">
        <v>7</v>
      </c>
      <c r="D40" s="14" t="s">
        <v>214</v>
      </c>
      <c r="E40" s="10">
        <v>44</v>
      </c>
      <c r="F40" s="10"/>
      <c r="G40" s="10" t="str">
        <f t="shared" si="6"/>
        <v/>
      </c>
      <c r="I40" s="2"/>
    </row>
    <row r="41" spans="2:9" ht="41.4" x14ac:dyDescent="0.3">
      <c r="B41" s="9" t="s">
        <v>215</v>
      </c>
      <c r="C41" s="12" t="s">
        <v>7</v>
      </c>
      <c r="D41" s="14" t="s">
        <v>216</v>
      </c>
      <c r="E41" s="10">
        <v>82</v>
      </c>
      <c r="F41" s="10"/>
      <c r="G41" s="10" t="str">
        <f t="shared" si="6"/>
        <v/>
      </c>
      <c r="I41" s="2"/>
    </row>
    <row r="42" spans="2:9" ht="13.5" thickBot="1" x14ac:dyDescent="0.25"/>
    <row r="43" spans="2:9" ht="16.2" thickBot="1" x14ac:dyDescent="0.35">
      <c r="D43" s="23" t="s">
        <v>104</v>
      </c>
      <c r="E43" s="24"/>
      <c r="F43" s="145" t="str">
        <f>IF(SUM(G9:G41)=0,"",SUM(G9:G39))</f>
        <v/>
      </c>
      <c r="G43" s="146"/>
    </row>
  </sheetData>
  <sheetProtection selectLockedCells="1" selectUnlockedCells="1"/>
  <autoFilter ref="E1:G43">
    <filterColumn colId="0">
      <filters blank="1">
        <filter val="1,00"/>
        <filter val="1.824,00"/>
        <filter val="120,00"/>
        <filter val="2.104,00"/>
        <filter val="707,00"/>
        <filter val="8.920,00"/>
        <filter val="količina"/>
      </filters>
    </filterColumn>
  </autoFilter>
  <dataConsolidate/>
  <mergeCells count="12">
    <mergeCell ref="B37:D37"/>
    <mergeCell ref="F43:G43"/>
    <mergeCell ref="B31:D31"/>
    <mergeCell ref="B35:D35"/>
    <mergeCell ref="B26:D26"/>
    <mergeCell ref="B4:G4"/>
    <mergeCell ref="B6:D6"/>
    <mergeCell ref="B7:D7"/>
    <mergeCell ref="B24:D24"/>
    <mergeCell ref="B12:D12"/>
    <mergeCell ref="B16:D16"/>
    <mergeCell ref="B20:D20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0"/>
  <sheetViews>
    <sheetView view="pageBreakPreview" topLeftCell="A13" zoomScaleNormal="145" zoomScaleSheetLayoutView="100" zoomScalePageLayoutView="120" workbookViewId="0">
      <selection activeCell="G15" sqref="G15:G17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33203125" style="11" customWidth="1"/>
    <col min="4" max="4" width="45.44140625" style="15" customWidth="1"/>
    <col min="5" max="5" width="9.109375" style="8"/>
    <col min="6" max="6" width="9.109375" style="8" customWidth="1"/>
    <col min="7" max="7" width="9.6640625" style="8" customWidth="1"/>
    <col min="8" max="8" width="4" style="2" customWidth="1"/>
    <col min="9" max="9" width="16.88671875" style="30" hidden="1" customWidth="1"/>
    <col min="10" max="10" width="9.109375" style="2" customWidth="1"/>
    <col min="11" max="16384" width="9.109375" style="2"/>
  </cols>
  <sheetData>
    <row r="1" spans="1:9" ht="12.75" x14ac:dyDescent="0.2">
      <c r="A1" s="22"/>
    </row>
    <row r="2" spans="1:9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31" t="s">
        <v>34</v>
      </c>
    </row>
    <row r="3" spans="1:9" s="4" customFormat="1" ht="12.75" x14ac:dyDescent="0.2">
      <c r="A3" s="7"/>
      <c r="B3" s="5"/>
      <c r="C3" s="5"/>
      <c r="D3" s="13"/>
      <c r="E3" s="6"/>
      <c r="F3" s="6"/>
      <c r="G3" s="6"/>
      <c r="I3" s="32"/>
    </row>
    <row r="4" spans="1:9" ht="15.75" x14ac:dyDescent="0.2">
      <c r="B4" s="142" t="s">
        <v>71</v>
      </c>
      <c r="C4" s="142"/>
      <c r="D4" s="142"/>
      <c r="E4" s="142"/>
      <c r="F4" s="142"/>
      <c r="G4" s="142"/>
    </row>
    <row r="5" spans="1:9" ht="12.75" x14ac:dyDescent="0.2">
      <c r="E5" s="34" t="str">
        <f>IF(SUM(E8:E14)=0,0,"")</f>
        <v/>
      </c>
      <c r="F5" s="34"/>
      <c r="G5" s="34"/>
    </row>
    <row r="6" spans="1:9" ht="21.15" customHeight="1" x14ac:dyDescent="0.25">
      <c r="B6" s="143" t="s">
        <v>72</v>
      </c>
      <c r="C6" s="144"/>
      <c r="D6" s="144"/>
      <c r="E6" s="36" t="str">
        <f>IF(SUM(E8:E14)=0,0,"")</f>
        <v/>
      </c>
      <c r="F6" s="36"/>
      <c r="G6" s="37"/>
    </row>
    <row r="7" spans="1:9" ht="12.75" x14ac:dyDescent="0.2">
      <c r="E7" s="34" t="str">
        <f>IF(SUM(E8:E14)=0,0,"")</f>
        <v/>
      </c>
      <c r="F7" s="34"/>
      <c r="G7" s="34"/>
    </row>
    <row r="8" spans="1:9" ht="38.25" x14ac:dyDescent="0.2">
      <c r="B8" s="9" t="s">
        <v>73</v>
      </c>
      <c r="C8" s="12" t="s">
        <v>7</v>
      </c>
      <c r="D8" s="14" t="s">
        <v>204</v>
      </c>
      <c r="E8" s="10">
        <v>558</v>
      </c>
      <c r="F8" s="10"/>
      <c r="G8" s="10" t="str">
        <f t="shared" ref="G8:G9" si="0">IF(F8="","",E8*F8)</f>
        <v/>
      </c>
      <c r="I8" s="93">
        <v>10.08</v>
      </c>
    </row>
    <row r="9" spans="1:9" ht="38.25" x14ac:dyDescent="0.2">
      <c r="B9" s="9" t="s">
        <v>74</v>
      </c>
      <c r="C9" s="12" t="s">
        <v>7</v>
      </c>
      <c r="D9" s="14" t="s">
        <v>205</v>
      </c>
      <c r="E9" s="10">
        <v>117</v>
      </c>
      <c r="F9" s="10"/>
      <c r="G9" s="10" t="str">
        <f t="shared" si="0"/>
        <v/>
      </c>
      <c r="I9" s="93">
        <v>13.18</v>
      </c>
    </row>
    <row r="10" spans="1:9" ht="38.25" x14ac:dyDescent="0.2">
      <c r="B10" s="9" t="s">
        <v>75</v>
      </c>
      <c r="C10" s="12" t="s">
        <v>7</v>
      </c>
      <c r="D10" s="14" t="s">
        <v>206</v>
      </c>
      <c r="E10" s="10">
        <v>173.8</v>
      </c>
      <c r="F10" s="10"/>
      <c r="G10" s="10" t="str">
        <f t="shared" ref="G10:G12" si="1">IF(F10="","",E10*F10)</f>
        <v/>
      </c>
      <c r="I10" s="93">
        <v>20.329999999999998</v>
      </c>
    </row>
    <row r="11" spans="1:9" ht="38.25" x14ac:dyDescent="0.2">
      <c r="B11" s="9" t="s">
        <v>76</v>
      </c>
      <c r="C11" s="12" t="s">
        <v>7</v>
      </c>
      <c r="D11" s="14" t="s">
        <v>207</v>
      </c>
      <c r="E11" s="10">
        <v>34.4</v>
      </c>
      <c r="F11" s="10"/>
      <c r="G11" s="10" t="str">
        <f t="shared" si="1"/>
        <v/>
      </c>
      <c r="I11" s="93">
        <v>32.51</v>
      </c>
    </row>
    <row r="12" spans="1:9" ht="38.25" x14ac:dyDescent="0.2">
      <c r="B12" s="9" t="s">
        <v>77</v>
      </c>
      <c r="C12" s="12" t="s">
        <v>7</v>
      </c>
      <c r="D12" s="14" t="s">
        <v>208</v>
      </c>
      <c r="E12" s="10">
        <v>58.8</v>
      </c>
      <c r="F12" s="10"/>
      <c r="G12" s="10" t="str">
        <f t="shared" si="1"/>
        <v/>
      </c>
      <c r="I12" s="93">
        <v>66.12</v>
      </c>
    </row>
    <row r="13" spans="1:9" ht="41.4" x14ac:dyDescent="0.3">
      <c r="B13" s="9" t="s">
        <v>78</v>
      </c>
      <c r="C13" s="12" t="s">
        <v>7</v>
      </c>
      <c r="D13" s="14" t="s">
        <v>209</v>
      </c>
      <c r="E13" s="10">
        <v>162</v>
      </c>
      <c r="F13" s="10"/>
      <c r="G13" s="10" t="str">
        <f t="shared" ref="G13:G14" si="2">IF(F13="","",E13*F13)</f>
        <v/>
      </c>
      <c r="I13" s="33">
        <v>0</v>
      </c>
    </row>
    <row r="14" spans="1:9" ht="41.4" x14ac:dyDescent="0.3">
      <c r="B14" s="9" t="s">
        <v>79</v>
      </c>
      <c r="C14" s="12" t="s">
        <v>7</v>
      </c>
      <c r="D14" s="14" t="s">
        <v>91</v>
      </c>
      <c r="E14" s="10">
        <v>58.8</v>
      </c>
      <c r="F14" s="10"/>
      <c r="G14" s="10" t="str">
        <f t="shared" si="2"/>
        <v/>
      </c>
      <c r="I14" s="29">
        <v>0</v>
      </c>
    </row>
    <row r="15" spans="1:9" ht="12.75" x14ac:dyDescent="0.2">
      <c r="E15" s="34" t="str">
        <f>IF(SUM(E18:E28)=0,0,"")</f>
        <v/>
      </c>
      <c r="F15" s="34"/>
      <c r="G15" s="34"/>
    </row>
    <row r="16" spans="1:9" ht="21.15" customHeight="1" x14ac:dyDescent="0.3">
      <c r="B16" s="143" t="s">
        <v>80</v>
      </c>
      <c r="C16" s="144"/>
      <c r="D16" s="144"/>
      <c r="E16" s="36" t="str">
        <f>IF(SUM(E18:E28)=0,0,"")</f>
        <v/>
      </c>
      <c r="F16" s="36"/>
      <c r="G16" s="37"/>
    </row>
    <row r="17" spans="1:9" ht="12.75" x14ac:dyDescent="0.2">
      <c r="E17" s="34" t="str">
        <f>IF(SUM(E18:E28)=0,0,"")</f>
        <v/>
      </c>
      <c r="F17" s="34"/>
      <c r="G17" s="34"/>
    </row>
    <row r="18" spans="1:9" ht="41.4" x14ac:dyDescent="0.3">
      <c r="B18" s="9" t="s">
        <v>81</v>
      </c>
      <c r="C18" s="12" t="s">
        <v>4</v>
      </c>
      <c r="D18" s="14" t="s">
        <v>92</v>
      </c>
      <c r="E18" s="10">
        <v>62</v>
      </c>
      <c r="F18" s="10"/>
      <c r="G18" s="10" t="str">
        <f t="shared" ref="G18:G23" si="3">IF(F18="","",E18*F18)</f>
        <v/>
      </c>
      <c r="I18" s="95">
        <v>177</v>
      </c>
    </row>
    <row r="19" spans="1:9" ht="41.4" x14ac:dyDescent="0.3">
      <c r="B19" s="9" t="s">
        <v>82</v>
      </c>
      <c r="C19" s="12" t="s">
        <v>4</v>
      </c>
      <c r="D19" s="14" t="s">
        <v>93</v>
      </c>
      <c r="E19" s="10">
        <v>8</v>
      </c>
      <c r="F19" s="10"/>
      <c r="G19" s="10" t="str">
        <f t="shared" si="3"/>
        <v/>
      </c>
      <c r="I19" s="92">
        <v>0</v>
      </c>
    </row>
    <row r="20" spans="1:9" ht="41.4" x14ac:dyDescent="0.3">
      <c r="B20" s="9" t="s">
        <v>83</v>
      </c>
      <c r="C20" s="12" t="s">
        <v>4</v>
      </c>
      <c r="D20" s="14" t="s">
        <v>94</v>
      </c>
      <c r="E20" s="10">
        <v>7</v>
      </c>
      <c r="F20" s="10"/>
      <c r="G20" s="10" t="str">
        <f t="shared" si="3"/>
        <v/>
      </c>
      <c r="I20" s="92">
        <v>1</v>
      </c>
    </row>
    <row r="21" spans="1:9" s="128" customFormat="1" ht="41.4" x14ac:dyDescent="0.3">
      <c r="A21" s="127"/>
      <c r="B21" s="104" t="s">
        <v>84</v>
      </c>
      <c r="C21" s="105" t="s">
        <v>4</v>
      </c>
      <c r="D21" s="102" t="s">
        <v>95</v>
      </c>
      <c r="E21" s="106">
        <v>1</v>
      </c>
      <c r="F21" s="106"/>
      <c r="G21" s="106" t="str">
        <f t="shared" si="3"/>
        <v/>
      </c>
      <c r="I21" s="92">
        <v>0</v>
      </c>
    </row>
    <row r="22" spans="1:9" s="128" customFormat="1" ht="41.4" x14ac:dyDescent="0.3">
      <c r="A22" s="127"/>
      <c r="B22" s="104" t="s">
        <v>85</v>
      </c>
      <c r="C22" s="105" t="s">
        <v>4</v>
      </c>
      <c r="D22" s="102" t="s">
        <v>96</v>
      </c>
      <c r="E22" s="106">
        <v>2</v>
      </c>
      <c r="F22" s="106"/>
      <c r="G22" s="106" t="str">
        <f t="shared" si="3"/>
        <v/>
      </c>
      <c r="I22" s="92">
        <v>0</v>
      </c>
    </row>
    <row r="23" spans="1:9" s="107" customFormat="1" ht="41.4" x14ac:dyDescent="0.3">
      <c r="A23" s="103"/>
      <c r="B23" s="104" t="s">
        <v>86</v>
      </c>
      <c r="C23" s="105" t="s">
        <v>4</v>
      </c>
      <c r="D23" s="102" t="s">
        <v>97</v>
      </c>
      <c r="E23" s="106">
        <v>1</v>
      </c>
      <c r="F23" s="106"/>
      <c r="G23" s="106" t="str">
        <f t="shared" si="3"/>
        <v/>
      </c>
      <c r="I23" s="129">
        <v>0</v>
      </c>
    </row>
    <row r="24" spans="1:9" ht="41.4" x14ac:dyDescent="0.3">
      <c r="B24" s="9" t="s">
        <v>192</v>
      </c>
      <c r="C24" s="12" t="s">
        <v>4</v>
      </c>
      <c r="D24" s="14" t="s">
        <v>211</v>
      </c>
      <c r="E24" s="10">
        <v>1</v>
      </c>
      <c r="F24" s="10"/>
      <c r="G24" s="10" t="str">
        <f t="shared" ref="G24" si="4">IF(F24="","",E24*F24)</f>
        <v/>
      </c>
      <c r="I24" s="2"/>
    </row>
    <row r="25" spans="1:9" ht="41.4" x14ac:dyDescent="0.3">
      <c r="B25" s="9" t="s">
        <v>87</v>
      </c>
      <c r="C25" s="12" t="s">
        <v>4</v>
      </c>
      <c r="D25" s="14" t="s">
        <v>98</v>
      </c>
      <c r="E25" s="10">
        <v>46</v>
      </c>
      <c r="F25" s="10"/>
      <c r="G25" s="10" t="str">
        <f t="shared" ref="G25:G27" si="5">IF(F25="","",E25*F25)</f>
        <v/>
      </c>
      <c r="I25" s="92">
        <v>0</v>
      </c>
    </row>
    <row r="26" spans="1:9" ht="41.4" x14ac:dyDescent="0.3">
      <c r="B26" s="9" t="s">
        <v>88</v>
      </c>
      <c r="C26" s="12" t="s">
        <v>4</v>
      </c>
      <c r="D26" s="14" t="s">
        <v>99</v>
      </c>
      <c r="E26" s="10">
        <v>19</v>
      </c>
      <c r="F26" s="10"/>
      <c r="G26" s="10" t="str">
        <f t="shared" si="5"/>
        <v/>
      </c>
      <c r="I26" s="92">
        <v>90</v>
      </c>
    </row>
    <row r="27" spans="1:9" ht="38.25" x14ac:dyDescent="0.2">
      <c r="B27" s="9" t="s">
        <v>89</v>
      </c>
      <c r="C27" s="12" t="s">
        <v>4</v>
      </c>
      <c r="D27" s="71" t="s">
        <v>100</v>
      </c>
      <c r="E27" s="10">
        <v>11</v>
      </c>
      <c r="F27" s="10"/>
      <c r="G27" s="10" t="str">
        <f t="shared" si="5"/>
        <v/>
      </c>
      <c r="I27" s="94">
        <v>147.80000000000001</v>
      </c>
    </row>
    <row r="28" spans="1:9" ht="41.4" x14ac:dyDescent="0.3">
      <c r="B28" s="9" t="s">
        <v>90</v>
      </c>
      <c r="C28" s="12" t="s">
        <v>4</v>
      </c>
      <c r="D28" s="71" t="s">
        <v>186</v>
      </c>
      <c r="E28" s="10">
        <v>5</v>
      </c>
      <c r="F28" s="10"/>
      <c r="G28" s="10" t="str">
        <f t="shared" ref="G28" si="6">IF(F28="","",E28*F28)</f>
        <v/>
      </c>
      <c r="I28" s="95">
        <v>289</v>
      </c>
    </row>
    <row r="29" spans="1:9" ht="13.5" thickBot="1" x14ac:dyDescent="0.25"/>
    <row r="30" spans="1:9" ht="16.5" thickBot="1" x14ac:dyDescent="0.25">
      <c r="D30" s="23" t="s">
        <v>103</v>
      </c>
      <c r="E30" s="24"/>
      <c r="F30" s="145" t="str">
        <f>IF(SUM(G5:G28)=0,"",SUM(G5:G28))</f>
        <v/>
      </c>
      <c r="G30" s="146"/>
    </row>
  </sheetData>
  <sheetProtection selectLockedCells="1" selectUnlockedCells="1"/>
  <autoFilter ref="E1:G30">
    <filterColumn colId="0">
      <filters blank="1">
        <filter val="1,00"/>
        <filter val="11,00"/>
        <filter val="117,00"/>
        <filter val="162,00"/>
        <filter val="173,80"/>
        <filter val="19,00"/>
        <filter val="2,00"/>
        <filter val="34,40"/>
        <filter val="46,00"/>
        <filter val="5,00"/>
        <filter val="558,00"/>
        <filter val="58,80"/>
        <filter val="62,00"/>
        <filter val="7,00"/>
        <filter val="8,00"/>
        <filter val="količina"/>
      </filters>
    </filterColumn>
  </autoFilter>
  <dataConsolidate/>
  <mergeCells count="4">
    <mergeCell ref="B4:G4"/>
    <mergeCell ref="F30:G30"/>
    <mergeCell ref="B6:D6"/>
    <mergeCell ref="B16:D16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selection activeCell="F6" sqref="F6:G6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33203125" style="11" customWidth="1"/>
    <col min="4" max="4" width="45.44140625" style="15" customWidth="1"/>
    <col min="5" max="5" width="9.109375" style="8"/>
    <col min="6" max="6" width="9.109375" style="8" customWidth="1"/>
    <col min="7" max="7" width="9.6640625" style="8" customWidth="1"/>
    <col min="8" max="8" width="4" style="2" customWidth="1"/>
    <col min="9" max="9" width="16.88671875" style="26" hidden="1" customWidth="1"/>
    <col min="10" max="10" width="9.109375" style="2" customWidth="1"/>
    <col min="11" max="16384" width="9.109375" style="2"/>
  </cols>
  <sheetData>
    <row r="1" spans="1:9" ht="12.75" x14ac:dyDescent="0.2">
      <c r="A1" s="22"/>
    </row>
    <row r="2" spans="1:9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27" t="s">
        <v>34</v>
      </c>
    </row>
    <row r="3" spans="1:9" s="4" customFormat="1" ht="12.75" x14ac:dyDescent="0.2">
      <c r="A3" s="7"/>
      <c r="B3" s="5"/>
      <c r="C3" s="5"/>
      <c r="D3" s="13"/>
      <c r="E3" s="6"/>
      <c r="F3" s="6"/>
      <c r="G3" s="6"/>
      <c r="I3" s="28"/>
    </row>
    <row r="4" spans="1:9" ht="15.6" x14ac:dyDescent="0.3">
      <c r="B4" s="142" t="s">
        <v>101</v>
      </c>
      <c r="C4" s="142"/>
      <c r="D4" s="142"/>
      <c r="E4" s="142"/>
      <c r="F4" s="142"/>
      <c r="G4" s="142"/>
    </row>
    <row r="5" spans="1:9" ht="13.5" thickBot="1" x14ac:dyDescent="0.25"/>
    <row r="6" spans="1:9" ht="16.2" thickBot="1" x14ac:dyDescent="0.35">
      <c r="D6" s="23" t="s">
        <v>102</v>
      </c>
      <c r="E6" s="24"/>
      <c r="F6" s="145"/>
      <c r="G6" s="146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5"/>
  <sheetViews>
    <sheetView view="pageBreakPreview" zoomScale="85" zoomScaleNormal="145" zoomScaleSheetLayoutView="85" zoomScalePageLayoutView="120" workbookViewId="0">
      <selection activeCell="O18" sqref="O18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33203125" style="11" customWidth="1"/>
    <col min="4" max="4" width="45.44140625" style="15" customWidth="1"/>
    <col min="5" max="5" width="9.109375" style="8"/>
    <col min="6" max="6" width="9.109375" style="8" customWidth="1"/>
    <col min="7" max="7" width="9.6640625" style="8" customWidth="1"/>
    <col min="8" max="8" width="4" style="2" customWidth="1"/>
    <col min="9" max="9" width="16.88671875" style="19" hidden="1" customWidth="1"/>
    <col min="10" max="10" width="9.109375" style="2" customWidth="1"/>
    <col min="11" max="16384" width="9.109375" style="2"/>
  </cols>
  <sheetData>
    <row r="1" spans="1:9" ht="12.75" x14ac:dyDescent="0.2">
      <c r="A1" s="22"/>
    </row>
    <row r="2" spans="1:9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20" t="s">
        <v>34</v>
      </c>
    </row>
    <row r="3" spans="1:9" s="4" customFormat="1" ht="12.75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42" t="s">
        <v>107</v>
      </c>
      <c r="C4" s="142"/>
      <c r="D4" s="142"/>
      <c r="E4" s="142"/>
      <c r="F4" s="142"/>
      <c r="G4" s="142"/>
    </row>
    <row r="5" spans="1:9" ht="12.75" customHeight="1" x14ac:dyDescent="0.2">
      <c r="B5" s="25"/>
      <c r="C5" s="25"/>
      <c r="D5" s="25"/>
      <c r="E5" s="39" t="str">
        <f>IF(SUM(E8:E11)=0,0,"")</f>
        <v/>
      </c>
      <c r="F5" s="39"/>
      <c r="G5" s="39"/>
    </row>
    <row r="6" spans="1:9" ht="21.15" customHeight="1" x14ac:dyDescent="0.3">
      <c r="B6" s="143" t="s">
        <v>108</v>
      </c>
      <c r="C6" s="144"/>
      <c r="D6" s="144"/>
      <c r="E6" s="36" t="str">
        <f>IF(SUM(E8:E11)=0,0,"")</f>
        <v/>
      </c>
      <c r="F6" s="36"/>
      <c r="G6" s="37"/>
    </row>
    <row r="7" spans="1:9" ht="12.75" x14ac:dyDescent="0.2">
      <c r="E7" s="40" t="str">
        <f>IF(SUM(E8:E11)=0,0,"")</f>
        <v/>
      </c>
      <c r="F7" s="40"/>
      <c r="G7" s="40"/>
    </row>
    <row r="8" spans="1:9" ht="38.25" x14ac:dyDescent="0.2">
      <c r="B8" s="9" t="s">
        <v>109</v>
      </c>
      <c r="C8" s="12" t="s">
        <v>4</v>
      </c>
      <c r="D8" s="14" t="s">
        <v>126</v>
      </c>
      <c r="E8" s="10">
        <v>11</v>
      </c>
      <c r="F8" s="10"/>
      <c r="G8" s="10" t="str">
        <f t="shared" ref="G8:G9" si="0">IF(F8="","",E8*F8)</f>
        <v/>
      </c>
      <c r="I8" s="19">
        <v>30</v>
      </c>
    </row>
    <row r="9" spans="1:9" ht="41.4" x14ac:dyDescent="0.3">
      <c r="B9" s="9" t="s">
        <v>110</v>
      </c>
      <c r="C9" s="12" t="s">
        <v>4</v>
      </c>
      <c r="D9" s="14" t="s">
        <v>111</v>
      </c>
      <c r="E9" s="10">
        <v>11</v>
      </c>
      <c r="F9" s="10"/>
      <c r="G9" s="10" t="str">
        <f t="shared" si="0"/>
        <v/>
      </c>
      <c r="I9" s="19">
        <v>35</v>
      </c>
    </row>
    <row r="10" spans="1:9" ht="55.2" x14ac:dyDescent="0.3">
      <c r="B10" s="9" t="s">
        <v>112</v>
      </c>
      <c r="C10" s="12" t="s">
        <v>4</v>
      </c>
      <c r="D10" s="14" t="s">
        <v>127</v>
      </c>
      <c r="E10" s="10">
        <v>2</v>
      </c>
      <c r="F10" s="10"/>
      <c r="G10" s="10" t="str">
        <f t="shared" ref="G10" si="1">IF(F10="","",E10*F10)</f>
        <v/>
      </c>
      <c r="I10" s="19">
        <v>0</v>
      </c>
    </row>
    <row r="11" spans="1:9" ht="55.2" x14ac:dyDescent="0.3">
      <c r="B11" s="9" t="s">
        <v>113</v>
      </c>
      <c r="C11" s="12" t="s">
        <v>4</v>
      </c>
      <c r="D11" s="14" t="s">
        <v>128</v>
      </c>
      <c r="E11" s="10">
        <v>9</v>
      </c>
      <c r="F11" s="10"/>
      <c r="G11" s="10" t="str">
        <f t="shared" ref="G11" si="2">IF(F11="","",E11*F11)</f>
        <v/>
      </c>
      <c r="I11" s="19">
        <v>125</v>
      </c>
    </row>
    <row r="12" spans="1:9" ht="12.75" x14ac:dyDescent="0.2">
      <c r="E12" s="34" t="str">
        <f>IF(SUM(E15:E22)=0,0,"")</f>
        <v/>
      </c>
      <c r="F12" s="34"/>
      <c r="G12" s="34"/>
    </row>
    <row r="13" spans="1:9" ht="21.15" customHeight="1" x14ac:dyDescent="0.3">
      <c r="B13" s="143" t="s">
        <v>114</v>
      </c>
      <c r="C13" s="144"/>
      <c r="D13" s="144"/>
      <c r="E13" s="36" t="str">
        <f>IF(SUM(E15:E22)=0,0,"")</f>
        <v/>
      </c>
      <c r="F13" s="36"/>
      <c r="G13" s="37"/>
    </row>
    <row r="14" spans="1:9" ht="12.75" x14ac:dyDescent="0.2">
      <c r="E14" s="34" t="str">
        <f>IF(SUM(E15:E22)=0,0,"")</f>
        <v/>
      </c>
      <c r="F14" s="34"/>
      <c r="G14" s="34"/>
    </row>
    <row r="15" spans="1:9" ht="69" x14ac:dyDescent="0.3">
      <c r="B15" s="9" t="s">
        <v>115</v>
      </c>
      <c r="C15" s="12" t="s">
        <v>7</v>
      </c>
      <c r="D15" s="14" t="s">
        <v>129</v>
      </c>
      <c r="E15" s="10">
        <v>1830</v>
      </c>
      <c r="F15" s="10"/>
      <c r="G15" s="10" t="str">
        <f t="shared" ref="G15:G19" si="3">IF(F15="","",E15*F15)</f>
        <v/>
      </c>
      <c r="I15" s="19">
        <v>0</v>
      </c>
    </row>
    <row r="16" spans="1:9" ht="69" x14ac:dyDescent="0.3">
      <c r="B16" s="9" t="s">
        <v>116</v>
      </c>
      <c r="C16" s="12" t="s">
        <v>7</v>
      </c>
      <c r="D16" s="14" t="s">
        <v>130</v>
      </c>
      <c r="E16" s="10">
        <v>310</v>
      </c>
      <c r="F16" s="10"/>
      <c r="G16" s="10" t="str">
        <f t="shared" si="3"/>
        <v/>
      </c>
      <c r="I16" s="19">
        <v>0</v>
      </c>
    </row>
    <row r="17" spans="2:9" ht="69" x14ac:dyDescent="0.3">
      <c r="B17" s="9" t="s">
        <v>117</v>
      </c>
      <c r="C17" s="12" t="s">
        <v>7</v>
      </c>
      <c r="D17" s="14" t="s">
        <v>131</v>
      </c>
      <c r="E17" s="10">
        <v>60</v>
      </c>
      <c r="F17" s="10"/>
      <c r="G17" s="10" t="str">
        <f t="shared" si="3"/>
        <v/>
      </c>
      <c r="I17" s="19">
        <v>2.5</v>
      </c>
    </row>
    <row r="18" spans="2:9" ht="55.2" x14ac:dyDescent="0.3">
      <c r="B18" s="9" t="s">
        <v>118</v>
      </c>
      <c r="C18" s="12" t="s">
        <v>6</v>
      </c>
      <c r="D18" s="14" t="s">
        <v>119</v>
      </c>
      <c r="E18" s="10">
        <v>87</v>
      </c>
      <c r="F18" s="10"/>
      <c r="G18" s="10" t="str">
        <f t="shared" si="3"/>
        <v/>
      </c>
      <c r="I18" s="19">
        <v>15</v>
      </c>
    </row>
    <row r="19" spans="2:9" ht="55.2" x14ac:dyDescent="0.3">
      <c r="B19" s="9" t="s">
        <v>120</v>
      </c>
      <c r="C19" s="12" t="s">
        <v>7</v>
      </c>
      <c r="D19" s="14" t="s">
        <v>196</v>
      </c>
      <c r="E19" s="10">
        <v>111</v>
      </c>
      <c r="F19" s="10"/>
      <c r="G19" s="10" t="str">
        <f t="shared" si="3"/>
        <v/>
      </c>
      <c r="I19" s="19">
        <v>0</v>
      </c>
    </row>
    <row r="20" spans="2:9" ht="69" x14ac:dyDescent="0.3">
      <c r="B20" s="9" t="s">
        <v>121</v>
      </c>
      <c r="C20" s="12" t="s">
        <v>7</v>
      </c>
      <c r="D20" s="14" t="s">
        <v>181</v>
      </c>
      <c r="E20" s="10">
        <v>25</v>
      </c>
      <c r="F20" s="10"/>
      <c r="G20" s="10" t="str">
        <f t="shared" ref="G20:G22" si="4">IF(F20="","",E20*F20)</f>
        <v/>
      </c>
      <c r="I20" s="19">
        <v>0</v>
      </c>
    </row>
    <row r="21" spans="2:9" ht="55.2" x14ac:dyDescent="0.3">
      <c r="B21" s="9" t="s">
        <v>122</v>
      </c>
      <c r="C21" s="12" t="s">
        <v>6</v>
      </c>
      <c r="D21" s="14" t="s">
        <v>123</v>
      </c>
      <c r="E21" s="10">
        <v>4</v>
      </c>
      <c r="F21" s="10"/>
      <c r="G21" s="10" t="str">
        <f t="shared" si="4"/>
        <v/>
      </c>
      <c r="I21" s="19">
        <v>0</v>
      </c>
    </row>
    <row r="22" spans="2:9" ht="55.2" x14ac:dyDescent="0.3">
      <c r="B22" s="9" t="s">
        <v>124</v>
      </c>
      <c r="C22" s="12" t="s">
        <v>6</v>
      </c>
      <c r="D22" s="14" t="s">
        <v>125</v>
      </c>
      <c r="E22" s="10">
        <v>26</v>
      </c>
      <c r="F22" s="10"/>
      <c r="G22" s="10" t="str">
        <f t="shared" si="4"/>
        <v/>
      </c>
      <c r="I22" s="19">
        <v>0</v>
      </c>
    </row>
    <row r="23" spans="2:9" ht="12.75" x14ac:dyDescent="0.2">
      <c r="B23" s="119"/>
      <c r="C23" s="121"/>
      <c r="D23" s="122"/>
      <c r="E23" s="120"/>
      <c r="F23" s="120"/>
      <c r="G23" s="120"/>
      <c r="I23" s="2"/>
    </row>
    <row r="24" spans="2:9" ht="13.5" thickBot="1" x14ac:dyDescent="0.25"/>
    <row r="25" spans="2:9" ht="16.5" thickBot="1" x14ac:dyDescent="0.25">
      <c r="D25" s="23" t="s">
        <v>106</v>
      </c>
      <c r="E25" s="24"/>
      <c r="F25" s="145" t="str">
        <f>IF(SUM(G8:G23)=0,"",SUM(G8:G23))</f>
        <v/>
      </c>
      <c r="G25" s="146"/>
    </row>
  </sheetData>
  <sheetProtection selectLockedCells="1" selectUnlockedCells="1"/>
  <autoFilter ref="E1:G25">
    <filterColumn colId="0">
      <filters blank="1">
        <filter val="1.830,00"/>
        <filter val="10,00"/>
        <filter val="11,00"/>
        <filter val="111,00"/>
        <filter val="2,00"/>
        <filter val="25,00"/>
        <filter val="26,00"/>
        <filter val="310,00"/>
        <filter val="60,00"/>
        <filter val="87,00"/>
        <filter val="9,00"/>
        <filter val="količina"/>
      </filters>
    </filterColumn>
  </autoFilter>
  <dataConsolidate/>
  <mergeCells count="4">
    <mergeCell ref="F25:G25"/>
    <mergeCell ref="B4:G4"/>
    <mergeCell ref="B6:D6"/>
    <mergeCell ref="B13:D13"/>
  </mergeCells>
  <pageMargins left="0.7" right="0.7" top="0.75" bottom="0.75" header="0.3" footer="0.3"/>
  <pageSetup paperSize="9" orientation="portrait" r:id="rId1"/>
  <headerFooter>
    <oddHeader>&amp;C&amp;A</oddHeader>
    <oddFooter>&amp;L&amp;F&amp;CStran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7"/>
  <sheetViews>
    <sheetView view="pageBreakPreview" zoomScaleNormal="130" zoomScaleSheetLayoutView="100" zoomScalePageLayoutView="120" workbookViewId="0">
      <selection activeCell="G19" sqref="G19:G21"/>
    </sheetView>
  </sheetViews>
  <sheetFormatPr defaultColWidth="9.109375" defaultRowHeight="13.8" x14ac:dyDescent="0.3"/>
  <cols>
    <col min="1" max="1" width="2.109375" style="3" customWidth="1"/>
    <col min="2" max="2" width="6.33203125" style="1" customWidth="1"/>
    <col min="3" max="3" width="5.44140625" style="11" customWidth="1"/>
    <col min="4" max="4" width="45.44140625" style="15" customWidth="1"/>
    <col min="5" max="5" width="9.109375" style="8"/>
    <col min="6" max="6" width="10.33203125" style="8" customWidth="1"/>
    <col min="7" max="7" width="9.6640625" style="8" customWidth="1"/>
    <col min="8" max="8" width="4" style="2" customWidth="1"/>
    <col min="9" max="9" width="16.88671875" style="19" hidden="1" customWidth="1"/>
    <col min="10" max="10" width="9.109375" style="2" customWidth="1"/>
    <col min="11" max="16384" width="9.109375" style="2"/>
  </cols>
  <sheetData>
    <row r="1" spans="1:9" ht="12.75" x14ac:dyDescent="0.2">
      <c r="A1" s="22"/>
    </row>
    <row r="2" spans="1:9" ht="27.6" x14ac:dyDescent="0.3">
      <c r="B2" s="16" t="s">
        <v>22</v>
      </c>
      <c r="C2" s="16" t="s">
        <v>27</v>
      </c>
      <c r="D2" s="16" t="s">
        <v>23</v>
      </c>
      <c r="E2" s="17" t="s">
        <v>24</v>
      </c>
      <c r="F2" s="17" t="s">
        <v>25</v>
      </c>
      <c r="G2" s="17" t="s">
        <v>26</v>
      </c>
      <c r="I2" s="20" t="s">
        <v>34</v>
      </c>
    </row>
    <row r="3" spans="1:9" s="4" customFormat="1" ht="12.75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42" t="s">
        <v>133</v>
      </c>
      <c r="C4" s="142"/>
      <c r="D4" s="142"/>
      <c r="E4" s="142"/>
      <c r="F4" s="142"/>
      <c r="G4" s="142"/>
    </row>
    <row r="5" spans="1:9" ht="12.75" customHeight="1" x14ac:dyDescent="0.2">
      <c r="B5" s="25"/>
      <c r="C5" s="25"/>
      <c r="D5" s="25"/>
      <c r="E5" s="39" t="str">
        <f>IF(SUM(E8:E9)=0,0,"")</f>
        <v/>
      </c>
      <c r="F5" s="39"/>
      <c r="G5" s="39"/>
    </row>
    <row r="6" spans="1:9" ht="21.15" customHeight="1" x14ac:dyDescent="0.25">
      <c r="B6" s="143" t="s">
        <v>134</v>
      </c>
      <c r="C6" s="144"/>
      <c r="D6" s="144"/>
      <c r="E6" s="36" t="str">
        <f>IF(SUM(E8:E9)=0,0,"")</f>
        <v/>
      </c>
      <c r="F6" s="36"/>
      <c r="G6" s="37"/>
    </row>
    <row r="7" spans="1:9" ht="12.75" x14ac:dyDescent="0.2">
      <c r="E7" s="40" t="str">
        <f>IF(SUM(E8:E9)=0,0,"")</f>
        <v/>
      </c>
      <c r="F7" s="40"/>
      <c r="G7" s="40"/>
    </row>
    <row r="8" spans="1:9" ht="38.25" x14ac:dyDescent="0.2">
      <c r="B8" s="9" t="s">
        <v>135</v>
      </c>
      <c r="C8" s="12" t="s">
        <v>7</v>
      </c>
      <c r="D8" s="14" t="s">
        <v>149</v>
      </c>
      <c r="E8" s="10">
        <v>204</v>
      </c>
      <c r="F8" s="10"/>
      <c r="G8" s="10" t="str">
        <f t="shared" ref="G8" si="0">IF(F8="","",E8*F8)</f>
        <v/>
      </c>
      <c r="I8" s="19">
        <v>0</v>
      </c>
    </row>
    <row r="9" spans="1:9" ht="25.5" x14ac:dyDescent="0.2">
      <c r="B9" s="9" t="s">
        <v>202</v>
      </c>
      <c r="C9" s="12" t="s">
        <v>7</v>
      </c>
      <c r="D9" s="14" t="s">
        <v>203</v>
      </c>
      <c r="E9" s="10">
        <v>204</v>
      </c>
      <c r="F9" s="10"/>
      <c r="G9" s="10" t="str">
        <f t="shared" ref="G9" si="1">IF(F9="","",E9*F9)</f>
        <v/>
      </c>
      <c r="I9" s="19">
        <v>0</v>
      </c>
    </row>
    <row r="10" spans="1:9" ht="41.4" x14ac:dyDescent="0.3">
      <c r="B10" s="9" t="s">
        <v>197</v>
      </c>
      <c r="C10" s="12" t="s">
        <v>199</v>
      </c>
      <c r="D10" s="14" t="s">
        <v>198</v>
      </c>
      <c r="E10" s="10">
        <v>1</v>
      </c>
      <c r="F10" s="10"/>
      <c r="G10" s="10" t="str">
        <f t="shared" ref="G10" si="2">IF(F10="","",E10*F10)</f>
        <v/>
      </c>
      <c r="I10" s="19">
        <v>0</v>
      </c>
    </row>
    <row r="11" spans="1:9" ht="12.75" customHeight="1" x14ac:dyDescent="0.2">
      <c r="B11" s="119"/>
      <c r="C11" s="121"/>
      <c r="D11" s="122"/>
      <c r="E11" s="120"/>
      <c r="F11" s="120"/>
      <c r="G11" s="120"/>
      <c r="I11" s="2"/>
    </row>
    <row r="12" spans="1:9" ht="21.15" customHeight="1" x14ac:dyDescent="0.25">
      <c r="B12" s="143" t="s">
        <v>136</v>
      </c>
      <c r="C12" s="144"/>
      <c r="D12" s="144"/>
      <c r="E12" s="36" t="str">
        <f>IF(SUM(E14:E14)=0,0,"")</f>
        <v/>
      </c>
      <c r="F12" s="36"/>
      <c r="G12" s="37"/>
    </row>
    <row r="13" spans="1:9" ht="12.75" x14ac:dyDescent="0.2">
      <c r="E13" s="40" t="str">
        <f>IF(SUM(E14:E14)=0,0,"")</f>
        <v/>
      </c>
      <c r="F13" s="40"/>
      <c r="G13" s="40"/>
    </row>
    <row r="14" spans="1:9" ht="27.6" x14ac:dyDescent="0.3">
      <c r="B14" s="9" t="s">
        <v>137</v>
      </c>
      <c r="C14" s="12" t="s">
        <v>199</v>
      </c>
      <c r="D14" s="14" t="s">
        <v>200</v>
      </c>
      <c r="E14" s="10">
        <v>1</v>
      </c>
      <c r="F14" s="10"/>
      <c r="G14" s="10" t="str">
        <f t="shared" ref="G14" si="3">IF(F14="","",E14*F14)</f>
        <v/>
      </c>
      <c r="I14" s="19">
        <v>0</v>
      </c>
    </row>
    <row r="15" spans="1:9" ht="12.75" x14ac:dyDescent="0.2">
      <c r="E15" s="40" t="str">
        <f>IF(SUM(E18:E18)=0,0,"")</f>
        <v/>
      </c>
      <c r="F15" s="40"/>
      <c r="G15" s="40"/>
    </row>
    <row r="16" spans="1:9" ht="21.15" customHeight="1" x14ac:dyDescent="0.25">
      <c r="B16" s="143" t="s">
        <v>138</v>
      </c>
      <c r="C16" s="144"/>
      <c r="D16" s="144"/>
      <c r="E16" s="36" t="str">
        <f>IF(SUM(E18:E18)=0,0,"")</f>
        <v/>
      </c>
      <c r="F16" s="36"/>
      <c r="G16" s="37"/>
    </row>
    <row r="17" spans="2:9" ht="12.75" x14ac:dyDescent="0.2">
      <c r="E17" s="40" t="str">
        <f>IF(SUM(E18:E18)=0,0,"")</f>
        <v/>
      </c>
      <c r="F17" s="40"/>
      <c r="G17" s="40"/>
    </row>
    <row r="18" spans="2:9" ht="27.6" x14ac:dyDescent="0.3">
      <c r="B18" s="9" t="s">
        <v>139</v>
      </c>
      <c r="C18" s="12" t="s">
        <v>199</v>
      </c>
      <c r="D18" s="14" t="s">
        <v>201</v>
      </c>
      <c r="E18" s="10">
        <v>1</v>
      </c>
      <c r="F18" s="10"/>
      <c r="G18" s="10" t="str">
        <f>IF(F18="","",E18*F18)</f>
        <v/>
      </c>
      <c r="I18" s="19">
        <v>0</v>
      </c>
    </row>
    <row r="19" spans="2:9" ht="12.75" x14ac:dyDescent="0.2">
      <c r="E19" s="40" t="str">
        <f>IF(SUM(E22:E25)=0,0,"")</f>
        <v/>
      </c>
      <c r="F19" s="40"/>
      <c r="G19" s="40"/>
    </row>
    <row r="20" spans="2:9" ht="21.15" customHeight="1" x14ac:dyDescent="0.3">
      <c r="B20" s="143" t="s">
        <v>140</v>
      </c>
      <c r="C20" s="144"/>
      <c r="D20" s="144"/>
      <c r="E20" s="36" t="str">
        <f>IF(SUM(E22:E25)=0,0,"")</f>
        <v/>
      </c>
      <c r="F20" s="36"/>
      <c r="G20" s="37"/>
    </row>
    <row r="21" spans="2:9" ht="12.75" x14ac:dyDescent="0.2">
      <c r="E21" s="40" t="str">
        <f>IF(SUM(E22:E25)=0,0,"")</f>
        <v/>
      </c>
      <c r="F21" s="40"/>
      <c r="G21" s="40"/>
    </row>
    <row r="22" spans="2:9" ht="25.5" x14ac:dyDescent="0.2">
      <c r="B22" s="9" t="s">
        <v>141</v>
      </c>
      <c r="C22" s="12" t="s">
        <v>142</v>
      </c>
      <c r="D22" s="14" t="s">
        <v>143</v>
      </c>
      <c r="E22" s="10">
        <v>15</v>
      </c>
      <c r="F22" s="10"/>
      <c r="G22" s="10" t="str">
        <f t="shared" ref="G22:G25" si="4">IF(F22="","",E22*F22)</f>
        <v/>
      </c>
      <c r="I22" s="19">
        <v>125</v>
      </c>
    </row>
    <row r="23" spans="2:9" ht="27.6" x14ac:dyDescent="0.3">
      <c r="B23" s="9" t="s">
        <v>144</v>
      </c>
      <c r="C23" s="12" t="s">
        <v>4</v>
      </c>
      <c r="D23" s="14" t="s">
        <v>145</v>
      </c>
      <c r="E23" s="10">
        <v>3</v>
      </c>
      <c r="F23" s="10"/>
      <c r="G23" s="10" t="str">
        <f t="shared" si="4"/>
        <v/>
      </c>
      <c r="I23" s="19">
        <v>125</v>
      </c>
    </row>
    <row r="24" spans="2:9" ht="25.5" x14ac:dyDescent="0.2">
      <c r="B24" s="9" t="s">
        <v>146</v>
      </c>
      <c r="C24" s="12" t="s">
        <v>4</v>
      </c>
      <c r="D24" s="14" t="s">
        <v>147</v>
      </c>
      <c r="E24" s="10">
        <v>3</v>
      </c>
      <c r="F24" s="10"/>
      <c r="G24" s="10" t="str">
        <f t="shared" si="4"/>
        <v/>
      </c>
      <c r="I24" s="19">
        <v>125</v>
      </c>
    </row>
    <row r="25" spans="2:9" ht="25.5" x14ac:dyDescent="0.2">
      <c r="B25" s="9" t="s">
        <v>148</v>
      </c>
      <c r="C25" s="12" t="s">
        <v>4</v>
      </c>
      <c r="D25" s="14" t="s">
        <v>182</v>
      </c>
      <c r="E25" s="10">
        <v>1</v>
      </c>
      <c r="F25" s="10"/>
      <c r="G25" s="10" t="str">
        <f t="shared" si="4"/>
        <v/>
      </c>
      <c r="I25" s="19">
        <v>167678.87850000002</v>
      </c>
    </row>
    <row r="26" spans="2:9" ht="13.5" thickBot="1" x14ac:dyDescent="0.25"/>
    <row r="27" spans="2:9" ht="16.5" thickBot="1" x14ac:dyDescent="0.25">
      <c r="D27" s="23" t="s">
        <v>132</v>
      </c>
      <c r="E27" s="24"/>
      <c r="F27" s="145" t="str">
        <f>IF(SUM(G8:G25)=0,"",SUM(G8:G25))</f>
        <v/>
      </c>
      <c r="G27" s="146"/>
    </row>
  </sheetData>
  <sheetProtection selectLockedCells="1" selectUnlockedCells="1"/>
  <autoFilter ref="E1:G27">
    <filterColumn colId="0">
      <filters blank="1">
        <filter val="1,00"/>
        <filter val="15,00"/>
        <filter val="204,00"/>
        <filter val="3,00"/>
        <filter val="količina"/>
      </filters>
    </filterColumn>
  </autoFilter>
  <dataConsolidate/>
  <mergeCells count="6">
    <mergeCell ref="B20:D20"/>
    <mergeCell ref="F27:G27"/>
    <mergeCell ref="B12:D12"/>
    <mergeCell ref="B4:G4"/>
    <mergeCell ref="B6:D6"/>
    <mergeCell ref="B16:D16"/>
  </mergeCells>
  <pageMargins left="0.7" right="0.7" top="0.75" bottom="0.75" header="0.3" footer="0.3"/>
  <pageSetup paperSize="9" scale="98" orientation="portrait" r:id="rId1"/>
  <headerFooter>
    <oddHeader>&amp;C&amp;A</oddHeader>
    <oddFooter>&amp;L&amp;F&amp;CStran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view="pageBreakPreview" topLeftCell="A61" zoomScaleNormal="100" zoomScaleSheetLayoutView="100" workbookViewId="0">
      <selection activeCell="B2" sqref="B2"/>
    </sheetView>
  </sheetViews>
  <sheetFormatPr defaultRowHeight="13.2" x14ac:dyDescent="0.25"/>
  <cols>
    <col min="1" max="1" width="3.6640625" style="152" customWidth="1"/>
    <col min="2" max="2" width="30.6640625" style="152" customWidth="1"/>
    <col min="3" max="3" width="5.6640625" style="152" customWidth="1"/>
    <col min="4" max="4" width="6.33203125" style="152" customWidth="1"/>
    <col min="5" max="5" width="18.6640625" style="151" customWidth="1"/>
    <col min="6" max="6" width="18.109375" style="151" customWidth="1"/>
    <col min="7" max="8" width="8.88671875" style="150"/>
    <col min="9" max="9" width="8.88671875" style="150" customWidth="1"/>
    <col min="10" max="16384" width="8.88671875" style="150"/>
  </cols>
  <sheetData>
    <row r="1" spans="1:10" s="154" customFormat="1" ht="15.6" x14ac:dyDescent="0.3">
      <c r="A1" s="161"/>
      <c r="B1" s="255" t="s">
        <v>282</v>
      </c>
      <c r="C1" s="254"/>
      <c r="D1" s="254"/>
      <c r="E1" s="253"/>
      <c r="F1" s="252"/>
      <c r="J1" s="251"/>
    </row>
    <row r="2" spans="1:10" s="154" customFormat="1" ht="15.6" x14ac:dyDescent="0.3">
      <c r="A2" s="246"/>
      <c r="B2" s="250" t="s">
        <v>281</v>
      </c>
      <c r="C2" s="234"/>
      <c r="D2" s="249"/>
      <c r="E2" s="248"/>
      <c r="F2" s="247"/>
    </row>
    <row r="3" spans="1:10" s="154" customFormat="1" ht="13.8" x14ac:dyDescent="0.25">
      <c r="A3" s="246"/>
      <c r="B3" s="245" t="s">
        <v>280</v>
      </c>
      <c r="C3" s="244"/>
      <c r="D3" s="243"/>
      <c r="E3" s="242"/>
      <c r="F3" s="241"/>
      <c r="G3" s="240"/>
    </row>
    <row r="4" spans="1:10" s="154" customFormat="1" ht="13.8" x14ac:dyDescent="0.25">
      <c r="A4" s="246"/>
      <c r="B4" s="245"/>
      <c r="C4" s="244"/>
      <c r="D4" s="243"/>
      <c r="E4" s="242"/>
      <c r="F4" s="241"/>
      <c r="G4" s="240"/>
    </row>
    <row r="5" spans="1:10" s="234" customFormat="1" ht="18.75" customHeight="1" x14ac:dyDescent="0.3">
      <c r="A5" s="239"/>
      <c r="B5" s="238" t="s">
        <v>279</v>
      </c>
      <c r="D5" s="237"/>
      <c r="E5" s="236"/>
      <c r="F5" s="235"/>
    </row>
    <row r="6" spans="1:10" s="154" customFormat="1" ht="26.25" customHeight="1" x14ac:dyDescent="0.25">
      <c r="A6" s="233"/>
      <c r="B6" s="232" t="s">
        <v>278</v>
      </c>
      <c r="C6" s="232" t="s">
        <v>277</v>
      </c>
      <c r="D6" s="232" t="s">
        <v>276</v>
      </c>
      <c r="E6" s="231" t="s">
        <v>25</v>
      </c>
      <c r="F6" s="230" t="s">
        <v>275</v>
      </c>
    </row>
    <row r="7" spans="1:10" s="154" customFormat="1" ht="13.5" customHeight="1" x14ac:dyDescent="0.25">
      <c r="A7" s="229" t="s">
        <v>274</v>
      </c>
      <c r="B7" s="229"/>
      <c r="C7" s="229"/>
      <c r="D7" s="229"/>
      <c r="E7" s="229"/>
      <c r="F7" s="229"/>
    </row>
    <row r="8" spans="1:10" s="154" customFormat="1" ht="75.75" customHeight="1" x14ac:dyDescent="0.25">
      <c r="A8" s="186">
        <v>1</v>
      </c>
      <c r="B8" s="185" t="s">
        <v>273</v>
      </c>
      <c r="C8" s="228">
        <v>3</v>
      </c>
      <c r="D8" s="184" t="s">
        <v>4</v>
      </c>
      <c r="E8" s="227"/>
      <c r="F8" s="202">
        <f>C8*E8</f>
        <v>0</v>
      </c>
    </row>
    <row r="9" spans="1:10" s="154" customFormat="1" ht="66.75" customHeight="1" x14ac:dyDescent="0.25">
      <c r="A9" s="226">
        <v>2</v>
      </c>
      <c r="B9" s="185" t="s">
        <v>272</v>
      </c>
      <c r="C9" s="228">
        <v>30</v>
      </c>
      <c r="D9" s="184" t="s">
        <v>4</v>
      </c>
      <c r="E9" s="227"/>
      <c r="F9" s="202">
        <f>C9*E9</f>
        <v>0</v>
      </c>
    </row>
    <row r="10" spans="1:10" s="154" customFormat="1" ht="91.5" customHeight="1" x14ac:dyDescent="0.25">
      <c r="A10" s="226">
        <v>3</v>
      </c>
      <c r="B10" s="221" t="s">
        <v>271</v>
      </c>
      <c r="C10" s="178"/>
      <c r="D10" s="178"/>
      <c r="E10" s="225"/>
      <c r="F10" s="224"/>
    </row>
    <row r="11" spans="1:10" s="154" customFormat="1" ht="14.25" customHeight="1" x14ac:dyDescent="0.25">
      <c r="A11" s="222"/>
      <c r="B11" s="198" t="s">
        <v>270</v>
      </c>
      <c r="C11" s="184">
        <v>620</v>
      </c>
      <c r="D11" s="184" t="s">
        <v>241</v>
      </c>
      <c r="E11" s="223"/>
      <c r="F11" s="202">
        <f>C11*E11</f>
        <v>0</v>
      </c>
    </row>
    <row r="12" spans="1:10" s="154" customFormat="1" ht="14.25" customHeight="1" x14ac:dyDescent="0.25">
      <c r="A12" s="222"/>
      <c r="B12" s="198" t="s">
        <v>269</v>
      </c>
      <c r="C12" s="184">
        <v>330</v>
      </c>
      <c r="D12" s="184" t="s">
        <v>241</v>
      </c>
      <c r="E12" s="223"/>
      <c r="F12" s="202">
        <f>C12*E12</f>
        <v>0</v>
      </c>
    </row>
    <row r="13" spans="1:10" s="154" customFormat="1" ht="14.25" customHeight="1" x14ac:dyDescent="0.25">
      <c r="A13" s="222"/>
      <c r="B13" s="198" t="s">
        <v>268</v>
      </c>
      <c r="C13" s="184">
        <v>140</v>
      </c>
      <c r="D13" s="184" t="s">
        <v>241</v>
      </c>
      <c r="E13" s="223"/>
      <c r="F13" s="202">
        <f>C13*E13</f>
        <v>0</v>
      </c>
    </row>
    <row r="14" spans="1:10" s="154" customFormat="1" ht="68.25" customHeight="1" x14ac:dyDescent="0.25">
      <c r="A14" s="186">
        <v>4</v>
      </c>
      <c r="B14" s="185" t="s">
        <v>267</v>
      </c>
      <c r="C14" s="184">
        <v>12</v>
      </c>
      <c r="D14" s="184" t="s">
        <v>4</v>
      </c>
      <c r="E14" s="219"/>
      <c r="F14" s="202">
        <f>C14*E14</f>
        <v>0</v>
      </c>
    </row>
    <row r="15" spans="1:10" s="154" customFormat="1" ht="70.5" customHeight="1" x14ac:dyDescent="0.25">
      <c r="A15" s="222">
        <v>5</v>
      </c>
      <c r="B15" s="221" t="s">
        <v>266</v>
      </c>
      <c r="C15" s="220">
        <v>25</v>
      </c>
      <c r="D15" s="220" t="s">
        <v>241</v>
      </c>
      <c r="E15" s="219"/>
      <c r="F15" s="218">
        <f>C15*E15</f>
        <v>0</v>
      </c>
    </row>
    <row r="16" spans="1:10" ht="43.5" customHeight="1" x14ac:dyDescent="0.25">
      <c r="A16" s="217">
        <v>6</v>
      </c>
      <c r="B16" s="216" t="s">
        <v>265</v>
      </c>
      <c r="C16" s="215">
        <v>20</v>
      </c>
      <c r="D16" s="214" t="s">
        <v>8</v>
      </c>
      <c r="E16" s="183"/>
      <c r="F16" s="213">
        <f>C16*E16</f>
        <v>0</v>
      </c>
    </row>
    <row r="17" spans="1:6" ht="37.5" customHeight="1" x14ac:dyDescent="0.25">
      <c r="A17" s="217">
        <v>7</v>
      </c>
      <c r="B17" s="216" t="s">
        <v>264</v>
      </c>
      <c r="C17" s="215">
        <v>2</v>
      </c>
      <c r="D17" s="214" t="s">
        <v>4</v>
      </c>
      <c r="E17" s="183"/>
      <c r="F17" s="213">
        <f>C17*E17</f>
        <v>0</v>
      </c>
    </row>
    <row r="18" spans="1:6" ht="41.25" customHeight="1" x14ac:dyDescent="0.25">
      <c r="A18" s="199">
        <v>8</v>
      </c>
      <c r="B18" s="185" t="s">
        <v>263</v>
      </c>
      <c r="C18" s="195">
        <v>2</v>
      </c>
      <c r="D18" s="195" t="s">
        <v>4</v>
      </c>
      <c r="E18" s="183"/>
      <c r="F18" s="202">
        <f>C18*E18</f>
        <v>0</v>
      </c>
    </row>
    <row r="19" spans="1:6" ht="59.25" customHeight="1" x14ac:dyDescent="0.25">
      <c r="A19" s="196"/>
      <c r="B19" s="208"/>
      <c r="C19" s="207"/>
      <c r="D19" s="207"/>
      <c r="E19" s="180" t="s">
        <v>228</v>
      </c>
      <c r="F19" s="210">
        <f>SUM(F8:F18)</f>
        <v>0</v>
      </c>
    </row>
    <row r="20" spans="1:6" ht="13.5" customHeight="1" x14ac:dyDescent="0.25">
      <c r="A20" s="209" t="s">
        <v>262</v>
      </c>
      <c r="B20" s="209"/>
      <c r="C20" s="209"/>
      <c r="D20" s="209"/>
      <c r="E20" s="209"/>
      <c r="F20" s="209"/>
    </row>
    <row r="21" spans="1:6" ht="132" x14ac:dyDescent="0.25">
      <c r="A21" s="199">
        <v>9</v>
      </c>
      <c r="B21" s="185" t="s">
        <v>261</v>
      </c>
      <c r="C21" s="195">
        <v>2</v>
      </c>
      <c r="D21" s="195" t="s">
        <v>4</v>
      </c>
      <c r="E21" s="212"/>
      <c r="F21" s="211">
        <f>C21*E21</f>
        <v>0</v>
      </c>
    </row>
    <row r="22" spans="1:6" ht="143.25" customHeight="1" x14ac:dyDescent="0.25">
      <c r="A22" s="199">
        <v>10</v>
      </c>
      <c r="B22" s="185" t="s">
        <v>260</v>
      </c>
      <c r="C22" s="195">
        <v>1</v>
      </c>
      <c r="D22" s="195" t="s">
        <v>4</v>
      </c>
      <c r="E22" s="183"/>
      <c r="F22" s="202">
        <f>C22*E22</f>
        <v>0</v>
      </c>
    </row>
    <row r="23" spans="1:6" ht="141.75" customHeight="1" x14ac:dyDescent="0.25">
      <c r="A23" s="199">
        <v>11</v>
      </c>
      <c r="B23" s="185" t="s">
        <v>259</v>
      </c>
      <c r="C23" s="195">
        <v>1</v>
      </c>
      <c r="D23" s="195" t="s">
        <v>4</v>
      </c>
      <c r="E23" s="183"/>
      <c r="F23" s="202">
        <f>C23*E23</f>
        <v>0</v>
      </c>
    </row>
    <row r="24" spans="1:6" ht="140.25" customHeight="1" x14ac:dyDescent="0.25">
      <c r="A24" s="199">
        <v>12</v>
      </c>
      <c r="B24" s="185" t="s">
        <v>258</v>
      </c>
      <c r="C24" s="195">
        <v>29</v>
      </c>
      <c r="D24" s="195" t="s">
        <v>4</v>
      </c>
      <c r="E24" s="183"/>
      <c r="F24" s="202">
        <f>C24*E24</f>
        <v>0</v>
      </c>
    </row>
    <row r="25" spans="1:6" ht="68.25" customHeight="1" x14ac:dyDescent="0.25">
      <c r="A25" s="196"/>
      <c r="B25" s="208"/>
      <c r="C25" s="207"/>
      <c r="D25" s="207"/>
      <c r="E25" s="180" t="s">
        <v>228</v>
      </c>
      <c r="F25" s="210">
        <f>SUM(F21:F24)</f>
        <v>0</v>
      </c>
    </row>
    <row r="26" spans="1:6" ht="13.5" customHeight="1" x14ac:dyDescent="0.25">
      <c r="A26" s="209" t="s">
        <v>257</v>
      </c>
      <c r="B26" s="200"/>
      <c r="C26" s="200"/>
      <c r="D26" s="200"/>
      <c r="E26" s="200"/>
      <c r="F26" s="200"/>
    </row>
    <row r="27" spans="1:6" ht="81" customHeight="1" x14ac:dyDescent="0.25">
      <c r="A27" s="199">
        <v>13</v>
      </c>
      <c r="B27" s="185" t="s">
        <v>256</v>
      </c>
      <c r="C27" s="195">
        <v>1</v>
      </c>
      <c r="D27" s="195" t="s">
        <v>4</v>
      </c>
      <c r="E27" s="183"/>
      <c r="F27" s="202">
        <f>C27*E27</f>
        <v>0</v>
      </c>
    </row>
    <row r="28" spans="1:6" ht="40.5" customHeight="1" x14ac:dyDescent="0.25">
      <c r="A28" s="196"/>
      <c r="B28" s="208"/>
      <c r="C28" s="207"/>
      <c r="D28" s="207"/>
      <c r="E28" s="180" t="s">
        <v>228</v>
      </c>
      <c r="F28" s="206">
        <f>F27</f>
        <v>0</v>
      </c>
    </row>
    <row r="29" spans="1:6" ht="16.5" customHeight="1" x14ac:dyDescent="0.25">
      <c r="A29" s="205" t="s">
        <v>255</v>
      </c>
      <c r="B29" s="204"/>
      <c r="C29" s="204"/>
      <c r="D29" s="204"/>
      <c r="E29" s="204"/>
      <c r="F29" s="203"/>
    </row>
    <row r="30" spans="1:6" ht="28.5" customHeight="1" x14ac:dyDescent="0.25">
      <c r="A30" s="199">
        <v>14</v>
      </c>
      <c r="B30" s="185" t="s">
        <v>254</v>
      </c>
      <c r="C30" s="195">
        <v>820</v>
      </c>
      <c r="D30" s="195" t="s">
        <v>241</v>
      </c>
      <c r="E30" s="183"/>
      <c r="F30" s="202">
        <f>C30*E30</f>
        <v>0</v>
      </c>
    </row>
    <row r="31" spans="1:6" ht="25.5" customHeight="1" x14ac:dyDescent="0.25">
      <c r="A31" s="199">
        <v>15</v>
      </c>
      <c r="B31" s="185" t="s">
        <v>253</v>
      </c>
      <c r="C31" s="195">
        <v>115</v>
      </c>
      <c r="D31" s="195" t="s">
        <v>241</v>
      </c>
      <c r="E31" s="183"/>
      <c r="F31" s="202">
        <f>C31*E31</f>
        <v>0</v>
      </c>
    </row>
    <row r="32" spans="1:6" ht="26.25" customHeight="1" x14ac:dyDescent="0.25">
      <c r="A32" s="199">
        <v>16</v>
      </c>
      <c r="B32" s="185" t="s">
        <v>252</v>
      </c>
      <c r="C32" s="195">
        <v>740</v>
      </c>
      <c r="D32" s="195" t="s">
        <v>241</v>
      </c>
      <c r="E32" s="183"/>
      <c r="F32" s="182">
        <f>C32*E32</f>
        <v>0</v>
      </c>
    </row>
    <row r="33" spans="1:6" ht="67.5" customHeight="1" x14ac:dyDescent="0.25">
      <c r="A33" s="194"/>
      <c r="B33" s="179"/>
      <c r="C33" s="193"/>
      <c r="D33" s="193"/>
      <c r="E33" s="180" t="s">
        <v>228</v>
      </c>
      <c r="F33" s="192">
        <f>SUM(F30:F32)</f>
        <v>0</v>
      </c>
    </row>
    <row r="34" spans="1:6" ht="18" customHeight="1" x14ac:dyDescent="0.25">
      <c r="A34" s="201" t="s">
        <v>251</v>
      </c>
      <c r="B34" s="200"/>
      <c r="C34" s="200"/>
      <c r="D34" s="200"/>
      <c r="E34" s="200"/>
      <c r="F34" s="200"/>
    </row>
    <row r="35" spans="1:6" ht="25.5" customHeight="1" x14ac:dyDescent="0.25">
      <c r="A35" s="199">
        <v>17</v>
      </c>
      <c r="B35" s="185" t="s">
        <v>250</v>
      </c>
      <c r="C35" s="195">
        <v>34</v>
      </c>
      <c r="D35" s="195" t="s">
        <v>4</v>
      </c>
      <c r="E35" s="183"/>
      <c r="F35" s="182">
        <f>C35*E35</f>
        <v>0</v>
      </c>
    </row>
    <row r="36" spans="1:6" ht="25.5" customHeight="1" x14ac:dyDescent="0.25">
      <c r="A36" s="199">
        <v>18</v>
      </c>
      <c r="B36" s="185" t="s">
        <v>249</v>
      </c>
      <c r="C36" s="195">
        <v>34</v>
      </c>
      <c r="D36" s="195" t="s">
        <v>4</v>
      </c>
      <c r="E36" s="183"/>
      <c r="F36" s="182">
        <f>C36*E36</f>
        <v>0</v>
      </c>
    </row>
    <row r="37" spans="1:6" ht="25.5" customHeight="1" x14ac:dyDescent="0.25">
      <c r="A37" s="199">
        <v>19</v>
      </c>
      <c r="B37" s="185" t="s">
        <v>248</v>
      </c>
      <c r="C37" s="195">
        <v>65</v>
      </c>
      <c r="D37" s="195" t="s">
        <v>4</v>
      </c>
      <c r="E37" s="183"/>
      <c r="F37" s="182">
        <f>C37*E37</f>
        <v>0</v>
      </c>
    </row>
    <row r="38" spans="1:6" ht="25.5" customHeight="1" x14ac:dyDescent="0.25">
      <c r="A38" s="199">
        <v>20</v>
      </c>
      <c r="B38" s="185" t="s">
        <v>247</v>
      </c>
      <c r="C38" s="195">
        <v>8</v>
      </c>
      <c r="D38" s="195" t="s">
        <v>4</v>
      </c>
      <c r="E38" s="183"/>
      <c r="F38" s="182">
        <f>C38*E38</f>
        <v>0</v>
      </c>
    </row>
    <row r="39" spans="1:6" ht="43.5" customHeight="1" x14ac:dyDescent="0.25">
      <c r="A39" s="199">
        <v>21</v>
      </c>
      <c r="B39" s="185" t="s">
        <v>246</v>
      </c>
      <c r="C39" s="195">
        <v>2</v>
      </c>
      <c r="D39" s="195" t="s">
        <v>4</v>
      </c>
      <c r="E39" s="183"/>
      <c r="F39" s="182">
        <f>C39*E39</f>
        <v>0</v>
      </c>
    </row>
    <row r="40" spans="1:6" ht="43.5" customHeight="1" x14ac:dyDescent="0.25">
      <c r="A40" s="199">
        <v>22</v>
      </c>
      <c r="B40" s="198" t="s">
        <v>245</v>
      </c>
      <c r="C40" s="197">
        <v>100</v>
      </c>
      <c r="D40" s="197" t="s">
        <v>241</v>
      </c>
      <c r="E40" s="188"/>
      <c r="F40" s="187">
        <f>C40*E40</f>
        <v>0</v>
      </c>
    </row>
    <row r="41" spans="1:6" ht="25.5" customHeight="1" x14ac:dyDescent="0.25">
      <c r="A41" s="196">
        <v>23</v>
      </c>
      <c r="B41" s="185" t="s">
        <v>244</v>
      </c>
      <c r="C41" s="195">
        <v>34</v>
      </c>
      <c r="D41" s="195" t="s">
        <v>4</v>
      </c>
      <c r="E41" s="183"/>
      <c r="F41" s="182">
        <f>C41*E41</f>
        <v>0</v>
      </c>
    </row>
    <row r="42" spans="1:6" ht="32.25" customHeight="1" x14ac:dyDescent="0.25">
      <c r="A42" s="194"/>
      <c r="B42" s="179"/>
      <c r="C42" s="193"/>
      <c r="D42" s="193"/>
      <c r="E42" s="180" t="s">
        <v>228</v>
      </c>
      <c r="F42" s="192">
        <f>SUM(F35:F41)</f>
        <v>0</v>
      </c>
    </row>
    <row r="43" spans="1:6" x14ac:dyDescent="0.25">
      <c r="A43" s="191" t="s">
        <v>243</v>
      </c>
      <c r="B43" s="190"/>
      <c r="C43" s="190"/>
      <c r="D43" s="190"/>
      <c r="E43" s="190"/>
      <c r="F43" s="190"/>
    </row>
    <row r="44" spans="1:6" ht="26.4" x14ac:dyDescent="0.25">
      <c r="A44" s="186">
        <v>24</v>
      </c>
      <c r="B44" s="185" t="s">
        <v>242</v>
      </c>
      <c r="C44" s="184">
        <v>1090</v>
      </c>
      <c r="D44" s="184" t="s">
        <v>241</v>
      </c>
      <c r="E44" s="188"/>
      <c r="F44" s="187">
        <f>C44*E44</f>
        <v>0</v>
      </c>
    </row>
    <row r="45" spans="1:6" x14ac:dyDescent="0.25">
      <c r="A45" s="186">
        <v>25</v>
      </c>
      <c r="B45" s="185" t="s">
        <v>240</v>
      </c>
      <c r="C45" s="184">
        <v>1</v>
      </c>
      <c r="D45" s="184" t="s">
        <v>229</v>
      </c>
      <c r="E45" s="188"/>
      <c r="F45" s="187">
        <f>C45*E45</f>
        <v>0</v>
      </c>
    </row>
    <row r="46" spans="1:6" x14ac:dyDescent="0.25">
      <c r="A46" s="186">
        <v>26</v>
      </c>
      <c r="B46" s="185" t="s">
        <v>239</v>
      </c>
      <c r="C46" s="184">
        <v>1</v>
      </c>
      <c r="D46" s="184" t="s">
        <v>229</v>
      </c>
      <c r="E46" s="188"/>
      <c r="F46" s="187">
        <f>C46*E46</f>
        <v>0</v>
      </c>
    </row>
    <row r="47" spans="1:6" x14ac:dyDescent="0.25">
      <c r="A47" s="186">
        <v>27</v>
      </c>
      <c r="B47" s="185" t="s">
        <v>238</v>
      </c>
      <c r="C47" s="184">
        <v>1</v>
      </c>
      <c r="D47" s="184" t="s">
        <v>229</v>
      </c>
      <c r="E47" s="188"/>
      <c r="F47" s="187">
        <f>C47*E47</f>
        <v>0</v>
      </c>
    </row>
    <row r="48" spans="1:6" ht="26.4" x14ac:dyDescent="0.25">
      <c r="A48" s="186">
        <v>28</v>
      </c>
      <c r="B48" s="185" t="s">
        <v>237</v>
      </c>
      <c r="C48" s="184">
        <v>1</v>
      </c>
      <c r="D48" s="184" t="s">
        <v>229</v>
      </c>
      <c r="E48" s="188"/>
      <c r="F48" s="187">
        <f>C48*E48</f>
        <v>0</v>
      </c>
    </row>
    <row r="49" spans="1:6" ht="26.4" x14ac:dyDescent="0.25">
      <c r="A49" s="186">
        <v>29</v>
      </c>
      <c r="B49" s="185" t="s">
        <v>236</v>
      </c>
      <c r="C49" s="184">
        <v>1</v>
      </c>
      <c r="D49" s="184" t="s">
        <v>229</v>
      </c>
      <c r="E49" s="188"/>
      <c r="F49" s="187">
        <f>C49*E49</f>
        <v>0</v>
      </c>
    </row>
    <row r="50" spans="1:6" ht="26.4" x14ac:dyDescent="0.25">
      <c r="A50" s="186">
        <v>30</v>
      </c>
      <c r="B50" s="185" t="s">
        <v>235</v>
      </c>
      <c r="C50" s="184">
        <v>1</v>
      </c>
      <c r="D50" s="184" t="s">
        <v>229</v>
      </c>
      <c r="E50" s="188"/>
      <c r="F50" s="187">
        <f>C50*E50</f>
        <v>0</v>
      </c>
    </row>
    <row r="51" spans="1:6" ht="39.6" x14ac:dyDescent="0.25">
      <c r="A51" s="186">
        <v>31</v>
      </c>
      <c r="B51" s="185" t="s">
        <v>234</v>
      </c>
      <c r="C51" s="189">
        <v>2.1</v>
      </c>
      <c r="D51" s="184" t="s">
        <v>233</v>
      </c>
      <c r="E51" s="188"/>
      <c r="F51" s="187">
        <f>C51*E51</f>
        <v>0</v>
      </c>
    </row>
    <row r="52" spans="1:6" x14ac:dyDescent="0.25">
      <c r="A52" s="186">
        <v>32</v>
      </c>
      <c r="B52" s="185" t="s">
        <v>143</v>
      </c>
      <c r="C52" s="184">
        <v>10</v>
      </c>
      <c r="D52" s="184" t="s">
        <v>142</v>
      </c>
      <c r="E52" s="188"/>
      <c r="F52" s="187">
        <f>C52*E52</f>
        <v>0</v>
      </c>
    </row>
    <row r="53" spans="1:6" ht="26.4" x14ac:dyDescent="0.25">
      <c r="A53" s="186">
        <v>33</v>
      </c>
      <c r="B53" s="185" t="s">
        <v>232</v>
      </c>
      <c r="C53" s="184">
        <v>8</v>
      </c>
      <c r="D53" s="184" t="s">
        <v>142</v>
      </c>
      <c r="E53" s="188"/>
      <c r="F53" s="187">
        <f>C53*E53</f>
        <v>0</v>
      </c>
    </row>
    <row r="54" spans="1:6" x14ac:dyDescent="0.25">
      <c r="A54" s="186">
        <v>34</v>
      </c>
      <c r="B54" s="185" t="s">
        <v>231</v>
      </c>
      <c r="C54" s="184">
        <v>1</v>
      </c>
      <c r="D54" s="184" t="s">
        <v>229</v>
      </c>
      <c r="E54" s="188"/>
      <c r="F54" s="187">
        <f>C54*E54</f>
        <v>0</v>
      </c>
    </row>
    <row r="55" spans="1:6" x14ac:dyDescent="0.25">
      <c r="A55" s="186">
        <v>35</v>
      </c>
      <c r="B55" s="185" t="s">
        <v>230</v>
      </c>
      <c r="C55" s="184">
        <v>1</v>
      </c>
      <c r="D55" s="184" t="s">
        <v>229</v>
      </c>
      <c r="E55" s="183"/>
      <c r="F55" s="182">
        <f>C55*E55</f>
        <v>0</v>
      </c>
    </row>
    <row r="56" spans="1:6" ht="36.75" customHeight="1" x14ac:dyDescent="0.25">
      <c r="A56" s="181"/>
      <c r="B56" s="179"/>
      <c r="C56" s="178"/>
      <c r="D56" s="178"/>
      <c r="E56" s="180" t="s">
        <v>228</v>
      </c>
      <c r="F56" s="156">
        <f>SUM(F44:F55)</f>
        <v>0</v>
      </c>
    </row>
    <row r="57" spans="1:6" x14ac:dyDescent="0.25">
      <c r="A57" s="167"/>
      <c r="B57" s="160"/>
      <c r="C57" s="158"/>
      <c r="D57" s="158"/>
      <c r="E57" s="166"/>
      <c r="F57" s="156"/>
    </row>
    <row r="58" spans="1:6" x14ac:dyDescent="0.25">
      <c r="A58" s="167"/>
      <c r="B58" s="179"/>
      <c r="C58" s="178"/>
      <c r="D58" s="178"/>
      <c r="E58" s="177"/>
      <c r="F58" s="177"/>
    </row>
    <row r="59" spans="1:6" ht="15.6" x14ac:dyDescent="0.25">
      <c r="A59" s="167"/>
      <c r="B59" s="176" t="s">
        <v>227</v>
      </c>
      <c r="C59" s="171"/>
      <c r="D59" s="171"/>
      <c r="E59" s="170"/>
      <c r="F59" s="162"/>
    </row>
    <row r="60" spans="1:6" ht="15" x14ac:dyDescent="0.25">
      <c r="A60" s="175"/>
      <c r="B60" s="169" t="s">
        <v>226</v>
      </c>
      <c r="C60" s="158"/>
      <c r="D60" s="158"/>
      <c r="E60" s="166"/>
      <c r="F60" s="174">
        <f>F19</f>
        <v>0</v>
      </c>
    </row>
    <row r="61" spans="1:6" ht="15" x14ac:dyDescent="0.25">
      <c r="A61" s="167"/>
      <c r="B61" s="169" t="s">
        <v>225</v>
      </c>
      <c r="C61" s="158"/>
      <c r="D61" s="158"/>
      <c r="E61" s="166"/>
      <c r="F61" s="174">
        <f>F25</f>
        <v>0</v>
      </c>
    </row>
    <row r="62" spans="1:6" ht="15" x14ac:dyDescent="0.25">
      <c r="A62" s="167"/>
      <c r="B62" s="169" t="s">
        <v>224</v>
      </c>
      <c r="C62" s="158"/>
      <c r="D62" s="158"/>
      <c r="E62" s="166"/>
      <c r="F62" s="174">
        <f>F28</f>
        <v>0</v>
      </c>
    </row>
    <row r="63" spans="1:6" ht="15" x14ac:dyDescent="0.25">
      <c r="A63" s="167"/>
      <c r="B63" s="169" t="s">
        <v>223</v>
      </c>
      <c r="C63" s="158"/>
      <c r="D63" s="158"/>
      <c r="E63" s="166"/>
      <c r="F63" s="174">
        <f>F33</f>
        <v>0</v>
      </c>
    </row>
    <row r="64" spans="1:6" ht="15" x14ac:dyDescent="0.25">
      <c r="A64" s="167"/>
      <c r="B64" s="169" t="s">
        <v>222</v>
      </c>
      <c r="C64" s="158"/>
      <c r="D64" s="158"/>
      <c r="E64" s="166"/>
      <c r="F64" s="174">
        <f>F42</f>
        <v>0</v>
      </c>
    </row>
    <row r="65" spans="1:6" ht="15" x14ac:dyDescent="0.25">
      <c r="A65" s="173"/>
      <c r="B65" s="172" t="s">
        <v>221</v>
      </c>
      <c r="C65" s="171"/>
      <c r="D65" s="171"/>
      <c r="E65" s="170"/>
      <c r="F65" s="162">
        <f>F56</f>
        <v>0</v>
      </c>
    </row>
    <row r="66" spans="1:6" ht="15" x14ac:dyDescent="0.25">
      <c r="A66" s="167"/>
      <c r="B66" s="169"/>
      <c r="C66" s="158"/>
      <c r="D66" s="168" t="s">
        <v>220</v>
      </c>
      <c r="E66" s="166"/>
      <c r="F66" s="156">
        <f>SUM(F60:F65)</f>
        <v>0</v>
      </c>
    </row>
    <row r="67" spans="1:6" x14ac:dyDescent="0.25">
      <c r="A67" s="167"/>
      <c r="B67" s="160"/>
      <c r="C67" s="158"/>
      <c r="D67" s="158"/>
      <c r="E67" s="166"/>
      <c r="F67" s="166"/>
    </row>
    <row r="68" spans="1:6" x14ac:dyDescent="0.25">
      <c r="A68" s="167"/>
      <c r="B68" s="160"/>
      <c r="C68" s="158"/>
      <c r="D68" s="158"/>
      <c r="E68" s="166"/>
      <c r="F68" s="166"/>
    </row>
    <row r="69" spans="1:6" x14ac:dyDescent="0.25">
      <c r="A69" s="161"/>
      <c r="B69" s="160"/>
      <c r="C69" s="165" t="s">
        <v>219</v>
      </c>
      <c r="D69" s="164"/>
      <c r="E69" s="163"/>
      <c r="F69" s="162">
        <f>ROUND(F66*22%,2)</f>
        <v>0</v>
      </c>
    </row>
    <row r="70" spans="1:6" x14ac:dyDescent="0.25">
      <c r="A70" s="161"/>
      <c r="B70" s="160"/>
      <c r="C70" s="159"/>
      <c r="D70" s="158" t="s">
        <v>218</v>
      </c>
      <c r="E70" s="157"/>
      <c r="F70" s="156">
        <f>F66+F69</f>
        <v>0</v>
      </c>
    </row>
    <row r="71" spans="1:6" x14ac:dyDescent="0.25">
      <c r="B71" s="155" t="s">
        <v>217</v>
      </c>
    </row>
    <row r="73" spans="1:6" ht="13.5" customHeight="1" x14ac:dyDescent="0.25">
      <c r="B73" s="155"/>
    </row>
    <row r="74" spans="1:6" ht="15" customHeight="1" x14ac:dyDescent="0.25"/>
    <row r="75" spans="1:6" ht="15" customHeight="1" x14ac:dyDescent="0.25"/>
    <row r="76" spans="1:6" ht="12.75" customHeight="1" x14ac:dyDescent="0.25"/>
    <row r="77" spans="1:6" ht="30.75" customHeight="1" x14ac:dyDescent="0.25"/>
    <row r="78" spans="1:6" ht="15" customHeight="1" x14ac:dyDescent="0.25"/>
    <row r="79" spans="1:6" ht="15" customHeight="1" x14ac:dyDescent="0.25"/>
    <row r="80" spans="1:6" ht="51.75" customHeight="1" x14ac:dyDescent="0.25"/>
    <row r="81" spans="1:6" ht="75.75" customHeight="1" x14ac:dyDescent="0.25"/>
    <row r="82" spans="1:6" ht="15" customHeight="1" x14ac:dyDescent="0.25"/>
    <row r="83" spans="1:6" ht="53.25" customHeight="1" x14ac:dyDescent="0.25"/>
    <row r="84" spans="1:6" ht="25.5" customHeight="1" x14ac:dyDescent="0.25"/>
    <row r="85" spans="1:6" ht="14.25" customHeight="1" x14ac:dyDescent="0.25"/>
    <row r="86" spans="1:6" ht="14.25" customHeight="1" x14ac:dyDescent="0.25"/>
    <row r="87" spans="1:6" ht="14.25" customHeight="1" x14ac:dyDescent="0.25"/>
    <row r="88" spans="1:6" ht="14.25" customHeight="1" x14ac:dyDescent="0.25"/>
    <row r="89" spans="1:6" ht="14.25" customHeight="1" x14ac:dyDescent="0.25"/>
    <row r="90" spans="1:6" ht="25.5" customHeight="1" x14ac:dyDescent="0.25"/>
    <row r="92" spans="1:6" s="153" customFormat="1" ht="12" customHeight="1" x14ac:dyDescent="0.25">
      <c r="A92" s="152"/>
      <c r="B92" s="152"/>
      <c r="C92" s="152"/>
      <c r="D92" s="152"/>
      <c r="E92" s="151"/>
      <c r="F92" s="151"/>
    </row>
    <row r="93" spans="1:6" s="153" customFormat="1" ht="12" customHeight="1" x14ac:dyDescent="0.25">
      <c r="A93" s="152"/>
      <c r="B93" s="152"/>
      <c r="C93" s="152"/>
      <c r="D93" s="152"/>
      <c r="E93" s="151"/>
      <c r="F93" s="151"/>
    </row>
    <row r="94" spans="1:6" s="153" customFormat="1" ht="12" customHeight="1" x14ac:dyDescent="0.25">
      <c r="A94" s="152"/>
      <c r="B94" s="152"/>
      <c r="C94" s="152"/>
      <c r="D94" s="152"/>
      <c r="E94" s="151"/>
      <c r="F94" s="151"/>
    </row>
    <row r="95" spans="1:6" s="153" customFormat="1" x14ac:dyDescent="0.25">
      <c r="A95" s="152"/>
      <c r="B95" s="152"/>
      <c r="C95" s="152"/>
      <c r="D95" s="152"/>
      <c r="E95" s="151"/>
      <c r="F95" s="151"/>
    </row>
    <row r="96" spans="1:6" s="153" customFormat="1" ht="13.5" customHeight="1" x14ac:dyDescent="0.25">
      <c r="A96" s="152"/>
      <c r="B96" s="152"/>
      <c r="C96" s="152"/>
      <c r="D96" s="152"/>
      <c r="E96" s="151"/>
      <c r="F96" s="151"/>
    </row>
    <row r="97" spans="1:6" s="153" customFormat="1" x14ac:dyDescent="0.25">
      <c r="A97" s="152"/>
      <c r="B97" s="152"/>
      <c r="C97" s="152"/>
      <c r="D97" s="152"/>
      <c r="E97" s="151"/>
      <c r="F97" s="151"/>
    </row>
    <row r="98" spans="1:6" s="153" customFormat="1" x14ac:dyDescent="0.25">
      <c r="A98" s="152"/>
      <c r="B98" s="152"/>
      <c r="C98" s="152"/>
      <c r="D98" s="152"/>
      <c r="E98" s="151"/>
      <c r="F98" s="151"/>
    </row>
    <row r="99" spans="1:6" s="153" customFormat="1" x14ac:dyDescent="0.25">
      <c r="A99" s="152"/>
      <c r="B99" s="152"/>
      <c r="C99" s="152"/>
      <c r="D99" s="152"/>
      <c r="E99" s="151"/>
      <c r="F99" s="151"/>
    </row>
    <row r="100" spans="1:6" s="153" customFormat="1" x14ac:dyDescent="0.25">
      <c r="A100" s="152"/>
      <c r="B100" s="152"/>
      <c r="C100" s="152"/>
      <c r="D100" s="152"/>
      <c r="E100" s="151"/>
      <c r="F100" s="151"/>
    </row>
    <row r="101" spans="1:6" s="153" customFormat="1" x14ac:dyDescent="0.25">
      <c r="A101" s="152"/>
      <c r="B101" s="152"/>
      <c r="C101" s="152"/>
      <c r="D101" s="152"/>
      <c r="E101" s="151"/>
      <c r="F101" s="151"/>
    </row>
    <row r="102" spans="1:6" s="153" customFormat="1" x14ac:dyDescent="0.25">
      <c r="A102" s="152"/>
      <c r="B102" s="152"/>
      <c r="C102" s="152"/>
      <c r="D102" s="152"/>
      <c r="E102" s="151"/>
      <c r="F102" s="151"/>
    </row>
    <row r="103" spans="1:6" s="153" customFormat="1" ht="15.75" customHeight="1" x14ac:dyDescent="0.25">
      <c r="A103" s="152"/>
      <c r="B103" s="152"/>
      <c r="C103" s="152"/>
      <c r="D103" s="152"/>
      <c r="E103" s="151"/>
      <c r="F103" s="151"/>
    </row>
    <row r="104" spans="1:6" s="153" customFormat="1" ht="26.25" hidden="1" customHeight="1" x14ac:dyDescent="0.25">
      <c r="A104" s="152"/>
      <c r="B104" s="152"/>
      <c r="C104" s="152"/>
      <c r="D104" s="152"/>
      <c r="E104" s="151"/>
      <c r="F104" s="151"/>
    </row>
    <row r="105" spans="1:6" s="153" customFormat="1" ht="46.5" hidden="1" customHeight="1" x14ac:dyDescent="0.25">
      <c r="A105" s="152"/>
      <c r="B105" s="152"/>
      <c r="C105" s="152"/>
      <c r="D105" s="152"/>
      <c r="E105" s="151"/>
      <c r="F105" s="151"/>
    </row>
    <row r="106" spans="1:6" s="153" customFormat="1" ht="46.5" customHeight="1" x14ac:dyDescent="0.25">
      <c r="A106" s="152"/>
      <c r="B106" s="152"/>
      <c r="C106" s="152"/>
      <c r="D106" s="152"/>
      <c r="E106" s="151"/>
      <c r="F106" s="151"/>
    </row>
    <row r="107" spans="1:6" s="153" customFormat="1" ht="46.5" customHeight="1" x14ac:dyDescent="0.25">
      <c r="A107" s="152"/>
      <c r="B107" s="152"/>
      <c r="C107" s="152"/>
      <c r="D107" s="152"/>
      <c r="E107" s="151"/>
      <c r="F107" s="151"/>
    </row>
    <row r="108" spans="1:6" s="153" customFormat="1" ht="31.5" customHeight="1" x14ac:dyDescent="0.25">
      <c r="A108" s="152"/>
      <c r="B108" s="152"/>
      <c r="C108" s="152"/>
      <c r="D108" s="152"/>
      <c r="E108" s="151"/>
      <c r="F108" s="151"/>
    </row>
    <row r="109" spans="1:6" s="153" customFormat="1" ht="18.75" customHeight="1" x14ac:dyDescent="0.25">
      <c r="A109" s="152"/>
      <c r="B109" s="152"/>
      <c r="C109" s="152"/>
      <c r="D109" s="152"/>
      <c r="E109" s="151"/>
      <c r="F109" s="151"/>
    </row>
    <row r="110" spans="1:6" s="153" customFormat="1" ht="26.25" customHeight="1" x14ac:dyDescent="0.25">
      <c r="A110" s="152"/>
      <c r="B110" s="152"/>
      <c r="C110" s="152"/>
      <c r="D110" s="152"/>
      <c r="E110" s="151"/>
      <c r="F110" s="151"/>
    </row>
    <row r="111" spans="1:6" s="153" customFormat="1" ht="25.5" customHeight="1" x14ac:dyDescent="0.25">
      <c r="A111" s="152"/>
      <c r="B111" s="152"/>
      <c r="C111" s="152"/>
      <c r="D111" s="152"/>
      <c r="E111" s="151"/>
      <c r="F111" s="151"/>
    </row>
    <row r="112" spans="1:6" s="154" customFormat="1" ht="14.25" customHeight="1" x14ac:dyDescent="0.25">
      <c r="A112" s="152"/>
      <c r="B112" s="152"/>
      <c r="C112" s="152"/>
      <c r="D112" s="152"/>
      <c r="E112" s="151"/>
      <c r="F112" s="151"/>
    </row>
    <row r="113" spans="1:6" s="154" customFormat="1" ht="37.5" customHeight="1" x14ac:dyDescent="0.25">
      <c r="A113" s="152"/>
      <c r="B113" s="152"/>
      <c r="C113" s="152"/>
      <c r="D113" s="152"/>
      <c r="E113" s="151"/>
      <c r="F113" s="151"/>
    </row>
    <row r="114" spans="1:6" s="154" customFormat="1" x14ac:dyDescent="0.25">
      <c r="A114" s="152"/>
      <c r="B114" s="152"/>
      <c r="C114" s="152"/>
      <c r="D114" s="152"/>
      <c r="E114" s="151"/>
      <c r="F114" s="151"/>
    </row>
    <row r="115" spans="1:6" s="154" customFormat="1" x14ac:dyDescent="0.25">
      <c r="A115" s="152"/>
      <c r="B115" s="152"/>
      <c r="C115" s="152"/>
      <c r="D115" s="152"/>
      <c r="E115" s="151"/>
      <c r="F115" s="151"/>
    </row>
    <row r="116" spans="1:6" s="154" customFormat="1" x14ac:dyDescent="0.25">
      <c r="A116" s="152"/>
      <c r="B116" s="152"/>
      <c r="C116" s="152"/>
      <c r="D116" s="152"/>
      <c r="E116" s="151"/>
      <c r="F116" s="151"/>
    </row>
    <row r="117" spans="1:6" s="154" customFormat="1" x14ac:dyDescent="0.25">
      <c r="A117" s="152"/>
      <c r="B117" s="152"/>
      <c r="C117" s="152"/>
      <c r="D117" s="152"/>
      <c r="E117" s="151"/>
      <c r="F117" s="151"/>
    </row>
    <row r="118" spans="1:6" s="154" customFormat="1" ht="25.5" customHeight="1" x14ac:dyDescent="0.25">
      <c r="A118" s="152"/>
      <c r="B118" s="152"/>
      <c r="C118" s="152"/>
      <c r="D118" s="152"/>
      <c r="E118" s="151"/>
      <c r="F118" s="151"/>
    </row>
    <row r="119" spans="1:6" s="153" customFormat="1" x14ac:dyDescent="0.25">
      <c r="A119" s="152"/>
      <c r="B119" s="152"/>
      <c r="C119" s="152"/>
      <c r="D119" s="152"/>
      <c r="E119" s="151"/>
      <c r="F119" s="151"/>
    </row>
    <row r="120" spans="1:6" s="153" customFormat="1" x14ac:dyDescent="0.25">
      <c r="A120" s="152"/>
      <c r="B120" s="152"/>
      <c r="C120" s="152"/>
      <c r="D120" s="152"/>
      <c r="E120" s="151"/>
      <c r="F120" s="151"/>
    </row>
    <row r="121" spans="1:6" s="153" customFormat="1" x14ac:dyDescent="0.25">
      <c r="A121" s="152"/>
      <c r="B121" s="152"/>
      <c r="C121" s="152"/>
      <c r="D121" s="152"/>
      <c r="E121" s="151"/>
      <c r="F121" s="151"/>
    </row>
    <row r="122" spans="1:6" s="153" customFormat="1" x14ac:dyDescent="0.25">
      <c r="A122" s="152"/>
      <c r="B122" s="152"/>
      <c r="C122" s="152"/>
      <c r="D122" s="152"/>
      <c r="E122" s="151"/>
      <c r="F122" s="151"/>
    </row>
    <row r="123" spans="1:6" s="153" customFormat="1" x14ac:dyDescent="0.25">
      <c r="A123" s="152"/>
      <c r="B123" s="152"/>
      <c r="C123" s="152"/>
      <c r="D123" s="152"/>
      <c r="E123" s="151"/>
      <c r="F123" s="151"/>
    </row>
    <row r="124" spans="1:6" s="153" customFormat="1" x14ac:dyDescent="0.25">
      <c r="A124" s="152"/>
      <c r="B124" s="152"/>
      <c r="C124" s="152"/>
      <c r="D124" s="152"/>
      <c r="E124" s="151"/>
      <c r="F124" s="151"/>
    </row>
    <row r="125" spans="1:6" s="153" customFormat="1" x14ac:dyDescent="0.25">
      <c r="A125" s="152"/>
      <c r="B125" s="152"/>
      <c r="C125" s="152"/>
      <c r="D125" s="152"/>
      <c r="E125" s="151"/>
      <c r="F125" s="151"/>
    </row>
    <row r="126" spans="1:6" s="153" customFormat="1" x14ac:dyDescent="0.25">
      <c r="A126" s="152"/>
      <c r="B126" s="152"/>
      <c r="C126" s="152"/>
      <c r="D126" s="152"/>
      <c r="E126" s="151"/>
      <c r="F126" s="151"/>
    </row>
    <row r="127" spans="1:6" s="153" customFormat="1" x14ac:dyDescent="0.25">
      <c r="A127" s="152"/>
      <c r="B127" s="152"/>
      <c r="C127" s="152"/>
      <c r="D127" s="152"/>
      <c r="E127" s="151"/>
      <c r="F127" s="151"/>
    </row>
    <row r="128" spans="1:6" s="153" customFormat="1" x14ac:dyDescent="0.25">
      <c r="A128" s="152"/>
      <c r="B128" s="152"/>
      <c r="C128" s="152"/>
      <c r="D128" s="152"/>
      <c r="E128" s="151"/>
      <c r="F128" s="151"/>
    </row>
    <row r="129" spans="1:6" s="153" customFormat="1" x14ac:dyDescent="0.25">
      <c r="A129" s="152"/>
      <c r="B129" s="152"/>
      <c r="C129" s="152"/>
      <c r="D129" s="152"/>
      <c r="E129" s="151"/>
      <c r="F129" s="151"/>
    </row>
    <row r="130" spans="1:6" s="153" customFormat="1" x14ac:dyDescent="0.25">
      <c r="A130" s="152"/>
      <c r="B130" s="152"/>
      <c r="C130" s="152"/>
      <c r="D130" s="152"/>
      <c r="E130" s="151"/>
      <c r="F130" s="151"/>
    </row>
    <row r="131" spans="1:6" s="153" customFormat="1" x14ac:dyDescent="0.25">
      <c r="A131" s="152"/>
      <c r="B131" s="152"/>
      <c r="C131" s="152"/>
      <c r="D131" s="152"/>
      <c r="E131" s="151"/>
      <c r="F131" s="151"/>
    </row>
    <row r="132" spans="1:6" s="153" customFormat="1" x14ac:dyDescent="0.25">
      <c r="A132" s="152"/>
      <c r="B132" s="152"/>
      <c r="C132" s="152"/>
      <c r="D132" s="152"/>
      <c r="E132" s="151"/>
      <c r="F132" s="151"/>
    </row>
    <row r="133" spans="1:6" s="153" customFormat="1" x14ac:dyDescent="0.25">
      <c r="A133" s="152"/>
      <c r="B133" s="152"/>
      <c r="C133" s="152"/>
      <c r="D133" s="152"/>
      <c r="E133" s="151"/>
      <c r="F133" s="151"/>
    </row>
    <row r="134" spans="1:6" s="153" customFormat="1" x14ac:dyDescent="0.25">
      <c r="A134" s="152"/>
      <c r="B134" s="152"/>
      <c r="C134" s="152"/>
      <c r="D134" s="152"/>
      <c r="E134" s="151"/>
      <c r="F134" s="151"/>
    </row>
    <row r="157" ht="64.5" customHeight="1" x14ac:dyDescent="0.25"/>
    <row r="187" ht="13.5" customHeight="1" x14ac:dyDescent="0.25"/>
  </sheetData>
  <sheetProtection selectLockedCells="1"/>
  <mergeCells count="7">
    <mergeCell ref="A29:F29"/>
    <mergeCell ref="A34:F34"/>
    <mergeCell ref="A43:F43"/>
    <mergeCell ref="B1:D1"/>
    <mergeCell ref="A20:F20"/>
    <mergeCell ref="A7:F7"/>
    <mergeCell ref="A26:F26"/>
  </mergeCells>
  <pageMargins left="0.98425196850393704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&amp;C
</oddHeader>
  </headerFooter>
  <rowBreaks count="2" manualBreakCount="2">
    <brk id="19" max="5" man="1"/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39</vt:i4>
      </vt:variant>
    </vt:vector>
  </HeadingPairs>
  <TitlesOfParts>
    <vt:vector size="48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parkirišče ŽALE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_2.5_Brežine_zelenice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_7.2_Elektroenergetski_vodi</vt:lpstr>
      <vt:lpstr>_7.3_Telekomunikacijske_naprave</vt:lpstr>
      <vt:lpstr>_7.6_vodovod</vt:lpstr>
      <vt:lpstr>_7.9_Preizkusi_nadzor_dokumentacija</vt:lpstr>
      <vt:lpstr>Čiščenje_terena_1.2</vt:lpstr>
      <vt:lpstr>Geodetska_dela_1.1</vt:lpstr>
      <vt:lpstr>Ostala_preddela_1.3</vt:lpstr>
      <vt:lpstr>'2. ZEMELJSKA DELA'!Področje_tiskanja</vt:lpstr>
      <vt:lpstr>'parkirišče ŽALE'!Področje_tiskanja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'parkirišče ŽALE'!Tiskanje_naslovov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Darko Drole</cp:lastModifiedBy>
  <cp:lastPrinted>2014-02-19T07:31:43Z</cp:lastPrinted>
  <dcterms:created xsi:type="dcterms:W3CDTF">2010-07-30T11:24:43Z</dcterms:created>
  <dcterms:modified xsi:type="dcterms:W3CDTF">2019-08-08T13:41:29Z</dcterms:modified>
</cp:coreProperties>
</file>