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O:\Moji Dokumenti\RAZPISI 2020\POKOPALIŠČE RUDNIK\"/>
    </mc:Choice>
  </mc:AlternateContent>
  <bookViews>
    <workbookView xWindow="28680" yWindow="-120" windowWidth="29040" windowHeight="15840" tabRatio="678"/>
  </bookViews>
  <sheets>
    <sheet name="SKUPNA REKAPITULACIJA" sheetId="1" r:id="rId1"/>
    <sheet name="SPLOŠNE OPOMBE" sheetId="9" r:id="rId2"/>
    <sheet name="GRADBENO-OBRTNIŠKA DELA" sheetId="2" r:id="rId3"/>
    <sheet name="ELEKTRO INŠTALACIJE" sheetId="3" r:id="rId4"/>
    <sheet name="ZU_REKAPITUALCIJA" sheetId="4" r:id="rId5"/>
    <sheet name="ZU_PROMETNA" sheetId="5" r:id="rId6"/>
    <sheet name="Odvodnjavanje" sheetId="6" r:id="rId7"/>
    <sheet name="ZASADITVE" sheetId="7" r:id="rId8"/>
    <sheet name="stopnice" sheetId="8" state="hidden" r:id="rId9"/>
  </sheets>
  <definedNames>
    <definedName name="__xlnm.Print_Area">'GRADBENO-OBRTNIŠKA DELA'!$A$1:$F$328</definedName>
    <definedName name="agregat">#REF!</definedName>
    <definedName name="Excel_BuiltIn_Print_Area" localSheetId="2">'GRADBENO-OBRTNIŠKA DELA'!$A$1:$F$212</definedName>
    <definedName name="Excel_BuiltIn_Print_Area">#REF!</definedName>
    <definedName name="Excel_BuiltIn_Print_Area_1">#REF!</definedName>
    <definedName name="Excel_BuiltIn_Print_Area_1_1">'GRADBENO-OBRTNIŠKA DELA'!$A$1:$F$328</definedName>
    <definedName name="Excel_BuiltIn_Print_Area_1_1_1">#REF!</definedName>
    <definedName name="Excel_BuiltIn_Print_Area_10">#REF!</definedName>
    <definedName name="Excel_BuiltIn_Print_Area_11">#REF!</definedName>
    <definedName name="Excel_BuiltIn_Print_Area_12">'GRADBENO-OBRTNIŠKA DELA'!$A$1:$F$328</definedName>
    <definedName name="Excel_BuiltIn_Print_Area_13">#REF!</definedName>
    <definedName name="Excel_BuiltIn_Print_Area_2">#REF!</definedName>
    <definedName name="Excel_BuiltIn_Print_Area_2_1">#REF!</definedName>
    <definedName name="Excel_BuiltIn_Print_Area_3">#REF!</definedName>
    <definedName name="Excel_BuiltIn_Print_Area_3_1">#REF!</definedName>
    <definedName name="Excel_BuiltIn_Print_Area_4">#REF!</definedName>
    <definedName name="Excel_BuiltIn_Print_Area_4_1">#REF!</definedName>
    <definedName name="Excel_BuiltIn_Print_Area_5">#REF!</definedName>
    <definedName name="Excel_BuiltIn_Print_Area_5_1">'GRADBENO-OBRTNIŠKA DELA'!$A$1:$F$328</definedName>
    <definedName name="Excel_BuiltIn_Print_Area_5_1_1">'GRADBENO-OBRTNIŠKA DELA'!$A$1:$F$328</definedName>
    <definedName name="Excel_BuiltIn_Print_Area_6">#REF!</definedName>
    <definedName name="Excel_BuiltIn_Print_Area_6_1">#REF!</definedName>
    <definedName name="Excel_BuiltIn_Print_Area_7">#REF!</definedName>
    <definedName name="Excel_BuiltIn_Print_Area_8">#REF!</definedName>
    <definedName name="Excel_BuiltIn_Print_Area_9">#REF!</definedName>
    <definedName name="izves">#REF!</definedName>
    <definedName name="izvesek">#REF!</definedName>
    <definedName name="oddusek">#REF!</definedName>
    <definedName name="oprema">#REF!</definedName>
    <definedName name="_xlnm.Print_Area" localSheetId="1">'SPLOŠNE OPOMBE'!$A$1:$B$23</definedName>
    <definedName name="svetilka">#REF!</definedName>
    <definedName name="totem">#REF!</definedName>
    <definedName name="totm">#REF!</definedName>
    <definedName name="zastavk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29" i="7" l="1"/>
  <c r="F129" i="7" s="1"/>
  <c r="F126" i="7"/>
  <c r="D119" i="7"/>
  <c r="D122" i="7" s="1"/>
  <c r="F122" i="7" s="1"/>
  <c r="D113" i="7"/>
  <c r="F113" i="7" s="1"/>
  <c r="F109" i="7"/>
  <c r="F107" i="7"/>
  <c r="D99" i="7"/>
  <c r="F99" i="7" s="1"/>
  <c r="D95" i="7"/>
  <c r="D96" i="7" s="1"/>
  <c r="E93" i="7"/>
  <c r="F91" i="7"/>
  <c r="E84" i="7"/>
  <c r="D84" i="7"/>
  <c r="F80" i="7"/>
  <c r="D79" i="7"/>
  <c r="E71" i="7"/>
  <c r="D69" i="7"/>
  <c r="D63" i="7"/>
  <c r="D64" i="7" s="1"/>
  <c r="D59" i="7"/>
  <c r="D60" i="7" s="1"/>
  <c r="F60" i="7" s="1"/>
  <c r="D57" i="7"/>
  <c r="D58" i="7" s="1"/>
  <c r="F58" i="7" s="1"/>
  <c r="F53" i="7"/>
  <c r="F50" i="7"/>
  <c r="E48" i="7"/>
  <c r="F85" i="6"/>
  <c r="C85" i="6"/>
  <c r="F82" i="6"/>
  <c r="F87" i="6" s="1"/>
  <c r="F8" i="6" s="1"/>
  <c r="C82" i="6"/>
  <c r="F73" i="6"/>
  <c r="F75" i="6" s="1"/>
  <c r="F65" i="6"/>
  <c r="F62" i="6"/>
  <c r="F51" i="6"/>
  <c r="F53" i="6" s="1"/>
  <c r="C51" i="6"/>
  <c r="C44" i="6"/>
  <c r="F44" i="6" s="1"/>
  <c r="F46" i="6" s="1"/>
  <c r="C31" i="6"/>
  <c r="F20" i="6"/>
  <c r="F22" i="6" s="1"/>
  <c r="F24" i="6" s="1"/>
  <c r="F83" i="5"/>
  <c r="D81" i="5"/>
  <c r="F81" i="5" s="1"/>
  <c r="F79" i="5"/>
  <c r="F73" i="5"/>
  <c r="F75" i="5" s="1"/>
  <c r="F8" i="5" s="1"/>
  <c r="D67" i="5"/>
  <c r="F67" i="5" s="1"/>
  <c r="D63" i="5"/>
  <c r="F63" i="5" s="1"/>
  <c r="D59" i="5"/>
  <c r="F59" i="5" s="1"/>
  <c r="F50" i="5"/>
  <c r="D50" i="5"/>
  <c r="D48" i="5"/>
  <c r="F48" i="5" s="1"/>
  <c r="D44" i="5"/>
  <c r="F44" i="5" s="1"/>
  <c r="F40" i="5"/>
  <c r="D34" i="5"/>
  <c r="F34" i="5" s="1"/>
  <c r="D32" i="5"/>
  <c r="F32" i="5" s="1"/>
  <c r="F30" i="5"/>
  <c r="F28" i="5"/>
  <c r="F19" i="5"/>
  <c r="F22" i="5" s="1"/>
  <c r="F5" i="5" s="1"/>
  <c r="F89" i="3"/>
  <c r="F87" i="3"/>
  <c r="F85" i="3"/>
  <c r="F83" i="3"/>
  <c r="F81" i="3"/>
  <c r="F79" i="3"/>
  <c r="F77" i="3"/>
  <c r="F75" i="3"/>
  <c r="F73" i="3"/>
  <c r="F70" i="3"/>
  <c r="F68" i="3"/>
  <c r="F66" i="3"/>
  <c r="F64" i="3"/>
  <c r="F62" i="3"/>
  <c r="F59" i="3"/>
  <c r="F57" i="3"/>
  <c r="F55" i="3"/>
  <c r="F53" i="3"/>
  <c r="F51" i="3"/>
  <c r="F49" i="3"/>
  <c r="F42" i="3"/>
  <c r="F40" i="3"/>
  <c r="F38" i="3"/>
  <c r="F36" i="3"/>
  <c r="F410" i="2"/>
  <c r="F408" i="2"/>
  <c r="F402" i="2"/>
  <c r="F400" i="2"/>
  <c r="F398" i="2"/>
  <c r="F395" i="2"/>
  <c r="F389" i="2"/>
  <c r="F383" i="2"/>
  <c r="F380" i="2"/>
  <c r="F375" i="2"/>
  <c r="F371" i="2"/>
  <c r="F365" i="2"/>
  <c r="F360" i="2"/>
  <c r="F326" i="2"/>
  <c r="F325" i="2"/>
  <c r="F324" i="2"/>
  <c r="F318" i="2"/>
  <c r="F316" i="2"/>
  <c r="F315" i="2"/>
  <c r="F314" i="2"/>
  <c r="F309" i="2"/>
  <c r="F306" i="2"/>
  <c r="F303" i="2"/>
  <c r="F299" i="2"/>
  <c r="F297" i="2"/>
  <c r="F296" i="2"/>
  <c r="F288" i="2"/>
  <c r="F283" i="2"/>
  <c r="F279" i="2"/>
  <c r="F277" i="2"/>
  <c r="F276" i="2"/>
  <c r="F271" i="2"/>
  <c r="F270" i="2"/>
  <c r="F266" i="2"/>
  <c r="F260" i="2"/>
  <c r="F259" i="2"/>
  <c r="F258" i="2"/>
  <c r="F257" i="2"/>
  <c r="F254" i="2"/>
  <c r="F253" i="2"/>
  <c r="F245" i="2"/>
  <c r="F243" i="2"/>
  <c r="F242" i="2"/>
  <c r="F236" i="2"/>
  <c r="F232" i="2"/>
  <c r="F227" i="2"/>
  <c r="F226" i="2"/>
  <c r="F223" i="2"/>
  <c r="F222" i="2"/>
  <c r="F216" i="2"/>
  <c r="F213" i="2"/>
  <c r="F210" i="2"/>
  <c r="F168" i="2"/>
  <c r="F165" i="2"/>
  <c r="F163" i="2"/>
  <c r="F161" i="2"/>
  <c r="F158" i="2"/>
  <c r="F156" i="2"/>
  <c r="F153" i="2"/>
  <c r="F151" i="2"/>
  <c r="F149" i="2"/>
  <c r="F147" i="2"/>
  <c r="F144" i="2"/>
  <c r="F142" i="2"/>
  <c r="F119" i="2"/>
  <c r="F118" i="2"/>
  <c r="F117" i="2"/>
  <c r="F112" i="2"/>
  <c r="F110" i="2"/>
  <c r="F107" i="2"/>
  <c r="F105" i="2"/>
  <c r="F103" i="2"/>
  <c r="F102" i="2"/>
  <c r="F97" i="2"/>
  <c r="F82" i="2"/>
  <c r="F81" i="2"/>
  <c r="F77" i="2"/>
  <c r="F75" i="2"/>
  <c r="F67" i="6" l="1"/>
  <c r="F85" i="5"/>
  <c r="F9" i="5" s="1"/>
  <c r="F69" i="5"/>
  <c r="F7" i="5" s="1"/>
  <c r="F53" i="5"/>
  <c r="F77" i="6"/>
  <c r="F7" i="6" s="1"/>
  <c r="F95" i="7"/>
  <c r="F84" i="7"/>
  <c r="F44" i="3"/>
  <c r="C4" i="3" s="1"/>
  <c r="F328" i="2"/>
  <c r="F28" i="2" s="1"/>
  <c r="F84" i="2"/>
  <c r="F25" i="2" s="1"/>
  <c r="F121" i="2"/>
  <c r="F26" i="2" s="1"/>
  <c r="F171" i="2"/>
  <c r="F27" i="2" s="1"/>
  <c r="F412" i="2"/>
  <c r="F33" i="2" s="1"/>
  <c r="F385" i="2"/>
  <c r="F32" i="2" s="1"/>
  <c r="D36" i="5"/>
  <c r="F36" i="5" s="1"/>
  <c r="F5" i="6"/>
  <c r="F64" i="7"/>
  <c r="F91" i="3"/>
  <c r="F93" i="3" s="1"/>
  <c r="C5" i="3" s="1"/>
  <c r="C37" i="6"/>
  <c r="F37" i="6" s="1"/>
  <c r="F69" i="7"/>
  <c r="F119" i="7"/>
  <c r="F31" i="6"/>
  <c r="F130" i="7" l="1"/>
  <c r="D25" i="1" s="1"/>
  <c r="F34" i="2"/>
  <c r="F29" i="2"/>
  <c r="D7" i="3"/>
  <c r="D23" i="1" s="1"/>
  <c r="F6" i="5"/>
  <c r="F10" i="5" s="1"/>
  <c r="H27" i="4" s="1"/>
  <c r="F87" i="5"/>
  <c r="C34" i="6"/>
  <c r="F34" i="6" s="1"/>
  <c r="F39" i="6" s="1"/>
  <c r="F55" i="6" s="1"/>
  <c r="F36" i="2" l="1"/>
  <c r="F6" i="6"/>
  <c r="F9" i="6" s="1"/>
  <c r="F89" i="6"/>
  <c r="H29" i="4" s="1"/>
  <c r="H33" i="4" s="1"/>
  <c r="F38" i="2" l="1"/>
  <c r="F40" i="2" s="1"/>
  <c r="D22" i="1"/>
  <c r="D24" i="1"/>
  <c r="D26" i="1" l="1"/>
  <c r="D28" i="1" s="1"/>
  <c r="D34" i="1" s="1"/>
  <c r="D36" i="1" s="1"/>
  <c r="D38" i="1" s="1"/>
</calcChain>
</file>

<file path=xl/sharedStrings.xml><?xml version="1.0" encoding="utf-8"?>
<sst xmlns="http://schemas.openxmlformats.org/spreadsheetml/2006/main" count="1052" uniqueCount="748">
  <si>
    <t>Investitor:</t>
  </si>
  <si>
    <t>MESTNA OBČINA LJUBLJANA</t>
  </si>
  <si>
    <t>Mestni trg 1</t>
  </si>
  <si>
    <t>1000 Ljubljana</t>
  </si>
  <si>
    <t>Objekt:</t>
  </si>
  <si>
    <t>PIRITEV POKOPALIŠČA RUDNIK</t>
  </si>
  <si>
    <r>
      <t>Vsebina:</t>
    </r>
    <r>
      <rPr>
        <b/>
        <sz val="14"/>
        <color rgb="FF000000"/>
        <rFont val="Arial"/>
        <family val="2"/>
        <charset val="238"/>
      </rPr>
      <t xml:space="preserve"> POPIS  DEL</t>
    </r>
  </si>
  <si>
    <t xml:space="preserve">Projektant:                     </t>
  </si>
  <si>
    <t>ŠABEC KALAN ŠABEC ARHITEKTI</t>
  </si>
  <si>
    <t>Mojca Kalan Šabec, s.p.</t>
  </si>
  <si>
    <t>Hacquetova ul. 16, 1000 Ljubljana</t>
  </si>
  <si>
    <r>
      <t xml:space="preserve">Datum: </t>
    </r>
    <r>
      <rPr>
        <b/>
        <sz val="10"/>
        <color rgb="FF000000"/>
        <rFont val="Arial"/>
        <family val="2"/>
        <charset val="238"/>
      </rPr>
      <t>Ljubljana avgust 2020</t>
    </r>
  </si>
  <si>
    <t>SKUPNA REKAPITULACIJA</t>
  </si>
  <si>
    <t>1.</t>
  </si>
  <si>
    <t>GRADBENO OBRTNIŠKA DELA</t>
  </si>
  <si>
    <t>2.</t>
  </si>
  <si>
    <t>ELEKTRO INŠTALACIJSKA DELA</t>
  </si>
  <si>
    <t>3.</t>
  </si>
  <si>
    <t>ZUNANJA UREDITEV</t>
  </si>
  <si>
    <t>4.</t>
  </si>
  <si>
    <t>ZASADITVENA DELA</t>
  </si>
  <si>
    <t>SKUPAJ brez DDV:</t>
  </si>
  <si>
    <t>NEPREDVIDENA DELA 10%</t>
  </si>
  <si>
    <t>Vsa dela skupaj brez DDV:</t>
  </si>
  <si>
    <t>DDV (22%):</t>
  </si>
  <si>
    <t>Skupaj z DDV:</t>
  </si>
  <si>
    <r>
      <t>Vsebina:</t>
    </r>
    <r>
      <rPr>
        <b/>
        <sz val="14"/>
        <color rgb="FF000000"/>
        <rFont val="Arial"/>
        <family val="2"/>
        <charset val="238"/>
      </rPr>
      <t xml:space="preserve"> POPIS  DEL</t>
    </r>
  </si>
  <si>
    <r>
      <t>Popis GO del izdelal:</t>
    </r>
    <r>
      <rPr>
        <b/>
        <sz val="10"/>
        <rFont val="Arial"/>
        <family val="2"/>
        <charset val="238"/>
      </rPr>
      <t xml:space="preserve">                  tmGRA d.o.o.</t>
    </r>
  </si>
  <si>
    <t>Miha Prašnikar, gradb.inž.  G-3990</t>
  </si>
  <si>
    <r>
      <t xml:space="preserve">Datum: </t>
    </r>
    <r>
      <rPr>
        <b/>
        <sz val="10"/>
        <color rgb="FF000000"/>
        <rFont val="Arial"/>
        <family val="2"/>
        <charset val="238"/>
      </rPr>
      <t>Ljubljana avgust 2020</t>
    </r>
  </si>
  <si>
    <t>REKAPITULACIJA DEL</t>
  </si>
  <si>
    <t>A/</t>
  </si>
  <si>
    <t>Gradbena dela</t>
  </si>
  <si>
    <t>I.</t>
  </si>
  <si>
    <t>Pripravljalna dela</t>
  </si>
  <si>
    <t>II.</t>
  </si>
  <si>
    <t>Odstranitvena in rušitvena dela</t>
  </si>
  <si>
    <t>III.</t>
  </si>
  <si>
    <t>Zemeljska dela</t>
  </si>
  <si>
    <t>IV.</t>
  </si>
  <si>
    <t>Zidarska dela</t>
  </si>
  <si>
    <t>GRADBENA DELA SKUPAJ:</t>
  </si>
  <si>
    <t>B/</t>
  </si>
  <si>
    <t>Obrtniška dela</t>
  </si>
  <si>
    <t xml:space="preserve">Ključavničarska in pasarska dela </t>
  </si>
  <si>
    <t>Razna dela</t>
  </si>
  <si>
    <t>OBRTNIŠKA DELA SKUPAJ:</t>
  </si>
  <si>
    <t>SPLOŠNE OPOMBE ZA VSA DELA</t>
  </si>
  <si>
    <t>Izvajalec del je pred oddajo ponudbe dolžan preveriti ustreznost samih popisov del in količin glede na vse projekte, ki so mu na vpogled pri investitorju ali projektantu. V primeru odstopanj jih je dolžan zajeti v sklopu te ponudbe -Ločeno ali kot nepredvidena dela tako, da je objekt sposoben izvesti v skladu z razpisnimi pogoji in pogodbo.</t>
  </si>
  <si>
    <t>V vsaki ceni in za komplet je zajeti vse za gotove montirane in finalno obdelane izdelke - objekt kot celoto v skladu s projektom, brez dodatnih del, z izdelavo vse montažne tehnične dokumentacije, detajlov izvedbe, katerih potrditev je zagotoviti s strani projektanta. V ceni vseh postavk je zajeti še vse ostalo iz razpisnih pogojev, kar s tem popisom ni zajeto</t>
  </si>
  <si>
    <t>Vse izmere je potrebno preveriti po posameznih  projektih, v primeru nejasnosti se posvetovati s projektantom.</t>
  </si>
  <si>
    <t>Pri oddaji ponudbe naročniku je izvajalec je dolžan sam preveriti zmnožke in seštevke ter prenose le teh v rekapitulacijo.</t>
  </si>
  <si>
    <t>V primeru kakršnihkoli nejasnosti iz popisa del ali iz projekta je le te razčistiti pred oddajo ponudbe z odgovornim projektantom.</t>
  </si>
  <si>
    <t>V ceni posameznih postavk je potrebno zajeti tudi  redno čiščenje gradbišča, vse potrebne zaščite  obstoječih grobov in finano čiščenje celotnega območja, kjer se izvaja gradnja.</t>
  </si>
  <si>
    <t>Izvajalec mora v ceni postavk zajeti tudi izdelavo in dostavo vseh vzorcev in testnih polj,</t>
  </si>
  <si>
    <t>Vzorce pisno potrdi odgovorni projektant.</t>
  </si>
  <si>
    <t xml:space="preserve">OPOZORILA: </t>
  </si>
  <si>
    <t>mere je potrebno preveriti na terenu,</t>
  </si>
  <si>
    <t>posamezne spremembe in detajle je potrebno uskladiti na terenu s projektanti in izvajalci,</t>
  </si>
  <si>
    <t>če izvajalec opazi neskladje med projektom in stanjem na terenu ali kakršnokoli nepravilnost je o tem dolžan obvestiti projektanta in skupaj z njim poiskati ustrezno rešitev,</t>
  </si>
  <si>
    <t>spreminjanje projekta brez soglasja projektantov ni dovoljeno!</t>
  </si>
  <si>
    <t>Pri izvedbi del je potrebno paziti na obstoječe drevje, da se ne poškodujejo. Izvajalec v ponudbi upošteva morebitno potrebne zaščite, oziroma ostale posege na obstoječem drevju.</t>
  </si>
  <si>
    <t>V ceni je zajeti tudi vse  morebitno potrebne odre.</t>
  </si>
  <si>
    <t>V cni posameznih postav je potrebno upoštevati tudi izdelavo delavniških načrtov, ki jih izvajalec preda v potrditev arhitektu.</t>
  </si>
  <si>
    <t>NAVEDENE KOLIČINE SO POVZETE NA PODLAGI  NAČRTOV. OBRAČUN SE IZVEDE NA PODLAGI  TOČNO IZVEDENIH KOLIČIN, KI JIH IZVAJALEC PRIKAŽE V KNJIGI OBRAČUNSKIH IZMER.  GRADBENA KNJIGA SE VODI  SPROTI, TAKO DA JE MOŽNO POSAMEZNE KOLIČINE  SPROTI KONTROLIRATI.</t>
  </si>
  <si>
    <t>enota</t>
  </si>
  <si>
    <t>količina</t>
  </si>
  <si>
    <t>cena/enoto</t>
  </si>
  <si>
    <t>Znesek (EUR)</t>
  </si>
  <si>
    <t>Pripravljalna dela na gradbišču</t>
  </si>
  <si>
    <t>Dela je treba izvajati po določilih veljavnih tehničnih predpisov in skladno z obveznimi standardi in z Uredba o zagotavljanju varnostni in zdravja pri delu  na začasnih in premičnih gradbiščih (Ur.l.RS št. 83/05, 43/11)</t>
  </si>
  <si>
    <t xml:space="preserve">Zakoličba vključno z izdelavo zakoličbenega zapisnika in vsemi potrebnimi profili za izvedbo del,  ter izdelava geodetskega posnetka ob koncu gradnje. </t>
  </si>
  <si>
    <t>kpl</t>
  </si>
  <si>
    <t>Ureditev gradbišča, ograja, gradbiščna tabla, opozorila, gradbiščni WC,... vse v skladu z varnostnim načrtom (v kolikor je potreben) in v dogovoru z investitorjem.  Za ves čas gradnje.</t>
  </si>
  <si>
    <t>Prestavitev obstoječega spomenika NOB.</t>
  </si>
  <si>
    <t>V ceni je zajeti vse potrebne izkope zasipe, pripravo temlja na novi lokaciji ( betonski temelj  dim. 80/10/80cm)</t>
  </si>
  <si>
    <t>a.</t>
  </si>
  <si>
    <t>prestavitev  spomenika</t>
  </si>
  <si>
    <t>b.</t>
  </si>
  <si>
    <t>izvedba prekopa  posmrtnih ostankov</t>
  </si>
  <si>
    <t>4a</t>
  </si>
  <si>
    <t>4b</t>
  </si>
  <si>
    <t>5.</t>
  </si>
  <si>
    <t>5a</t>
  </si>
  <si>
    <t>5b</t>
  </si>
  <si>
    <t>PRIPRAVLJALNA DELA SKUPAJ:</t>
  </si>
  <si>
    <t>OP:</t>
  </si>
  <si>
    <r>
      <t xml:space="preserve">V ceni vseh postavk zajeti vsa pomožna dela, vsa zavarovanja rušitev, ves osnovni in pomožni material ter vse prenose in odvoze na </t>
    </r>
    <r>
      <rPr>
        <b/>
        <i/>
        <u/>
        <sz val="11"/>
        <color rgb="FF000000"/>
        <rFont val="Cambria"/>
        <family val="1"/>
        <charset val="238"/>
      </rPr>
      <t>stalno deponijo s plačilom taks</t>
    </r>
    <r>
      <rPr>
        <b/>
        <i/>
        <sz val="11"/>
        <color rgb="FF000000"/>
        <rFont val="Cambria"/>
        <family val="1"/>
        <charset val="238"/>
      </rPr>
      <t xml:space="preserve">. Vse rušitve je izvajati po navodilu statika. </t>
    </r>
  </si>
  <si>
    <t>Pri odvozu iz gradbišča upoštevati tudi plačilo vseh komunalnih taks in drugih stroškov z deponiranjem.</t>
  </si>
  <si>
    <t>Rušitev nevarnih gradbenih odpadkov je izvajati z ustreznimi zaščitnimi sredstvi. V skladu z navodili koordinatorja za varstvo pri delu.</t>
  </si>
  <si>
    <t>Odstranitev elementov elektro instalacij zajete v popisih elektro instalacij.</t>
  </si>
  <si>
    <t>V ceni postavk je potrebno zajeti vse potrebne delovne odre, podpiranja, zaščite,...v skladu s projekti in pravili stroke.</t>
  </si>
  <si>
    <t xml:space="preserve">Izvajalec mora  v ceni postavk upoštevati , da bo večino del potrebno izvesti ročno.  </t>
  </si>
  <si>
    <t>Na popdlagi  ogleda na objektu izvajalec oceni katera dela je možno izvesti strojno in glede na tehnologijo  izvedbe, ki jo bo uporabljal  ovrednoti posamezne postavke.</t>
  </si>
  <si>
    <t>Odstranitev  kovinskih stopnic skupaj s pripadajočimi temelji.</t>
  </si>
  <si>
    <t>Tlorisnih  dim. Cca. 350/100cm</t>
  </si>
  <si>
    <t>Odstranitev obstoječih betonskih tlakovcev.</t>
  </si>
  <si>
    <t>Op.: Naveden količine so ocenjene.</t>
  </si>
  <si>
    <t>odstranitev in odvoz na deponijo</t>
  </si>
  <si>
    <t>m2</t>
  </si>
  <si>
    <t>odstranitev, hranjenje in polaganje</t>
  </si>
  <si>
    <t>Odstranitev obstoječe žične ograje, s pripadajočimi temelji.</t>
  </si>
  <si>
    <t>m1</t>
  </si>
  <si>
    <t>Odstranitev kovinskih vrat skupaj s pripadajočimi temelji.</t>
  </si>
  <si>
    <t>dimenzije dokrilnih vrat cca 200/100cm.</t>
  </si>
  <si>
    <t>Demontaža opozorilnih tabel skupaj z pripradajočimi drogovi,  hranjenje za čas gradnje in ponovna montaža po končanju del. V cen ije zajeti tudi  izvedbo obbetoniranja drogov.</t>
  </si>
  <si>
    <t>kos</t>
  </si>
  <si>
    <t>6.</t>
  </si>
  <si>
    <t>Demontaža  obbstoječega stojala za kolesa.</t>
  </si>
  <si>
    <t>7.</t>
  </si>
  <si>
    <t>Rušenje raznih nepredvidenih betonskih/kamnitih konstrukcij.</t>
  </si>
  <si>
    <t>Op: Navedene količine so ocenjene!</t>
  </si>
  <si>
    <t>7a</t>
  </si>
  <si>
    <t xml:space="preserve">rušenje  </t>
  </si>
  <si>
    <t>7a1</t>
  </si>
  <si>
    <t>strojno rušenje</t>
  </si>
  <si>
    <t>m3</t>
  </si>
  <si>
    <t>7a2</t>
  </si>
  <si>
    <t>ročno rušenje</t>
  </si>
  <si>
    <t>7b</t>
  </si>
  <si>
    <t>rezanje</t>
  </si>
  <si>
    <t>ODSTRANITVENA IN RUŠITVENA DELA SKUPAJ:</t>
  </si>
  <si>
    <t>Dela je treba izvajati po določilih veljavnih tehničnih predpisov in skladno z obveznimi standardi.</t>
  </si>
  <si>
    <t>V ceni posameznih postavk za zemeljska dela  je upoštevati še:</t>
  </si>
  <si>
    <t xml:space="preserve"> - dela in ukrepe po določilih veljavnih predpisov varstva pri delu;</t>
  </si>
  <si>
    <t xml:space="preserve"> - pregled bočnih strani izk. vsak dan pred pričetkom dela zlasti pa po dež. vremenu, mrazu ali miniranju;</t>
  </si>
  <si>
    <t xml:space="preserve"> - čiščenje temeljnih izkopov neposredno pred pričetkom betoniranja.</t>
  </si>
  <si>
    <t>V ceni za enoto je treba upoštevati vsa dela, ki so opisana v posamezni postavki ter vsa dela in ukrepe iz zgornje točke tega splošnega opisa.</t>
  </si>
  <si>
    <t>Pri izvedbi izkopov je potrebno obvezno upoštevati navodila in mnenje geomehanika. Po opravljenem izkopu in kontroli geomehanik poda svoje mnenje, ki je merodajno za nadaljevanje dela.</t>
  </si>
  <si>
    <t xml:space="preserve">Ponudnik mora vkalkulirati strošek izvedbe začasne deponije za material za ponovni zasip in sicer v odvisnosti od možnosti ali deponija ob objektu ali pa na začasni deponiji izven lokacije gradnje. </t>
  </si>
  <si>
    <t>V primeru da posamezne postavke v popisu ne zajemajo celotnega opisa potrebnega za funkcionalno dokončanje dela, mora ponudnik izvedbo le tega vključiti v ceno na enoto!</t>
  </si>
  <si>
    <t>V  ceni na enoto je potrebno upoštevati vse prenose, transporte, pomožne dela, začasna podpiranja, premične odre in čiščenje po zaključku del, vso potrebno zaščito pred uničenjem oz. poškodovanjem, vsa nakladanja in prevoz odvečnega materiala oz. izkopa na začasno in stalno deponijo s plačilom takse za deponijo.</t>
  </si>
  <si>
    <t>Brežine izkopov je potrebno kopati pod naklonom, glede na trdnost kopane zemlje. Če se  koplje v večjo globino je treba kopati v obliki stopnic, oziroma izvesti ustrezno opiranje bočnih sten, kar je zajeti v ceni posamezne postavke za izkope.</t>
  </si>
  <si>
    <t>Izpodkopavanje zemlje je prepovedano.</t>
  </si>
  <si>
    <t xml:space="preserve">Količine vseh izkopov, zasipov kot tudi odvozov  so podane v raščenem stanju. </t>
  </si>
  <si>
    <t>Količine so približno izračunane na podlagi znanih  podatkov.  obračuna se točne količine na podlagi  dejansko izvedenih količin,  po  knjigi obračunskih izmer.</t>
  </si>
  <si>
    <t xml:space="preserve">Površinski odriv humusa debeline do 30 cm na začasno deponijo gradbenega materiala na gradbišču na razdalji do 20m zaradi kasnejšega razgrinjanja ob objektu, </t>
  </si>
  <si>
    <t>Razgrinjanje  humusa</t>
  </si>
  <si>
    <t>Nalaganje na gradbiščni deponiji,  transport po  parceli, razgrinjanje in planiranje.</t>
  </si>
  <si>
    <t>Široki (strojni) izkop  v globini do 150cm z odlaganjem materiala na gradbiščni deponiji.</t>
  </si>
  <si>
    <t>Strojni izkop za potrebe temeljev,. v globini do 100cm z odlaganjem  materiala na gradbiščni deponiji.</t>
  </si>
  <si>
    <t>Ročni izkop s prenosom na gradbiščno deponijo.</t>
  </si>
  <si>
    <t>Planiranje in utrjevanje izkopa do predpisane trdnosti, s strani geomehanika</t>
  </si>
  <si>
    <t>OP.: Fino planiranje dna izkopov z utrjevanjem po navodilih geomehanika.</t>
  </si>
  <si>
    <t>Dobava in polaganje filca za preprečevanje zamuljenja.  Ločilnisloj drenažna folija npr.: Geoprom</t>
  </si>
  <si>
    <t>8.</t>
  </si>
  <si>
    <t>Dobava in izvedba gramoznega nasutja, z utrjevanjem v plasteh do predpisane trdnosti v geomehanskem poročilu, oziroma po navodilih geomehanika.</t>
  </si>
  <si>
    <t>drobljenec D 32 v skupni debelini do 50cm.</t>
  </si>
  <si>
    <t>9.</t>
  </si>
  <si>
    <t>Dobava in vgradnja drenažnega materiala.</t>
  </si>
  <si>
    <t>10.</t>
  </si>
  <si>
    <t>Zasipi  z izkopanimi materiali ( z  nalaganjem  in transportom z gradbiščne deponije), z nabijanjem in utrjevanjem v plasteh, po navodilih geomehanika.</t>
  </si>
  <si>
    <t>11.</t>
  </si>
  <si>
    <t>Nalaganje in odvoz odvečnega materiala.</t>
  </si>
  <si>
    <t>Nalaganje na gradbiščni deponiji in transport na  trajno deponijo z plačilom vseh taks.</t>
  </si>
  <si>
    <t>12.</t>
  </si>
  <si>
    <t>13.</t>
  </si>
  <si>
    <t>Dobava in vgradnja kvalitetnega humusa v deb. minimalno 40cm.</t>
  </si>
  <si>
    <t>V ceni je zajeti tudi  finalno planiranje.</t>
  </si>
  <si>
    <t>ZEMELJSKA DELA SKUPAJ:</t>
  </si>
  <si>
    <t>Zidarska  dela</t>
  </si>
  <si>
    <t>Splošni opis</t>
  </si>
  <si>
    <t>Dela je potrebno izvajati po določilih veljavnih tehničnih predpisov in normativov in skladno z obveznimi standardi. Tudi vsi vgrajeni materiali morajo ustrezati določilom veljavnih tehničnih predpisov in veljavnim standardom.</t>
  </si>
  <si>
    <t>Vsa dela morajo biti izvršena tako, da je zagotovljena funkcionalnost, stabilnost, varnost, natančnost in življenjska doba posameznih elementov.</t>
  </si>
  <si>
    <t>Vsa dela je izvajati v skladu s projektno dokumentacijo.</t>
  </si>
  <si>
    <t>V ceni za enoto mora biti upoštevano, poleg del in ukrepov, opisanih pri posameznih vrstah del  še:</t>
  </si>
  <si>
    <t xml:space="preserve">  - dobava vsega osnovnega in pomožnega materiala z vsemi transporti in manipulativnimi stroški;  </t>
  </si>
  <si>
    <t xml:space="preserve">   - priprava malt;</t>
  </si>
  <si>
    <t xml:space="preserve"> - vsi notranji transporti materiala, polizdelkov in izdelkov;</t>
  </si>
  <si>
    <t>Navodila za betonska dela:</t>
  </si>
  <si>
    <t>Dela je treba izvajati po določilih veljavnih tehničnih predpisov in normativov in skladno z obveznimi standardi.</t>
  </si>
  <si>
    <t>Vgrajeni materiali za ta dela morajo po kvaliteti ustrezati določilom veljavnih tehničnih predpisov in veljavnim standardom.</t>
  </si>
  <si>
    <t>V ceni posameznih postavk za betonska dela je zajeti poleg izdelave dobave in vgradnje po opisu še:</t>
  </si>
  <si>
    <t xml:space="preserve"> - čiščenje in vlaženje opažev neposredno pred pričetkom betoniranja;</t>
  </si>
  <si>
    <t xml:space="preserve"> - manjša popravila opažev med betoniranjem;</t>
  </si>
  <si>
    <t xml:space="preserve"> - vgrajevanje betona v opaže ter premeščanje lijaka ali transportne cevi med betoniranjem;</t>
  </si>
  <si>
    <t xml:space="preserve"> - zgoščevanje betona</t>
  </si>
  <si>
    <t xml:space="preserve"> - nega betona: močenje, zaščita pred mrazom, vetrom, tresljaji, soncem itd;</t>
  </si>
  <si>
    <t xml:space="preserve"> - čiščenje betonskega železa od blata, rje, ki se lušči, maščobe; postavljanje podložk in začasno vezanje</t>
  </si>
  <si>
    <t xml:space="preserve"> - kontrolirati, da so vsa sidra, škatle, vložki, doze, cevi in podobno, na predvidenih mestih.</t>
  </si>
  <si>
    <t>V ceni za enoto mora biti upoštevano poleg del, opisanih v posamezni postavki  še:</t>
  </si>
  <si>
    <t xml:space="preserve"> - dobava vsega potrebnega materiala z vsemi transporti in manipulativnimi stroški ter ustreznim skladiščenjem in transporti do mesta mešanja;</t>
  </si>
  <si>
    <t xml:space="preserve"> - izdelava betona;</t>
  </si>
  <si>
    <t xml:space="preserve"> - vsi transporti materiala, polizdelkov in izdelkov do mesta vgrajevanja ter vsi potrebni delovni odri</t>
  </si>
  <si>
    <t>Za obliko in mesto morebitne delovne rege oz. prekinitve betoniranja se je treba predhodno dogovoriti s projektantom - statikom.</t>
  </si>
  <si>
    <t>Betonska armatura mora biti obdelana v skladu z veljavnimi predpisi in točno po armaturnih načrtih; pritrjena mora biti tako, da ostane med betoniranjem na svojem mestu in v zahtevanem položaju.</t>
  </si>
  <si>
    <t>Za izvajalca del so merodajne zahtevane trdnosti betonov, ki so navedene v posamezni postavki popisa oziroma v statičnem računu in armaturnih načrtih. V primeru neskladnosti velja tolmačenje statika.</t>
  </si>
  <si>
    <t xml:space="preserve">Betonska dela splošno: 
Konstrukcije iz betona morajo biti ravne, izdelane po opažnem načrtu, brez votlih mest in brez iztekanj cementnega gela na stikih opažev. Nega betona vsebuje zaščito vgrajenega betona do polne trdnosti pred prevelikim izhlapevanjem vode iz betona, kakor tudi zaščito pred nizkimi temperaturami.  Izvajalec mora pustiti v vseh betonskih konstrukcijah odprtine za montažo instalacij.  
Splošno o izgledu betonov:  Vsi betoni morajo biti izdelani v  kvalitetnem opažu in ravni. </t>
  </si>
  <si>
    <t>Vse betonske površine mora izvajalec predati popolnoma ravne, vse neravnine, ki bi jih bilo eventualno potrebno izravnati bodo upoštevane kot nekvalitetne  in gredo na račun izvajalca betonskih del.</t>
  </si>
  <si>
    <t>Pred izvedbo AB del je preveriti in upoštevati vsa navodila in opombe, ki so navedene pri opažih.</t>
  </si>
  <si>
    <t>Pri izvajanju betonskih del je nujno upoštevati vsa navodila statika, ki so podana v njegovem tehničnem poročilu. Vse po detajlih projekta PZI.</t>
  </si>
  <si>
    <t>Dobava in vgradnja hidroizolacijskega premaza (v dveh slojih)  na cementni osnovi, kot npr.: HIDROSTOP ELASTIK.</t>
  </si>
  <si>
    <t>V ceni je zajeti tudi ustrezno pripravo podlage po navodilih proizvajalca.</t>
  </si>
  <si>
    <t>Obdelava obstoječega zidu (spomenik Salezijancem na stiku z novo AB steno.</t>
  </si>
  <si>
    <t>V ceni je zajeti čiščenje podlage in izvedba izravnave.</t>
  </si>
  <si>
    <t>Dobava in vgradnja  podložnega betona C15/20, vgrajenega  pod AB temeljne konstrukcije.</t>
  </si>
  <si>
    <t>V ceni je za potrebno zajeti tudi ves  morebitno potreben opaž.</t>
  </si>
  <si>
    <t>Dobava materiala in izvedba AB temeljev in sten za  gabionske zidove.</t>
  </si>
  <si>
    <t>Temelji</t>
  </si>
  <si>
    <t>4a1</t>
  </si>
  <si>
    <t>beton  C25/30</t>
  </si>
  <si>
    <t>4a2</t>
  </si>
  <si>
    <t>nevidni  opaž</t>
  </si>
  <si>
    <t>Oporna stena</t>
  </si>
  <si>
    <t>4b1</t>
  </si>
  <si>
    <t>4b2</t>
  </si>
  <si>
    <t>Dobava, izdelava in postavitev gabionskih kamnitih zidov.</t>
  </si>
  <si>
    <t>V ceni je zajeti ves potreben material, delo, transporte, ter ves pomožni material, vse za finalno izvedbo.</t>
  </si>
  <si>
    <t>Dobava materiala in izvedba  gabionskega zidu širine 50cm</t>
  </si>
  <si>
    <t>Gabionski zid širine 50cm izveden iz: FeZn žične košare, žica 4/5,5mm, dimenzija  mrežnih odprtin 50/194mm, višine 50cm, dolžine 50, 100 in 200cm, polnjeno z lokalnim kamenjem sivo rjave barve, frakcija  70 do 150.</t>
  </si>
  <si>
    <t>zid višine od 150 do 200cm, dolžina zidu cca. 89m.</t>
  </si>
  <si>
    <t>Dobava materiala in izvedba  gabionskega zidu širine 30cm</t>
  </si>
  <si>
    <t>Gabionski zid širine 50cm izveden iz: FeZn žične košare, žica 4/5,5mm, dimenzija  mrežnih odprtin 50/194mm, višine 50cm,  dolžine  50, 100,200cm, polnjeno z lokalnim kamenjem sivo rjave barve, frakcija  70 do 150.</t>
  </si>
  <si>
    <t>zid višine 100cm, dolžina zidu cca. 53m.</t>
  </si>
  <si>
    <t>6</t>
  </si>
  <si>
    <t>Dobava materiala in izvedba AB temeljev za  novo jekleno stopnišče.</t>
  </si>
  <si>
    <t>temelja dim. 50/100/60cm</t>
  </si>
  <si>
    <t>6a</t>
  </si>
  <si>
    <t>beton C25/30</t>
  </si>
  <si>
    <t>6b</t>
  </si>
  <si>
    <t>opaž nevidnih konstrukcij</t>
  </si>
  <si>
    <t>Dobava materiala in izvedba podbetoniranja  obstoječega  obeležja salezijancev, do globine  minimalno 80cm po novim nivojem  poti.</t>
  </si>
  <si>
    <t>V ceni je zajeti ves potreben material, delo, pomožni material.</t>
  </si>
  <si>
    <t>Dobava materiala in izvedba  kolumbarijskega zidu.</t>
  </si>
  <si>
    <t>Izvedba monolitnega betona</t>
  </si>
  <si>
    <t>a.1.</t>
  </si>
  <si>
    <t xml:space="preserve">temelj preseka </t>
  </si>
  <si>
    <t>a.1.1.</t>
  </si>
  <si>
    <t>dobava in vgrajevanje  betona C25/30, presek  nad 0,30 m3/m2</t>
  </si>
  <si>
    <t>a.1.2.</t>
  </si>
  <si>
    <t>nevidni  enostranski opaž</t>
  </si>
  <si>
    <t>a.2.</t>
  </si>
  <si>
    <t xml:space="preserve">Stena </t>
  </si>
  <si>
    <t>a.2.1.</t>
  </si>
  <si>
    <t>a.2.2.</t>
  </si>
  <si>
    <t>dobava in vgrajevanje  betona C25/30, presek  nad  0,16 m3/m2</t>
  </si>
  <si>
    <t>a.2.3.</t>
  </si>
  <si>
    <t>vidni enostranski opaž</t>
  </si>
  <si>
    <t>a.2.4.</t>
  </si>
  <si>
    <t>vidni  enostranski opaž izveden iz kosmatih  smrekovih desk, položenih vertikalno.</t>
  </si>
  <si>
    <t>Dobava materiala, izdelava in montaža  prefabriciranih betonskih brušenih, poliranih  elementov.</t>
  </si>
  <si>
    <t>V ceni ji zajeti ves potreben material ( beton, opaže, amaturo), ves sidrni inox material, vse potrebne transporte,  fine obdelave (brušenje), izvedbo zaščitnega hidrofobnega premaza ,…vse za finalno izvedbo.</t>
  </si>
  <si>
    <t>Izvajalec izdela delavniške načrte in jih predloži arhitektu v potrditev.</t>
  </si>
  <si>
    <t>b.1.</t>
  </si>
  <si>
    <t xml:space="preserve">Betonska kapa </t>
  </si>
  <si>
    <t>betonska kapa delno v naklonu dim. 10-8cm širine cca. 80cm</t>
  </si>
  <si>
    <t>b.2.</t>
  </si>
  <si>
    <t>Betonske plošče za  izvedbo  žarnih niš</t>
  </si>
  <si>
    <t>b.2.1.</t>
  </si>
  <si>
    <t>horizontalne plošče dim. 59/48/8cm</t>
  </si>
  <si>
    <t>b.2.2.</t>
  </si>
  <si>
    <t>vertikalne plošče dim. 59/40/8cm</t>
  </si>
  <si>
    <t>Dobava, izdelava in vgranja  napisnih kamnitih plošč</t>
  </si>
  <si>
    <t>plošča dim 39/39cm deb. 3cm, pohorski tonalit, brušeni robovi</t>
  </si>
  <si>
    <t>V ceni je zajeti tudi  pritrdilni  inox elemente, vijaki  M8 60mm z varnostno glavo po naročilu (glej detajl)! V niši privijačen  inox profil  20/30mm,  inox  pri trdilni material prašno barvan  Ral 7024 MAT.</t>
  </si>
  <si>
    <t>9a</t>
  </si>
  <si>
    <t>dobava plošč</t>
  </si>
  <si>
    <t>9b</t>
  </si>
  <si>
    <t>vgradnja plošč   z pritrdilnim materialom</t>
  </si>
  <si>
    <t>Dobava, izdelava in montaža  pločevinaste obloge betonske kape.</t>
  </si>
  <si>
    <t>pločevinasta kapa z  odkapnim robom titan cink kot npr.: Reinzink pločevina ( temno siva)  deb. 0.7 rš. 90cm</t>
  </si>
  <si>
    <t>podloga pločevina OSB plošča deb. 22mm</t>
  </si>
  <si>
    <t>Dobava in polaganje betonskih tlakovcev.</t>
  </si>
  <si>
    <t>betonski tlakovci sive barve, debeline 6cm 3 dimenzije ( 10/20,20/20,20/30cm), položeni v padcu, zafugirani  z mivko. Tlakovci  kot npr.: PODLESNIk MODELLO PRESTIGE.</t>
  </si>
  <si>
    <t>Montažno drenažni sloj  pesek 4-8mm, v deb. 4cm, ločilni sloj  drenažna folija npr.: Geoprom.</t>
  </si>
  <si>
    <t>Op: V ceni je zajeti ves potreben material in delo, po  zgornjem opisu in navodilih proizvajalca, kot tudi vsa potrebna opasovanja in žaganje, ter utrjevanje z vibriranjem po navodilih proizvajalca.</t>
  </si>
  <si>
    <t>Dobava materiala, izdelava in montaža  prefabriciranih betonskih zagatnic.</t>
  </si>
  <si>
    <t>V ceni je zajeti ves potreben material ( beton, opaže, amaturo), ves sidrni inox material, vse potrebne transporte ,…vse za finalno izvedbo.</t>
  </si>
  <si>
    <t>Izvajalec izdela dlavniške načrte in jih predloži arhitektu v potrditev.</t>
  </si>
  <si>
    <t>OP.: Prefabricirana izvedba je predvidena zaradi  težkega  dostopa, v kolikor se v času gradnje izkaže, da je mogoče izvesti monolitni  betonski zid se preuči tudi ta opcija - po dogovoru z projektantom in investitorjem.</t>
  </si>
  <si>
    <t>predvidene dimenzije posameznih kosov 10/20cm 3 kosi, vrhnji element tipski cestni robnik dim. 8/20cm  služi kot robnik ( zajeti tudi obbetoniranje in fugiranje),  dolžina elementov po dogovoru,</t>
  </si>
  <si>
    <t>skupna višina zagatne stene cca. 85cm</t>
  </si>
  <si>
    <t>Dobava materiala in izvedba novega betonskega stopnišča.</t>
  </si>
  <si>
    <t>13a</t>
  </si>
  <si>
    <t>beton C25/30,  temeljev in  rame - kot podloga za prefabrikate.</t>
  </si>
  <si>
    <t>13b</t>
  </si>
  <si>
    <t>14.</t>
  </si>
  <si>
    <t>Prefabricirane nastopne ploskve.</t>
  </si>
  <si>
    <t>Betonske plošče dim. 15/34/120+80cm, ravno obdelane, peskane, nedrseče, položene  v beton.</t>
  </si>
  <si>
    <t>V ceni je zajeti ves potreben material ( beton, opaže, amaturo), ves sidrni inox material, vse potrebne transporte,  zaščitni premaz za beton ,…vse za finalno izvedbo.</t>
  </si>
  <si>
    <t>15</t>
  </si>
  <si>
    <t>Dobava in izvedba betonskega  robnika</t>
  </si>
  <si>
    <t>V ceni je zajeti tudi  izvedbo temelja, obbetoniranja in fugiranje, ter peskanje zgornje površine.</t>
  </si>
  <si>
    <t>16.</t>
  </si>
  <si>
    <t>Dobava in gradnja drenažne cevi fi 100mm.</t>
  </si>
  <si>
    <t>V ceni je zajet itudi pripravo podlage in obsipavanje z drenažnim materialom.</t>
  </si>
  <si>
    <t>17.</t>
  </si>
  <si>
    <t>Dobava in vgrajevanje drenažnega betona po navodilih  v geomehanskem poročilu.</t>
  </si>
  <si>
    <t>OP.: Navedena količina je ocenjena.</t>
  </si>
  <si>
    <t>18.</t>
  </si>
  <si>
    <t xml:space="preserve">Dobava in vgradnja  armature v monolitne betonske konstrukcije. </t>
  </si>
  <si>
    <t>OP.: Armatura prefabriciranih elementov ni zajeta v tej količini in jo je potrebno upoštevati v ceni  posameznih prefabriciranih elementov.</t>
  </si>
  <si>
    <t>18a</t>
  </si>
  <si>
    <t>do fi 12 mm</t>
  </si>
  <si>
    <t>kg</t>
  </si>
  <si>
    <t>18b</t>
  </si>
  <si>
    <t>nad fi 12 mm</t>
  </si>
  <si>
    <t>18c</t>
  </si>
  <si>
    <t>Dobava, obdelava, polaganje in vezanje armaturnih mrež</t>
  </si>
  <si>
    <t>19.</t>
  </si>
  <si>
    <t>Dobava in vgradnja  čepaste folije kot npr.: Tefond.</t>
  </si>
  <si>
    <t>OP.: Naveden količina je ocenjena.</t>
  </si>
  <si>
    <t>20.</t>
  </si>
  <si>
    <t>Režijske ure</t>
  </si>
  <si>
    <t>Navede količine so ocenjene!</t>
  </si>
  <si>
    <t>Poraba ur po predhodni potrditvi  s strani naročnika in vpisom v gradbeni dnevnik.</t>
  </si>
  <si>
    <t>20a</t>
  </si>
  <si>
    <t>ocena ur NK</t>
  </si>
  <si>
    <t>ur</t>
  </si>
  <si>
    <t>20b</t>
  </si>
  <si>
    <t>ocena ur PK</t>
  </si>
  <si>
    <t>20c</t>
  </si>
  <si>
    <t>ocena ur KV</t>
  </si>
  <si>
    <t>ZIDARSKA  DELA SKUPAJ:</t>
  </si>
  <si>
    <t>OBRTNIŠKA DELA</t>
  </si>
  <si>
    <t>Vsi zvari morajo biti estetsko oblikovani in polno zapolnjeni</t>
  </si>
  <si>
    <t>Dela je treba izvajati po določilih začasnih tehničnih predpisov in skladno z obveznimi standardi.</t>
  </si>
  <si>
    <t>Material za ta dela mora po kvaliteti ustrezati določilom veljavnih normativov in standardi.</t>
  </si>
  <si>
    <t>Za izvedbo so merodajni detajli iz arhitektonskega načrta in načrti konstrukcije ter tolmačenja glavnega projektanta in statika.</t>
  </si>
  <si>
    <t>V ceni za enoto je potrebno upoštevati, poleg del, opisanih v posamezni postavki še:</t>
  </si>
  <si>
    <t xml:space="preserve"> - snemanje potrebnih izmer na objektu;</t>
  </si>
  <si>
    <t xml:space="preserve"> - pregled pripravljenih podlog in fino čiščenje le teh pred pričetkom dela;</t>
  </si>
  <si>
    <t xml:space="preserve"> - dobavo vsega osnovnega, pritrdilnega, spojnega in pomožnega materiala ter pri oknih in vratih tudi okovja in kljuk; z vsemi transportnimi in manipulativnimi stroški;</t>
  </si>
  <si>
    <t xml:space="preserve"> - delo v delavnici in na objektu, z vsemi dajatvami;</t>
  </si>
  <si>
    <t xml:space="preserve"> - čiščenje železnih izdelkov in 2x miniziranje, če ni v posamezni postavki drugače zahtevano;</t>
  </si>
  <si>
    <t xml:space="preserve"> - prevoz izdelkov na objekt, z nakladanjem, razkladanjem, skladiščenjem in prenosi do mesta vgraditve oz. montaže;</t>
  </si>
  <si>
    <t xml:space="preserve"> - čiščenje izdelkov in prostorov po izvršeni montaži ter zavarovanje do predaje naročniku;</t>
  </si>
  <si>
    <t xml:space="preserve"> - vsa dela in ukrepe po določilih veljavnih predpisov varstva pri delu;</t>
  </si>
  <si>
    <t xml:space="preserve"> - vse tesnitve pri oknih in vratih;</t>
  </si>
  <si>
    <t xml:space="preserve"> - dobavo in vgrajevanje stekla po opisih.</t>
  </si>
  <si>
    <t>Obračun del se vrši v merskih enotah, ki so označene v posamezni postavki.</t>
  </si>
  <si>
    <t>V primeru nejasnosti se je izvajalec del oz. ponudnik, dolžan posvetovati s projektantom in statikom že v času izdelave ponudbe.</t>
  </si>
  <si>
    <t>Druge pripombe:</t>
  </si>
  <si>
    <t xml:space="preserve"> - v cenah na enoto je potrebno predvideti tudi strošek delavniških načrtov, katere potrdi odgovorni projektant gradbenih konstrukcij in arhitekture.</t>
  </si>
  <si>
    <t xml:space="preserve"> - v cenah na enoto je potrebno predvideti tudi strošek nadzora in pridobitve potrdila o ustreznosti izvedbe kovinskih konstrukcij</t>
  </si>
  <si>
    <t xml:space="preserve"> - vse materiale mora pred vgradnjo potrditi odgovorni projektant</t>
  </si>
  <si>
    <t xml:space="preserve"> - mere je potrebno preveriti na objektu</t>
  </si>
  <si>
    <t xml:space="preserve"> - vsa jeklena konstrukcija mora biti ustrezno portipožarno zaščitena skladno z študijo požarne varnosti - prevri po študiji, če je potrebno </t>
  </si>
  <si>
    <t>Izvajalec mora izdelati in dati v pisno potrditev delavniške in montažne načrte za vse elemente odgovornemu projektantu statiku in dostaviti  vzorce finalnih obdelav.</t>
  </si>
  <si>
    <t>Dobava, izdelava in montaža kovinske ograje</t>
  </si>
  <si>
    <t>Ograja izvedena iz   trakov iz vremensko odpornega jekla kot npr.: Corten:
vertikalni  nosilni trakovi  dim. 15/60mm
horizontalne povezave dim. 15/60mm
 vmesne vertikalne stojke 6/60mm</t>
  </si>
  <si>
    <t>nosilne stojke so  pritrjene v gabioske košare z FeZn objekmkami  2x po višini.</t>
  </si>
  <si>
    <t>višina ograje 140cm, nosilne stojke višine 190cm, v rastru cca 90cm.</t>
  </si>
  <si>
    <t>1a</t>
  </si>
  <si>
    <t>Doplačilo za izvedbo vrat v  kovinski ograji.</t>
  </si>
  <si>
    <t>Dobava, izdelava in montaža  kovinskih stopnic.</t>
  </si>
  <si>
    <t>V ceni je zajeti tudi ves pridtrdilni in sidrni material.</t>
  </si>
  <si>
    <t>Vsi elementi so izvedeni iz  vremensko odpornega jekla, kot npr.:  CORTEN!</t>
  </si>
  <si>
    <t>2a</t>
  </si>
  <si>
    <t>stopnice</t>
  </si>
  <si>
    <t>nosilni vertiklani stebri dim. 100/100/4mm  in 50/100/4mm sidrani v AB temelje.</t>
  </si>
  <si>
    <t>nosilna rama in  nastopne ploskve iz corten traku dim 20/200mm,  in bigane pločevine deb 5mm.</t>
  </si>
  <si>
    <t>2b</t>
  </si>
  <si>
    <t>ograja</t>
  </si>
  <si>
    <t xml:space="preserve">nosilni elementi ograje: </t>
  </si>
  <si>
    <t>corten trak dim. 10/40mm</t>
  </si>
  <si>
    <t>corten pločevina 3mm</t>
  </si>
  <si>
    <t>2c</t>
  </si>
  <si>
    <t>ročaj</t>
  </si>
  <si>
    <t>Ročaj lesen  TEAK les dim. 25/40mm oljen, vijačen s spodnje strani</t>
  </si>
  <si>
    <t>Dobava, izdelava in montaža  inox kavljev za obešanje  vencev.</t>
  </si>
  <si>
    <t>KLJUČAVNIČARSKA IN PASARSKA DELA:</t>
  </si>
  <si>
    <t>Dobava materiala in izvedba  betonske klopi.</t>
  </si>
  <si>
    <t>Betonska klop sestavljena iz  2 kosov, dim.  60+60/60/40cm brušen poliran beton.</t>
  </si>
  <si>
    <t>Obloga klopi  lesene letve ( les teak)  dim. Letev 50/50cmm posneti robovi, letve  dvignjene  ob betona z distančno inox letvijo, letve vijačene z inox vijaki.</t>
  </si>
  <si>
    <t>V ceni je poleg vsega potrebnega materiala ( beton, opaž, armatura, les,..pritrdilni material) tudi ves pomožni material,  delo, transport in  vse potrebne zaščitne premaze za les in beton.</t>
  </si>
  <si>
    <t>Op: Glej detajle v projektu arhitekture.</t>
  </si>
  <si>
    <t>Dobava in postavitev  tiskih kovinskega  stojala za  2 kolesi. INOX</t>
  </si>
  <si>
    <t>80/110/5, namestitev v straeb pušo</t>
  </si>
  <si>
    <t>Dobava in vgradnja  kvalitetnega humusa  v   debelini cca. 20cm, z finim planiranjem.</t>
  </si>
  <si>
    <t>DoBAva materiala in izvedba  zatravitve.</t>
  </si>
  <si>
    <t>Dobava materiala in izvedba sanacije fasadne stene v primeru poškodb ob  sanaciji stopnic.</t>
  </si>
  <si>
    <t>sanacija  pokodovanega ometa - lokalno</t>
  </si>
  <si>
    <t>izvedba novega ometa - lokalno</t>
  </si>
  <si>
    <t>barvanje fasade  z  paropropustno barvo</t>
  </si>
  <si>
    <t>Op: Navedena količina je ocenjena.</t>
  </si>
  <si>
    <t>Vrtanje lukenj fi cca 150mm v steni deb. Cca 50cm.</t>
  </si>
  <si>
    <t>Dobava in vgradnja fasadnih rešetk   velikosti fi150mm.</t>
  </si>
  <si>
    <t>RAZNA DELA SKUPAJ:</t>
  </si>
  <si>
    <t>REKAPITULACIJA ELEKTRIČNIH INSTALACIJ</t>
  </si>
  <si>
    <t>GRADBENA DELA - ZUNANJA UREDITEV, NN DOVOD</t>
  </si>
  <si>
    <t>ELEKTROMONTAŽNA DELA - ZUNANJA UREDITEV, 
NN DOVOD</t>
  </si>
  <si>
    <t>SKUPAJ:</t>
  </si>
  <si>
    <t>OPOMBA:</t>
  </si>
  <si>
    <t xml:space="preserve">Za vse postavke popisa je potrebno v ceni na enoto upoštevati nabavo, dobavo in vgradnjo oz montažo. </t>
  </si>
  <si>
    <t xml:space="preserve">Navedena oprema oz. material je informativnega značaja, ki odgovarja zahtevani kvaliteti. Če bo ponujena drugačna oprema oz. material, mora biti enake ali boljše kvalitete.
</t>
  </si>
  <si>
    <t>Če se ugotovi, da je ponujena oprema oz. materiali slabše kvalitete kot projektirano oziroma ne dosega zahtevane parametre, bo izvajalec vgradil opremo oz. materiale po projektni dokumentaciji.</t>
  </si>
  <si>
    <t>SPLOŠNO</t>
  </si>
  <si>
    <t>Pri izdelavi ponudbe na podlagi predmetnega popisa je potrebno v ceni posamezne enote ali sistema navedenega v popisu upoštevati:</t>
  </si>
  <si>
    <t>Dobavo materiala, ustrezno zaščitenega proti poškodbam, z vsemi transportnimi in manipulativnimi stroški, stroški zavarovanj, skladiščenja med transportom ali pred montažo. Pred montažo se vsak kos posebej pregleda in ugotovi ustreznost glede na zahteve. Vsaka naprava mora biti opremljena z navodili za obratovanje v slovenskem jeziku.</t>
  </si>
  <si>
    <t>Pripravo dokumentacije skladno s »Pravilnikom o gradbenih proizvodih«, ki jo izvajalec pred montažo preda nadzornemu organu (atesti, izjave o skladnosti, CE certifikati, tehnična soglasja…)</t>
  </si>
  <si>
    <t>Montažo materiala, izvedeno s strani strokovno usposobljene osebe, po potrebi osebe, ki je pooblaščena za montažo. Vsa oprema mora biti montirana skladno z navodili proizvajalca. V sklopu montaže je potrebno upoštevati ves drobni montažni in tesnilni material, pripravljalna in zaključna dela, izdelavo morebiti potrebnih prebojev in dolbenj.</t>
  </si>
  <si>
    <t>Zaščito vgrajenega materiala na objektu proti poškodbam nastalim zaradi izvajanja gradbenih ali ostalih del po vgradnji materiala.</t>
  </si>
  <si>
    <t>Pripravo dokumentacije o ustrezni montaži elementov ali naprav z zapisniki o kontroli električnih in cevnih povezav posamezne naprave ali zagonu naprav s strani za to pooblaščene organizacije ali proizvajalca, če je to potrebno.</t>
  </si>
  <si>
    <t>Zagon in kontrola posameznega sistema v celoti ter izdelava zapisnika o funkcionalnosti sistema.</t>
  </si>
  <si>
    <t>Vris sprememb, nastalih med gradnjo v PZI načrt ter predaja teh izdelovalcu PID načrta.</t>
  </si>
  <si>
    <t>V ponudbi je potrebno zajeti dobavo, montažo in priklop izbrane opreme!</t>
  </si>
  <si>
    <t>V popisu so podani tipi elektro opreme različnih proizvajalcev. Vgradi se lahko podana oprema proizvajalcev, oziroma se lahko izbere ustrezno enakovredno elektro opremo, ki ima ustrezne ateste, katere opredeljuje slovenska zakonodaja in kvalitetno ustrezajo tehničnemu opisu.</t>
  </si>
  <si>
    <t>Izdelava dokazila o zanesljivosti objekta skladno z veljavnim pravilnikom.</t>
  </si>
  <si>
    <t xml:space="preserve">Priprava podrobnih navodil za obratovanje in vzdrževanje elementov in sistemov v objektu. Uvajanje upravljavca sistemov investitorja, poučevanja, šolanja ter pomoč v prvem letu obratovanja. </t>
  </si>
  <si>
    <t>Dolbenje zidu in pomožna gradbena dela niso v popisu!</t>
  </si>
  <si>
    <t>Cene so projektantske informativne!</t>
  </si>
  <si>
    <t>Cene ne vključujejo DDV!</t>
  </si>
  <si>
    <t>pozicija</t>
  </si>
  <si>
    <t>opis</t>
  </si>
  <si>
    <t>vrednost</t>
  </si>
  <si>
    <t>ELEKTRO INŠTALACIJE</t>
  </si>
  <si>
    <t>1.1.</t>
  </si>
  <si>
    <t>Zakoličba tras na področju predvidene gradnje</t>
  </si>
  <si>
    <t>1.2.</t>
  </si>
  <si>
    <t>Kabelski jasek BC fi 0,4 m, globine 0,6 m, (notranje mere). Ročno vgrajevanje betona MB - 30, komplet z dobavo in izdelavo prebojev za uvajanje cevi. Dobava in vgradnja pohodnega LŽ pokrova 0,4x0,4m / 15kN</t>
  </si>
  <si>
    <t>kom</t>
  </si>
  <si>
    <t>1.3.</t>
  </si>
  <si>
    <t>Izkop jarka za položitev cevi ročni - strojni izkop. Izkop 0,9m globine in 0,5m širine. Planiranje dna kanala. Dobava in prevoz tampona. Ročni zasip, strojni zasip kanala. Ročno nakladanje materiala. Prevoz odpadnega materiala na deponijo.</t>
  </si>
  <si>
    <t>1.4.</t>
  </si>
  <si>
    <t>Izdelava tipskega betonskega temelja dimenzije 1300x1300x1000mm (DxŠxV) za postavitev kandelabra svetilke</t>
  </si>
  <si>
    <t>GRADBENA DELA - ZUNANJA UREDITEV, NN DOVOD SKUPAJ:</t>
  </si>
  <si>
    <t>ELEKTROMONTAŽNA DELA - ZUNANJA UREDITEV, NN DOVOD</t>
  </si>
  <si>
    <t>2.1.</t>
  </si>
  <si>
    <t xml:space="preserve">Cev STIGMAFLEX "EE" ∅ 63mm, komplet z spojnimi kosi in polaganjem v predpripravljen teren, brez zasipanja </t>
  </si>
  <si>
    <t>m</t>
  </si>
  <si>
    <t>2.2.</t>
  </si>
  <si>
    <t>Cev RBT ∅ 50mm, komplet z vgrajevanjem v betonski oporni zid</t>
  </si>
  <si>
    <t>2.3.</t>
  </si>
  <si>
    <t>Opozorilni trak "EE"</t>
  </si>
  <si>
    <t>2.4.</t>
  </si>
  <si>
    <t>Valjanca Fe-Zn 25 x 4 mm z polaganjem v predhodno pripravljeni teren, brez zasipanja</t>
  </si>
  <si>
    <t>2.5.</t>
  </si>
  <si>
    <t>Križne in vezne spojke za valjanec Fe-Zn 25x4 mm, komplet z antikorozijsko zaščito</t>
  </si>
  <si>
    <t>2.6.</t>
  </si>
  <si>
    <t>Kabel NYY-J 4x16mm2</t>
  </si>
  <si>
    <t>Opomba:
V primeru drugačnega preseka obstoječega napajalnenga kabla JR se uporabi enak presek kabla, kot je obstoječi, kateri že napaja JR pokopališča</t>
  </si>
  <si>
    <t>2.7.</t>
  </si>
  <si>
    <t>Uvlačenje jakotačnega kabla v cev</t>
  </si>
  <si>
    <t>2.8.</t>
  </si>
  <si>
    <t>Priklop jakotočnega kabla na obstoječo inštalacijo JR na mestu, kjer se obstoječa kandelaberksa svetilka zamenja z novo, kpl. z drobnim materialom</t>
  </si>
  <si>
    <t>2.9.</t>
  </si>
  <si>
    <t>Uvod ozemljitvenega valjanca v jašek, komplet z vgradnjo križne sponke za priklop kovinskih mas (uvod valjanca se izvede v podložnem betonu iz spodnje strani pred postavitvijo BC cevi)</t>
  </si>
  <si>
    <t>2.10.</t>
  </si>
  <si>
    <t>Navezava novega ozemljila na obstoječ sistem ozemljila, komplet s spojnim materikalom  (ocenjeno)</t>
  </si>
  <si>
    <t>2.11.</t>
  </si>
  <si>
    <t>Električni priklopi svetilk zunaj objekta</t>
  </si>
  <si>
    <t>2.12.</t>
  </si>
  <si>
    <t>Ozemljitveni vodniki in ozemljitve</t>
  </si>
  <si>
    <t>H07V-K (rum-zel) 1X16mm2, obojestransko zaključen z kabelskim čevljem, povprečne dolžine 2m</t>
  </si>
  <si>
    <t>2.13.</t>
  </si>
  <si>
    <t>Izvedba ozemljitve kovinskega pokrova jaška, komplet z spojnim materialom</t>
  </si>
  <si>
    <t>2.14.</t>
  </si>
  <si>
    <t>Vgradna svetilka Lombardo Fix 506; 5,5W LED; 750 lm; IP66; 3000K, komplet z pritrdilnim materialom ali enakovredno</t>
  </si>
  <si>
    <t>2.15.</t>
  </si>
  <si>
    <t>Priklop svetilke Lombardo Fix 506, komplet z montažnim materialom</t>
  </si>
  <si>
    <t>2.16.</t>
  </si>
  <si>
    <t>Svetilka na drogu, INDAL Disq 2140 SRN, komplet z pritrdilnim materialom ali enakovredno</t>
  </si>
  <si>
    <t>2.17.</t>
  </si>
  <si>
    <t>Priklop svetilke INDAL Disq 2140 SRN, komplet z montažnim materialom</t>
  </si>
  <si>
    <t>2.18.</t>
  </si>
  <si>
    <t>Tipski drog višine 4m s prerobnico, komplet z varovanjem svetilke in priključnimi sponkami za priklop kabla( 2xx4x2,5mm2)</t>
  </si>
  <si>
    <t>2.19.</t>
  </si>
  <si>
    <t>Postavitev tipskega draga, komplet z uvleko napajalnega kabla v drogu (2x4x2,5mm2)</t>
  </si>
  <si>
    <t>2.20.</t>
  </si>
  <si>
    <t>Električni priklop droga (prehodna vezava)</t>
  </si>
  <si>
    <t>2.21.</t>
  </si>
  <si>
    <t>Drobni material</t>
  </si>
  <si>
    <t>%</t>
  </si>
  <si>
    <t>ELEKTROMONTAŽNA DELA - ZUNANJA UREDITEV, NN DOVOD SKUPAJ:</t>
  </si>
  <si>
    <t xml:space="preserve">Investitor:   </t>
  </si>
  <si>
    <t>Mestni trg 1, 1000 Ljubljana</t>
  </si>
  <si>
    <t xml:space="preserve">Objekt:      </t>
  </si>
  <si>
    <t xml:space="preserve">ŠIRITEV POKOPALIŠČA RUDNIK
</t>
  </si>
  <si>
    <t xml:space="preserve">Štev. nač.:     </t>
  </si>
  <si>
    <t>45/2020</t>
  </si>
  <si>
    <t>Predmet:</t>
  </si>
  <si>
    <t>popis prometne ureditve in odvodnjavanja</t>
  </si>
  <si>
    <t>Popis izdelal:</t>
  </si>
  <si>
    <t>Gregor Mihelič</t>
  </si>
  <si>
    <t xml:space="preserve">Datum:      </t>
  </si>
  <si>
    <t>avgust 2020</t>
  </si>
  <si>
    <t>REKAPITULACIJA</t>
  </si>
  <si>
    <t xml:space="preserve">   SKUPAJ PROMETNA UREDITEV:</t>
  </si>
  <si>
    <t xml:space="preserve">   SKUPAJ BREZ DDV:</t>
  </si>
  <si>
    <t>z.1</t>
  </si>
  <si>
    <t>PROMETNA UREDITEV</t>
  </si>
  <si>
    <t>REKAPITULACIJA - PROMETNA UREDITEV</t>
  </si>
  <si>
    <t>z.1.1</t>
  </si>
  <si>
    <t xml:space="preserve">Preddela </t>
  </si>
  <si>
    <t>z.1.2</t>
  </si>
  <si>
    <t>z.1.3.</t>
  </si>
  <si>
    <t>Zgornji ustroj</t>
  </si>
  <si>
    <t>z.1.4</t>
  </si>
  <si>
    <t>Robni elementi - robniki, obrobe</t>
  </si>
  <si>
    <t>z.1.5</t>
  </si>
  <si>
    <t>Prometna signalizacija</t>
  </si>
  <si>
    <t>SKUPAJ</t>
  </si>
  <si>
    <t>šifra</t>
  </si>
  <si>
    <t>Opis del</t>
  </si>
  <si>
    <t>cena</t>
  </si>
  <si>
    <t>Preddela</t>
  </si>
  <si>
    <t>Rusenja vseh obstojecih objektov so opredeljna v okviru projekta arhitekture!</t>
  </si>
  <si>
    <t>z.1.1.1</t>
  </si>
  <si>
    <t>Zakolicba zunanjih elementov</t>
  </si>
  <si>
    <t>Preddela - skupaj</t>
  </si>
  <si>
    <t>z.1.2.1.</t>
  </si>
  <si>
    <t>Izkopi</t>
  </si>
  <si>
    <t>z.1.2.1.1</t>
  </si>
  <si>
    <t xml:space="preserve">Rušenje vseh vrst vozišč do debeline 10 cm vključno z robnimi elementi in odvoz odpadnega materiala na trajno deponijo izvajalca. </t>
  </si>
  <si>
    <t>z.1.2.1.2</t>
  </si>
  <si>
    <t>Zarezovanje obstojecega asfaltnega vozisca debeline do 10 cm</t>
  </si>
  <si>
    <t>z.1.2.1.3</t>
  </si>
  <si>
    <t xml:space="preserve">Povrsinski izkop plodne zemlje (humusa) v debelini 20 cm z odrivom materiala na gradbiscno deponijo, izven območja gradbene jame objekta. </t>
  </si>
  <si>
    <t>z.1.2.1.4</t>
  </si>
  <si>
    <t>Siroki izkop lahke zemljine III. kat.  z odrivom na gradbiscno deponijo.</t>
  </si>
  <si>
    <t>z.1.2.1.5</t>
  </si>
  <si>
    <t>Odvoz lahke zemljine III. kat. na trajno deponijo in strošek deponije.</t>
  </si>
  <si>
    <t>z.1.2.2.</t>
  </si>
  <si>
    <t>Planum temeljnih tal</t>
  </si>
  <si>
    <t>z.1.2.2.1</t>
  </si>
  <si>
    <t>Planiranje in valjanje planuma spodnjega ustroja vkljucno z nasipnim materialom izven kletne plošče objekta do 80 MPa, tocnosti +- 3,0 cm. Nagib planuma min 1%.</t>
  </si>
  <si>
    <t>z.1.2.3.</t>
  </si>
  <si>
    <t>Nasipi in posteljice</t>
  </si>
  <si>
    <t>z.1.2.3.1</t>
  </si>
  <si>
    <t>Vgraditev nasipa iz kamnitega zmrzlinsko odpornega materiala 0/63mm v debelini 40 cm, ki služi kot planum pod spodnjo koto zgornjega ustroja povoznih površin.</t>
  </si>
  <si>
    <t>z.1.2.4.</t>
  </si>
  <si>
    <t>Zelenice</t>
  </si>
  <si>
    <t>z.1.2.4.1</t>
  </si>
  <si>
    <t>Dobava sejanje in razstiranje  zemljine za zelenico v debelini 20 cm.</t>
  </si>
  <si>
    <t>z.1.2.4.2</t>
  </si>
  <si>
    <t>Dobava in razstiranje peščene zemljine za zelenico v debelini 20 cm.</t>
  </si>
  <si>
    <t xml:space="preserve">Zgornji ustroj </t>
  </si>
  <si>
    <t>z.1.3.1</t>
  </si>
  <si>
    <t>Nosilne nevezane plasti</t>
  </si>
  <si>
    <t>z.1.3.1.1</t>
  </si>
  <si>
    <t xml:space="preserve">Nabava, dobava materiala in izdelava nevezane nosilne plasti drobljenca TD32 v deb. 30 cm za potrebe vozišča. </t>
  </si>
  <si>
    <t>z.1.3.2</t>
  </si>
  <si>
    <t>Vezane nosilne plasti</t>
  </si>
  <si>
    <t>z.1.3.2.1</t>
  </si>
  <si>
    <t>Izdelava asfaltne nosilne vezane plasti AC base 16, B70/100, A4, debeline 5 cm. (ZU-1)</t>
  </si>
  <si>
    <t>z.1.3.3</t>
  </si>
  <si>
    <t>Obrabne zaporne plasti</t>
  </si>
  <si>
    <t>z.1.3.3.1</t>
  </si>
  <si>
    <t>Izdelava asfaltne obrabnozaporne plasti  AC surf 8, B70/100, A4, debeline 3 cm. (ZU-1)</t>
  </si>
  <si>
    <t>Zgornji ustroj- skupaj</t>
  </si>
  <si>
    <t>Robni elementi- robniki, obrobe, otoki, bet. elementi</t>
  </si>
  <si>
    <t>z.1.4.1</t>
  </si>
  <si>
    <t>Nabava, dobava in vgraditev litih cestnih robnikov iz cementnega betona s prerezom 15/25 cm (vgraditev v bet. temelj C16/20).</t>
  </si>
  <si>
    <t>Robni elementi- robniki, obrobe, otoki, bet. elementi- skupaj</t>
  </si>
  <si>
    <t>z.1.5.1</t>
  </si>
  <si>
    <t xml:space="preserve">Izdelava tankoslojne prekinjene označbe 5122-2 z enokomponentno belo barvo, strojno,  debelina plasti suhe snovi 200 um, širina črte 10 cm </t>
  </si>
  <si>
    <t>z.1.5.2</t>
  </si>
  <si>
    <t>Doplačilo za izdelavo prekinjenih vzdolžnih označb na vozišču, širina črte 10 cm</t>
  </si>
  <si>
    <t>z.1.5.3</t>
  </si>
  <si>
    <t xml:space="preserve">Izdelava tankoslojne označbe 5356-1 - parkirno mesto, z enokomponentno belo barvo, strojno,  debelina plasti suhe snovi 200 um, širina črte 10 cm </t>
  </si>
  <si>
    <t>Prometna signalizacija - skupaj</t>
  </si>
  <si>
    <t>UTRJENE POVRSINE -  SKUPAJ</t>
  </si>
  <si>
    <t>k.1</t>
  </si>
  <si>
    <t>ODVODNJAVANJE</t>
  </si>
  <si>
    <t>REKAPITULACIJA - ODVODNJAVANJE</t>
  </si>
  <si>
    <t>k.1.1</t>
  </si>
  <si>
    <t>k.1.2</t>
  </si>
  <si>
    <t>k.1.3.</t>
  </si>
  <si>
    <t>Kanalizacija</t>
  </si>
  <si>
    <t>k.1.4</t>
  </si>
  <si>
    <t>Ostalo</t>
  </si>
  <si>
    <t xml:space="preserve">KANALIZACIJA  </t>
  </si>
  <si>
    <t>Šifra</t>
  </si>
  <si>
    <t>Opis dela</t>
  </si>
  <si>
    <t>Kolicina</t>
  </si>
  <si>
    <t>Enota</t>
  </si>
  <si>
    <t>Cena na enoto</t>
  </si>
  <si>
    <t>Znesek</t>
  </si>
  <si>
    <t>PREDDELA:</t>
  </si>
  <si>
    <t>1.1</t>
  </si>
  <si>
    <t>GEODETSKA DELA</t>
  </si>
  <si>
    <t>1.1.1</t>
  </si>
  <si>
    <t>Zakoličba kanalizacije po točkah.</t>
  </si>
  <si>
    <t>točk</t>
  </si>
  <si>
    <t>GEODETSKA DELA -  SKUPAJ</t>
  </si>
  <si>
    <t>PREDDELA - SKUPAJ</t>
  </si>
  <si>
    <t>ZEMELJSKA DELA</t>
  </si>
  <si>
    <t>2.1</t>
  </si>
  <si>
    <t>IZKOPI, ZASIPI</t>
  </si>
  <si>
    <t>2.1.1</t>
  </si>
  <si>
    <t>Široki izkop zemljine III. Kategorije - 70° naklon brežin in odvoz materiala na gradbeno deponijo. Globina izkopa  do 1,5m za kanalizacijo.</t>
  </si>
  <si>
    <t>2.1.2</t>
  </si>
  <si>
    <t>Odvoz viška materiala na trajno deponijo ter plačilom takse deponiranja.</t>
  </si>
  <si>
    <t>2.1.3</t>
  </si>
  <si>
    <t>Izdelava zasipa kanalizacije z z izkopanim začasno deponiranim zemeljskim  materialom. Zasipe se izvaja v plasteh do 50 cm s sprotnim utrjevanjem. Zasip se utrjuje do 95% trdnosti po standardnem Proktorjevem postopku.</t>
  </si>
  <si>
    <t>IZKOPI - SKUPAJ</t>
  </si>
  <si>
    <t>2.2</t>
  </si>
  <si>
    <t>PLANUM DNA JARKA</t>
  </si>
  <si>
    <t>2.2.1</t>
  </si>
  <si>
    <t>Planiranje in valjanje dna jarka do 80 Mpa.</t>
  </si>
  <si>
    <t>PLANUM TEMELJNIH TAL - SKUPAJ</t>
  </si>
  <si>
    <t>2.3</t>
  </si>
  <si>
    <t>OBBETONIRANJE KANALIZACIJE</t>
  </si>
  <si>
    <t>2.3.1</t>
  </si>
  <si>
    <t>Nabava, dobava in izdelava obbetoniranja kanalizacijskih PVC cevi. Beton trdote C16/20.</t>
  </si>
  <si>
    <t>OBBETONIRANJE KANALIZACIJE - SKUPAJ</t>
  </si>
  <si>
    <t>2</t>
  </si>
  <si>
    <t>ZEMELJSKA DELA - SKUPAJ</t>
  </si>
  <si>
    <t>KANALIZACIJA</t>
  </si>
  <si>
    <t>3.1</t>
  </si>
  <si>
    <t>JAŠKI in PONIKOVALNICE</t>
  </si>
  <si>
    <t>3.1.1</t>
  </si>
  <si>
    <t>Nabava, dobava materiala in izdelava cestnega poziralnika premera 60 cm, globine 150 cm. Izvedba z LTŽ rešetko, ter izdelava lovilca olja po detajlu. Glej detajl.</t>
  </si>
  <si>
    <t>3.1.2</t>
  </si>
  <si>
    <t>Nabava, dobava in vgradnja ponikovalnice iz betonskih cevi fi 80 cm, globine 1,50 m in LTŽ pokrovom, fi 600 mm, nosilnosti 250 kN. Izvedba po detajlu. V ceni so všteti vsi potrebni izkopi in zasipi.</t>
  </si>
  <si>
    <t>JAŠKI in PONIKOVALNICE- SKUPAJ</t>
  </si>
  <si>
    <t>3.2</t>
  </si>
  <si>
    <t>CEVI</t>
  </si>
  <si>
    <t>3.2.1</t>
  </si>
  <si>
    <t>Nabava, dobava in polaganje zunanjih PVC kanalizacijskih cevi vključno s fazonskimi kosi, polno obbetoniranih z betonom C16/20 (beton zajet v postavki 2.3.1) , stiki tesnjeni z gumi tesnili.</t>
  </si>
  <si>
    <t>PVC 160</t>
  </si>
  <si>
    <t>CEVI, IZTOKI - SKUPAJ</t>
  </si>
  <si>
    <t>KANALIZACIJA - SKUPAJ</t>
  </si>
  <si>
    <t>OSTALO:</t>
  </si>
  <si>
    <t>4.1</t>
  </si>
  <si>
    <t>Pregled in čiščenje kanala po končanih delih.</t>
  </si>
  <si>
    <t>4.2</t>
  </si>
  <si>
    <t>Tlačni preizkus vodotesnosti položenih  PVC, PP in NL kanalizacijskih cevi  po standardu SIST EN 1610.</t>
  </si>
  <si>
    <t>OSTALO -  SKUPAJ</t>
  </si>
  <si>
    <t>KANALIZACIJA SKUPAJ</t>
  </si>
  <si>
    <t xml:space="preserve">INVESTITOR:    </t>
  </si>
  <si>
    <t>Mestna občina Ljubljana,  Mestni trg 1, Ljubljana</t>
  </si>
  <si>
    <t xml:space="preserve">OBJEKT :          </t>
  </si>
  <si>
    <t>ŠIRITEV POKOPALIŠČA RUDNIK</t>
  </si>
  <si>
    <t xml:space="preserve">PROJEKT:          </t>
  </si>
  <si>
    <t>Projekt za izvedbo - PZI</t>
  </si>
  <si>
    <t>IZDELAVA POPISA:</t>
  </si>
  <si>
    <t>Pro Horto Strgar, krajinski arhitekti; Suhadolčanova 6, Ljubljana</t>
  </si>
  <si>
    <t xml:space="preserve">PROJEKTANTSKI POPIS IN PREDIZMERE </t>
  </si>
  <si>
    <t>Ta popis zajema izvedbo zelenih površin v območju urejanja širitve Pokopališča Rudnik</t>
  </si>
  <si>
    <t xml:space="preserve"> -</t>
  </si>
  <si>
    <t xml:space="preserve">V načrtu je obdelana vegetacija (drevje, grmovnice, trata). </t>
  </si>
  <si>
    <t>Zemeljska dela je potrebno izvesti skladno z DIN 18 915. Priprava rastišča, sajenje in vzdrževanje rastlin se izvede v skladu z DIN 18 916. Trate se izvede po DIN 18 917.</t>
  </si>
  <si>
    <t xml:space="preserve">Izvajalec mora jamčiti vsaj z dvoletno garancijo za kvaliteto rastlin in zasaditve. </t>
  </si>
  <si>
    <t xml:space="preserve">Izvajalec del mora upoštevati vse tehnične predpise in standarde o graditvi tovrstnih objektov. V kolikor ugotovi napako v projektu, je dolžan o tem obvestiti projektanta, da jo le-ta odpravi. </t>
  </si>
  <si>
    <t>Samovoljne spremembe in odstopanja od projekta niso dovoljene. V kolikor pride do sprememb, jih morajo skupno reševati investitor, izvajalec in projektant.</t>
  </si>
  <si>
    <t>Vsi med gradnjo postavljeni provizoriji in začasne deponije se morajo pokončani gradnji odstraniti. Pri vseh delih je potrebno upoštevati vse higiensko – tehnične predpise o varstvu pri delu.</t>
  </si>
  <si>
    <t>Enota cene mora vsebovati:</t>
  </si>
  <si>
    <t>vsa potrebna pripravljalna dela</t>
  </si>
  <si>
    <t>vsa potrebna merjenja na objektu</t>
  </si>
  <si>
    <t>vse potrebne transporte do mesta vgrajevanja</t>
  </si>
  <si>
    <t>skladiščenje materiala na gradbišču</t>
  </si>
  <si>
    <t>atestiranje materialov in dokazovanje kvalitete z atesti</t>
  </si>
  <si>
    <t>vso potrebno delo za dokončanje izdelka</t>
  </si>
  <si>
    <t>vsa potrebna pomožna sredstva na objektu kot so lestve, odri ...</t>
  </si>
  <si>
    <t xml:space="preserve">usklajevanje z osnovnim načrtom in posvetovanje s projektantom </t>
  </si>
  <si>
    <t>terminsko usklajevanje del z ostalimi izvajalci na objektu</t>
  </si>
  <si>
    <t>popravilo eventualne škode povzročene ostalim izvajalcem na gradbišču</t>
  </si>
  <si>
    <t>čiščenje in odvoz odvečnega materiala v stalno deponijo</t>
  </si>
  <si>
    <t>plačilo komunalnega prispevka za stalno deponijo odpadnega materiala</t>
  </si>
  <si>
    <t>Legenda:</t>
  </si>
  <si>
    <t>SD</t>
  </si>
  <si>
    <t>soliterno drevo: gojeno v širšem razmiku, pomembna tudi širina krošnje</t>
  </si>
  <si>
    <t>DD</t>
  </si>
  <si>
    <t xml:space="preserve">drevoredno drevo: </t>
  </si>
  <si>
    <t>SG</t>
  </si>
  <si>
    <t>solitrna grmovnica; &gt; 3xpr, gojeno v širšem razmiku, pomembna tudi širina krošnje</t>
  </si>
  <si>
    <t>3xpr</t>
  </si>
  <si>
    <t>3 x presajeno</t>
  </si>
  <si>
    <t>ŽK</t>
  </si>
  <si>
    <t xml:space="preserve">žičnata košara </t>
  </si>
  <si>
    <t>18/20</t>
  </si>
  <si>
    <t>obseg debla v cm v prsni višini</t>
  </si>
  <si>
    <t>VK</t>
  </si>
  <si>
    <t>višina rastline ob sajenju v cm</t>
  </si>
  <si>
    <t>ŠK</t>
  </si>
  <si>
    <t>širina krošnje ob sajenju v cm</t>
  </si>
  <si>
    <t>Ljubljana, avgust 2020</t>
  </si>
  <si>
    <t xml:space="preserve">                           opis                                           </t>
  </si>
  <si>
    <t>znesek</t>
  </si>
  <si>
    <t>Življenjski prostor za drevesa mora biti pripravljen pred saditvijo.</t>
  </si>
  <si>
    <t>A</t>
  </si>
  <si>
    <t>PRIPRAVLJALNA DELA</t>
  </si>
  <si>
    <t>A/1.1</t>
  </si>
  <si>
    <t>Odstranitev dreves fi več kot 25 cm z odkopom štora. Odvoz na stalno deponijo, pristojbina za deponijo</t>
  </si>
  <si>
    <t>A/1.2</t>
  </si>
  <si>
    <t>Odstranitev živice v debelini 20 cm, začasna deponija na območju urejanja.</t>
  </si>
  <si>
    <t>A/2</t>
  </si>
  <si>
    <r>
      <t xml:space="preserve">Življenjski prostor za </t>
    </r>
    <r>
      <rPr>
        <b/>
        <sz val="10"/>
        <color rgb="FF000000"/>
        <rFont val="Times New Roman"/>
        <family val="1"/>
        <charset val="238"/>
      </rPr>
      <t xml:space="preserve">drevesa </t>
    </r>
    <r>
      <rPr>
        <sz val="10"/>
        <color rgb="FF000000"/>
        <rFont val="Times New Roman"/>
        <family val="1"/>
        <charset val="238"/>
      </rPr>
      <t xml:space="preserve">mora biti pripravljen v skladu z popisom v tehničnem poročilu: 25 cm  humozne zemlje (nepresejane),  90 cm peščene rjave zemlje I.kategorije,  pod tem nasutje peščene zemljine (lahko izkopan teren),  upošteva se  površina 3x3m = 9 m2 za posamezno drevo. </t>
    </r>
  </si>
  <si>
    <t>A/2.2</t>
  </si>
  <si>
    <t>90 cm peščene rjave zemlje I.kategorije; nabava, dovoz, vgraditev</t>
  </si>
  <si>
    <t>/drevo</t>
  </si>
  <si>
    <t>A/2.3</t>
  </si>
  <si>
    <t>25 cm  humozne zemlje (nepresejane); nabava, dovoz, vgraditev</t>
  </si>
  <si>
    <t>A/3</t>
  </si>
  <si>
    <r>
      <t xml:space="preserve">Življenjski prostor za </t>
    </r>
    <r>
      <rPr>
        <b/>
        <sz val="10"/>
        <color rgb="FF000000"/>
        <rFont val="Times New Roman"/>
        <family val="1"/>
        <charset val="238"/>
      </rPr>
      <t xml:space="preserve">popenajvke </t>
    </r>
    <r>
      <rPr>
        <sz val="10"/>
        <color rgb="FF000000"/>
        <rFont val="Times New Roman"/>
        <family val="1"/>
        <charset val="238"/>
      </rPr>
      <t xml:space="preserve"> v raščenem terenu  mora biti pripravljen v skladu z popisom v tehničnem poročilu: 30 cm  humozne zemlje (nepresejane), pod tem nasutje peščene zemljine (lahko izkopan teren), upošteva se  površina 1x0,5m = 0,5 m2 za posamezno grmovnico </t>
    </r>
  </si>
  <si>
    <t>A/3.2</t>
  </si>
  <si>
    <t>30 cm  humozne zemlje (nepresejane); nabava, dovoz, vgraditev</t>
  </si>
  <si>
    <t>/popenjavko</t>
  </si>
  <si>
    <t>A/4</t>
  </si>
  <si>
    <r>
      <t xml:space="preserve">Življenjski prostor za </t>
    </r>
    <r>
      <rPr>
        <b/>
        <sz val="10"/>
        <color rgb="FF000000"/>
        <rFont val="Times New Roman"/>
        <family val="1"/>
        <charset val="238"/>
      </rPr>
      <t xml:space="preserve">trajnice </t>
    </r>
    <r>
      <rPr>
        <sz val="10"/>
        <color rgb="FF000000"/>
        <rFont val="Times New Roman"/>
        <family val="1"/>
        <charset val="238"/>
      </rPr>
      <t>v raščenem terenu  mora biti pripravljen v skladu z popisom v tehničnem poročilu: 25 cm  humozne zemlje (nepresejane), pod tem nasutje peščene zemljine (lahko izkopan teren), sajeno pod drevo; tlorisna površina zemlje pod drevesom, ki je upoštevana v točki A/1.3 je odšteta</t>
    </r>
  </si>
  <si>
    <t>A/4.2</t>
  </si>
  <si>
    <t>B</t>
  </si>
  <si>
    <t>DREVESA</t>
  </si>
  <si>
    <t>Pred saditvijo  dreves mora biti zagotovljen življenjski prostor za drevo 3x3 metre v tlorisu in 1,15 m v globino, napolnjen z rodovitno z zemljo (glej Tehnično poročilo);</t>
  </si>
  <si>
    <t>B/1.</t>
  </si>
  <si>
    <t>Nabava dreves po načrtu in dobava z nakladanjem v drevesnici  s transportom do mesta vsaditve. Drevesa morajo ustrezati vrstni sestavi, velikosti in številu poganjkov, kot je določeno v načrtu.</t>
  </si>
  <si>
    <t>Drevoredna oziroma soliterna vrsta, minimalno 3x presajena - drevoredna vrsta oziroma 4 x presajena za soliterno vrsto, višina min.: 350 - 400 cm*, obseg min.: 14-16 cm*, več kot 7 odganjkov, neporaščeno deblo minimalno 2,2 m brez vej za obseg 16-25 cm oziroma 2,5 cm za obseg &gt; 25 cm;</t>
  </si>
  <si>
    <t>*razen izjem, kjer je velikost sadike ustrezno prilagojena, kot je predpisano.</t>
  </si>
  <si>
    <t>Robinia p. 'Umbracolifera'</t>
  </si>
  <si>
    <t>SD, 4 xpr, ŽK, 20/22, VK: 450-500, ŠK:150-200</t>
  </si>
  <si>
    <t>B/2.</t>
  </si>
  <si>
    <t>C</t>
  </si>
  <si>
    <t xml:space="preserve">GRMOVNICE </t>
  </si>
  <si>
    <t>Pred saditvijo  grmovnic mora biti zagotovljen živlejnjski prostor za grmovnice: 30 cm po celotni površini gredenapolnjen z rodovitno z emljo (glej Tehnično poročilo); količine za uredtev zajete v popisu zemeljskih del.</t>
  </si>
  <si>
    <t>C/3</t>
  </si>
  <si>
    <t>Nabava grmovnic po načrtu in dobava z nakladanjem v drevesnici  s transportom do mesta vsaditve. Grmovnice morajo ustrezati vrstni sestavi, velikosti in številu poganjkov, kot je določeno v načrtu.</t>
  </si>
  <si>
    <t>Lonicera nitida 'Elegans'</t>
  </si>
  <si>
    <t>VK: 30-40, vsaj 3 poganjki, 3/m1</t>
  </si>
  <si>
    <t>C/4</t>
  </si>
  <si>
    <t>VK: 60-80, vsaj 3 poganjki</t>
  </si>
  <si>
    <t>C/5</t>
  </si>
  <si>
    <t>Izvedba zastirke v debelini min. 5 cm iz drobljenega lubja iglavcev po celotnem območju grede.</t>
  </si>
  <si>
    <t>D</t>
  </si>
  <si>
    <t>POPENJAVKA</t>
  </si>
  <si>
    <t>V skladu z DIN 18 915 je potrebno pripraviti vegetacijski nosilni sloj in po potrebi tudi teren. Listopadno drevnino je potrebno saditi v času mirovanja. Rastline v zabojnikih lahko sadimo vse leto. Sadilne jame je potrebno izkopati v 1,5-kratnemu premeru koreninske grude. Pred vstavitvijo sadike se doda založno gnojilo. Na vseh straneh grude je potrebno zapolniti z zemljo in potlačiti in močno namočiti z vodo. Po saditvi se teren fino splanira in izvede zastirka v debelini min. 5 cm iz drobljenega lubja iglavcev po celotni površini korita; vsa korita. Zgornji rob zastirke mora biti uravnan z zgornjim robom okoliškega terena.</t>
  </si>
  <si>
    <t>D/1.</t>
  </si>
  <si>
    <t>Nabava popenjavk po načrtu in dobava z nakladanjem v drevesnici  s transportom do mesta vsaditve. Rastline morajo ustrezati vrstni sestavi, velikosti in številu poganjkov, kot je določeno v načrtu.</t>
  </si>
  <si>
    <t>Hedera helix</t>
  </si>
  <si>
    <t>VK: 80-100, vsaj 3 poganjki</t>
  </si>
  <si>
    <t>Parthenocissus tric. 'Veitchii'</t>
  </si>
  <si>
    <t>D/2.</t>
  </si>
  <si>
    <t>E</t>
  </si>
  <si>
    <t>TRAJNICE</t>
  </si>
  <si>
    <t>E/1.</t>
  </si>
  <si>
    <t>Nabava  trajnic po načrtu in dobava z nakladanjem v drevesnici  s transportom do mesta vsaditve. Trajnice morajo ustrezati vrstni sestavi, velikosti in številu poganjkov, kot je določeno v načrtu.</t>
  </si>
  <si>
    <t>Asarum europeum</t>
  </si>
  <si>
    <t>E/2.</t>
  </si>
  <si>
    <t>trajnice, C7</t>
  </si>
  <si>
    <t>F</t>
  </si>
  <si>
    <t>PROTIPLEVELNA FOLIJA IN ZASTIRKA</t>
  </si>
  <si>
    <t>F/1.</t>
  </si>
  <si>
    <t>Na zahodni meji obdelave zunaj ograje, se do meje obdelave odstrani vse rastje, položi proti plevelno folijo (npr. DuPont), Na njo se nanese zastrika iz v debelini min.8-10 cm iz drobljenega lubja iglavcev po celotni površini.</t>
  </si>
  <si>
    <t>F/2.</t>
  </si>
  <si>
    <t>ZASADITVE SKUPAJ:</t>
  </si>
  <si>
    <t>RAME IN NASTOPNE PLOSKVE</t>
  </si>
  <si>
    <t>Stopnice prefebrikati:</t>
  </si>
  <si>
    <t>IZDELAVA KOMPLETNE PID DOKUMENTACIJE</t>
  </si>
  <si>
    <t>V ceni posameznih postav je potrebno upoštevati tudi izdelavo delavniških načrtov, ki jih izvajalec preda v potrditev arhitektu.</t>
  </si>
  <si>
    <t xml:space="preserve">   SKUPAJ ODVODNAVANJE:</t>
  </si>
  <si>
    <t>Listopadno drevnino je potrebno saditi v času mirovanja. Rastline v zabojnikih lahko sadimo vse leto. Sadilne jame je potrebno izkopati v 1,5-kratnemu premeru koreninske grude. Pred vstavitvijo sadike se doda založno gnojilo. Po vstavitvi sadik je potrebno odpreti vozle zaščitne tkanine za grude in odstraniti žico z zgornjega dela grude. Na vseh straneh grude je potrebno zapolniti z zemljo in potlačiti in močno namočiti z vodo. Vsaki sadiki drevja se doda zaščitno oporo – 3 oporne količke, ki morajo biti zgoraj povezani med seboj v togo celoto. Teren se po saditvi fino splanira. Izvesti je potrebno zalivalne jamice, ki morajo biti izdelane tako, da voda teče k rastlini. Pod drevesom se kot zastirka doda mleto lubje v debelini 5 cm.</t>
  </si>
  <si>
    <t>Izkop in priprava jam 1,5x premera bale, pognojitev in posaditev novih dreves, ki se fiksirajo vsaka sadika s 3 zgoraj povezanimi lesenimi impregniranimi koli, z zasipanjem jam, odvozom odvečnega materiala, s planiranjem po končanih delih z izdelavo zalivalnih jamic in ostalimi pomožnimi deli. Razporeditev dreves po površinskem saditvenem  načrtu.</t>
  </si>
  <si>
    <t xml:space="preserve">V skladu z DIN 18 915 je potrebno pripraviti vegetacijski nosilni sloj in po potrebi tudi teren. Listopadno drevnino je potrebno saditi v času mirovanja. Rastline v zabojnikih lahko sadimo vse leto. Sadilne jame je potrebno izkopati v 1,5-kratnemu premeru koreninske grude. Pred vstavitvijo sadike se doda založno gnojilo. Na vseh straneh grude je potrebno zapolniti z zemljo in potlačiti in močno namočiti z vodo. Po saditvi se teren fino splanira in izvede zastirka v debelini min. 5 cm iz drobljenega lubja iglavcev po celotnem območju grede. Zgornji rob zastirke mora biti uravnan z zgornjim robom robnika in okoliškega terena. </t>
  </si>
  <si>
    <t>Izkop in priprava jam 1,5x premera bale/lončka, pognojitev in posaditev novih grmovnic, z zasipanjem jam, odvozom odvečnega materiala, s planiranjem po končanih delih in ostalimi pomožnimi deli. Razporeditev grmovnic po površinskem saditvenem  načrtu. Sajenje v kokosovo tkanino, kjer je predvidena.</t>
  </si>
  <si>
    <t xml:space="preserve">Izkop in priprava jam 1,5x premera bale/lončka, pognojitev in posaditev novih rastlin, z zasipanjem jam, odvozom odvečnega materiala, s planiranjem po končanih delih in ostalimi pomožnimi deli. Razporeditev rastlin po površinskem saditvenem  načrtu. </t>
  </si>
  <si>
    <t>V skladu z DIN 18 915 je potrebno pripraviti vegetacijski nosilni sloj in po potrebi tudi teren. Listopadno drevnino je potrebno saditi v času mirovanja. Rastline v zabojnikih lahko sadimo vse leto. Sadilne jame je potrebno izkopati v 1,5-kratnemu premeru koreninske grude. Pred vstavitvijo sadike se doda založno gnojilo. Na vseh straneh grude je potrebno zapolniti z zemljo in potlačiti in močno namočiti z vodo. Po saditvi se teren fino splanira in izvede zastirka v debelini min. 5 cm iz drobljenega lubja iglavcev po celotni površini . Zgornji rob zastirke mora biti uravnan z zgornjim robom okoliškega terena.</t>
  </si>
  <si>
    <t>Izkop in priprava jam 1,5x premera bale/lončka, pognojitev in posaditev novih rastlin, z zasipanjem jam, odvozom odvečnega materiala, s planiranjem po končanih delih in ostalimi pomožnimi deli. Razporeditev rastlin po površinskem saditvenem  načrtu.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</si>
</sst>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00&quot; €&quot;"/>
    <numFmt numFmtId="165" formatCode="_-* #,##0.00&quot; €&quot;_-;\-* #,##0.00&quot; €&quot;_-;_-* \-??&quot; €&quot;_-;_-@"/>
    <numFmt numFmtId="166" formatCode="#,##0.00\ &quot;€&quot;"/>
    <numFmt numFmtId="167" formatCode="#,##0.00\ &quot;SIT&quot;;\-#,##0.00\ &quot;SIT&quot;"/>
    <numFmt numFmtId="168" formatCode="#,##0.0"/>
    <numFmt numFmtId="169" formatCode="0.0"/>
    <numFmt numFmtId="170" formatCode="#,##0.00;[Red]#,##0.00"/>
    <numFmt numFmtId="171" formatCode="#,##0.00\ [$€-1]"/>
    <numFmt numFmtId="172" formatCode="#,##0.000"/>
  </numFmts>
  <fonts count="51">
    <font>
      <sz val="10"/>
      <color rgb="FF000000"/>
      <name val="Arial"/>
    </font>
    <font>
      <b/>
      <sz val="10"/>
      <color theme="1"/>
      <name val="Arial"/>
      <family val="2"/>
      <charset val="238"/>
    </font>
    <font>
      <sz val="10"/>
      <color theme="1"/>
      <name val="Arial"/>
      <family val="2"/>
      <charset val="238"/>
    </font>
    <font>
      <b/>
      <sz val="10"/>
      <color rgb="FF000000"/>
      <name val="Arial"/>
      <family val="2"/>
      <charset val="238"/>
    </font>
    <font>
      <sz val="14"/>
      <color rgb="FF000000"/>
      <name val="Arial"/>
      <family val="2"/>
      <charset val="238"/>
    </font>
    <font>
      <sz val="12"/>
      <color rgb="FF000000"/>
      <name val="Arial"/>
      <family val="2"/>
      <charset val="238"/>
    </font>
    <font>
      <b/>
      <i/>
      <sz val="10"/>
      <color rgb="FF000000"/>
      <name val="Arial"/>
      <family val="2"/>
      <charset val="238"/>
    </font>
    <font>
      <i/>
      <sz val="10"/>
      <color rgb="FF000000"/>
      <name val="Arial"/>
      <family val="2"/>
      <charset val="238"/>
    </font>
    <font>
      <b/>
      <i/>
      <u/>
      <sz val="10"/>
      <color rgb="FF000000"/>
      <name val="Arial"/>
      <family val="2"/>
      <charset val="238"/>
    </font>
    <font>
      <b/>
      <sz val="8"/>
      <color rgb="FF000000"/>
      <name val="Arial"/>
      <family val="2"/>
      <charset val="238"/>
    </font>
    <font>
      <u/>
      <sz val="10"/>
      <color rgb="FF000000"/>
      <name val="Arial"/>
      <family val="2"/>
      <charset val="238"/>
    </font>
    <font>
      <b/>
      <i/>
      <sz val="10"/>
      <color theme="1"/>
      <name val="Arial"/>
      <family val="2"/>
      <charset val="238"/>
    </font>
    <font>
      <i/>
      <sz val="10"/>
      <color theme="1"/>
      <name val="Arial"/>
      <family val="2"/>
      <charset val="238"/>
    </font>
    <font>
      <i/>
      <sz val="11"/>
      <color rgb="FF000000"/>
      <name val="Arial"/>
      <family val="2"/>
      <charset val="238"/>
    </font>
    <font>
      <sz val="10"/>
      <name val="Arial"/>
      <family val="2"/>
      <charset val="238"/>
    </font>
    <font>
      <b/>
      <sz val="11"/>
      <color theme="1"/>
      <name val="Calibri"/>
      <family val="2"/>
      <charset val="238"/>
    </font>
    <font>
      <sz val="11"/>
      <color theme="1"/>
      <name val="Calibri"/>
      <family val="2"/>
      <charset val="238"/>
    </font>
    <font>
      <sz val="10"/>
      <name val="Arial"/>
      <family val="2"/>
      <charset val="238"/>
    </font>
    <font>
      <b/>
      <sz val="8"/>
      <color theme="1"/>
      <name val="Arial"/>
      <family val="2"/>
      <charset val="238"/>
    </font>
    <font>
      <b/>
      <i/>
      <sz val="11"/>
      <color theme="1"/>
      <name val="Calibri"/>
      <family val="2"/>
      <charset val="238"/>
    </font>
    <font>
      <sz val="10"/>
      <color theme="1"/>
      <name val="Arial ce"/>
    </font>
    <font>
      <b/>
      <sz val="10"/>
      <color theme="1"/>
      <name val="Arial ce"/>
    </font>
    <font>
      <b/>
      <sz val="18"/>
      <color theme="1"/>
      <name val="Arial ce"/>
    </font>
    <font>
      <sz val="8"/>
      <color theme="1"/>
      <name val="Arial ce"/>
    </font>
    <font>
      <sz val="8"/>
      <color theme="1"/>
      <name val="Slo arial"/>
    </font>
    <font>
      <i/>
      <sz val="8"/>
      <color theme="1"/>
      <name val="Arial ce"/>
    </font>
    <font>
      <u/>
      <sz val="10"/>
      <color theme="1"/>
      <name val="Arial"/>
      <family val="2"/>
      <charset val="238"/>
    </font>
    <font>
      <sz val="10"/>
      <color rgb="FFFF0000"/>
      <name val="Arial"/>
      <family val="2"/>
      <charset val="238"/>
    </font>
    <font>
      <b/>
      <sz val="10"/>
      <color rgb="FFFF0000"/>
      <name val="Arial"/>
      <family val="2"/>
      <charset val="238"/>
    </font>
    <font>
      <sz val="11"/>
      <color theme="1"/>
      <name val="Times New Roman"/>
      <family val="1"/>
      <charset val="238"/>
    </font>
    <font>
      <b/>
      <i/>
      <sz val="11"/>
      <color theme="1"/>
      <name val="Times New Roman"/>
      <family val="1"/>
      <charset val="238"/>
    </font>
    <font>
      <b/>
      <sz val="10"/>
      <color theme="1"/>
      <name val="Times New Roman"/>
      <family val="1"/>
      <charset val="238"/>
    </font>
    <font>
      <sz val="10"/>
      <color theme="1"/>
      <name val="Times New Roman"/>
      <family val="1"/>
      <charset val="238"/>
    </font>
    <font>
      <i/>
      <sz val="10"/>
      <color theme="1"/>
      <name val="Times New Roman"/>
      <family val="1"/>
      <charset val="238"/>
    </font>
    <font>
      <i/>
      <sz val="10"/>
      <color rgb="FF000000"/>
      <name val="Times New Roman"/>
      <family val="1"/>
      <charset val="238"/>
    </font>
    <font>
      <b/>
      <sz val="10"/>
      <color rgb="FF000000"/>
      <name val="Times New Roman"/>
      <family val="1"/>
      <charset val="238"/>
    </font>
    <font>
      <sz val="10"/>
      <color rgb="FF000000"/>
      <name val="Times New Roman"/>
      <family val="1"/>
      <charset val="238"/>
    </font>
    <font>
      <sz val="8"/>
      <color theme="1"/>
      <name val="Times New Roman"/>
      <family val="1"/>
      <charset val="238"/>
    </font>
    <font>
      <sz val="12"/>
      <color theme="1"/>
      <name val="Times New Roman"/>
      <family val="1"/>
      <charset val="238"/>
    </font>
    <font>
      <sz val="12"/>
      <color theme="1"/>
      <name val="Arial"/>
      <family val="2"/>
      <charset val="238"/>
    </font>
    <font>
      <sz val="8"/>
      <color theme="1"/>
      <name val="Times"/>
    </font>
    <font>
      <sz val="11"/>
      <color theme="1"/>
      <name val="Arial"/>
      <family val="2"/>
      <charset val="238"/>
    </font>
    <font>
      <sz val="8"/>
      <color theme="1"/>
      <name val="Arial"/>
      <family val="2"/>
      <charset val="238"/>
    </font>
    <font>
      <sz val="10"/>
      <color theme="1"/>
      <name val="Calibri"/>
      <family val="2"/>
      <charset val="238"/>
    </font>
    <font>
      <u/>
      <sz val="10"/>
      <color rgb="FF000000"/>
      <name val="Arial"/>
      <family val="2"/>
      <charset val="238"/>
    </font>
    <font>
      <b/>
      <sz val="14"/>
      <color rgb="FF000000"/>
      <name val="Arial"/>
      <family val="2"/>
      <charset val="238"/>
    </font>
    <font>
      <b/>
      <sz val="10"/>
      <name val="Arial"/>
      <family val="2"/>
      <charset val="238"/>
    </font>
    <font>
      <b/>
      <i/>
      <u/>
      <sz val="11"/>
      <color rgb="FF000000"/>
      <name val="Cambria"/>
      <family val="1"/>
      <charset val="238"/>
    </font>
    <font>
      <b/>
      <i/>
      <sz val="11"/>
      <color rgb="FF000000"/>
      <name val="Cambria"/>
      <family val="1"/>
      <charset val="238"/>
    </font>
    <font>
      <sz val="10"/>
      <color rgb="FF000000"/>
      <name val="Arial"/>
      <family val="2"/>
      <charset val="238"/>
    </font>
    <font>
      <b/>
      <sz val="10"/>
      <color theme="1"/>
      <name val="Arial ce"/>
      <charset val="238"/>
    </font>
  </fonts>
  <fills count="5">
    <fill>
      <patternFill patternType="none"/>
    </fill>
    <fill>
      <patternFill patternType="gray125"/>
    </fill>
    <fill>
      <patternFill patternType="solid">
        <fgColor rgb="FFD0CECE"/>
        <bgColor rgb="FFD0CECE"/>
      </patternFill>
    </fill>
    <fill>
      <patternFill patternType="solid">
        <fgColor rgb="FFAEABAB"/>
        <bgColor rgb="FFAEABAB"/>
      </patternFill>
    </fill>
    <fill>
      <patternFill patternType="solid">
        <fgColor rgb="FFD8D8D8"/>
        <bgColor rgb="FFD8D8D8"/>
      </patternFill>
    </fill>
  </fills>
  <borders count="15">
    <border>
      <left/>
      <right/>
      <top/>
      <bottom/>
      <diagonal/>
    </border>
    <border>
      <left/>
      <right/>
      <top style="thin">
        <color rgb="FF000000"/>
      </top>
      <bottom style="thin">
        <color rgb="FF000000"/>
      </bottom>
      <diagonal/>
    </border>
    <border>
      <left/>
      <right/>
      <top/>
      <bottom/>
      <diagonal/>
    </border>
    <border>
      <left/>
      <right/>
      <top/>
      <bottom style="medium">
        <color rgb="FF000000"/>
      </bottom>
      <diagonal/>
    </border>
    <border>
      <left/>
      <right/>
      <top/>
      <bottom style="medium">
        <color rgb="FF000000"/>
      </bottom>
      <diagonal/>
    </border>
    <border>
      <left/>
      <right/>
      <top style="thin">
        <color rgb="FF000000"/>
      </top>
      <bottom style="double">
        <color rgb="FF000000"/>
      </bottom>
      <diagonal/>
    </border>
    <border>
      <left/>
      <right/>
      <top style="thin">
        <color rgb="FF000000"/>
      </top>
      <bottom style="medium">
        <color rgb="FF000000"/>
      </bottom>
      <diagonal/>
    </border>
    <border>
      <left/>
      <right/>
      <top/>
      <bottom style="thin">
        <color rgb="FF000000"/>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right/>
      <top/>
      <bottom style="double">
        <color rgb="FF000000"/>
      </bottom>
      <diagonal/>
    </border>
    <border>
      <left/>
      <right/>
      <top/>
      <bottom style="medium">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49" fillId="0" borderId="2"/>
  </cellStyleXfs>
  <cellXfs count="443">
    <xf numFmtId="0" fontId="0" fillId="0" borderId="0" xfId="0" applyFont="1" applyAlignment="1"/>
    <xf numFmtId="49" fontId="0" fillId="0" borderId="0" xfId="0" applyNumberFormat="1" applyFont="1" applyAlignment="1">
      <alignment horizontal="left" vertical="top" wrapText="1"/>
    </xf>
    <xf numFmtId="4" fontId="0" fillId="0" borderId="0" xfId="0" applyNumberFormat="1" applyFont="1" applyAlignment="1">
      <alignment horizontal="left" vertical="top" wrapText="1"/>
    </xf>
    <xf numFmtId="4" fontId="0" fillId="0" borderId="0" xfId="0" applyNumberFormat="1" applyFont="1" applyAlignment="1">
      <alignment vertical="top" wrapText="1"/>
    </xf>
    <xf numFmtId="0" fontId="1" fillId="0" borderId="0" xfId="0" applyFont="1" applyAlignment="1">
      <alignment horizontal="left" vertical="top" wrapText="1"/>
    </xf>
    <xf numFmtId="0" fontId="2" fillId="0" borderId="0" xfId="0" applyFont="1" applyAlignment="1">
      <alignment horizontal="left" vertical="top" wrapText="1"/>
    </xf>
    <xf numFmtId="49" fontId="3" fillId="0" borderId="0" xfId="0" applyNumberFormat="1" applyFont="1" applyAlignment="1">
      <alignment horizontal="left" vertical="top" wrapText="1"/>
    </xf>
    <xf numFmtId="4" fontId="3" fillId="0" borderId="0" xfId="0" applyNumberFormat="1" applyFont="1" applyAlignment="1">
      <alignment horizontal="left" vertical="top" wrapText="1"/>
    </xf>
    <xf numFmtId="4" fontId="4" fillId="0" borderId="0" xfId="0" applyNumberFormat="1" applyFont="1" applyAlignment="1">
      <alignment vertical="top" wrapText="1"/>
    </xf>
    <xf numFmtId="4" fontId="5" fillId="0" borderId="0" xfId="0" applyNumberFormat="1" applyFont="1" applyAlignment="1">
      <alignment vertical="top" wrapText="1"/>
    </xf>
    <xf numFmtId="0" fontId="1" fillId="0" borderId="0" xfId="0" applyFont="1" applyAlignment="1">
      <alignment wrapText="1"/>
    </xf>
    <xf numFmtId="49" fontId="0" fillId="0" borderId="0" xfId="0" applyNumberFormat="1" applyFont="1" applyAlignment="1">
      <alignment horizontal="right" vertical="top" wrapText="1"/>
    </xf>
    <xf numFmtId="49" fontId="0" fillId="0" borderId="1" xfId="0" applyNumberFormat="1" applyFont="1" applyBorder="1" applyAlignment="1">
      <alignment horizontal="left" vertical="top" wrapText="1"/>
    </xf>
    <xf numFmtId="4" fontId="0" fillId="0" borderId="1" xfId="0" applyNumberFormat="1" applyFont="1" applyBorder="1" applyAlignment="1">
      <alignment vertical="top" wrapText="1"/>
    </xf>
    <xf numFmtId="4" fontId="3" fillId="0" borderId="1" xfId="0" applyNumberFormat="1" applyFont="1" applyBorder="1" applyAlignment="1">
      <alignment vertical="top" wrapText="1"/>
    </xf>
    <xf numFmtId="4" fontId="3" fillId="0" borderId="0" xfId="0" applyNumberFormat="1" applyFont="1" applyAlignment="1">
      <alignment vertical="top" wrapText="1"/>
    </xf>
    <xf numFmtId="4" fontId="3" fillId="0" borderId="1" xfId="0" applyNumberFormat="1" applyFont="1" applyBorder="1" applyAlignment="1">
      <alignment horizontal="left" vertical="top" wrapText="1"/>
    </xf>
    <xf numFmtId="49" fontId="0" fillId="0" borderId="0" xfId="0" applyNumberFormat="1" applyFont="1" applyAlignment="1">
      <alignment vertical="top"/>
    </xf>
    <xf numFmtId="0" fontId="0" fillId="0" borderId="0" xfId="0" applyFont="1" applyAlignment="1">
      <alignment horizontal="left" vertical="top"/>
    </xf>
    <xf numFmtId="0" fontId="0" fillId="0" borderId="0" xfId="0" applyFont="1" applyAlignment="1">
      <alignment vertical="top"/>
    </xf>
    <xf numFmtId="4" fontId="0" fillId="0" borderId="1" xfId="0" applyNumberFormat="1" applyFont="1" applyBorder="1" applyAlignment="1">
      <alignment horizontal="left" vertical="top" wrapText="1"/>
    </xf>
    <xf numFmtId="4" fontId="6" fillId="0" borderId="1" xfId="0" applyNumberFormat="1" applyFont="1" applyBorder="1" applyAlignment="1">
      <alignment horizontal="left" vertical="top" wrapText="1"/>
    </xf>
    <xf numFmtId="4" fontId="2" fillId="0" borderId="0" xfId="0" applyNumberFormat="1" applyFont="1" applyAlignment="1">
      <alignment vertical="top"/>
    </xf>
    <xf numFmtId="4" fontId="6" fillId="0" borderId="0" xfId="0" applyNumberFormat="1" applyFont="1" applyAlignment="1">
      <alignment horizontal="left" vertical="top" wrapText="1"/>
    </xf>
    <xf numFmtId="4" fontId="7" fillId="0" borderId="0" xfId="0" applyNumberFormat="1" applyFont="1" applyAlignment="1">
      <alignment horizontal="left" vertical="top" wrapText="1"/>
    </xf>
    <xf numFmtId="4" fontId="8" fillId="0" borderId="0" xfId="0" applyNumberFormat="1" applyFont="1" applyAlignment="1">
      <alignment horizontal="left" vertical="top" wrapText="1"/>
    </xf>
    <xf numFmtId="49" fontId="6" fillId="0" borderId="0" xfId="0" applyNumberFormat="1" applyFont="1" applyAlignment="1">
      <alignment horizontal="left" vertical="top" wrapText="1"/>
    </xf>
    <xf numFmtId="4" fontId="9" fillId="0" borderId="0" xfId="0" applyNumberFormat="1" applyFont="1" applyAlignment="1">
      <alignment horizontal="left" vertical="top" wrapText="1"/>
    </xf>
    <xf numFmtId="4" fontId="9" fillId="0" borderId="0" xfId="0" applyNumberFormat="1" applyFont="1" applyAlignment="1">
      <alignment vertical="top"/>
    </xf>
    <xf numFmtId="4" fontId="7" fillId="0" borderId="0" xfId="0" applyNumberFormat="1" applyFont="1" applyAlignment="1">
      <alignment horizontal="left" vertical="top" wrapText="1"/>
    </xf>
    <xf numFmtId="0" fontId="0" fillId="0" borderId="0" xfId="0" applyFont="1" applyAlignment="1">
      <alignment horizontal="left" vertical="top" wrapText="1"/>
    </xf>
    <xf numFmtId="49" fontId="6" fillId="0" borderId="1" xfId="0" applyNumberFormat="1" applyFont="1" applyBorder="1" applyAlignment="1">
      <alignment horizontal="left" vertical="top" wrapText="1"/>
    </xf>
    <xf numFmtId="49" fontId="6" fillId="0" borderId="0" xfId="0" applyNumberFormat="1" applyFont="1" applyAlignment="1">
      <alignment horizontal="left" vertical="top"/>
    </xf>
    <xf numFmtId="0" fontId="6" fillId="0" borderId="0" xfId="0" applyFont="1" applyAlignment="1">
      <alignment horizontal="left" vertical="top" wrapText="1"/>
    </xf>
    <xf numFmtId="49" fontId="0" fillId="0" borderId="0" xfId="0" applyNumberFormat="1" applyFont="1" applyAlignment="1">
      <alignment horizontal="left" vertical="top"/>
    </xf>
    <xf numFmtId="0" fontId="6" fillId="0" borderId="0" xfId="0" applyFont="1" applyAlignment="1">
      <alignment horizontal="left" vertical="top" wrapText="1"/>
    </xf>
    <xf numFmtId="4" fontId="0" fillId="0" borderId="0" xfId="0" applyNumberFormat="1" applyFont="1" applyAlignment="1">
      <alignment horizontal="left" vertical="top" wrapText="1"/>
    </xf>
    <xf numFmtId="49" fontId="7" fillId="0" borderId="0" xfId="0" applyNumberFormat="1" applyFont="1" applyAlignment="1">
      <alignment horizontal="left" vertical="top" wrapText="1"/>
    </xf>
    <xf numFmtId="4" fontId="10" fillId="0" borderId="0" xfId="0" applyNumberFormat="1" applyFont="1" applyAlignment="1">
      <alignment horizontal="left" vertical="top" wrapText="1"/>
    </xf>
    <xf numFmtId="4" fontId="0" fillId="0" borderId="0" xfId="0" applyNumberFormat="1" applyFont="1" applyAlignment="1">
      <alignment vertical="top" wrapText="1"/>
    </xf>
    <xf numFmtId="49" fontId="11" fillId="0" borderId="0" xfId="0" applyNumberFormat="1" applyFont="1" applyAlignment="1">
      <alignment horizontal="left" vertical="top" wrapText="1"/>
    </xf>
    <xf numFmtId="4" fontId="11" fillId="0" borderId="0" xfId="0" applyNumberFormat="1" applyFont="1" applyAlignment="1">
      <alignment horizontal="left" vertical="top" wrapText="1"/>
    </xf>
    <xf numFmtId="4" fontId="2" fillId="0" borderId="0" xfId="0" applyNumberFormat="1" applyFont="1" applyAlignment="1">
      <alignment vertical="top" wrapText="1"/>
    </xf>
    <xf numFmtId="49" fontId="12" fillId="0" borderId="0" xfId="0" applyNumberFormat="1" applyFont="1" applyAlignment="1">
      <alignment horizontal="left" vertical="top" wrapText="1"/>
    </xf>
    <xf numFmtId="49" fontId="2" fillId="0" borderId="0" xfId="0" applyNumberFormat="1" applyFont="1" applyAlignment="1">
      <alignment horizontal="left" vertical="top" wrapText="1"/>
    </xf>
    <xf numFmtId="4" fontId="12" fillId="0" borderId="0" xfId="0" applyNumberFormat="1" applyFont="1" applyAlignment="1">
      <alignment horizontal="left" vertical="top" wrapText="1"/>
    </xf>
    <xf numFmtId="4" fontId="2" fillId="0" borderId="0" xfId="0" applyNumberFormat="1" applyFont="1" applyAlignment="1">
      <alignment horizontal="left" vertical="top" wrapText="1"/>
    </xf>
    <xf numFmtId="49" fontId="2" fillId="0" borderId="0" xfId="0" applyNumberFormat="1" applyFont="1" applyAlignment="1">
      <alignment horizontal="left" vertical="top"/>
    </xf>
    <xf numFmtId="0" fontId="0" fillId="0" borderId="0" xfId="0" applyFont="1" applyAlignment="1">
      <alignment wrapText="1"/>
    </xf>
    <xf numFmtId="4" fontId="2" fillId="0" borderId="0" xfId="0" applyNumberFormat="1" applyFont="1" applyAlignment="1">
      <alignment horizontal="right" vertical="top"/>
    </xf>
    <xf numFmtId="164" fontId="2" fillId="0" borderId="0" xfId="0" applyNumberFormat="1" applyFont="1" applyAlignment="1">
      <alignment horizontal="right" vertical="top"/>
    </xf>
    <xf numFmtId="0" fontId="13" fillId="0" borderId="0" xfId="0" applyFont="1" applyAlignment="1">
      <alignment horizontal="left" vertical="top" wrapText="1"/>
    </xf>
    <xf numFmtId="0" fontId="11" fillId="0" borderId="0" xfId="0" applyFont="1" applyAlignment="1">
      <alignment horizontal="left" vertical="top" wrapText="1"/>
    </xf>
    <xf numFmtId="4" fontId="14" fillId="0" borderId="0" xfId="0" applyNumberFormat="1" applyFont="1" applyAlignment="1">
      <alignment horizontal="right" vertical="top"/>
    </xf>
    <xf numFmtId="164" fontId="2" fillId="0" borderId="0" xfId="0" applyNumberFormat="1" applyFont="1" applyAlignment="1">
      <alignment vertical="top"/>
    </xf>
    <xf numFmtId="4" fontId="14" fillId="0" borderId="0" xfId="0" applyNumberFormat="1" applyFont="1" applyAlignment="1">
      <alignment vertical="top"/>
    </xf>
    <xf numFmtId="4" fontId="14" fillId="0" borderId="0" xfId="0" applyNumberFormat="1" applyFont="1" applyAlignment="1">
      <alignment vertical="top" wrapText="1"/>
    </xf>
    <xf numFmtId="49" fontId="12" fillId="0" borderId="1" xfId="0" applyNumberFormat="1" applyFont="1" applyBorder="1" applyAlignment="1">
      <alignment horizontal="left" vertical="top" wrapText="1"/>
    </xf>
    <xf numFmtId="4" fontId="1" fillId="0" borderId="1" xfId="0" applyNumberFormat="1" applyFont="1" applyBorder="1" applyAlignment="1">
      <alignment horizontal="left" vertical="top" wrapText="1"/>
    </xf>
    <xf numFmtId="4" fontId="11" fillId="0" borderId="1" xfId="0" applyNumberFormat="1" applyFont="1" applyBorder="1" applyAlignment="1">
      <alignment horizontal="left" vertical="top" wrapText="1"/>
    </xf>
    <xf numFmtId="4" fontId="2" fillId="0" borderId="1" xfId="0" applyNumberFormat="1" applyFont="1" applyBorder="1" applyAlignment="1">
      <alignment vertical="top" wrapText="1"/>
    </xf>
    <xf numFmtId="4" fontId="1" fillId="0" borderId="1" xfId="0" applyNumberFormat="1" applyFont="1" applyBorder="1" applyAlignment="1">
      <alignment vertical="top" wrapText="1"/>
    </xf>
    <xf numFmtId="4" fontId="1" fillId="0" borderId="0" xfId="0" applyNumberFormat="1" applyFont="1" applyAlignment="1">
      <alignment horizontal="left" vertical="top" wrapText="1"/>
    </xf>
    <xf numFmtId="4" fontId="1" fillId="0" borderId="0" xfId="0" applyNumberFormat="1" applyFont="1" applyAlignment="1">
      <alignment vertical="top" wrapText="1"/>
    </xf>
    <xf numFmtId="4" fontId="0" fillId="0" borderId="0" xfId="0" applyNumberFormat="1" applyFont="1" applyAlignment="1">
      <alignment horizontal="right" vertical="top"/>
    </xf>
    <xf numFmtId="165" fontId="0" fillId="0" borderId="0" xfId="0" applyNumberFormat="1" applyFont="1" applyAlignment="1">
      <alignment horizontal="right" vertical="top"/>
    </xf>
    <xf numFmtId="0" fontId="7" fillId="0" borderId="0" xfId="0" applyFont="1" applyAlignment="1">
      <alignment horizontal="left" vertical="top" wrapText="1"/>
    </xf>
    <xf numFmtId="0" fontId="15" fillId="0" borderId="0" xfId="0" applyFont="1" applyAlignment="1">
      <alignment vertical="top" wrapText="1"/>
    </xf>
    <xf numFmtId="0" fontId="16" fillId="0" borderId="0" xfId="0" applyFont="1" applyAlignment="1">
      <alignment horizontal="left" vertical="top" wrapText="1"/>
    </xf>
    <xf numFmtId="4" fontId="16" fillId="0" borderId="0" xfId="0" applyNumberFormat="1" applyFont="1" applyAlignment="1">
      <alignment horizontal="right" wrapText="1"/>
    </xf>
    <xf numFmtId="0" fontId="16" fillId="0" borderId="0" xfId="0" applyFont="1" applyAlignment="1">
      <alignment vertical="top" wrapText="1"/>
    </xf>
    <xf numFmtId="166" fontId="16" fillId="0" borderId="0" xfId="0" applyNumberFormat="1" applyFont="1" applyAlignment="1">
      <alignment horizontal="right" vertical="top" wrapText="1"/>
    </xf>
    <xf numFmtId="0" fontId="15" fillId="3" borderId="5" xfId="0" applyFont="1" applyFill="1" applyBorder="1" applyAlignment="1">
      <alignment vertical="top" wrapText="1"/>
    </xf>
    <xf numFmtId="0" fontId="15" fillId="3" borderId="5" xfId="0" applyFont="1" applyFill="1" applyBorder="1" applyAlignment="1">
      <alignment horizontal="left" vertical="top" wrapText="1"/>
    </xf>
    <xf numFmtId="166" fontId="15" fillId="3" borderId="5" xfId="0" applyNumberFormat="1" applyFont="1" applyFill="1" applyBorder="1" applyAlignment="1">
      <alignment vertical="top" wrapText="1"/>
    </xf>
    <xf numFmtId="0" fontId="15" fillId="0" borderId="0" xfId="0" applyFont="1" applyAlignment="1">
      <alignment horizontal="left" vertical="top" wrapText="1"/>
    </xf>
    <xf numFmtId="4" fontId="15" fillId="0" borderId="0" xfId="0" applyNumberFormat="1" applyFont="1" applyAlignment="1">
      <alignment horizontal="right" wrapText="1"/>
    </xf>
    <xf numFmtId="0" fontId="18" fillId="0" borderId="0" xfId="0" applyFont="1" applyAlignment="1">
      <alignment vertical="top" wrapText="1"/>
    </xf>
    <xf numFmtId="4" fontId="15" fillId="2" borderId="6" xfId="0" applyNumberFormat="1" applyFont="1" applyFill="1" applyBorder="1" applyAlignment="1">
      <alignment horizontal="left" vertical="top" wrapText="1"/>
    </xf>
    <xf numFmtId="4" fontId="15" fillId="2" borderId="6" xfId="0" applyNumberFormat="1" applyFont="1" applyFill="1" applyBorder="1" applyAlignment="1">
      <alignment horizontal="right" wrapText="1"/>
    </xf>
    <xf numFmtId="0" fontId="16" fillId="0" borderId="0" xfId="0" applyFont="1" applyAlignment="1">
      <alignment horizontal="center" wrapText="1"/>
    </xf>
    <xf numFmtId="4" fontId="15" fillId="2" borderId="6" xfId="0" applyNumberFormat="1" applyFont="1" applyFill="1" applyBorder="1" applyAlignment="1">
      <alignment horizontal="left" wrapText="1"/>
    </xf>
    <xf numFmtId="0" fontId="15" fillId="2" borderId="6" xfId="0" applyFont="1" applyFill="1" applyBorder="1" applyAlignment="1">
      <alignment horizontal="right" vertical="top" wrapText="1"/>
    </xf>
    <xf numFmtId="0" fontId="15" fillId="2" borderId="6" xfId="0" applyFont="1" applyFill="1" applyBorder="1" applyAlignment="1">
      <alignment horizontal="right" wrapText="1"/>
    </xf>
    <xf numFmtId="0" fontId="19" fillId="2" borderId="6" xfId="0" applyFont="1" applyFill="1" applyBorder="1" applyAlignment="1">
      <alignment vertical="top" wrapText="1"/>
    </xf>
    <xf numFmtId="0" fontId="19" fillId="2" borderId="6" xfId="0" applyFont="1" applyFill="1" applyBorder="1" applyAlignment="1">
      <alignment horizontal="right" vertical="top" wrapText="1"/>
    </xf>
    <xf numFmtId="0" fontId="19" fillId="2" borderId="6" xfId="0" applyFont="1" applyFill="1" applyBorder="1" applyAlignment="1">
      <alignment horizontal="center" wrapText="1"/>
    </xf>
    <xf numFmtId="4" fontId="19" fillId="2" borderId="6" xfId="0" applyNumberFormat="1" applyFont="1" applyFill="1" applyBorder="1" applyAlignment="1">
      <alignment horizontal="right" wrapText="1"/>
    </xf>
    <xf numFmtId="0" fontId="20" fillId="0" borderId="0" xfId="0" applyFont="1"/>
    <xf numFmtId="4" fontId="20" fillId="0" borderId="0" xfId="0" applyNumberFormat="1" applyFont="1"/>
    <xf numFmtId="0" fontId="20" fillId="0" borderId="0" xfId="0" quotePrefix="1" applyFont="1" applyAlignment="1">
      <alignment horizontal="left"/>
    </xf>
    <xf numFmtId="0" fontId="21" fillId="0" borderId="0" xfId="0" applyFont="1"/>
    <xf numFmtId="0" fontId="1" fillId="0" borderId="0" xfId="0" applyFont="1"/>
    <xf numFmtId="0" fontId="21" fillId="0" borderId="0" xfId="0" applyFont="1" applyAlignment="1">
      <alignment horizontal="left"/>
    </xf>
    <xf numFmtId="0" fontId="21" fillId="0" borderId="0" xfId="0" applyFont="1" applyAlignment="1">
      <alignment horizontal="right"/>
    </xf>
    <xf numFmtId="4" fontId="20" fillId="0" borderId="0" xfId="0" applyNumberFormat="1" applyFont="1" applyAlignment="1">
      <alignment horizontal="center"/>
    </xf>
    <xf numFmtId="0" fontId="20" fillId="0" borderId="0" xfId="0" applyFont="1" applyAlignment="1">
      <alignment horizontal="left"/>
    </xf>
    <xf numFmtId="0" fontId="20" fillId="0" borderId="0" xfId="0" applyFont="1" applyAlignment="1">
      <alignment horizontal="right"/>
    </xf>
    <xf numFmtId="4" fontId="21" fillId="0" borderId="0" xfId="0" applyNumberFormat="1" applyFont="1" applyAlignment="1">
      <alignment horizontal="center"/>
    </xf>
    <xf numFmtId="49" fontId="2" fillId="0" borderId="0" xfId="0" applyNumberFormat="1" applyFont="1"/>
    <xf numFmtId="0" fontId="2" fillId="0" borderId="0" xfId="0" applyFont="1"/>
    <xf numFmtId="0" fontId="20" fillId="0" borderId="7" xfId="0" applyFont="1" applyBorder="1" applyAlignment="1">
      <alignment horizontal="left"/>
    </xf>
    <xf numFmtId="0" fontId="20" fillId="0" borderId="7" xfId="0" applyFont="1" applyBorder="1"/>
    <xf numFmtId="0" fontId="20" fillId="0" borderId="7" xfId="0" applyFont="1" applyBorder="1" applyAlignment="1">
      <alignment horizontal="right"/>
    </xf>
    <xf numFmtId="4" fontId="20" fillId="0" borderId="7" xfId="0" applyNumberFormat="1" applyFont="1" applyBorder="1" applyAlignment="1">
      <alignment horizontal="center"/>
    </xf>
    <xf numFmtId="0" fontId="21" fillId="0" borderId="0" xfId="0" applyFont="1" applyAlignment="1">
      <alignment horizontal="center"/>
    </xf>
    <xf numFmtId="4" fontId="20" fillId="0" borderId="0" xfId="0" applyNumberFormat="1" applyFont="1" applyAlignment="1">
      <alignment horizontal="right" vertical="center"/>
    </xf>
    <xf numFmtId="0" fontId="23" fillId="0" borderId="0" xfId="0" applyFont="1"/>
    <xf numFmtId="0" fontId="21" fillId="0" borderId="7" xfId="0" applyFont="1" applyBorder="1" applyAlignment="1">
      <alignment horizontal="center"/>
    </xf>
    <xf numFmtId="0" fontId="21" fillId="0" borderId="7" xfId="0" applyFont="1" applyBorder="1"/>
    <xf numFmtId="0" fontId="21" fillId="0" borderId="7" xfId="0" applyFont="1" applyBorder="1" applyAlignment="1">
      <alignment horizontal="left"/>
    </xf>
    <xf numFmtId="0" fontId="21" fillId="0" borderId="7" xfId="0" applyFont="1" applyBorder="1" applyAlignment="1">
      <alignment horizontal="right"/>
    </xf>
    <xf numFmtId="4" fontId="20" fillId="0" borderId="7" xfId="0" applyNumberFormat="1" applyFont="1" applyBorder="1" applyAlignment="1">
      <alignment horizontal="right" vertical="center"/>
    </xf>
    <xf numFmtId="167" fontId="20" fillId="0" borderId="0" xfId="0" applyNumberFormat="1" applyFont="1" applyAlignment="1">
      <alignment horizontal="right" vertical="center"/>
    </xf>
    <xf numFmtId="4" fontId="1" fillId="0" borderId="8" xfId="0" applyNumberFormat="1" applyFont="1" applyBorder="1" applyAlignment="1">
      <alignment horizontal="left" vertical="top"/>
    </xf>
    <xf numFmtId="4" fontId="1" fillId="0" borderId="8" xfId="0" applyNumberFormat="1" applyFont="1" applyBorder="1" applyAlignment="1">
      <alignment horizontal="right" vertical="top"/>
    </xf>
    <xf numFmtId="4" fontId="1" fillId="0" borderId="0" xfId="0" applyNumberFormat="1" applyFont="1" applyAlignment="1">
      <alignment horizontal="left" vertical="top"/>
    </xf>
    <xf numFmtId="4" fontId="1" fillId="0" borderId="0" xfId="0" applyNumberFormat="1" applyFont="1" applyAlignment="1">
      <alignment horizontal="right" vertical="top"/>
    </xf>
    <xf numFmtId="4" fontId="2" fillId="0" borderId="0" xfId="0" applyNumberFormat="1" applyFont="1" applyAlignment="1">
      <alignment horizontal="left" vertical="top"/>
    </xf>
    <xf numFmtId="4" fontId="1" fillId="0" borderId="9" xfId="0" applyNumberFormat="1" applyFont="1" applyBorder="1" applyAlignment="1">
      <alignment horizontal="left" vertical="top"/>
    </xf>
    <xf numFmtId="4" fontId="1" fillId="0" borderId="9" xfId="0" applyNumberFormat="1" applyFont="1" applyBorder="1" applyAlignment="1">
      <alignment horizontal="right" vertical="top"/>
    </xf>
    <xf numFmtId="4" fontId="2" fillId="0" borderId="7" xfId="0" applyNumberFormat="1" applyFont="1" applyBorder="1" applyAlignment="1">
      <alignment horizontal="left" vertical="top"/>
    </xf>
    <xf numFmtId="0" fontId="2" fillId="0" borderId="7" xfId="0" applyFont="1" applyBorder="1" applyAlignment="1">
      <alignment horizontal="left" vertical="top" wrapText="1"/>
    </xf>
    <xf numFmtId="4" fontId="2" fillId="0" borderId="7" xfId="0" applyNumberFormat="1" applyFont="1" applyBorder="1" applyAlignment="1">
      <alignment horizontal="right" vertical="top"/>
    </xf>
    <xf numFmtId="0" fontId="23" fillId="0" borderId="0" xfId="0" applyFont="1" applyAlignment="1">
      <alignment horizontal="left" vertical="top" wrapText="1"/>
    </xf>
    <xf numFmtId="0" fontId="24" fillId="0" borderId="0" xfId="0" applyFont="1" applyAlignment="1">
      <alignment horizontal="right" vertical="top"/>
    </xf>
    <xf numFmtId="168" fontId="23" fillId="0" borderId="0" xfId="0" applyNumberFormat="1" applyFont="1" applyAlignment="1">
      <alignment horizontal="right" vertical="top"/>
    </xf>
    <xf numFmtId="4" fontId="23" fillId="0" borderId="0" xfId="0" applyNumberFormat="1" applyFont="1" applyAlignment="1">
      <alignment horizontal="right" vertical="top"/>
    </xf>
    <xf numFmtId="168" fontId="2" fillId="0" borderId="0" xfId="0" applyNumberFormat="1" applyFont="1" applyAlignment="1">
      <alignment horizontal="right" vertical="top"/>
    </xf>
    <xf numFmtId="0" fontId="25" fillId="0" borderId="0" xfId="0" applyFont="1" applyAlignment="1">
      <alignment horizontal="left" vertical="top" wrapText="1"/>
    </xf>
    <xf numFmtId="4" fontId="25" fillId="0" borderId="0" xfId="0" applyNumberFormat="1" applyFont="1" applyAlignment="1">
      <alignment horizontal="center"/>
    </xf>
    <xf numFmtId="0" fontId="25" fillId="0" borderId="0" xfId="0" applyFont="1" applyAlignment="1">
      <alignment horizontal="center"/>
    </xf>
    <xf numFmtId="4" fontId="25" fillId="0" borderId="0" xfId="0" applyNumberFormat="1" applyFont="1"/>
    <xf numFmtId="0" fontId="2" fillId="0" borderId="0" xfId="0" applyFont="1" applyAlignment="1">
      <alignment vertical="top" wrapText="1"/>
    </xf>
    <xf numFmtId="4" fontId="1" fillId="0" borderId="7" xfId="0" applyNumberFormat="1" applyFont="1" applyBorder="1" applyAlignment="1">
      <alignment horizontal="left" vertical="top"/>
    </xf>
    <xf numFmtId="0" fontId="1" fillId="0" borderId="7" xfId="0" applyFont="1" applyBorder="1" applyAlignment="1">
      <alignment horizontal="left" vertical="top" wrapText="1"/>
    </xf>
    <xf numFmtId="4" fontId="2" fillId="0" borderId="8" xfId="0" applyNumberFormat="1" applyFont="1" applyBorder="1" applyAlignment="1">
      <alignment horizontal="left" vertical="top"/>
    </xf>
    <xf numFmtId="4" fontId="2" fillId="0" borderId="8" xfId="0" applyNumberFormat="1" applyFont="1" applyBorder="1" applyAlignment="1">
      <alignment horizontal="right" vertical="top"/>
    </xf>
    <xf numFmtId="49" fontId="2" fillId="0" borderId="0" xfId="0" applyNumberFormat="1" applyFont="1" applyAlignment="1">
      <alignment horizontal="center"/>
    </xf>
    <xf numFmtId="168" fontId="2" fillId="0" borderId="0" xfId="0" applyNumberFormat="1" applyFont="1" applyAlignment="1">
      <alignment horizontal="center"/>
    </xf>
    <xf numFmtId="0" fontId="2" fillId="0" borderId="0" xfId="0" applyFont="1" applyAlignment="1">
      <alignment horizontal="center"/>
    </xf>
    <xf numFmtId="49" fontId="1" fillId="0" borderId="9" xfId="0" applyNumberFormat="1" applyFont="1" applyBorder="1" applyAlignment="1">
      <alignment horizontal="center" vertical="top"/>
    </xf>
    <xf numFmtId="39" fontId="1" fillId="0" borderId="9" xfId="0" applyNumberFormat="1" applyFont="1" applyBorder="1" applyAlignment="1">
      <alignment horizontal="center" vertical="top" wrapText="1"/>
    </xf>
    <xf numFmtId="168" fontId="1" fillId="0" borderId="9" xfId="0" applyNumberFormat="1" applyFont="1" applyBorder="1" applyAlignment="1">
      <alignment horizontal="center" vertical="top"/>
    </xf>
    <xf numFmtId="0" fontId="1" fillId="0" borderId="9" xfId="0" applyFont="1" applyBorder="1" applyAlignment="1">
      <alignment horizontal="center" vertical="top"/>
    </xf>
    <xf numFmtId="0" fontId="1" fillId="0" borderId="9" xfId="0" applyFont="1" applyBorder="1" applyAlignment="1">
      <alignment wrapText="1"/>
    </xf>
    <xf numFmtId="4" fontId="2" fillId="0" borderId="0" xfId="0" applyNumberFormat="1" applyFont="1"/>
    <xf numFmtId="49" fontId="1" fillId="0" borderId="0" xfId="0" applyNumberFormat="1" applyFont="1" applyAlignment="1">
      <alignment horizontal="center"/>
    </xf>
    <xf numFmtId="0" fontId="1" fillId="0" borderId="0" xfId="0" applyFont="1" applyAlignment="1">
      <alignment horizontal="left" vertical="center" wrapText="1"/>
    </xf>
    <xf numFmtId="168" fontId="1" fillId="0" borderId="0" xfId="0" applyNumberFormat="1" applyFont="1"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vertical="center" wrapText="1"/>
    </xf>
    <xf numFmtId="168" fontId="1" fillId="0" borderId="0" xfId="0" applyNumberFormat="1" applyFont="1" applyAlignment="1">
      <alignment horizontal="center"/>
    </xf>
    <xf numFmtId="0" fontId="1" fillId="0" borderId="0" xfId="0" applyFont="1" applyAlignment="1">
      <alignment horizontal="center"/>
    </xf>
    <xf numFmtId="49" fontId="12" fillId="0" borderId="0" xfId="0" applyNumberFormat="1" applyFont="1" applyAlignment="1">
      <alignment horizontal="center"/>
    </xf>
    <xf numFmtId="0" fontId="12" fillId="0" borderId="0" xfId="0" applyFont="1" applyAlignment="1">
      <alignment horizontal="left" vertical="top" wrapText="1"/>
    </xf>
    <xf numFmtId="49" fontId="2" fillId="0" borderId="0" xfId="0" applyNumberFormat="1" applyFont="1" applyAlignment="1">
      <alignment horizontal="center" vertical="top" wrapText="1"/>
    </xf>
    <xf numFmtId="49" fontId="2" fillId="0" borderId="7" xfId="0" applyNumberFormat="1" applyFont="1" applyBorder="1" applyAlignment="1">
      <alignment horizontal="center" vertical="top" wrapText="1"/>
    </xf>
    <xf numFmtId="168" fontId="2" fillId="0" borderId="7" xfId="0" applyNumberFormat="1" applyFont="1" applyBorder="1" applyAlignment="1">
      <alignment horizontal="center"/>
    </xf>
    <xf numFmtId="0" fontId="2" fillId="0" borderId="7" xfId="0" applyFont="1" applyBorder="1" applyAlignment="1">
      <alignment horizontal="center"/>
    </xf>
    <xf numFmtId="4" fontId="2" fillId="0" borderId="7" xfId="0" applyNumberFormat="1" applyFont="1" applyBorder="1"/>
    <xf numFmtId="49" fontId="1" fillId="0" borderId="0" xfId="0" applyNumberFormat="1" applyFont="1" applyAlignment="1">
      <alignment horizontal="center" vertical="center" wrapText="1"/>
    </xf>
    <xf numFmtId="168" fontId="1" fillId="0" borderId="0" xfId="0" applyNumberFormat="1" applyFont="1" applyAlignment="1">
      <alignment horizontal="left" vertical="center" wrapText="1"/>
    </xf>
    <xf numFmtId="4" fontId="1" fillId="0" borderId="0" xfId="0" applyNumberFormat="1" applyFont="1" applyAlignment="1">
      <alignment horizontal="right" vertical="center" wrapText="1"/>
    </xf>
    <xf numFmtId="49" fontId="12" fillId="0" borderId="10" xfId="0" applyNumberFormat="1" applyFont="1" applyBorder="1" applyAlignment="1">
      <alignment horizontal="center" vertical="center" wrapText="1"/>
    </xf>
    <xf numFmtId="0" fontId="12" fillId="0" borderId="10" xfId="0" applyFont="1" applyBorder="1" applyAlignment="1">
      <alignment horizontal="left" vertical="center" wrapText="1"/>
    </xf>
    <xf numFmtId="168" fontId="1" fillId="0" borderId="10" xfId="0" applyNumberFormat="1" applyFont="1" applyBorder="1" applyAlignment="1">
      <alignment horizontal="left" vertical="center" wrapText="1"/>
    </xf>
    <xf numFmtId="0" fontId="2" fillId="0" borderId="10" xfId="0" applyFont="1" applyBorder="1" applyAlignment="1">
      <alignment horizontal="left" vertical="center" wrapText="1"/>
    </xf>
    <xf numFmtId="4" fontId="12" fillId="0" borderId="10" xfId="0" applyNumberFormat="1" applyFont="1" applyBorder="1" applyAlignment="1">
      <alignment horizontal="right" vertical="center" wrapText="1"/>
    </xf>
    <xf numFmtId="4" fontId="1" fillId="0" borderId="0" xfId="0" applyNumberFormat="1" applyFont="1"/>
    <xf numFmtId="4" fontId="12" fillId="0" borderId="0" xfId="0" applyNumberFormat="1" applyFont="1" applyAlignment="1">
      <alignment horizontal="center"/>
    </xf>
    <xf numFmtId="0" fontId="12" fillId="0" borderId="0" xfId="0" applyFont="1" applyAlignment="1">
      <alignment horizontal="center"/>
    </xf>
    <xf numFmtId="4" fontId="12" fillId="0" borderId="0" xfId="0" applyNumberFormat="1" applyFont="1"/>
    <xf numFmtId="0" fontId="26" fillId="0" borderId="0" xfId="0" applyFont="1" applyAlignment="1">
      <alignment horizontal="left" vertical="top" wrapText="1"/>
    </xf>
    <xf numFmtId="4" fontId="1" fillId="0" borderId="0" xfId="0" applyNumberFormat="1" applyFont="1" applyAlignment="1">
      <alignment horizontal="center"/>
    </xf>
    <xf numFmtId="49" fontId="2" fillId="0" borderId="0" xfId="0" applyNumberFormat="1" applyFont="1" applyAlignment="1">
      <alignment horizontal="center" vertical="top"/>
    </xf>
    <xf numFmtId="3" fontId="2" fillId="0" borderId="0" xfId="0" applyNumberFormat="1" applyFont="1" applyAlignment="1">
      <alignment horizontal="center"/>
    </xf>
    <xf numFmtId="49" fontId="2" fillId="0" borderId="7" xfId="0" applyNumberFormat="1" applyFont="1" applyBorder="1" applyAlignment="1">
      <alignment horizontal="center"/>
    </xf>
    <xf numFmtId="4" fontId="1" fillId="0" borderId="0" xfId="0" applyNumberFormat="1" applyFont="1" applyAlignment="1">
      <alignment vertical="center" wrapText="1"/>
    </xf>
    <xf numFmtId="49" fontId="12" fillId="0" borderId="0" xfId="0" applyNumberFormat="1" applyFont="1" applyAlignment="1">
      <alignment horizontal="center" vertical="top"/>
    </xf>
    <xf numFmtId="168" fontId="12" fillId="0" borderId="0" xfId="0" applyNumberFormat="1" applyFont="1" applyAlignment="1">
      <alignment horizontal="center"/>
    </xf>
    <xf numFmtId="49" fontId="1" fillId="0" borderId="0" xfId="0" applyNumberFormat="1" applyFont="1"/>
    <xf numFmtId="168" fontId="2" fillId="0" borderId="0" xfId="0" applyNumberFormat="1" applyFont="1"/>
    <xf numFmtId="49" fontId="1" fillId="0" borderId="0" xfId="0" applyNumberFormat="1" applyFont="1" applyAlignment="1">
      <alignment horizontal="center" vertical="top" wrapText="1"/>
    </xf>
    <xf numFmtId="168" fontId="1" fillId="0" borderId="0" xfId="0" applyNumberFormat="1" applyFont="1" applyAlignment="1">
      <alignment horizontal="center" vertical="top" wrapText="1"/>
    </xf>
    <xf numFmtId="0" fontId="1" fillId="0" borderId="0" xfId="0" applyFont="1" applyAlignment="1">
      <alignment horizontal="center" vertical="top" wrapText="1"/>
    </xf>
    <xf numFmtId="49" fontId="1" fillId="0" borderId="10" xfId="0" applyNumberFormat="1" applyFont="1" applyBorder="1" applyAlignment="1">
      <alignment horizontal="center" vertical="center" wrapText="1"/>
    </xf>
    <xf numFmtId="0" fontId="1" fillId="0" borderId="10" xfId="0" applyFont="1" applyBorder="1" applyAlignment="1">
      <alignment horizontal="left" vertical="center" wrapText="1"/>
    </xf>
    <xf numFmtId="168" fontId="12" fillId="0" borderId="10" xfId="0" applyNumberFormat="1" applyFont="1" applyBorder="1" applyAlignment="1">
      <alignment horizontal="center" vertical="center" wrapText="1"/>
    </xf>
    <xf numFmtId="0" fontId="12" fillId="0" borderId="10" xfId="0" applyFont="1" applyBorder="1" applyAlignment="1">
      <alignment horizontal="center" vertical="center" wrapText="1"/>
    </xf>
    <xf numFmtId="4" fontId="1" fillId="0" borderId="10" xfId="0" applyNumberFormat="1" applyFont="1" applyBorder="1" applyAlignment="1">
      <alignment vertical="center" wrapText="1"/>
    </xf>
    <xf numFmtId="49" fontId="1" fillId="0" borderId="0" xfId="0" applyNumberFormat="1" applyFont="1" applyAlignment="1">
      <alignment horizontal="center" vertical="center"/>
    </xf>
    <xf numFmtId="168" fontId="2" fillId="0" borderId="0" xfId="0" applyNumberFormat="1" applyFont="1" applyAlignment="1">
      <alignment horizontal="center" vertical="center"/>
    </xf>
    <xf numFmtId="0" fontId="2" fillId="0" borderId="0" xfId="0" applyFont="1" applyAlignment="1">
      <alignment horizontal="center" vertical="center"/>
    </xf>
    <xf numFmtId="4" fontId="1" fillId="0" borderId="0" xfId="0" applyNumberFormat="1" applyFont="1" applyAlignment="1">
      <alignment vertical="center"/>
    </xf>
    <xf numFmtId="168" fontId="1" fillId="0" borderId="0" xfId="0" applyNumberFormat="1" applyFont="1"/>
    <xf numFmtId="4" fontId="2" fillId="0" borderId="0" xfId="0" applyNumberFormat="1" applyFont="1" applyAlignment="1">
      <alignment horizontal="right" vertical="center"/>
    </xf>
    <xf numFmtId="4" fontId="1" fillId="0" borderId="0" xfId="0" applyNumberFormat="1" applyFont="1" applyAlignment="1">
      <alignment horizontal="right" vertical="center"/>
    </xf>
    <xf numFmtId="49" fontId="27" fillId="0" borderId="7" xfId="0" applyNumberFormat="1" applyFont="1" applyBorder="1"/>
    <xf numFmtId="0" fontId="27" fillId="0" borderId="7" xfId="0" applyFont="1" applyBorder="1" applyAlignment="1">
      <alignment horizontal="left" vertical="top" wrapText="1"/>
    </xf>
    <xf numFmtId="168" fontId="27" fillId="0" borderId="7" xfId="0" applyNumberFormat="1" applyFont="1" applyBorder="1"/>
    <xf numFmtId="0" fontId="27" fillId="0" borderId="7" xfId="0" applyFont="1" applyBorder="1"/>
    <xf numFmtId="4" fontId="27" fillId="0" borderId="7" xfId="0" applyNumberFormat="1" applyFont="1" applyBorder="1"/>
    <xf numFmtId="49" fontId="1" fillId="0" borderId="0" xfId="0" applyNumberFormat="1" applyFont="1" applyAlignment="1">
      <alignment horizontal="center" vertical="top"/>
    </xf>
    <xf numFmtId="168" fontId="1" fillId="0" borderId="0" xfId="0" applyNumberFormat="1" applyFont="1" applyAlignment="1">
      <alignment horizontal="center" vertical="top"/>
    </xf>
    <xf numFmtId="0" fontId="1" fillId="0" borderId="0" xfId="0" applyFont="1" applyAlignment="1">
      <alignment horizontal="center" vertical="top"/>
    </xf>
    <xf numFmtId="4" fontId="1" fillId="0" borderId="0" xfId="0" applyNumberFormat="1" applyFont="1" applyAlignment="1">
      <alignment vertical="top"/>
    </xf>
    <xf numFmtId="49" fontId="11" fillId="0" borderId="0" xfId="0" applyNumberFormat="1" applyFont="1" applyAlignment="1">
      <alignment horizontal="center"/>
    </xf>
    <xf numFmtId="168" fontId="1" fillId="0" borderId="0" xfId="0" applyNumberFormat="1" applyFont="1" applyAlignment="1">
      <alignment horizontal="center" vertical="center"/>
    </xf>
    <xf numFmtId="0" fontId="1" fillId="0" borderId="0" xfId="0" applyFont="1" applyAlignment="1">
      <alignment horizontal="center" vertical="center"/>
    </xf>
    <xf numFmtId="169" fontId="2" fillId="0" borderId="0" xfId="0" applyNumberFormat="1" applyFont="1" applyAlignment="1">
      <alignment horizontal="right"/>
    </xf>
    <xf numFmtId="49" fontId="1" fillId="0" borderId="10" xfId="0" applyNumberFormat="1" applyFont="1" applyBorder="1" applyAlignment="1">
      <alignment horizontal="center" vertical="center"/>
    </xf>
    <xf numFmtId="0" fontId="2" fillId="0" borderId="10" xfId="0" applyFont="1" applyBorder="1" applyAlignment="1">
      <alignment horizontal="left" vertical="top" wrapText="1"/>
    </xf>
    <xf numFmtId="4" fontId="2" fillId="0" borderId="10" xfId="0" applyNumberFormat="1" applyFont="1" applyBorder="1" applyAlignment="1">
      <alignment horizontal="right" vertical="center"/>
    </xf>
    <xf numFmtId="4" fontId="2" fillId="0" borderId="10" xfId="0" applyNumberFormat="1" applyFont="1" applyBorder="1" applyAlignment="1">
      <alignment horizontal="right" vertical="top"/>
    </xf>
    <xf numFmtId="49" fontId="28" fillId="0" borderId="0" xfId="0" applyNumberFormat="1" applyFont="1" applyAlignment="1">
      <alignment horizontal="center" vertical="center"/>
    </xf>
    <xf numFmtId="0" fontId="28" fillId="0" borderId="0" xfId="0" applyFont="1" applyAlignment="1">
      <alignment horizontal="left" vertical="center" wrapText="1"/>
    </xf>
    <xf numFmtId="168" fontId="28" fillId="0" borderId="0" xfId="0" applyNumberFormat="1" applyFont="1" applyAlignment="1">
      <alignment horizontal="center" vertical="center"/>
    </xf>
    <xf numFmtId="0" fontId="27" fillId="0" borderId="0" xfId="0" applyFont="1" applyAlignment="1">
      <alignment horizontal="center" vertical="center"/>
    </xf>
    <xf numFmtId="4" fontId="28" fillId="0" borderId="0" xfId="0" applyNumberFormat="1" applyFont="1" applyAlignment="1">
      <alignment vertical="center"/>
    </xf>
    <xf numFmtId="169" fontId="2" fillId="0" borderId="0" xfId="0" applyNumberFormat="1" applyFont="1" applyAlignment="1">
      <alignment horizontal="center"/>
    </xf>
    <xf numFmtId="4" fontId="2" fillId="0" borderId="0" xfId="0" applyNumberFormat="1" applyFont="1" applyAlignment="1">
      <alignment horizontal="center"/>
    </xf>
    <xf numFmtId="49" fontId="2" fillId="0" borderId="10" xfId="0" applyNumberFormat="1" applyFont="1" applyBorder="1" applyAlignment="1">
      <alignment horizontal="center" vertical="top" wrapText="1"/>
    </xf>
    <xf numFmtId="168" fontId="2" fillId="0" borderId="10" xfId="0" applyNumberFormat="1" applyFont="1" applyBorder="1" applyAlignment="1">
      <alignment horizontal="center"/>
    </xf>
    <xf numFmtId="0" fontId="2" fillId="0" borderId="10" xfId="0" applyFont="1" applyBorder="1" applyAlignment="1">
      <alignment horizontal="center"/>
    </xf>
    <xf numFmtId="0" fontId="2" fillId="0" borderId="10" xfId="0" applyFont="1" applyBorder="1"/>
    <xf numFmtId="4" fontId="2" fillId="0" borderId="10" xfId="0" applyNumberFormat="1" applyFont="1" applyBorder="1"/>
    <xf numFmtId="49" fontId="1" fillId="0" borderId="11" xfId="0" applyNumberFormat="1" applyFont="1" applyBorder="1" applyAlignment="1">
      <alignment horizontal="center" vertical="center"/>
    </xf>
    <xf numFmtId="0" fontId="1" fillId="0" borderId="11" xfId="0" applyFont="1" applyBorder="1" applyAlignment="1">
      <alignment horizontal="left" vertical="center" wrapText="1"/>
    </xf>
    <xf numFmtId="168" fontId="1" fillId="0" borderId="11" xfId="0" applyNumberFormat="1" applyFont="1" applyBorder="1" applyAlignment="1">
      <alignment horizontal="center" vertical="center"/>
    </xf>
    <xf numFmtId="0" fontId="2" fillId="0" borderId="11" xfId="0" applyFont="1" applyBorder="1" applyAlignment="1">
      <alignment horizontal="center" vertical="center"/>
    </xf>
    <xf numFmtId="4" fontId="2" fillId="0" borderId="11" xfId="0" applyNumberFormat="1" applyFont="1" applyBorder="1" applyAlignment="1">
      <alignment vertical="center"/>
    </xf>
    <xf numFmtId="4" fontId="1" fillId="0" borderId="11" xfId="0" applyNumberFormat="1" applyFont="1" applyBorder="1" applyAlignment="1">
      <alignment vertical="center"/>
    </xf>
    <xf numFmtId="0" fontId="29" fillId="0" borderId="0" xfId="0" applyFont="1" applyAlignment="1">
      <alignment horizontal="left" vertical="top" shrinkToFit="1"/>
    </xf>
    <xf numFmtId="2" fontId="30" fillId="0" borderId="0" xfId="0" applyNumberFormat="1" applyFont="1" applyAlignment="1">
      <alignment vertical="top"/>
    </xf>
    <xf numFmtId="0" fontId="31" fillId="0" borderId="0" xfId="0" applyFont="1" applyAlignment="1">
      <alignment horizontal="left" vertical="top" wrapText="1"/>
    </xf>
    <xf numFmtId="2" fontId="30" fillId="0" borderId="0" xfId="0" applyNumberFormat="1" applyFont="1" applyAlignment="1">
      <alignment horizontal="left" vertical="top"/>
    </xf>
    <xf numFmtId="4" fontId="30" fillId="0" borderId="7" xfId="0" applyNumberFormat="1" applyFont="1" applyBorder="1" applyAlignment="1">
      <alignment vertical="top"/>
    </xf>
    <xf numFmtId="4" fontId="30" fillId="0" borderId="0" xfId="0" applyNumberFormat="1" applyFont="1" applyAlignment="1">
      <alignment vertical="top"/>
    </xf>
    <xf numFmtId="0" fontId="31" fillId="0" borderId="0" xfId="0" applyFont="1" applyAlignment="1">
      <alignment horizontal="right" vertical="top" wrapText="1"/>
    </xf>
    <xf numFmtId="170" fontId="31" fillId="0" borderId="0" xfId="0" applyNumberFormat="1" applyFont="1" applyAlignment="1">
      <alignment horizontal="left" vertical="top" wrapText="1"/>
    </xf>
    <xf numFmtId="4" fontId="30" fillId="0" borderId="0" xfId="0" applyNumberFormat="1" applyFont="1" applyAlignment="1">
      <alignment horizontal="right" vertical="top"/>
    </xf>
    <xf numFmtId="170" fontId="30" fillId="0" borderId="0" xfId="0" applyNumberFormat="1" applyFont="1" applyAlignment="1">
      <alignment vertical="top"/>
    </xf>
    <xf numFmtId="4" fontId="30" fillId="0" borderId="0" xfId="0" applyNumberFormat="1" applyFont="1" applyAlignment="1">
      <alignment horizontal="right"/>
    </xf>
    <xf numFmtId="170" fontId="31" fillId="0" borderId="0" xfId="0" applyNumberFormat="1" applyFont="1" applyAlignment="1">
      <alignment horizontal="center" vertical="top" wrapText="1"/>
    </xf>
    <xf numFmtId="0" fontId="31" fillId="0" borderId="0" xfId="0" applyFont="1" applyAlignment="1">
      <alignment horizontal="center" vertical="top" wrapText="1"/>
    </xf>
    <xf numFmtId="0" fontId="29" fillId="0" borderId="0" xfId="0" applyFont="1" applyAlignment="1">
      <alignment horizontal="right" vertical="top" shrinkToFit="1"/>
    </xf>
    <xf numFmtId="0" fontId="32" fillId="0" borderId="0" xfId="0" applyFont="1" applyAlignment="1">
      <alignment horizontal="left" vertical="top"/>
    </xf>
    <xf numFmtId="2" fontId="32" fillId="0" borderId="0" xfId="0" applyNumberFormat="1" applyFont="1" applyAlignment="1">
      <alignment horizontal="right" vertical="top" wrapText="1"/>
    </xf>
    <xf numFmtId="170" fontId="32" fillId="0" borderId="0" xfId="0" applyNumberFormat="1" applyFont="1" applyAlignment="1">
      <alignment horizontal="left" vertical="top" wrapText="1"/>
    </xf>
    <xf numFmtId="2" fontId="32" fillId="0" borderId="0" xfId="0" applyNumberFormat="1" applyFont="1" applyAlignment="1">
      <alignment horizontal="left" vertical="top" wrapText="1"/>
    </xf>
    <xf numFmtId="0" fontId="32" fillId="0" borderId="0" xfId="0" applyFont="1" applyAlignment="1">
      <alignment vertical="top"/>
    </xf>
    <xf numFmtId="0" fontId="31" fillId="0" borderId="0" xfId="0" applyFont="1" applyAlignment="1">
      <alignment vertical="top" wrapText="1"/>
    </xf>
    <xf numFmtId="0" fontId="32" fillId="0" borderId="0" xfId="0" applyFont="1" applyAlignment="1">
      <alignment horizontal="right" vertical="top" wrapText="1"/>
    </xf>
    <xf numFmtId="170" fontId="32" fillId="0" borderId="0" xfId="0" applyNumberFormat="1" applyFont="1" applyAlignment="1">
      <alignment vertical="top"/>
    </xf>
    <xf numFmtId="4" fontId="32" fillId="0" borderId="0" xfId="0" applyNumberFormat="1" applyFont="1" applyAlignment="1">
      <alignment horizontal="right" vertical="top"/>
    </xf>
    <xf numFmtId="171" fontId="32" fillId="0" borderId="0" xfId="0" applyNumberFormat="1" applyFont="1" applyAlignment="1">
      <alignment vertical="top"/>
    </xf>
    <xf numFmtId="0" fontId="29" fillId="0" borderId="0" xfId="0" applyFont="1"/>
    <xf numFmtId="0" fontId="32" fillId="0" borderId="0" xfId="0" applyFont="1" applyAlignment="1">
      <alignment horizontal="right"/>
    </xf>
    <xf numFmtId="170" fontId="32" fillId="0" borderId="0" xfId="0" applyNumberFormat="1" applyFont="1"/>
    <xf numFmtId="0" fontId="32" fillId="0" borderId="0" xfId="0" applyFont="1"/>
    <xf numFmtId="0" fontId="32" fillId="0" borderId="0" xfId="0" applyFont="1" applyAlignment="1">
      <alignment horizontal="left"/>
    </xf>
    <xf numFmtId="4" fontId="32" fillId="0" borderId="0" xfId="0" applyNumberFormat="1" applyFont="1"/>
    <xf numFmtId="4" fontId="32" fillId="0" borderId="0" xfId="0" applyNumberFormat="1" applyFont="1" applyAlignment="1">
      <alignment horizontal="right"/>
    </xf>
    <xf numFmtId="49" fontId="33" fillId="4" borderId="9" xfId="0" applyNumberFormat="1" applyFont="1" applyFill="1" applyBorder="1" applyAlignment="1">
      <alignment horizontal="center" vertical="top" wrapText="1"/>
    </xf>
    <xf numFmtId="49" fontId="33" fillId="4" borderId="9" xfId="0" applyNumberFormat="1" applyFont="1" applyFill="1" applyBorder="1" applyAlignment="1">
      <alignment horizontal="left" vertical="top" wrapText="1"/>
    </xf>
    <xf numFmtId="49" fontId="33" fillId="4" borderId="9" xfId="0" applyNumberFormat="1" applyFont="1" applyFill="1" applyBorder="1" applyAlignment="1">
      <alignment horizontal="right" vertical="top" wrapText="1"/>
    </xf>
    <xf numFmtId="170" fontId="34" fillId="4" borderId="9" xfId="0" applyNumberFormat="1" applyFont="1" applyFill="1" applyBorder="1" applyAlignment="1">
      <alignment horizontal="center" vertical="top"/>
    </xf>
    <xf numFmtId="4" fontId="34" fillId="4" borderId="9" xfId="0" applyNumberFormat="1" applyFont="1" applyFill="1" applyBorder="1" applyAlignment="1">
      <alignment horizontal="center" vertical="top"/>
    </xf>
    <xf numFmtId="4" fontId="33" fillId="4" borderId="9" xfId="0" applyNumberFormat="1" applyFont="1" applyFill="1" applyBorder="1" applyAlignment="1">
      <alignment horizontal="center" vertical="top"/>
    </xf>
    <xf numFmtId="49" fontId="33" fillId="0" borderId="0" xfId="0" applyNumberFormat="1" applyFont="1" applyAlignment="1">
      <alignment horizontal="center" vertical="top" wrapText="1"/>
    </xf>
    <xf numFmtId="2" fontId="35" fillId="0" borderId="0" xfId="0" applyNumberFormat="1" applyFont="1" applyAlignment="1">
      <alignment horizontal="left" wrapText="1"/>
    </xf>
    <xf numFmtId="49" fontId="33" fillId="0" borderId="0" xfId="0" applyNumberFormat="1" applyFont="1" applyAlignment="1">
      <alignment horizontal="right" vertical="top" wrapText="1"/>
    </xf>
    <xf numFmtId="170" fontId="34" fillId="0" borderId="0" xfId="0" applyNumberFormat="1" applyFont="1" applyAlignment="1">
      <alignment horizontal="center" vertical="top"/>
    </xf>
    <xf numFmtId="4" fontId="34" fillId="0" borderId="0" xfId="0" applyNumberFormat="1" applyFont="1" applyAlignment="1">
      <alignment horizontal="center" vertical="top"/>
    </xf>
    <xf numFmtId="4" fontId="33" fillId="0" borderId="0" xfId="0" applyNumberFormat="1" applyFont="1" applyAlignment="1">
      <alignment horizontal="center" vertical="top"/>
    </xf>
    <xf numFmtId="49" fontId="32" fillId="0" borderId="0" xfId="0" applyNumberFormat="1" applyFont="1" applyAlignment="1">
      <alignment horizontal="center" vertical="top" wrapText="1"/>
    </xf>
    <xf numFmtId="49" fontId="36" fillId="0" borderId="0" xfId="0" applyNumberFormat="1" applyFont="1" applyAlignment="1">
      <alignment horizontal="right" vertical="top" wrapText="1"/>
    </xf>
    <xf numFmtId="170" fontId="36" fillId="0" borderId="0" xfId="0" applyNumberFormat="1" applyFont="1" applyAlignment="1">
      <alignment horizontal="right" vertical="top"/>
    </xf>
    <xf numFmtId="2" fontId="36" fillId="0" borderId="0" xfId="0" applyNumberFormat="1" applyFont="1" applyAlignment="1">
      <alignment horizontal="left" vertical="top" wrapText="1"/>
    </xf>
    <xf numFmtId="171" fontId="32" fillId="0" borderId="0" xfId="0" applyNumberFormat="1" applyFont="1"/>
    <xf numFmtId="49" fontId="36" fillId="0" borderId="0" xfId="0" applyNumberFormat="1" applyFont="1" applyAlignment="1">
      <alignment horizontal="right" wrapText="1"/>
    </xf>
    <xf numFmtId="170" fontId="37" fillId="0" borderId="0" xfId="0" applyNumberFormat="1" applyFont="1"/>
    <xf numFmtId="170" fontId="36" fillId="0" borderId="0" xfId="0" applyNumberFormat="1" applyFont="1" applyAlignment="1">
      <alignment horizontal="right"/>
    </xf>
    <xf numFmtId="166" fontId="32" fillId="0" borderId="0" xfId="0" applyNumberFormat="1" applyFont="1"/>
    <xf numFmtId="0" fontId="32" fillId="0" borderId="0" xfId="0" applyFont="1" applyAlignment="1">
      <alignment horizontal="center" vertical="top" wrapText="1"/>
    </xf>
    <xf numFmtId="49" fontId="36" fillId="0" borderId="0" xfId="0" applyNumberFormat="1" applyFont="1" applyAlignment="1">
      <alignment horizontal="left" vertical="top" wrapText="1"/>
    </xf>
    <xf numFmtId="2" fontId="36" fillId="0" borderId="0" xfId="0" applyNumberFormat="1" applyFont="1" applyAlignment="1">
      <alignment horizontal="left" wrapText="1"/>
    </xf>
    <xf numFmtId="49" fontId="36" fillId="0" borderId="0" xfId="0" applyNumberFormat="1" applyFont="1" applyAlignment="1">
      <alignment horizontal="center" vertical="top" wrapText="1"/>
    </xf>
    <xf numFmtId="0" fontId="37" fillId="0" borderId="0" xfId="0" applyFont="1" applyAlignment="1">
      <alignment vertical="top"/>
    </xf>
    <xf numFmtId="170" fontId="32" fillId="0" borderId="0" xfId="0" applyNumberFormat="1" applyFont="1" applyAlignment="1">
      <alignment horizontal="center"/>
    </xf>
    <xf numFmtId="0" fontId="38" fillId="0" borderId="0" xfId="0" applyFont="1" applyAlignment="1">
      <alignment vertical="top" wrapText="1"/>
    </xf>
    <xf numFmtId="0" fontId="2" fillId="0" borderId="0" xfId="0" applyFont="1" applyAlignment="1">
      <alignment horizontal="center" vertical="top" wrapText="1"/>
    </xf>
    <xf numFmtId="2" fontId="3" fillId="0" borderId="0" xfId="0" applyNumberFormat="1" applyFont="1" applyAlignment="1">
      <alignment horizontal="left" wrapText="1"/>
    </xf>
    <xf numFmtId="170" fontId="0" fillId="0" borderId="0" xfId="0" applyNumberFormat="1" applyFont="1" applyAlignment="1">
      <alignment horizontal="right" vertical="top"/>
    </xf>
    <xf numFmtId="0" fontId="2" fillId="0" borderId="0" xfId="0" applyFont="1" applyAlignment="1">
      <alignment vertical="top"/>
    </xf>
    <xf numFmtId="0" fontId="39" fillId="0" borderId="0" xfId="0" applyFont="1" applyAlignment="1">
      <alignment vertical="top" wrapText="1"/>
    </xf>
    <xf numFmtId="2" fontId="0" fillId="0" borderId="0" xfId="0" applyNumberFormat="1" applyFont="1" applyAlignment="1">
      <alignment horizontal="left" vertical="top" wrapText="1"/>
    </xf>
    <xf numFmtId="49" fontId="0" fillId="0" borderId="0" xfId="0" applyNumberFormat="1" applyFont="1" applyAlignment="1">
      <alignment horizontal="center" vertical="top" wrapText="1"/>
    </xf>
    <xf numFmtId="0" fontId="40" fillId="0" borderId="0" xfId="0" applyFont="1" applyAlignment="1">
      <alignment vertical="top"/>
    </xf>
    <xf numFmtId="0" fontId="2" fillId="0" borderId="0" xfId="0" applyFont="1" applyAlignment="1">
      <alignment horizontal="right" vertical="top"/>
    </xf>
    <xf numFmtId="170" fontId="2" fillId="0" borderId="0" xfId="0" applyNumberFormat="1" applyFont="1"/>
    <xf numFmtId="2" fontId="0" fillId="0" borderId="0" xfId="0" applyNumberFormat="1" applyFont="1" applyAlignment="1">
      <alignment horizontal="left" wrapText="1"/>
    </xf>
    <xf numFmtId="171" fontId="2" fillId="0" borderId="0" xfId="0" applyNumberFormat="1" applyFont="1"/>
    <xf numFmtId="2" fontId="0" fillId="0" borderId="0" xfId="0" applyNumberFormat="1" applyFont="1" applyAlignment="1">
      <alignment vertical="top" wrapText="1"/>
    </xf>
    <xf numFmtId="170" fontId="2" fillId="0" borderId="0" xfId="0" applyNumberFormat="1" applyFont="1" applyAlignment="1">
      <alignment vertical="top"/>
    </xf>
    <xf numFmtId="0" fontId="41" fillId="0" borderId="0" xfId="0" applyFont="1" applyAlignment="1">
      <alignment vertical="top"/>
    </xf>
    <xf numFmtId="170" fontId="0" fillId="0" borderId="0" xfId="0" applyNumberFormat="1" applyFont="1" applyAlignment="1">
      <alignment horizontal="right" vertical="top" wrapText="1"/>
    </xf>
    <xf numFmtId="49" fontId="1" fillId="0" borderId="0" xfId="0" applyNumberFormat="1" applyFont="1" applyAlignment="1">
      <alignment vertical="top" wrapText="1"/>
    </xf>
    <xf numFmtId="170" fontId="2" fillId="0" borderId="0" xfId="0" applyNumberFormat="1" applyFont="1" applyAlignment="1">
      <alignment horizontal="right" vertical="top"/>
    </xf>
    <xf numFmtId="0" fontId="42" fillId="0" borderId="0" xfId="0" applyFont="1" applyAlignment="1">
      <alignment horizontal="left" vertical="center"/>
    </xf>
    <xf numFmtId="0" fontId="29" fillId="0" borderId="0" xfId="0" applyFont="1" applyAlignment="1">
      <alignment vertical="top"/>
    </xf>
    <xf numFmtId="170" fontId="36" fillId="0" borderId="0" xfId="0" applyNumberFormat="1" applyFont="1" applyAlignment="1">
      <alignment horizontal="right" vertical="top" wrapText="1"/>
    </xf>
    <xf numFmtId="0" fontId="42" fillId="0" borderId="0" xfId="0" applyFont="1" applyAlignment="1">
      <alignment vertical="top"/>
    </xf>
    <xf numFmtId="0" fontId="32" fillId="0" borderId="12" xfId="0" applyFont="1" applyBorder="1" applyAlignment="1">
      <alignment vertical="top"/>
    </xf>
    <xf numFmtId="0" fontId="31" fillId="0" borderId="1" xfId="0" applyFont="1" applyBorder="1" applyAlignment="1">
      <alignment horizontal="left" wrapText="1"/>
    </xf>
    <xf numFmtId="4" fontId="31" fillId="0" borderId="1" xfId="0" applyNumberFormat="1" applyFont="1" applyBorder="1" applyAlignment="1">
      <alignment vertical="top"/>
    </xf>
    <xf numFmtId="170" fontId="31" fillId="0" borderId="1" xfId="0" applyNumberFormat="1" applyFont="1" applyBorder="1" applyAlignment="1">
      <alignment vertical="top"/>
    </xf>
    <xf numFmtId="4" fontId="31" fillId="0" borderId="1" xfId="0" applyNumberFormat="1" applyFont="1" applyBorder="1" applyAlignment="1">
      <alignment horizontal="right" vertical="top"/>
    </xf>
    <xf numFmtId="171" fontId="31" fillId="0" borderId="13" xfId="0" applyNumberFormat="1" applyFont="1" applyBorder="1" applyAlignment="1">
      <alignment vertical="top"/>
    </xf>
    <xf numFmtId="0" fontId="43" fillId="0" borderId="0" xfId="0" applyFont="1"/>
    <xf numFmtId="0" fontId="3" fillId="0" borderId="0" xfId="0" applyFont="1" applyAlignment="1">
      <alignment vertical="top" wrapText="1"/>
    </xf>
    <xf numFmtId="1" fontId="3" fillId="0" borderId="0" xfId="0" applyNumberFormat="1" applyFont="1" applyAlignment="1">
      <alignment vertical="top" wrapText="1"/>
    </xf>
    <xf numFmtId="4" fontId="3" fillId="0" borderId="0" xfId="0" applyNumberFormat="1" applyFont="1" applyAlignment="1">
      <alignment horizontal="right" vertical="top" shrinkToFit="1"/>
    </xf>
    <xf numFmtId="0" fontId="3" fillId="0" borderId="0" xfId="0" applyFont="1" applyAlignment="1">
      <alignment vertical="top"/>
    </xf>
    <xf numFmtId="0" fontId="0" fillId="0" borderId="0" xfId="0" applyFont="1" applyAlignment="1">
      <alignment vertical="top" wrapText="1"/>
    </xf>
    <xf numFmtId="1" fontId="0" fillId="0" borderId="0" xfId="0" applyNumberFormat="1" applyFont="1" applyAlignment="1">
      <alignment vertical="top" wrapText="1"/>
    </xf>
    <xf numFmtId="2" fontId="0" fillId="0" borderId="0" xfId="0" applyNumberFormat="1" applyFont="1"/>
    <xf numFmtId="2" fontId="0" fillId="0" borderId="0" xfId="0" applyNumberFormat="1" applyFont="1" applyAlignment="1">
      <alignment horizontal="right"/>
    </xf>
    <xf numFmtId="172" fontId="0" fillId="0" borderId="0" xfId="0" applyNumberFormat="1" applyFont="1" applyAlignment="1">
      <alignment vertical="top" wrapText="1"/>
    </xf>
    <xf numFmtId="1" fontId="0" fillId="0" borderId="0" xfId="0" applyNumberFormat="1" applyFont="1"/>
    <xf numFmtId="172" fontId="0" fillId="0" borderId="0" xfId="0" applyNumberFormat="1" applyFont="1"/>
    <xf numFmtId="0" fontId="3" fillId="0" borderId="0" xfId="0" applyFont="1"/>
    <xf numFmtId="2" fontId="3" fillId="0" borderId="0" xfId="0" applyNumberFormat="1" applyFont="1"/>
    <xf numFmtId="0" fontId="0" fillId="0" borderId="0" xfId="0" applyFont="1" applyAlignment="1">
      <alignment horizontal="right"/>
    </xf>
    <xf numFmtId="0" fontId="44" fillId="0" borderId="0" xfId="0" applyFont="1"/>
    <xf numFmtId="0" fontId="3" fillId="0" borderId="0" xfId="0" applyFont="1" applyAlignment="1">
      <alignment horizontal="left" vertical="top" wrapText="1"/>
    </xf>
    <xf numFmtId="0" fontId="3" fillId="0" borderId="0" xfId="0" applyFont="1" applyAlignment="1">
      <alignment horizontal="right" vertical="top" wrapText="1"/>
    </xf>
    <xf numFmtId="2" fontId="3" fillId="0" borderId="0" xfId="0" applyNumberFormat="1" applyFont="1" applyAlignment="1">
      <alignment horizontal="right"/>
    </xf>
    <xf numFmtId="4" fontId="7" fillId="0" borderId="0" xfId="0" applyNumberFormat="1" applyFont="1" applyFill="1" applyAlignment="1">
      <alignment horizontal="left" vertical="top" wrapText="1"/>
    </xf>
    <xf numFmtId="4" fontId="0" fillId="0" borderId="0" xfId="0" applyNumberFormat="1" applyFont="1" applyFill="1" applyAlignment="1">
      <alignment horizontal="left" vertical="top" wrapText="1"/>
    </xf>
    <xf numFmtId="4" fontId="0" fillId="0" borderId="0" xfId="0" applyNumberFormat="1" applyFont="1" applyFill="1" applyAlignment="1">
      <alignment vertical="top" wrapText="1"/>
    </xf>
    <xf numFmtId="4" fontId="3" fillId="0" borderId="14" xfId="0" applyNumberFormat="1" applyFont="1" applyBorder="1" applyAlignment="1" applyProtection="1">
      <alignment vertical="top" wrapText="1"/>
      <protection locked="0"/>
    </xf>
    <xf numFmtId="49" fontId="0" fillId="0" borderId="0" xfId="0" applyNumberFormat="1" applyFont="1" applyAlignment="1" applyProtection="1">
      <alignment horizontal="left" vertical="top" wrapText="1"/>
    </xf>
    <xf numFmtId="4" fontId="0" fillId="0" borderId="0" xfId="0" applyNumberFormat="1" applyFont="1" applyAlignment="1" applyProtection="1">
      <alignment horizontal="left" vertical="top" wrapText="1"/>
    </xf>
    <xf numFmtId="4" fontId="0" fillId="0" borderId="0" xfId="0" applyNumberFormat="1" applyFont="1" applyAlignment="1" applyProtection="1">
      <alignment vertical="top" wrapText="1"/>
    </xf>
    <xf numFmtId="0" fontId="0" fillId="0" borderId="0" xfId="0" applyFont="1" applyAlignment="1" applyProtection="1"/>
    <xf numFmtId="0" fontId="1" fillId="0" borderId="0" xfId="0" applyFont="1" applyAlignment="1" applyProtection="1">
      <alignment horizontal="left" vertical="top" wrapText="1"/>
    </xf>
    <xf numFmtId="0" fontId="2" fillId="0" borderId="0" xfId="0" applyFont="1" applyAlignment="1" applyProtection="1">
      <alignment horizontal="left" vertical="top" wrapText="1"/>
    </xf>
    <xf numFmtId="49" fontId="3" fillId="0" borderId="0" xfId="0" applyNumberFormat="1" applyFont="1" applyAlignment="1" applyProtection="1">
      <alignment horizontal="left" vertical="top" wrapText="1"/>
    </xf>
    <xf numFmtId="4" fontId="3" fillId="0" borderId="0" xfId="0" applyNumberFormat="1" applyFont="1" applyAlignment="1" applyProtection="1">
      <alignment horizontal="left" vertical="top" wrapText="1"/>
    </xf>
    <xf numFmtId="4" fontId="4" fillId="0" borderId="0" xfId="0" applyNumberFormat="1" applyFont="1" applyAlignment="1" applyProtection="1">
      <alignment vertical="top" wrapText="1"/>
    </xf>
    <xf numFmtId="4" fontId="5" fillId="0" borderId="0" xfId="0" applyNumberFormat="1" applyFont="1" applyAlignment="1" applyProtection="1">
      <alignment vertical="top" wrapText="1"/>
    </xf>
    <xf numFmtId="0" fontId="1" fillId="0" borderId="0" xfId="0" applyFont="1" applyAlignment="1" applyProtection="1">
      <alignment wrapText="1"/>
    </xf>
    <xf numFmtId="49" fontId="0" fillId="0" borderId="0" xfId="0" applyNumberFormat="1" applyFont="1" applyAlignment="1" applyProtection="1">
      <alignment horizontal="right" vertical="top" wrapText="1"/>
    </xf>
    <xf numFmtId="49" fontId="0" fillId="0" borderId="1" xfId="0" applyNumberFormat="1" applyFont="1" applyBorder="1" applyAlignment="1" applyProtection="1">
      <alignment horizontal="left" vertical="top" wrapText="1"/>
    </xf>
    <xf numFmtId="4" fontId="3" fillId="0" borderId="1" xfId="0" applyNumberFormat="1" applyFont="1" applyBorder="1" applyAlignment="1" applyProtection="1">
      <alignment horizontal="right" vertical="top" wrapText="1"/>
    </xf>
    <xf numFmtId="4" fontId="0" fillId="0" borderId="1" xfId="0" applyNumberFormat="1" applyFont="1" applyBorder="1" applyAlignment="1" applyProtection="1">
      <alignment vertical="top" wrapText="1"/>
    </xf>
    <xf numFmtId="4" fontId="3" fillId="0" borderId="1" xfId="0" applyNumberFormat="1" applyFont="1" applyBorder="1" applyAlignment="1" applyProtection="1">
      <alignment vertical="top" wrapText="1"/>
    </xf>
    <xf numFmtId="4" fontId="3" fillId="0" borderId="0" xfId="0" applyNumberFormat="1" applyFont="1" applyAlignment="1" applyProtection="1">
      <alignment vertical="top" wrapText="1"/>
    </xf>
    <xf numFmtId="4" fontId="3" fillId="0" borderId="1" xfId="0" applyNumberFormat="1" applyFont="1" applyBorder="1" applyAlignment="1" applyProtection="1">
      <alignment horizontal="left" vertical="top" wrapText="1"/>
    </xf>
    <xf numFmtId="49" fontId="0" fillId="0" borderId="0" xfId="0" applyNumberFormat="1" applyFont="1" applyAlignment="1" applyProtection="1">
      <alignment vertical="top"/>
    </xf>
    <xf numFmtId="0" fontId="0" fillId="0" borderId="0" xfId="0" applyFont="1" applyAlignment="1" applyProtection="1">
      <alignment horizontal="left" vertical="top"/>
    </xf>
    <xf numFmtId="0" fontId="0" fillId="0" borderId="0" xfId="0" applyFont="1" applyAlignment="1" applyProtection="1">
      <alignment vertical="top"/>
    </xf>
    <xf numFmtId="4" fontId="0" fillId="0" borderId="1" xfId="0" applyNumberFormat="1" applyFont="1" applyBorder="1" applyAlignment="1" applyProtection="1">
      <alignment horizontal="left" vertical="top" wrapText="1"/>
    </xf>
    <xf numFmtId="4" fontId="6" fillId="0" borderId="1" xfId="0" applyNumberFormat="1" applyFont="1" applyBorder="1" applyAlignment="1" applyProtection="1">
      <alignment horizontal="left" vertical="top" wrapText="1"/>
    </xf>
    <xf numFmtId="4" fontId="6" fillId="0" borderId="2" xfId="1" applyNumberFormat="1" applyFont="1" applyAlignment="1">
      <alignment horizontal="left" vertical="top" wrapText="1"/>
    </xf>
    <xf numFmtId="0" fontId="49" fillId="0" borderId="2" xfId="1"/>
    <xf numFmtId="4" fontId="7" fillId="0" borderId="2" xfId="1" applyNumberFormat="1" applyFont="1" applyAlignment="1">
      <alignment horizontal="left" vertical="top" wrapText="1"/>
    </xf>
    <xf numFmtId="4" fontId="8" fillId="0" borderId="2" xfId="1" applyNumberFormat="1" applyFont="1" applyAlignment="1">
      <alignment horizontal="left" vertical="top" wrapText="1"/>
    </xf>
    <xf numFmtId="4" fontId="3" fillId="0" borderId="2" xfId="1" applyNumberFormat="1" applyFont="1" applyAlignment="1">
      <alignment horizontal="left" vertical="top" wrapText="1"/>
    </xf>
    <xf numFmtId="4" fontId="0" fillId="0" borderId="0" xfId="0" applyNumberFormat="1" applyFont="1" applyAlignment="1" applyProtection="1">
      <alignment vertical="top" wrapText="1"/>
      <protection locked="0"/>
    </xf>
    <xf numFmtId="4" fontId="5" fillId="0" borderId="0" xfId="0" applyNumberFormat="1" applyFont="1" applyAlignment="1" applyProtection="1">
      <alignment vertical="top" wrapText="1"/>
      <protection locked="0"/>
    </xf>
    <xf numFmtId="4" fontId="3" fillId="0" borderId="1" xfId="0" applyNumberFormat="1" applyFont="1" applyBorder="1" applyAlignment="1" applyProtection="1">
      <alignment vertical="top" wrapText="1"/>
      <protection locked="0"/>
    </xf>
    <xf numFmtId="4" fontId="3" fillId="0" borderId="0" xfId="0" applyNumberFormat="1" applyFont="1" applyAlignment="1" applyProtection="1">
      <alignment vertical="top" wrapText="1"/>
      <protection locked="0"/>
    </xf>
    <xf numFmtId="0" fontId="0" fillId="0" borderId="0" xfId="0" applyFont="1" applyAlignment="1" applyProtection="1">
      <alignment vertical="top"/>
      <protection locked="0"/>
    </xf>
    <xf numFmtId="4" fontId="0" fillId="0" borderId="1" xfId="0" applyNumberFormat="1" applyFont="1" applyBorder="1" applyAlignment="1" applyProtection="1">
      <alignment vertical="top" wrapText="1"/>
      <protection locked="0"/>
    </xf>
    <xf numFmtId="4" fontId="9" fillId="0" borderId="0" xfId="0" applyNumberFormat="1" applyFont="1" applyAlignment="1" applyProtection="1">
      <alignment vertical="top"/>
      <protection locked="0"/>
    </xf>
    <xf numFmtId="4" fontId="0" fillId="0" borderId="0" xfId="0" applyNumberFormat="1" applyFont="1" applyFill="1" applyAlignment="1" applyProtection="1">
      <alignment vertical="top" wrapText="1"/>
      <protection locked="0"/>
    </xf>
    <xf numFmtId="4" fontId="2" fillId="0" borderId="0" xfId="0" applyNumberFormat="1" applyFont="1" applyAlignment="1" applyProtection="1">
      <alignment vertical="top" wrapText="1"/>
      <protection locked="0"/>
    </xf>
    <xf numFmtId="4" fontId="2" fillId="0" borderId="0" xfId="0" applyNumberFormat="1" applyFont="1" applyAlignment="1" applyProtection="1">
      <alignment horizontal="right" vertical="top"/>
      <protection locked="0"/>
    </xf>
    <xf numFmtId="4" fontId="2" fillId="0" borderId="0" xfId="0" applyNumberFormat="1" applyFont="1" applyAlignment="1" applyProtection="1">
      <alignment vertical="top"/>
      <protection locked="0"/>
    </xf>
    <xf numFmtId="4" fontId="14" fillId="0" borderId="0" xfId="0" applyNumberFormat="1" applyFont="1" applyAlignment="1" applyProtection="1">
      <alignment vertical="top" wrapText="1"/>
      <protection locked="0"/>
    </xf>
    <xf numFmtId="4" fontId="2" fillId="0" borderId="1" xfId="0" applyNumberFormat="1" applyFont="1" applyBorder="1" applyAlignment="1" applyProtection="1">
      <alignment vertical="top" wrapText="1"/>
      <protection locked="0"/>
    </xf>
    <xf numFmtId="4" fontId="0" fillId="0" borderId="2" xfId="0" applyNumberFormat="1" applyFont="1" applyBorder="1" applyAlignment="1" applyProtection="1">
      <alignment vertical="top" wrapText="1"/>
      <protection locked="0"/>
    </xf>
    <xf numFmtId="165" fontId="0" fillId="0" borderId="0" xfId="0" applyNumberFormat="1" applyFont="1" applyAlignment="1" applyProtection="1">
      <alignment horizontal="right" vertical="top"/>
      <protection locked="0"/>
    </xf>
    <xf numFmtId="0" fontId="0" fillId="0" borderId="0" xfId="0" applyFont="1" applyAlignment="1" applyProtection="1">
      <protection locked="0"/>
    </xf>
    <xf numFmtId="4" fontId="16" fillId="0" borderId="0" xfId="0" applyNumberFormat="1" applyFont="1" applyAlignment="1" applyProtection="1">
      <alignment horizontal="right" wrapText="1"/>
      <protection locked="0"/>
    </xf>
    <xf numFmtId="4" fontId="15" fillId="2" borderId="6" xfId="0" applyNumberFormat="1" applyFont="1" applyFill="1" applyBorder="1" applyAlignment="1" applyProtection="1">
      <alignment horizontal="right" wrapText="1"/>
      <protection locked="0"/>
    </xf>
    <xf numFmtId="4" fontId="19" fillId="2" borderId="6" xfId="0" applyNumberFormat="1" applyFont="1" applyFill="1" applyBorder="1" applyAlignment="1" applyProtection="1">
      <alignment horizontal="right" wrapText="1"/>
      <protection locked="0"/>
    </xf>
    <xf numFmtId="4" fontId="2" fillId="0" borderId="7" xfId="0" applyNumberFormat="1" applyFont="1" applyBorder="1" applyAlignment="1" applyProtection="1">
      <alignment horizontal="right" vertical="top"/>
      <protection locked="0"/>
    </xf>
    <xf numFmtId="4" fontId="1" fillId="0" borderId="0" xfId="0" applyNumberFormat="1" applyFont="1" applyAlignment="1" applyProtection="1">
      <alignment horizontal="right" vertical="top"/>
      <protection locked="0"/>
    </xf>
    <xf numFmtId="4" fontId="23" fillId="0" borderId="0" xfId="0" applyNumberFormat="1" applyFont="1" applyAlignment="1" applyProtection="1">
      <alignment horizontal="right" vertical="top"/>
      <protection locked="0"/>
    </xf>
    <xf numFmtId="4" fontId="25" fillId="0" borderId="0" xfId="0" applyNumberFormat="1" applyFont="1" applyProtection="1">
      <protection locked="0"/>
    </xf>
    <xf numFmtId="4" fontId="14" fillId="0" borderId="0" xfId="0" applyNumberFormat="1" applyFont="1" applyAlignment="1" applyProtection="1">
      <protection locked="0"/>
    </xf>
    <xf numFmtId="0" fontId="2" fillId="0" borderId="7" xfId="0" applyFont="1" applyBorder="1" applyProtection="1">
      <protection locked="0"/>
    </xf>
    <xf numFmtId="0" fontId="1" fillId="0" borderId="0" xfId="0" applyFont="1" applyAlignment="1" applyProtection="1">
      <alignment horizontal="left" vertical="center" wrapText="1"/>
      <protection locked="0"/>
    </xf>
    <xf numFmtId="0" fontId="2" fillId="0" borderId="10" xfId="0" applyFont="1" applyBorder="1" applyAlignment="1" applyProtection="1">
      <alignment horizontal="left" vertical="center" wrapText="1"/>
      <protection locked="0"/>
    </xf>
    <xf numFmtId="4" fontId="1" fillId="0" borderId="0" xfId="0" applyNumberFormat="1" applyFont="1" applyProtection="1">
      <protection locked="0"/>
    </xf>
    <xf numFmtId="4" fontId="12" fillId="0" borderId="0" xfId="0" applyNumberFormat="1" applyFont="1" applyProtection="1">
      <protection locked="0"/>
    </xf>
    <xf numFmtId="4" fontId="2" fillId="0" borderId="0" xfId="0" applyNumberFormat="1" applyFont="1" applyProtection="1">
      <protection locked="0"/>
    </xf>
    <xf numFmtId="4" fontId="2" fillId="0" borderId="7" xfId="0" applyNumberFormat="1" applyFont="1" applyBorder="1" applyProtection="1">
      <protection locked="0"/>
    </xf>
    <xf numFmtId="4" fontId="1" fillId="0" borderId="0" xfId="0" applyNumberFormat="1" applyFont="1" applyAlignment="1" applyProtection="1">
      <alignment vertical="center" wrapText="1"/>
      <protection locked="0"/>
    </xf>
    <xf numFmtId="4" fontId="1" fillId="0" borderId="0" xfId="0" applyNumberFormat="1" applyFont="1" applyAlignment="1" applyProtection="1">
      <alignment vertical="top" wrapText="1"/>
      <protection locked="0"/>
    </xf>
    <xf numFmtId="4" fontId="12" fillId="0" borderId="10" xfId="0" applyNumberFormat="1" applyFont="1" applyBorder="1" applyAlignment="1" applyProtection="1">
      <alignment vertical="center" wrapText="1"/>
      <protection locked="0"/>
    </xf>
    <xf numFmtId="4" fontId="2" fillId="0" borderId="0" xfId="0" applyNumberFormat="1" applyFont="1" applyAlignment="1" applyProtection="1">
      <alignment vertical="center"/>
      <protection locked="0"/>
    </xf>
    <xf numFmtId="4" fontId="2" fillId="0" borderId="0" xfId="0" applyNumberFormat="1" applyFont="1" applyAlignment="1" applyProtection="1">
      <alignment horizontal="right" vertical="center"/>
      <protection locked="0"/>
    </xf>
    <xf numFmtId="4" fontId="27" fillId="0" borderId="7" xfId="0" applyNumberFormat="1" applyFont="1" applyBorder="1" applyProtection="1">
      <protection locked="0"/>
    </xf>
    <xf numFmtId="4" fontId="1" fillId="0" borderId="0" xfId="0" applyNumberFormat="1" applyFont="1" applyAlignment="1" applyProtection="1">
      <alignment vertical="top"/>
      <protection locked="0"/>
    </xf>
    <xf numFmtId="4" fontId="1" fillId="0" borderId="0" xfId="0" applyNumberFormat="1" applyFont="1" applyAlignment="1" applyProtection="1">
      <alignment vertical="center"/>
      <protection locked="0"/>
    </xf>
    <xf numFmtId="4" fontId="2" fillId="0" borderId="10" xfId="0" applyNumberFormat="1" applyFont="1" applyBorder="1" applyAlignment="1" applyProtection="1">
      <alignment horizontal="right" vertical="center"/>
      <protection locked="0"/>
    </xf>
    <xf numFmtId="4" fontId="27" fillId="0" borderId="0" xfId="0" applyNumberFormat="1" applyFont="1" applyAlignment="1" applyProtection="1">
      <alignment vertical="center"/>
      <protection locked="0"/>
    </xf>
    <xf numFmtId="0" fontId="1" fillId="0" borderId="0" xfId="0" applyFont="1" applyAlignment="1" applyProtection="1">
      <alignment vertical="center" wrapText="1"/>
      <protection locked="0"/>
    </xf>
    <xf numFmtId="0" fontId="32" fillId="0" borderId="0" xfId="0" applyFont="1" applyAlignment="1" applyProtection="1">
      <alignment vertical="top"/>
      <protection locked="0"/>
    </xf>
    <xf numFmtId="4" fontId="32" fillId="0" borderId="0" xfId="0" applyNumberFormat="1" applyFont="1" applyProtection="1">
      <protection locked="0"/>
    </xf>
    <xf numFmtId="0" fontId="37" fillId="0" borderId="0" xfId="0" quotePrefix="1" applyFont="1" applyProtection="1">
      <protection locked="0"/>
    </xf>
    <xf numFmtId="4" fontId="32" fillId="0" borderId="0" xfId="0" applyNumberFormat="1" applyFont="1" applyAlignment="1" applyProtection="1">
      <alignment horizontal="right"/>
      <protection locked="0"/>
    </xf>
    <xf numFmtId="0" fontId="37" fillId="0" borderId="0" xfId="0" applyFont="1" applyProtection="1">
      <protection locked="0"/>
    </xf>
    <xf numFmtId="4" fontId="32" fillId="0" borderId="0" xfId="0" applyNumberFormat="1" applyFont="1" applyAlignment="1" applyProtection="1">
      <alignment horizontal="right" vertical="top"/>
      <protection locked="0"/>
    </xf>
    <xf numFmtId="0" fontId="2" fillId="0" borderId="0" xfId="0" applyFont="1" applyAlignment="1" applyProtection="1">
      <alignment vertical="top"/>
      <protection locked="0"/>
    </xf>
    <xf numFmtId="4" fontId="0" fillId="0" borderId="0" xfId="0" applyNumberFormat="1" applyFont="1" applyAlignment="1" applyProtection="1">
      <alignment horizontal="right" vertical="top"/>
      <protection locked="0"/>
    </xf>
    <xf numFmtId="171" fontId="32" fillId="0" borderId="0" xfId="0" applyNumberFormat="1" applyFont="1" applyProtection="1">
      <protection locked="0"/>
    </xf>
    <xf numFmtId="4" fontId="14" fillId="0" borderId="0" xfId="0" applyNumberFormat="1" applyFont="1" applyAlignment="1" applyProtection="1">
      <alignment horizontal="right" vertical="top"/>
      <protection locked="0"/>
    </xf>
    <xf numFmtId="171" fontId="2" fillId="0" borderId="0" xfId="0" applyNumberFormat="1" applyFont="1" applyProtection="1">
      <protection locked="0"/>
    </xf>
    <xf numFmtId="4" fontId="36" fillId="0" borderId="0" xfId="0" applyNumberFormat="1" applyFont="1" applyAlignment="1" applyProtection="1">
      <alignment horizontal="right" vertical="top"/>
      <protection locked="0"/>
    </xf>
    <xf numFmtId="4" fontId="49" fillId="0" borderId="0" xfId="0" applyNumberFormat="1" applyFont="1" applyAlignment="1" applyProtection="1">
      <alignment vertical="top" wrapText="1"/>
    </xf>
    <xf numFmtId="4" fontId="3" fillId="0" borderId="2" xfId="0" applyNumberFormat="1" applyFont="1" applyBorder="1" applyAlignment="1" applyProtection="1">
      <alignment vertical="top" wrapText="1"/>
      <protection locked="0"/>
    </xf>
    <xf numFmtId="4" fontId="50" fillId="0" borderId="0" xfId="0" applyNumberFormat="1" applyFont="1" applyAlignment="1">
      <alignment horizontal="right" vertical="center"/>
    </xf>
    <xf numFmtId="2" fontId="49" fillId="0" borderId="0" xfId="0" applyNumberFormat="1" applyFont="1" applyAlignment="1">
      <alignment horizontal="left" vertical="top" wrapText="1"/>
    </xf>
    <xf numFmtId="2" fontId="49" fillId="0" borderId="0" xfId="0" applyNumberFormat="1" applyFont="1" applyAlignment="1">
      <alignment vertical="top" wrapText="1"/>
    </xf>
    <xf numFmtId="0" fontId="15" fillId="2" borderId="3" xfId="0" applyFont="1" applyFill="1" applyBorder="1" applyAlignment="1">
      <alignment horizontal="left" vertical="top" wrapText="1"/>
    </xf>
    <xf numFmtId="0" fontId="17" fillId="0" borderId="4" xfId="0" applyFont="1" applyBorder="1"/>
    <xf numFmtId="166" fontId="16" fillId="0" borderId="0" xfId="0" applyNumberFormat="1" applyFont="1" applyAlignment="1">
      <alignment horizontal="right" vertical="top" wrapText="1"/>
    </xf>
    <xf numFmtId="0" fontId="0" fillId="0" borderId="0" xfId="0" applyFont="1" applyAlignment="1"/>
    <xf numFmtId="0" fontId="15" fillId="0" borderId="0" xfId="0" applyFont="1" applyAlignment="1">
      <alignment horizontal="left" vertical="top" wrapText="1"/>
    </xf>
    <xf numFmtId="0" fontId="16" fillId="0" borderId="0" xfId="0" applyFont="1" applyAlignment="1">
      <alignment horizontal="left" vertical="top" wrapText="1"/>
    </xf>
    <xf numFmtId="0" fontId="22" fillId="0" borderId="0" xfId="0" applyFont="1" applyAlignment="1">
      <alignment horizontal="center"/>
    </xf>
    <xf numFmtId="0" fontId="1" fillId="0" borderId="0" xfId="0" applyFont="1" applyAlignment="1">
      <alignment horizontal="left" vertical="top" wrapText="1"/>
    </xf>
    <xf numFmtId="0" fontId="32" fillId="0" borderId="0" xfId="0" applyFont="1" applyAlignment="1">
      <alignment horizontal="left" vertical="top" wrapText="1"/>
    </xf>
    <xf numFmtId="0" fontId="31" fillId="0" borderId="0" xfId="0" applyFont="1" applyAlignment="1">
      <alignment horizontal="left" vertical="top" wrapText="1"/>
    </xf>
    <xf numFmtId="0" fontId="31" fillId="0" borderId="7" xfId="0" applyFont="1" applyBorder="1" applyAlignment="1">
      <alignment horizontal="left" vertical="top" wrapText="1"/>
    </xf>
    <xf numFmtId="0" fontId="17" fillId="0" borderId="7" xfId="0" applyFont="1" applyBorder="1"/>
    <xf numFmtId="0" fontId="32" fillId="0" borderId="0" xfId="0" applyFont="1" applyAlignment="1">
      <alignment horizontal="left" vertical="top"/>
    </xf>
  </cellXfs>
  <cellStyles count="2">
    <cellStyle name="Navadno" xfId="0" builtinId="0"/>
    <cellStyle name="Navadno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D38"/>
  <sheetViews>
    <sheetView showZeros="0" tabSelected="1" view="pageBreakPreview" zoomScaleNormal="100" zoomScaleSheetLayoutView="100" workbookViewId="0">
      <selection activeCell="D30" sqref="D30"/>
    </sheetView>
  </sheetViews>
  <sheetFormatPr defaultColWidth="14.42578125" defaultRowHeight="12.75"/>
  <cols>
    <col min="1" max="1" width="8.7109375" style="346" customWidth="1"/>
    <col min="2" max="2" width="45" style="346" customWidth="1"/>
    <col min="3" max="3" width="8.7109375" style="346" customWidth="1"/>
    <col min="4" max="4" width="11.42578125" style="346" customWidth="1"/>
    <col min="5" max="16384" width="14.42578125" style="346"/>
  </cols>
  <sheetData>
    <row r="1" spans="1:4">
      <c r="A1" s="343"/>
      <c r="B1" s="344" t="s">
        <v>0</v>
      </c>
      <c r="C1" s="345"/>
      <c r="D1" s="345"/>
    </row>
    <row r="2" spans="1:4">
      <c r="A2" s="343"/>
      <c r="B2" s="347" t="s">
        <v>1</v>
      </c>
      <c r="C2" s="345"/>
      <c r="D2" s="345"/>
    </row>
    <row r="3" spans="1:4">
      <c r="A3" s="343"/>
      <c r="B3" s="348" t="s">
        <v>2</v>
      </c>
      <c r="C3" s="345"/>
      <c r="D3" s="345"/>
    </row>
    <row r="4" spans="1:4">
      <c r="A4" s="343"/>
      <c r="B4" s="348" t="s">
        <v>3</v>
      </c>
      <c r="C4" s="345"/>
      <c r="D4" s="345"/>
    </row>
    <row r="5" spans="1:4">
      <c r="A5" s="343"/>
      <c r="B5" s="348"/>
      <c r="C5" s="345"/>
      <c r="D5" s="345"/>
    </row>
    <row r="6" spans="1:4">
      <c r="A6" s="349"/>
      <c r="B6" s="344" t="s">
        <v>4</v>
      </c>
      <c r="C6" s="345"/>
      <c r="D6" s="345"/>
    </row>
    <row r="7" spans="1:4">
      <c r="A7" s="349"/>
      <c r="B7" s="350" t="s">
        <v>5</v>
      </c>
      <c r="C7" s="345"/>
      <c r="D7" s="345"/>
    </row>
    <row r="8" spans="1:4">
      <c r="A8" s="343"/>
      <c r="B8" s="344"/>
      <c r="C8" s="345"/>
      <c r="D8" s="345"/>
    </row>
    <row r="9" spans="1:4" ht="18">
      <c r="A9" s="349"/>
      <c r="B9" s="351" t="s">
        <v>6</v>
      </c>
      <c r="C9" s="352"/>
      <c r="D9" s="352"/>
    </row>
    <row r="10" spans="1:4">
      <c r="A10" s="343"/>
      <c r="B10" s="350"/>
      <c r="C10" s="345"/>
      <c r="D10" s="345"/>
    </row>
    <row r="11" spans="1:4">
      <c r="A11" s="343"/>
      <c r="B11" s="348" t="s">
        <v>7</v>
      </c>
      <c r="C11" s="345"/>
      <c r="D11" s="345"/>
    </row>
    <row r="12" spans="1:4">
      <c r="A12" s="343"/>
      <c r="B12" s="347" t="s">
        <v>8</v>
      </c>
      <c r="C12" s="345"/>
      <c r="D12" s="345"/>
    </row>
    <row r="13" spans="1:4">
      <c r="A13" s="343"/>
      <c r="B13" s="348" t="s">
        <v>9</v>
      </c>
      <c r="C13" s="345"/>
      <c r="D13" s="345"/>
    </row>
    <row r="14" spans="1:4">
      <c r="A14" s="343"/>
      <c r="B14" s="348" t="s">
        <v>10</v>
      </c>
      <c r="C14" s="345"/>
      <c r="D14" s="345"/>
    </row>
    <row r="15" spans="1:4">
      <c r="A15" s="349"/>
      <c r="B15" s="348"/>
      <c r="C15" s="345"/>
      <c r="D15" s="345"/>
    </row>
    <row r="16" spans="1:4">
      <c r="A16" s="349"/>
      <c r="B16" s="353"/>
      <c r="C16" s="345"/>
      <c r="D16" s="345"/>
    </row>
    <row r="17" spans="1:4">
      <c r="A17" s="349"/>
      <c r="B17" s="347"/>
      <c r="C17" s="345"/>
      <c r="D17" s="345"/>
    </row>
    <row r="18" spans="1:4">
      <c r="A18" s="343"/>
      <c r="B18" s="344" t="s">
        <v>11</v>
      </c>
      <c r="C18" s="345"/>
      <c r="D18" s="425"/>
    </row>
    <row r="19" spans="1:4">
      <c r="A19" s="343"/>
      <c r="B19" s="344"/>
      <c r="C19" s="345"/>
      <c r="D19" s="345"/>
    </row>
    <row r="20" spans="1:4">
      <c r="A20" s="343"/>
      <c r="B20" s="350" t="s">
        <v>12</v>
      </c>
      <c r="C20" s="345"/>
      <c r="D20" s="345"/>
    </row>
    <row r="21" spans="1:4">
      <c r="A21" s="343"/>
      <c r="B21" s="350"/>
      <c r="C21" s="345"/>
      <c r="D21" s="345"/>
    </row>
    <row r="22" spans="1:4">
      <c r="A22" s="354" t="s">
        <v>13</v>
      </c>
      <c r="B22" s="344" t="s">
        <v>14</v>
      </c>
      <c r="C22" s="345"/>
      <c r="D22" s="345">
        <f>'GRADBENO-OBRTNIŠKA DELA'!F36</f>
        <v>0</v>
      </c>
    </row>
    <row r="23" spans="1:4">
      <c r="A23" s="354" t="s">
        <v>15</v>
      </c>
      <c r="B23" s="344" t="s">
        <v>16</v>
      </c>
      <c r="C23" s="345"/>
      <c r="D23" s="345">
        <f>'ELEKTRO INŠTALACIJE'!D7</f>
        <v>0</v>
      </c>
    </row>
    <row r="24" spans="1:4">
      <c r="A24" s="354" t="s">
        <v>17</v>
      </c>
      <c r="B24" s="344" t="s">
        <v>18</v>
      </c>
      <c r="C24" s="345"/>
      <c r="D24" s="345">
        <f>ZU_REKAPITUALCIJA!H33</f>
        <v>0</v>
      </c>
    </row>
    <row r="25" spans="1:4">
      <c r="A25" s="354" t="s">
        <v>19</v>
      </c>
      <c r="B25" s="344" t="s">
        <v>20</v>
      </c>
      <c r="C25" s="345"/>
      <c r="D25" s="345">
        <f>ZASADITVE!F130</f>
        <v>0</v>
      </c>
    </row>
    <row r="26" spans="1:4">
      <c r="A26" s="355"/>
      <c r="B26" s="356" t="s">
        <v>21</v>
      </c>
      <c r="C26" s="357"/>
      <c r="D26" s="358">
        <f>SUM(D22:D25)</f>
        <v>0</v>
      </c>
    </row>
    <row r="27" spans="1:4">
      <c r="A27" s="343"/>
      <c r="B27" s="350"/>
      <c r="C27" s="359"/>
      <c r="D27" s="359"/>
    </row>
    <row r="28" spans="1:4">
      <c r="A28" s="343"/>
      <c r="B28" s="344" t="s">
        <v>22</v>
      </c>
      <c r="C28" s="359"/>
      <c r="D28" s="345">
        <f>D26*0.1</f>
        <v>0</v>
      </c>
    </row>
    <row r="29" spans="1:4">
      <c r="A29" s="343"/>
      <c r="B29" s="350"/>
      <c r="C29" s="359"/>
      <c r="D29" s="359"/>
    </row>
    <row r="30" spans="1:4">
      <c r="A30" s="343"/>
      <c r="B30" s="350" t="s">
        <v>738</v>
      </c>
      <c r="C30" s="359"/>
      <c r="D30" s="342"/>
    </row>
    <row r="31" spans="1:4">
      <c r="A31" s="343"/>
    </row>
    <row r="32" spans="1:4">
      <c r="A32" s="343"/>
      <c r="B32" s="350"/>
      <c r="C32" s="359"/>
      <c r="D32" s="426"/>
    </row>
    <row r="33" spans="1:4">
      <c r="A33" s="343"/>
      <c r="B33" s="350"/>
      <c r="C33" s="359"/>
      <c r="D33" s="359"/>
    </row>
    <row r="34" spans="1:4">
      <c r="A34" s="355"/>
      <c r="B34" s="360" t="s">
        <v>23</v>
      </c>
      <c r="C34" s="358"/>
      <c r="D34" s="358">
        <f>+D26+D28+D30+D32</f>
        <v>0</v>
      </c>
    </row>
    <row r="35" spans="1:4">
      <c r="A35" s="361"/>
      <c r="B35" s="362"/>
      <c r="C35" s="363"/>
      <c r="D35" s="363"/>
    </row>
    <row r="36" spans="1:4">
      <c r="A36" s="355"/>
      <c r="B36" s="364" t="s">
        <v>24</v>
      </c>
      <c r="C36" s="358"/>
      <c r="D36" s="357">
        <f>D34*0.22</f>
        <v>0</v>
      </c>
    </row>
    <row r="37" spans="1:4">
      <c r="A37" s="343"/>
      <c r="B37" s="350"/>
      <c r="C37" s="345"/>
      <c r="D37" s="345"/>
    </row>
    <row r="38" spans="1:4">
      <c r="A38" s="355"/>
      <c r="B38" s="365" t="s">
        <v>25</v>
      </c>
      <c r="C38" s="357"/>
      <c r="D38" s="358">
        <f>D34+D36</f>
        <v>0</v>
      </c>
    </row>
  </sheetData>
  <sheetProtection algorithmName="SHA-512" hashValue="Dadc64MJx1DhAPNHS403Tgg7dR+pkTYN04bRBXUGtyjkD0a39amytun7fzcxKfc8dfdvxPFsYLJKKxKJQsQrkw==" saltValue="KHTVS5JuYP0oOfjEaavarw==" spinCount="100000" sheet="1" objects="1" scenarios="1" selectLockedCells="1"/>
  <pageMargins left="0.7" right="0.7" top="0.75" bottom="0.75" header="0" footer="0"/>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A23"/>
  <sheetViews>
    <sheetView showZeros="0" view="pageBreakPreview" zoomScale="115" zoomScaleNormal="100" zoomScaleSheetLayoutView="115" workbookViewId="0">
      <selection activeCell="D30" sqref="D30"/>
    </sheetView>
  </sheetViews>
  <sheetFormatPr defaultRowHeight="12.75"/>
  <cols>
    <col min="1" max="1" width="54.85546875" style="367" customWidth="1"/>
    <col min="2" max="16384" width="9.140625" style="367"/>
  </cols>
  <sheetData>
    <row r="1" spans="1:1">
      <c r="A1" s="366" t="s">
        <v>47</v>
      </c>
    </row>
    <row r="2" spans="1:1">
      <c r="A2" s="368"/>
    </row>
    <row r="3" spans="1:1" ht="89.25">
      <c r="A3" s="366" t="s">
        <v>48</v>
      </c>
    </row>
    <row r="4" spans="1:1" ht="89.25">
      <c r="A4" s="366" t="s">
        <v>49</v>
      </c>
    </row>
    <row r="5" spans="1:1" ht="25.5">
      <c r="A5" s="366" t="s">
        <v>50</v>
      </c>
    </row>
    <row r="6" spans="1:1" ht="38.25">
      <c r="A6" s="369" t="s">
        <v>51</v>
      </c>
    </row>
    <row r="7" spans="1:1" ht="38.25">
      <c r="A7" s="366" t="s">
        <v>52</v>
      </c>
    </row>
    <row r="8" spans="1:1">
      <c r="A8" s="366"/>
    </row>
    <row r="9" spans="1:1" ht="51">
      <c r="A9" s="366" t="s">
        <v>53</v>
      </c>
    </row>
    <row r="10" spans="1:1" ht="25.5">
      <c r="A10" s="366" t="s">
        <v>54</v>
      </c>
    </row>
    <row r="11" spans="1:1">
      <c r="A11" s="366" t="s">
        <v>55</v>
      </c>
    </row>
    <row r="12" spans="1:1">
      <c r="A12" s="366"/>
    </row>
    <row r="13" spans="1:1">
      <c r="A13" s="370" t="s">
        <v>56</v>
      </c>
    </row>
    <row r="14" spans="1:1">
      <c r="A14" s="370" t="s">
        <v>57</v>
      </c>
    </row>
    <row r="15" spans="1:1" ht="25.5">
      <c r="A15" s="370" t="s">
        <v>58</v>
      </c>
    </row>
    <row r="16" spans="1:1" ht="51">
      <c r="A16" s="370" t="s">
        <v>59</v>
      </c>
    </row>
    <row r="17" spans="1:1" ht="25.5">
      <c r="A17" s="370" t="s">
        <v>60</v>
      </c>
    </row>
    <row r="18" spans="1:1" ht="51">
      <c r="A18" s="370" t="s">
        <v>61</v>
      </c>
    </row>
    <row r="19" spans="1:1">
      <c r="A19" s="370"/>
    </row>
    <row r="20" spans="1:1">
      <c r="A20" s="370" t="s">
        <v>62</v>
      </c>
    </row>
    <row r="21" spans="1:1" ht="38.25">
      <c r="A21" s="370" t="s">
        <v>739</v>
      </c>
    </row>
    <row r="22" spans="1:1">
      <c r="A22" s="370"/>
    </row>
    <row r="23" spans="1:1" ht="76.5">
      <c r="A23" s="370" t="s">
        <v>64</v>
      </c>
    </row>
  </sheetData>
  <sheetProtection algorithmName="SHA-512" hashValue="OX/merIU40yqI6ncHfKI9io2xCpSgbo1HitzyfAKvGUtCLjbrRM9kutYzzmfnHVBj5UtIEjy3XDM6qwvraohmw==" saltValue="Yv6+7M17pzCd/9gZ0hWlMw==" spinCount="100000" sheet="1" objects="1" scenarios="1" selectLockedCells="1"/>
  <pageMargins left="0.7" right="0.7" top="0.75" bottom="0.75" header="0.3" footer="0.3"/>
  <pageSetup paperSize="9" scale="9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413"/>
  <sheetViews>
    <sheetView showZeros="0" view="pageBreakPreview" topLeftCell="A369" zoomScaleNormal="100" zoomScaleSheetLayoutView="100" workbookViewId="0">
      <selection activeCell="E400" sqref="E400:E410"/>
    </sheetView>
  </sheetViews>
  <sheetFormatPr defaultColWidth="14.42578125" defaultRowHeight="12.75"/>
  <cols>
    <col min="1" max="1" width="5.5703125" customWidth="1"/>
    <col min="2" max="2" width="47" customWidth="1"/>
    <col min="3" max="3" width="5.28515625" customWidth="1"/>
    <col min="4" max="4" width="10.42578125" customWidth="1"/>
    <col min="5" max="5" width="10" style="386" customWidth="1"/>
    <col min="6" max="6" width="11.140625" customWidth="1"/>
  </cols>
  <sheetData>
    <row r="1" spans="1:6">
      <c r="A1" s="6"/>
      <c r="B1" s="2" t="s">
        <v>0</v>
      </c>
      <c r="C1" s="2"/>
      <c r="D1" s="3"/>
      <c r="E1" s="371"/>
      <c r="F1" s="3"/>
    </row>
    <row r="2" spans="1:6">
      <c r="A2" s="1"/>
      <c r="B2" s="4" t="s">
        <v>1</v>
      </c>
      <c r="C2" s="7"/>
      <c r="D2" s="3"/>
      <c r="E2" s="371"/>
      <c r="F2" s="3"/>
    </row>
    <row r="3" spans="1:6">
      <c r="A3" s="1"/>
      <c r="B3" s="5" t="s">
        <v>2</v>
      </c>
      <c r="C3" s="7"/>
      <c r="D3" s="3"/>
      <c r="E3" s="371"/>
      <c r="F3" s="3"/>
    </row>
    <row r="4" spans="1:6">
      <c r="A4" s="1"/>
      <c r="B4" s="5" t="s">
        <v>3</v>
      </c>
      <c r="C4" s="2"/>
      <c r="D4" s="3"/>
      <c r="E4" s="371"/>
      <c r="F4" s="3"/>
    </row>
    <row r="5" spans="1:6">
      <c r="A5" s="1"/>
      <c r="B5" s="4"/>
      <c r="C5" s="2"/>
      <c r="D5" s="3"/>
      <c r="E5" s="371"/>
      <c r="F5" s="3"/>
    </row>
    <row r="6" spans="1:6">
      <c r="A6" s="6"/>
      <c r="B6" s="2" t="s">
        <v>4</v>
      </c>
      <c r="C6" s="2"/>
      <c r="D6" s="3"/>
      <c r="E6" s="371"/>
      <c r="F6" s="3"/>
    </row>
    <row r="7" spans="1:6">
      <c r="A7" s="6"/>
      <c r="B7" s="7" t="s">
        <v>5</v>
      </c>
      <c r="C7" s="2"/>
      <c r="D7" s="3"/>
      <c r="E7" s="371"/>
      <c r="F7" s="3"/>
    </row>
    <row r="8" spans="1:6">
      <c r="A8" s="1"/>
      <c r="B8" s="2"/>
      <c r="C8" s="2"/>
      <c r="D8" s="3"/>
      <c r="E8" s="371"/>
      <c r="F8" s="3"/>
    </row>
    <row r="9" spans="1:6" ht="18">
      <c r="A9" s="6"/>
      <c r="B9" s="8" t="s">
        <v>26</v>
      </c>
      <c r="C9" s="8"/>
      <c r="D9" s="8"/>
      <c r="E9" s="372"/>
      <c r="F9" s="9"/>
    </row>
    <row r="10" spans="1:6">
      <c r="A10" s="1"/>
      <c r="B10" s="7"/>
      <c r="C10" s="7"/>
      <c r="D10" s="3"/>
      <c r="E10" s="371"/>
      <c r="F10" s="3"/>
    </row>
    <row r="11" spans="1:6">
      <c r="A11" s="1"/>
      <c r="B11" s="5" t="s">
        <v>7</v>
      </c>
      <c r="C11" s="2"/>
      <c r="D11" s="3"/>
      <c r="E11" s="371"/>
      <c r="F11" s="3"/>
    </row>
    <row r="12" spans="1:6">
      <c r="A12" s="1"/>
      <c r="B12" s="4" t="s">
        <v>8</v>
      </c>
      <c r="C12" s="4"/>
      <c r="D12" s="4"/>
      <c r="E12" s="371"/>
      <c r="F12" s="3"/>
    </row>
    <row r="13" spans="1:6">
      <c r="A13" s="1"/>
      <c r="B13" s="5" t="s">
        <v>9</v>
      </c>
      <c r="C13" s="4"/>
      <c r="D13" s="22"/>
      <c r="E13" s="371"/>
      <c r="F13" s="3"/>
    </row>
    <row r="14" spans="1:6">
      <c r="A14" s="1"/>
      <c r="B14" s="5" t="s">
        <v>10</v>
      </c>
      <c r="C14" s="4"/>
      <c r="D14" s="22"/>
      <c r="E14" s="371"/>
      <c r="F14" s="3"/>
    </row>
    <row r="15" spans="1:6">
      <c r="A15" s="6"/>
      <c r="B15" s="5"/>
      <c r="C15" s="2"/>
      <c r="D15" s="3"/>
      <c r="E15" s="371"/>
      <c r="F15" s="3"/>
    </row>
    <row r="16" spans="1:6">
      <c r="A16" s="6"/>
      <c r="B16" s="10"/>
      <c r="C16" s="7"/>
      <c r="D16" s="3"/>
      <c r="E16" s="371"/>
      <c r="F16" s="3"/>
    </row>
    <row r="17" spans="1:6">
      <c r="A17" s="6"/>
      <c r="B17" s="5" t="s">
        <v>27</v>
      </c>
      <c r="C17" s="7"/>
      <c r="D17" s="3"/>
      <c r="E17" s="371"/>
      <c r="F17" s="3"/>
    </row>
    <row r="18" spans="1:6">
      <c r="A18" s="6"/>
      <c r="B18" s="4" t="s">
        <v>28</v>
      </c>
      <c r="C18" s="7"/>
      <c r="D18" s="3"/>
      <c r="E18" s="371"/>
      <c r="F18" s="3"/>
    </row>
    <row r="19" spans="1:6">
      <c r="A19" s="6"/>
      <c r="B19" s="4"/>
      <c r="C19" s="7"/>
      <c r="D19" s="3"/>
      <c r="E19" s="371"/>
      <c r="F19" s="3"/>
    </row>
    <row r="20" spans="1:6">
      <c r="A20" s="1"/>
      <c r="B20" s="2" t="s">
        <v>29</v>
      </c>
      <c r="C20" s="2"/>
      <c r="D20" s="3"/>
      <c r="E20" s="371"/>
      <c r="F20" s="3"/>
    </row>
    <row r="21" spans="1:6">
      <c r="A21" s="1"/>
      <c r="B21" s="2"/>
      <c r="C21" s="7"/>
      <c r="D21" s="3"/>
      <c r="E21" s="371"/>
      <c r="F21" s="3"/>
    </row>
    <row r="22" spans="1:6">
      <c r="A22" s="1"/>
      <c r="B22" s="7" t="s">
        <v>30</v>
      </c>
      <c r="C22" s="7"/>
      <c r="D22" s="7"/>
      <c r="E22" s="371"/>
      <c r="F22" s="3"/>
    </row>
    <row r="23" spans="1:6">
      <c r="A23" s="1"/>
      <c r="B23" s="7"/>
      <c r="C23" s="7"/>
      <c r="D23" s="7"/>
      <c r="E23" s="371"/>
      <c r="F23" s="3"/>
    </row>
    <row r="24" spans="1:6">
      <c r="A24" s="6" t="s">
        <v>31</v>
      </c>
      <c r="B24" s="7" t="s">
        <v>32</v>
      </c>
      <c r="C24" s="2"/>
      <c r="D24" s="3"/>
      <c r="E24" s="371"/>
      <c r="F24" s="3"/>
    </row>
    <row r="25" spans="1:6">
      <c r="A25" s="1" t="s">
        <v>33</v>
      </c>
      <c r="B25" s="2" t="s">
        <v>34</v>
      </c>
      <c r="C25" s="2"/>
      <c r="D25" s="3"/>
      <c r="E25" s="371"/>
      <c r="F25" s="3">
        <f>F84</f>
        <v>0</v>
      </c>
    </row>
    <row r="26" spans="1:6">
      <c r="A26" s="1" t="s">
        <v>35</v>
      </c>
      <c r="B26" s="2" t="s">
        <v>36</v>
      </c>
      <c r="C26" s="2"/>
      <c r="D26" s="3"/>
      <c r="E26" s="371"/>
      <c r="F26" s="3">
        <f>F121</f>
        <v>0</v>
      </c>
    </row>
    <row r="27" spans="1:6">
      <c r="A27" s="1" t="s">
        <v>37</v>
      </c>
      <c r="B27" s="2" t="s">
        <v>38</v>
      </c>
      <c r="C27" s="2"/>
      <c r="D27" s="3"/>
      <c r="E27" s="371"/>
      <c r="F27" s="3">
        <f>F171</f>
        <v>0</v>
      </c>
    </row>
    <row r="28" spans="1:6">
      <c r="A28" s="1" t="s">
        <v>39</v>
      </c>
      <c r="B28" s="2" t="s">
        <v>40</v>
      </c>
      <c r="C28" s="2"/>
      <c r="D28" s="3"/>
      <c r="E28" s="371"/>
      <c r="F28" s="3">
        <f>F328</f>
        <v>0</v>
      </c>
    </row>
    <row r="29" spans="1:6">
      <c r="A29" s="12"/>
      <c r="B29" s="16" t="s">
        <v>41</v>
      </c>
      <c r="C29" s="16"/>
      <c r="D29" s="14"/>
      <c r="E29" s="373"/>
      <c r="F29" s="14">
        <f>SUM(F25:F28)</f>
        <v>0</v>
      </c>
    </row>
    <row r="30" spans="1:6">
      <c r="A30" s="1"/>
      <c r="B30" s="7"/>
      <c r="C30" s="7"/>
      <c r="D30" s="15"/>
      <c r="E30" s="374"/>
      <c r="F30" s="15"/>
    </row>
    <row r="31" spans="1:6">
      <c r="A31" s="6" t="s">
        <v>42</v>
      </c>
      <c r="B31" s="7" t="s">
        <v>43</v>
      </c>
      <c r="C31" s="7"/>
      <c r="D31" s="15"/>
      <c r="E31" s="374"/>
      <c r="F31" s="15"/>
    </row>
    <row r="32" spans="1:6">
      <c r="A32" s="1" t="s">
        <v>33</v>
      </c>
      <c r="B32" s="2" t="s">
        <v>44</v>
      </c>
      <c r="C32" s="7"/>
      <c r="D32" s="15"/>
      <c r="E32" s="374"/>
      <c r="F32" s="3">
        <f>F385</f>
        <v>0</v>
      </c>
    </row>
    <row r="33" spans="1:6">
      <c r="A33" s="1" t="s">
        <v>35</v>
      </c>
      <c r="B33" s="2" t="s">
        <v>45</v>
      </c>
      <c r="C33" s="7"/>
      <c r="D33" s="15"/>
      <c r="E33" s="374"/>
      <c r="F33" s="3">
        <f>F412</f>
        <v>0</v>
      </c>
    </row>
    <row r="34" spans="1:6">
      <c r="A34" s="12"/>
      <c r="B34" s="16" t="s">
        <v>46</v>
      </c>
      <c r="C34" s="16"/>
      <c r="D34" s="14"/>
      <c r="E34" s="373"/>
      <c r="F34" s="14">
        <f>SUM(F32:F33)</f>
        <v>0</v>
      </c>
    </row>
    <row r="35" spans="1:6">
      <c r="A35" s="1"/>
      <c r="B35" s="7"/>
      <c r="C35" s="7"/>
      <c r="D35" s="15"/>
      <c r="E35" s="374"/>
      <c r="F35" s="15"/>
    </row>
    <row r="36" spans="1:6">
      <c r="A36" s="12"/>
      <c r="B36" s="16" t="s">
        <v>23</v>
      </c>
      <c r="C36" s="16"/>
      <c r="D36" s="14"/>
      <c r="E36" s="373"/>
      <c r="F36" s="14">
        <f>F34+F29</f>
        <v>0</v>
      </c>
    </row>
    <row r="37" spans="1:6">
      <c r="A37" s="17"/>
      <c r="B37" s="18"/>
      <c r="C37" s="18"/>
      <c r="D37" s="19"/>
      <c r="E37" s="375"/>
      <c r="F37" s="19"/>
    </row>
    <row r="38" spans="1:6">
      <c r="A38" s="12"/>
      <c r="B38" s="20" t="s">
        <v>24</v>
      </c>
      <c r="C38" s="20"/>
      <c r="D38" s="13"/>
      <c r="E38" s="376"/>
      <c r="F38" s="13">
        <f>F36*0.22</f>
        <v>0</v>
      </c>
    </row>
    <row r="39" spans="1:6">
      <c r="A39" s="1"/>
      <c r="B39" s="7"/>
      <c r="C39" s="7"/>
      <c r="D39" s="3"/>
      <c r="E39" s="371"/>
      <c r="F39" s="3"/>
    </row>
    <row r="40" spans="1:6">
      <c r="A40" s="12"/>
      <c r="B40" s="21" t="s">
        <v>25</v>
      </c>
      <c r="C40" s="21"/>
      <c r="D40" s="13"/>
      <c r="E40" s="376"/>
      <c r="F40" s="14">
        <f>F36+F38</f>
        <v>0</v>
      </c>
    </row>
    <row r="41" spans="1:6">
      <c r="A41" s="1"/>
      <c r="B41" s="23"/>
      <c r="C41" s="23"/>
      <c r="D41" s="3"/>
      <c r="E41" s="371"/>
      <c r="F41" s="15"/>
    </row>
    <row r="42" spans="1:6">
      <c r="A42" s="1"/>
      <c r="B42" s="23" t="s">
        <v>47</v>
      </c>
      <c r="C42" s="23"/>
      <c r="D42" s="3"/>
      <c r="E42" s="371"/>
      <c r="F42" s="3"/>
    </row>
    <row r="43" spans="1:6">
      <c r="A43" s="1"/>
      <c r="B43" s="24"/>
      <c r="C43" s="23"/>
      <c r="D43" s="3"/>
      <c r="E43" s="371"/>
      <c r="F43" s="3"/>
    </row>
    <row r="44" spans="1:6" ht="102">
      <c r="A44" s="1"/>
      <c r="B44" s="23" t="s">
        <v>48</v>
      </c>
      <c r="C44" s="23"/>
      <c r="D44" s="3"/>
      <c r="E44" s="371"/>
      <c r="F44" s="3"/>
    </row>
    <row r="45" spans="1:6" ht="102">
      <c r="A45" s="1"/>
      <c r="B45" s="23" t="s">
        <v>49</v>
      </c>
      <c r="C45" s="23"/>
      <c r="D45" s="3"/>
      <c r="E45" s="371"/>
      <c r="F45" s="3"/>
    </row>
    <row r="46" spans="1:6" ht="38.25">
      <c r="A46" s="1"/>
      <c r="B46" s="23" t="s">
        <v>50</v>
      </c>
      <c r="C46" s="23"/>
      <c r="D46" s="3"/>
      <c r="E46" s="371"/>
      <c r="F46" s="3"/>
    </row>
    <row r="47" spans="1:6">
      <c r="A47" s="1"/>
      <c r="B47" s="24"/>
      <c r="C47" s="23"/>
      <c r="D47" s="3"/>
      <c r="E47" s="371"/>
      <c r="F47" s="3"/>
    </row>
    <row r="48" spans="1:6" ht="38.25">
      <c r="A48" s="1"/>
      <c r="B48" s="25" t="s">
        <v>51</v>
      </c>
      <c r="C48" s="23"/>
      <c r="D48" s="3"/>
      <c r="E48" s="371"/>
      <c r="F48" s="3"/>
    </row>
    <row r="49" spans="1:6" ht="38.25">
      <c r="A49" s="1"/>
      <c r="B49" s="23" t="s">
        <v>52</v>
      </c>
      <c r="C49" s="23"/>
      <c r="D49" s="3"/>
      <c r="E49" s="371"/>
      <c r="F49" s="3"/>
    </row>
    <row r="50" spans="1:6">
      <c r="A50" s="1"/>
      <c r="B50" s="23"/>
      <c r="C50" s="23"/>
      <c r="D50" s="3"/>
      <c r="E50" s="371"/>
      <c r="F50" s="3"/>
    </row>
    <row r="51" spans="1:6" ht="51">
      <c r="A51" s="1"/>
      <c r="B51" s="23" t="s">
        <v>53</v>
      </c>
      <c r="C51" s="23"/>
      <c r="D51" s="3"/>
      <c r="E51" s="371"/>
      <c r="F51" s="3"/>
    </row>
    <row r="52" spans="1:6">
      <c r="A52" s="1"/>
      <c r="B52" s="23"/>
      <c r="C52" s="23"/>
      <c r="D52" s="3"/>
      <c r="E52" s="371"/>
      <c r="F52" s="3"/>
    </row>
    <row r="53" spans="1:6" ht="25.5">
      <c r="A53" s="1"/>
      <c r="B53" s="23" t="s">
        <v>54</v>
      </c>
      <c r="C53" s="23"/>
      <c r="D53" s="3"/>
      <c r="E53" s="371"/>
      <c r="F53" s="3"/>
    </row>
    <row r="54" spans="1:6">
      <c r="A54" s="1"/>
      <c r="B54" s="23" t="s">
        <v>55</v>
      </c>
      <c r="C54" s="23"/>
      <c r="D54" s="3"/>
      <c r="E54" s="371"/>
      <c r="F54" s="3"/>
    </row>
    <row r="55" spans="1:6">
      <c r="A55" s="1"/>
      <c r="B55" s="23"/>
      <c r="C55" s="23"/>
      <c r="D55" s="3"/>
      <c r="E55" s="371"/>
      <c r="F55" s="3"/>
    </row>
    <row r="56" spans="1:6">
      <c r="A56" s="1"/>
      <c r="B56" s="7" t="s">
        <v>56</v>
      </c>
      <c r="C56" s="23"/>
      <c r="D56" s="3"/>
      <c r="E56" s="371"/>
      <c r="F56" s="3"/>
    </row>
    <row r="57" spans="1:6">
      <c r="A57" s="1"/>
      <c r="B57" s="7" t="s">
        <v>57</v>
      </c>
      <c r="C57" s="23"/>
      <c r="D57" s="3"/>
      <c r="E57" s="371"/>
      <c r="F57" s="3"/>
    </row>
    <row r="58" spans="1:6" ht="25.5">
      <c r="A58" s="1"/>
      <c r="B58" s="7" t="s">
        <v>58</v>
      </c>
      <c r="C58" s="23"/>
      <c r="D58" s="3"/>
      <c r="E58" s="371"/>
      <c r="F58" s="3"/>
    </row>
    <row r="59" spans="1:6" ht="51">
      <c r="A59" s="1"/>
      <c r="B59" s="7" t="s">
        <v>59</v>
      </c>
      <c r="C59" s="23"/>
      <c r="D59" s="3"/>
      <c r="E59" s="371"/>
      <c r="F59" s="3"/>
    </row>
    <row r="60" spans="1:6" ht="25.5">
      <c r="A60" s="1"/>
      <c r="B60" s="7" t="s">
        <v>60</v>
      </c>
      <c r="C60" s="23"/>
      <c r="D60" s="3"/>
      <c r="E60" s="371"/>
      <c r="F60" s="3"/>
    </row>
    <row r="61" spans="1:6">
      <c r="A61" s="1"/>
      <c r="B61" s="23"/>
      <c r="C61" s="23"/>
      <c r="D61" s="3"/>
      <c r="E61" s="371"/>
      <c r="F61" s="3"/>
    </row>
    <row r="62" spans="1:6" ht="51">
      <c r="A62" s="1"/>
      <c r="B62" s="7" t="s">
        <v>61</v>
      </c>
      <c r="C62" s="23"/>
      <c r="D62" s="3"/>
      <c r="E62" s="371"/>
      <c r="F62" s="3"/>
    </row>
    <row r="63" spans="1:6">
      <c r="A63" s="1"/>
      <c r="B63" s="7"/>
      <c r="C63" s="23"/>
      <c r="D63" s="3"/>
      <c r="E63" s="371"/>
      <c r="F63" s="3"/>
    </row>
    <row r="64" spans="1:6" ht="25.5">
      <c r="A64" s="1"/>
      <c r="B64" s="7" t="s">
        <v>62</v>
      </c>
      <c r="C64" s="23"/>
      <c r="D64" s="3"/>
      <c r="E64" s="371"/>
      <c r="F64" s="3"/>
    </row>
    <row r="65" spans="1:6" ht="38.25">
      <c r="A65" s="1"/>
      <c r="B65" s="7" t="s">
        <v>63</v>
      </c>
      <c r="C65" s="23"/>
      <c r="D65" s="3"/>
      <c r="E65" s="371"/>
      <c r="F65" s="3"/>
    </row>
    <row r="66" spans="1:6">
      <c r="A66" s="1"/>
      <c r="B66" s="7"/>
      <c r="C66" s="23"/>
      <c r="D66" s="3"/>
      <c r="E66" s="371"/>
      <c r="F66" s="3"/>
    </row>
    <row r="67" spans="1:6" ht="89.25">
      <c r="A67" s="1"/>
      <c r="B67" s="7" t="s">
        <v>64</v>
      </c>
      <c r="C67" s="23"/>
      <c r="D67" s="3"/>
      <c r="E67" s="371"/>
      <c r="F67" s="3"/>
    </row>
    <row r="68" spans="1:6">
      <c r="A68" s="1"/>
      <c r="B68" s="23"/>
      <c r="C68" s="23"/>
      <c r="D68" s="3"/>
      <c r="E68" s="371"/>
      <c r="F68" s="3"/>
    </row>
    <row r="69" spans="1:6">
      <c r="A69" s="26" t="s">
        <v>31</v>
      </c>
      <c r="B69" s="7" t="s">
        <v>32</v>
      </c>
      <c r="C69" s="23"/>
      <c r="D69" s="3"/>
      <c r="E69" s="371"/>
      <c r="F69" s="3"/>
    </row>
    <row r="70" spans="1:6" ht="22.5">
      <c r="A70" s="1"/>
      <c r="B70" s="23"/>
      <c r="C70" s="27" t="s">
        <v>65</v>
      </c>
      <c r="D70" s="28" t="s">
        <v>66</v>
      </c>
      <c r="E70" s="377" t="s">
        <v>67</v>
      </c>
      <c r="F70" s="28" t="s">
        <v>68</v>
      </c>
    </row>
    <row r="71" spans="1:6">
      <c r="A71" s="26" t="s">
        <v>33</v>
      </c>
      <c r="B71" s="23" t="s">
        <v>69</v>
      </c>
      <c r="C71" s="23"/>
      <c r="D71" s="3"/>
      <c r="E71" s="371"/>
      <c r="F71" s="3"/>
    </row>
    <row r="72" spans="1:6">
      <c r="A72" s="26"/>
      <c r="B72" s="23"/>
      <c r="C72" s="23"/>
      <c r="D72" s="3"/>
      <c r="E72" s="371"/>
      <c r="F72" s="3"/>
    </row>
    <row r="73" spans="1:6" ht="63.75">
      <c r="A73" s="1"/>
      <c r="B73" s="2" t="s">
        <v>70</v>
      </c>
      <c r="C73" s="2"/>
      <c r="D73" s="3"/>
      <c r="E73" s="371"/>
      <c r="F73" s="3"/>
    </row>
    <row r="74" spans="1:6">
      <c r="A74" s="1"/>
      <c r="B74" s="24"/>
      <c r="C74" s="2"/>
      <c r="D74" s="3"/>
      <c r="E74" s="371"/>
      <c r="F74" s="3"/>
    </row>
    <row r="75" spans="1:6" ht="38.25">
      <c r="A75" s="1" t="s">
        <v>13</v>
      </c>
      <c r="B75" s="5" t="s">
        <v>71</v>
      </c>
      <c r="C75" s="2" t="s">
        <v>72</v>
      </c>
      <c r="D75" s="3">
        <v>1</v>
      </c>
      <c r="E75" s="371"/>
      <c r="F75" s="3">
        <f>E75*D75</f>
        <v>0</v>
      </c>
    </row>
    <row r="76" spans="1:6">
      <c r="A76" s="1"/>
      <c r="B76" s="24"/>
      <c r="C76" s="2"/>
      <c r="D76" s="3"/>
      <c r="E76" s="371"/>
      <c r="F76" s="3"/>
    </row>
    <row r="77" spans="1:6" ht="51">
      <c r="A77" s="1" t="s">
        <v>15</v>
      </c>
      <c r="B77" s="2" t="s">
        <v>73</v>
      </c>
      <c r="C77" s="2" t="s">
        <v>72</v>
      </c>
      <c r="D77" s="3">
        <v>1</v>
      </c>
      <c r="E77" s="371"/>
      <c r="F77" s="3">
        <f>E77*D77</f>
        <v>0</v>
      </c>
    </row>
    <row r="78" spans="1:6">
      <c r="A78" s="1"/>
      <c r="B78" s="24"/>
      <c r="C78" s="2"/>
      <c r="D78" s="3"/>
      <c r="E78" s="371"/>
      <c r="F78" s="3"/>
    </row>
    <row r="79" spans="1:6">
      <c r="A79" s="1" t="s">
        <v>17</v>
      </c>
      <c r="B79" s="2" t="s">
        <v>74</v>
      </c>
      <c r="C79" s="3"/>
      <c r="D79" s="3"/>
      <c r="E79" s="371"/>
      <c r="F79" s="3"/>
    </row>
    <row r="80" spans="1:6" ht="38.25">
      <c r="A80" s="1"/>
      <c r="B80" s="2" t="s">
        <v>75</v>
      </c>
      <c r="C80" s="2"/>
      <c r="D80" s="3"/>
      <c r="E80" s="371"/>
      <c r="F80" s="3"/>
    </row>
    <row r="81" spans="1:6">
      <c r="A81" s="1" t="s">
        <v>76</v>
      </c>
      <c r="B81" s="24" t="s">
        <v>77</v>
      </c>
      <c r="C81" s="2" t="s">
        <v>72</v>
      </c>
      <c r="D81" s="3">
        <v>1</v>
      </c>
      <c r="E81" s="371"/>
      <c r="F81" s="3">
        <f t="shared" ref="F81:F82" si="0">E81*D81</f>
        <v>0</v>
      </c>
    </row>
    <row r="82" spans="1:6">
      <c r="A82" s="1" t="s">
        <v>78</v>
      </c>
      <c r="B82" s="29" t="s">
        <v>79</v>
      </c>
      <c r="C82" s="2" t="s">
        <v>72</v>
      </c>
      <c r="D82" s="3">
        <v>1</v>
      </c>
      <c r="E82" s="371"/>
      <c r="F82" s="3">
        <f t="shared" si="0"/>
        <v>0</v>
      </c>
    </row>
    <row r="83" spans="1:6">
      <c r="A83" s="1"/>
      <c r="B83" s="339"/>
      <c r="C83" s="340"/>
      <c r="D83" s="341"/>
      <c r="E83" s="378"/>
      <c r="F83" s="341"/>
    </row>
    <row r="84" spans="1:6">
      <c r="A84" s="31"/>
      <c r="B84" s="16" t="s">
        <v>85</v>
      </c>
      <c r="C84" s="16"/>
      <c r="D84" s="14"/>
      <c r="E84" s="373"/>
      <c r="F84" s="14">
        <f>SUM(F74:F83)</f>
        <v>0</v>
      </c>
    </row>
    <row r="85" spans="1:6">
      <c r="A85" s="26"/>
      <c r="B85" s="7"/>
      <c r="C85" s="7"/>
      <c r="D85" s="15"/>
      <c r="E85" s="374"/>
      <c r="F85" s="15"/>
    </row>
    <row r="86" spans="1:6">
      <c r="A86" s="32" t="s">
        <v>35</v>
      </c>
      <c r="B86" s="33" t="s">
        <v>36</v>
      </c>
      <c r="C86" s="18"/>
      <c r="D86" s="15"/>
      <c r="E86" s="374"/>
      <c r="F86" s="15"/>
    </row>
    <row r="87" spans="1:6">
      <c r="A87" s="32"/>
      <c r="B87" s="33"/>
      <c r="C87" s="18"/>
      <c r="D87" s="15"/>
      <c r="E87" s="374"/>
      <c r="F87" s="15"/>
    </row>
    <row r="88" spans="1:6" ht="68.25">
      <c r="A88" s="32" t="s">
        <v>86</v>
      </c>
      <c r="B88" s="33" t="s">
        <v>87</v>
      </c>
      <c r="C88" s="18"/>
      <c r="D88" s="15"/>
      <c r="E88" s="374"/>
      <c r="F88" s="15"/>
    </row>
    <row r="89" spans="1:6" ht="38.25">
      <c r="A89" s="32"/>
      <c r="B89" s="33" t="s">
        <v>88</v>
      </c>
      <c r="C89" s="18"/>
      <c r="D89" s="15"/>
      <c r="E89" s="374"/>
      <c r="F89" s="15"/>
    </row>
    <row r="90" spans="1:6" ht="38.25">
      <c r="A90" s="32"/>
      <c r="B90" s="33" t="s">
        <v>89</v>
      </c>
      <c r="C90" s="18"/>
      <c r="D90" s="15"/>
      <c r="E90" s="374"/>
      <c r="F90" s="15"/>
    </row>
    <row r="91" spans="1:6" ht="25.5">
      <c r="A91" s="32"/>
      <c r="B91" s="33" t="s">
        <v>90</v>
      </c>
      <c r="C91" s="18"/>
      <c r="D91" s="15"/>
      <c r="E91" s="374"/>
      <c r="F91" s="15"/>
    </row>
    <row r="92" spans="1:6" ht="38.25">
      <c r="A92" s="32"/>
      <c r="B92" s="33" t="s">
        <v>91</v>
      </c>
      <c r="C92" s="18"/>
      <c r="D92" s="15"/>
      <c r="E92" s="374"/>
      <c r="F92" s="15"/>
    </row>
    <row r="93" spans="1:6">
      <c r="A93" s="34"/>
      <c r="B93" s="30"/>
      <c r="C93" s="18"/>
      <c r="D93" s="15"/>
      <c r="E93" s="374"/>
      <c r="F93" s="15"/>
    </row>
    <row r="94" spans="1:6" ht="25.5">
      <c r="A94" s="34"/>
      <c r="B94" s="33" t="s">
        <v>92</v>
      </c>
      <c r="C94" s="18"/>
      <c r="D94" s="15"/>
      <c r="E94" s="374"/>
      <c r="F94" s="15"/>
    </row>
    <row r="95" spans="1:6" ht="51">
      <c r="A95" s="34"/>
      <c r="B95" s="35" t="s">
        <v>93</v>
      </c>
      <c r="C95" s="18"/>
      <c r="D95" s="15"/>
      <c r="E95" s="374"/>
      <c r="F95" s="15"/>
    </row>
    <row r="96" spans="1:6">
      <c r="A96" s="26"/>
      <c r="B96" s="7"/>
      <c r="C96" s="7"/>
      <c r="D96" s="15"/>
      <c r="E96" s="374"/>
      <c r="F96" s="15"/>
    </row>
    <row r="97" spans="1:6" ht="25.5">
      <c r="A97" s="1" t="s">
        <v>13</v>
      </c>
      <c r="B97" s="2" t="s">
        <v>94</v>
      </c>
      <c r="C97" s="2" t="s">
        <v>72</v>
      </c>
      <c r="D97" s="3">
        <v>1</v>
      </c>
      <c r="E97" s="371"/>
      <c r="F97" s="3">
        <f>D97*E97</f>
        <v>0</v>
      </c>
    </row>
    <row r="98" spans="1:6">
      <c r="A98" s="1"/>
      <c r="B98" s="2" t="s">
        <v>95</v>
      </c>
      <c r="C98" s="2"/>
      <c r="D98" s="3"/>
      <c r="E98" s="371"/>
      <c r="F98" s="3"/>
    </row>
    <row r="99" spans="1:6">
      <c r="A99" s="1"/>
      <c r="B99" s="2"/>
      <c r="C99" s="2"/>
      <c r="D99" s="3"/>
      <c r="E99" s="371"/>
      <c r="F99" s="3"/>
    </row>
    <row r="100" spans="1:6">
      <c r="A100" s="1" t="s">
        <v>15</v>
      </c>
      <c r="B100" s="2" t="s">
        <v>96</v>
      </c>
      <c r="C100" s="3"/>
      <c r="D100" s="3"/>
      <c r="E100" s="371"/>
      <c r="F100" s="3"/>
    </row>
    <row r="101" spans="1:6">
      <c r="A101" s="1"/>
      <c r="B101" s="2" t="s">
        <v>97</v>
      </c>
      <c r="C101" s="3"/>
      <c r="D101" s="3"/>
      <c r="E101" s="371"/>
      <c r="F101" s="3"/>
    </row>
    <row r="102" spans="1:6">
      <c r="A102" s="1" t="s">
        <v>76</v>
      </c>
      <c r="B102" s="2" t="s">
        <v>98</v>
      </c>
      <c r="C102" s="2" t="s">
        <v>99</v>
      </c>
      <c r="D102" s="3">
        <v>25</v>
      </c>
      <c r="E102" s="371"/>
      <c r="F102" s="3">
        <f t="shared" ref="F102:F103" si="1">D102*E102</f>
        <v>0</v>
      </c>
    </row>
    <row r="103" spans="1:6">
      <c r="A103" s="1" t="s">
        <v>78</v>
      </c>
      <c r="B103" s="2" t="s">
        <v>100</v>
      </c>
      <c r="C103" s="2" t="s">
        <v>99</v>
      </c>
      <c r="D103" s="3">
        <v>45</v>
      </c>
      <c r="E103" s="371"/>
      <c r="F103" s="3">
        <f t="shared" si="1"/>
        <v>0</v>
      </c>
    </row>
    <row r="104" spans="1:6">
      <c r="A104" s="1"/>
      <c r="B104" s="2"/>
      <c r="C104" s="2"/>
      <c r="D104" s="3"/>
      <c r="E104" s="371"/>
      <c r="F104" s="3"/>
    </row>
    <row r="105" spans="1:6" ht="25.5">
      <c r="A105" s="1" t="s">
        <v>17</v>
      </c>
      <c r="B105" s="2" t="s">
        <v>101</v>
      </c>
      <c r="C105" s="2" t="s">
        <v>102</v>
      </c>
      <c r="D105" s="3">
        <v>68</v>
      </c>
      <c r="E105" s="371"/>
      <c r="F105" s="3">
        <f>D105*E105</f>
        <v>0</v>
      </c>
    </row>
    <row r="106" spans="1:6">
      <c r="A106" s="1"/>
      <c r="B106" s="2"/>
      <c r="C106" s="2"/>
      <c r="D106" s="3"/>
      <c r="E106" s="371"/>
      <c r="F106" s="3"/>
    </row>
    <row r="107" spans="1:6" ht="25.5">
      <c r="A107" s="1" t="s">
        <v>19</v>
      </c>
      <c r="B107" s="2" t="s">
        <v>103</v>
      </c>
      <c r="C107" s="2" t="s">
        <v>72</v>
      </c>
      <c r="D107" s="3">
        <v>85</v>
      </c>
      <c r="E107" s="371"/>
      <c r="F107" s="3">
        <f>D107*E107</f>
        <v>0</v>
      </c>
    </row>
    <row r="108" spans="1:6">
      <c r="A108" s="1"/>
      <c r="B108" s="36" t="s">
        <v>104</v>
      </c>
      <c r="C108" s="2"/>
      <c r="D108" s="3"/>
      <c r="E108" s="371"/>
      <c r="F108" s="3"/>
    </row>
    <row r="109" spans="1:6">
      <c r="A109" s="1"/>
      <c r="B109" s="2"/>
      <c r="C109" s="2"/>
      <c r="D109" s="3"/>
      <c r="E109" s="371"/>
      <c r="F109" s="3"/>
    </row>
    <row r="110" spans="1:6" ht="51">
      <c r="A110" s="1" t="s">
        <v>82</v>
      </c>
      <c r="B110" s="2" t="s">
        <v>105</v>
      </c>
      <c r="C110" s="2" t="s">
        <v>106</v>
      </c>
      <c r="D110" s="3">
        <v>3</v>
      </c>
      <c r="E110" s="371"/>
      <c r="F110" s="3">
        <f>D110*E110</f>
        <v>0</v>
      </c>
    </row>
    <row r="111" spans="1:6">
      <c r="A111" s="1"/>
      <c r="B111" s="2"/>
      <c r="C111" s="2"/>
      <c r="D111" s="3"/>
      <c r="E111" s="371"/>
      <c r="F111" s="3"/>
    </row>
    <row r="112" spans="1:6">
      <c r="A112" s="1" t="s">
        <v>107</v>
      </c>
      <c r="B112" s="2" t="s">
        <v>108</v>
      </c>
      <c r="C112" s="2" t="s">
        <v>106</v>
      </c>
      <c r="D112" s="3">
        <v>1</v>
      </c>
      <c r="E112" s="371"/>
      <c r="F112" s="3">
        <f>D112*E112</f>
        <v>0</v>
      </c>
    </row>
    <row r="113" spans="1:6">
      <c r="A113" s="26"/>
      <c r="B113" s="7"/>
      <c r="C113" s="7"/>
      <c r="D113" s="15"/>
      <c r="E113" s="374"/>
      <c r="F113" s="15"/>
    </row>
    <row r="114" spans="1:6" ht="25.5">
      <c r="A114" s="37" t="s">
        <v>109</v>
      </c>
      <c r="B114" s="2" t="s">
        <v>110</v>
      </c>
      <c r="C114" s="7"/>
      <c r="D114" s="15"/>
      <c r="E114" s="374"/>
      <c r="F114" s="15"/>
    </row>
    <row r="115" spans="1:6">
      <c r="A115" s="37"/>
      <c r="B115" s="2" t="s">
        <v>111</v>
      </c>
      <c r="C115" s="7"/>
      <c r="D115" s="15"/>
      <c r="E115" s="374"/>
      <c r="F115" s="15"/>
    </row>
    <row r="116" spans="1:6">
      <c r="A116" s="1" t="s">
        <v>112</v>
      </c>
      <c r="B116" s="38" t="s">
        <v>113</v>
      </c>
      <c r="C116" s="3"/>
      <c r="D116" s="3"/>
      <c r="E116" s="371"/>
      <c r="F116" s="3"/>
    </row>
    <row r="117" spans="1:6">
      <c r="A117" s="1" t="s">
        <v>114</v>
      </c>
      <c r="B117" s="2" t="s">
        <v>115</v>
      </c>
      <c r="C117" s="2" t="s">
        <v>116</v>
      </c>
      <c r="D117" s="39">
        <v>2</v>
      </c>
      <c r="E117" s="371"/>
      <c r="F117" s="3">
        <f t="shared" ref="F117:F119" si="2">D117*E117</f>
        <v>0</v>
      </c>
    </row>
    <row r="118" spans="1:6">
      <c r="A118" s="1" t="s">
        <v>117</v>
      </c>
      <c r="B118" s="2" t="s">
        <v>118</v>
      </c>
      <c r="C118" s="2" t="s">
        <v>116</v>
      </c>
      <c r="D118" s="3">
        <v>0.5</v>
      </c>
      <c r="E118" s="371"/>
      <c r="F118" s="3">
        <f t="shared" si="2"/>
        <v>0</v>
      </c>
    </row>
    <row r="119" spans="1:6">
      <c r="A119" s="1" t="s">
        <v>119</v>
      </c>
      <c r="B119" s="38" t="s">
        <v>120</v>
      </c>
      <c r="C119" s="2" t="s">
        <v>99</v>
      </c>
      <c r="D119" s="3">
        <v>1</v>
      </c>
      <c r="E119" s="371"/>
      <c r="F119" s="3">
        <f t="shared" si="2"/>
        <v>0</v>
      </c>
    </row>
    <row r="120" spans="1:6">
      <c r="A120" s="26"/>
      <c r="B120" s="7"/>
      <c r="C120" s="7"/>
      <c r="D120" s="3"/>
      <c r="E120" s="371"/>
      <c r="F120" s="15"/>
    </row>
    <row r="121" spans="1:6">
      <c r="A121" s="31"/>
      <c r="B121" s="16" t="s">
        <v>121</v>
      </c>
      <c r="C121" s="16"/>
      <c r="D121" s="14"/>
      <c r="E121" s="373"/>
      <c r="F121" s="14">
        <f>SUM(F94:F120)</f>
        <v>0</v>
      </c>
    </row>
    <row r="122" spans="1:6">
      <c r="A122" s="26"/>
      <c r="B122" s="7"/>
      <c r="C122" s="7"/>
      <c r="D122" s="15"/>
      <c r="E122" s="374"/>
      <c r="F122" s="15"/>
    </row>
    <row r="123" spans="1:6">
      <c r="A123" s="40" t="s">
        <v>37</v>
      </c>
      <c r="B123" s="41" t="s">
        <v>38</v>
      </c>
      <c r="C123" s="41"/>
      <c r="D123" s="42"/>
      <c r="E123" s="379"/>
      <c r="F123" s="42"/>
    </row>
    <row r="124" spans="1:6">
      <c r="A124" s="43"/>
      <c r="B124" s="41"/>
      <c r="C124" s="41"/>
      <c r="D124" s="42"/>
      <c r="E124" s="379"/>
      <c r="F124" s="42"/>
    </row>
    <row r="125" spans="1:6" ht="25.5">
      <c r="A125" s="44"/>
      <c r="B125" s="45" t="s">
        <v>122</v>
      </c>
      <c r="C125" s="46"/>
      <c r="D125" s="42"/>
      <c r="E125" s="379"/>
      <c r="F125" s="42"/>
    </row>
    <row r="126" spans="1:6" ht="25.5">
      <c r="A126" s="44"/>
      <c r="B126" s="45" t="s">
        <v>123</v>
      </c>
      <c r="C126" s="46"/>
      <c r="D126" s="42"/>
      <c r="E126" s="379"/>
      <c r="F126" s="42"/>
    </row>
    <row r="127" spans="1:6" ht="25.5">
      <c r="A127" s="44"/>
      <c r="B127" s="45" t="s">
        <v>124</v>
      </c>
      <c r="C127" s="46"/>
      <c r="D127" s="42"/>
      <c r="E127" s="379"/>
      <c r="F127" s="42"/>
    </row>
    <row r="128" spans="1:6" ht="25.5">
      <c r="A128" s="44"/>
      <c r="B128" s="45" t="s">
        <v>125</v>
      </c>
      <c r="C128" s="46"/>
      <c r="D128" s="42"/>
      <c r="E128" s="379"/>
      <c r="F128" s="42"/>
    </row>
    <row r="129" spans="1:6" ht="25.5">
      <c r="A129" s="44"/>
      <c r="B129" s="45" t="s">
        <v>126</v>
      </c>
      <c r="C129" s="46"/>
      <c r="D129" s="42"/>
      <c r="E129" s="379"/>
      <c r="F129" s="42"/>
    </row>
    <row r="130" spans="1:6" ht="38.25">
      <c r="A130" s="44"/>
      <c r="B130" s="45" t="s">
        <v>127</v>
      </c>
      <c r="C130" s="46"/>
      <c r="D130" s="42"/>
      <c r="E130" s="379"/>
      <c r="F130" s="42"/>
    </row>
    <row r="131" spans="1:6" ht="51">
      <c r="A131" s="44"/>
      <c r="B131" s="45" t="s">
        <v>128</v>
      </c>
      <c r="C131" s="46"/>
      <c r="D131" s="42"/>
      <c r="E131" s="379"/>
      <c r="F131" s="42"/>
    </row>
    <row r="132" spans="1:6" ht="51">
      <c r="A132" s="44"/>
      <c r="B132" s="45" t="s">
        <v>129</v>
      </c>
      <c r="C132" s="46"/>
      <c r="D132" s="42"/>
      <c r="E132" s="379"/>
      <c r="F132" s="42"/>
    </row>
    <row r="133" spans="1:6" ht="51">
      <c r="A133" s="44"/>
      <c r="B133" s="45" t="s">
        <v>130</v>
      </c>
      <c r="C133" s="46"/>
      <c r="D133" s="42"/>
      <c r="E133" s="379"/>
      <c r="F133" s="42"/>
    </row>
    <row r="134" spans="1:6" ht="89.25">
      <c r="A134" s="44"/>
      <c r="B134" s="45" t="s">
        <v>131</v>
      </c>
      <c r="C134" s="46"/>
      <c r="D134" s="42"/>
      <c r="E134" s="379"/>
      <c r="F134" s="42"/>
    </row>
    <row r="135" spans="1:6">
      <c r="A135" s="44"/>
      <c r="B135" s="45"/>
      <c r="C135" s="46"/>
      <c r="D135" s="42"/>
      <c r="E135" s="379"/>
      <c r="F135" s="42"/>
    </row>
    <row r="136" spans="1:6" ht="63.75">
      <c r="A136" s="44"/>
      <c r="B136" s="45" t="s">
        <v>132</v>
      </c>
      <c r="C136" s="46"/>
      <c r="D136" s="42"/>
      <c r="E136" s="379"/>
      <c r="F136" s="42"/>
    </row>
    <row r="137" spans="1:6">
      <c r="A137" s="44"/>
      <c r="B137" s="45" t="s">
        <v>133</v>
      </c>
      <c r="C137" s="46"/>
      <c r="D137" s="42"/>
      <c r="E137" s="379"/>
      <c r="F137" s="42"/>
    </row>
    <row r="138" spans="1:6" ht="25.5">
      <c r="A138" s="44"/>
      <c r="B138" s="24" t="s">
        <v>134</v>
      </c>
      <c r="C138" s="46"/>
      <c r="D138" s="42"/>
      <c r="E138" s="379"/>
      <c r="F138" s="42"/>
    </row>
    <row r="139" spans="1:6">
      <c r="A139" s="44"/>
      <c r="B139" s="24"/>
      <c r="C139" s="46"/>
      <c r="D139" s="42"/>
      <c r="E139" s="379"/>
      <c r="F139" s="42"/>
    </row>
    <row r="140" spans="1:6" ht="51">
      <c r="A140" s="44"/>
      <c r="B140" s="24" t="s">
        <v>135</v>
      </c>
      <c r="C140" s="46"/>
      <c r="D140" s="42"/>
      <c r="E140" s="379"/>
      <c r="F140" s="42"/>
    </row>
    <row r="141" spans="1:6">
      <c r="A141" s="44"/>
      <c r="B141" s="46"/>
      <c r="C141" s="46"/>
      <c r="D141" s="42"/>
      <c r="E141" s="379"/>
      <c r="F141" s="42"/>
    </row>
    <row r="142" spans="1:6" ht="51">
      <c r="A142" s="47" t="s">
        <v>13</v>
      </c>
      <c r="B142" s="48" t="s">
        <v>136</v>
      </c>
      <c r="C142" s="5" t="s">
        <v>116</v>
      </c>
      <c r="D142" s="49">
        <v>22</v>
      </c>
      <c r="E142" s="380"/>
      <c r="F142" s="50">
        <f>D142*E142</f>
        <v>0</v>
      </c>
    </row>
    <row r="143" spans="1:6" ht="14.25">
      <c r="A143" s="47"/>
      <c r="B143" s="51"/>
      <c r="C143" s="52"/>
      <c r="D143" s="49"/>
      <c r="E143" s="380"/>
      <c r="F143" s="50"/>
    </row>
    <row r="144" spans="1:6">
      <c r="A144" s="47" t="s">
        <v>15</v>
      </c>
      <c r="B144" s="30" t="s">
        <v>137</v>
      </c>
      <c r="C144" s="5" t="s">
        <v>116</v>
      </c>
      <c r="D144" s="49">
        <v>22</v>
      </c>
      <c r="E144" s="380"/>
      <c r="F144" s="50">
        <f>D144*E144</f>
        <v>0</v>
      </c>
    </row>
    <row r="145" spans="1:6" ht="25.5">
      <c r="A145" s="44"/>
      <c r="B145" s="46" t="s">
        <v>138</v>
      </c>
      <c r="C145" s="46"/>
      <c r="D145" s="42"/>
      <c r="E145" s="379"/>
      <c r="F145" s="42"/>
    </row>
    <row r="146" spans="1:6">
      <c r="A146" s="44"/>
      <c r="B146" s="46"/>
      <c r="C146" s="46"/>
      <c r="D146" s="42"/>
      <c r="E146" s="379"/>
      <c r="F146" s="42"/>
    </row>
    <row r="147" spans="1:6" ht="25.5">
      <c r="A147" s="47" t="s">
        <v>17</v>
      </c>
      <c r="B147" s="46" t="s">
        <v>139</v>
      </c>
      <c r="C147" s="5" t="s">
        <v>116</v>
      </c>
      <c r="D147" s="53">
        <v>180</v>
      </c>
      <c r="E147" s="380"/>
      <c r="F147" s="50">
        <f>D147*E147</f>
        <v>0</v>
      </c>
    </row>
    <row r="148" spans="1:6">
      <c r="A148" s="44"/>
      <c r="B148" s="46"/>
      <c r="C148" s="46"/>
      <c r="D148" s="42"/>
      <c r="E148" s="379"/>
      <c r="F148" s="42"/>
    </row>
    <row r="149" spans="1:6" ht="25.5">
      <c r="A149" s="47" t="s">
        <v>19</v>
      </c>
      <c r="B149" s="46" t="s">
        <v>140</v>
      </c>
      <c r="C149" s="5" t="s">
        <v>116</v>
      </c>
      <c r="D149" s="49">
        <v>40</v>
      </c>
      <c r="E149" s="380"/>
      <c r="F149" s="50">
        <f>D149*E149</f>
        <v>0</v>
      </c>
    </row>
    <row r="150" spans="1:6">
      <c r="A150" s="44"/>
      <c r="B150" s="46"/>
      <c r="C150" s="46"/>
      <c r="D150" s="42"/>
      <c r="E150" s="379"/>
      <c r="F150" s="42"/>
    </row>
    <row r="151" spans="1:6">
      <c r="A151" s="47" t="s">
        <v>82</v>
      </c>
      <c r="B151" s="46" t="s">
        <v>141</v>
      </c>
      <c r="C151" s="46" t="s">
        <v>116</v>
      </c>
      <c r="D151" s="42">
        <v>10</v>
      </c>
      <c r="E151" s="379"/>
      <c r="F151" s="50">
        <f>D151*E151</f>
        <v>0</v>
      </c>
    </row>
    <row r="152" spans="1:6">
      <c r="A152" s="44"/>
      <c r="B152" s="46"/>
      <c r="C152" s="46"/>
      <c r="D152" s="42"/>
      <c r="E152" s="379"/>
      <c r="F152" s="42"/>
    </row>
    <row r="153" spans="1:6" ht="25.5">
      <c r="A153" s="47" t="s">
        <v>107</v>
      </c>
      <c r="B153" s="5" t="s">
        <v>142</v>
      </c>
      <c r="C153" s="5" t="s">
        <v>99</v>
      </c>
      <c r="D153" s="22">
        <v>290</v>
      </c>
      <c r="E153" s="381"/>
      <c r="F153" s="50">
        <f>D153*E153</f>
        <v>0</v>
      </c>
    </row>
    <row r="154" spans="1:6" ht="25.5">
      <c r="A154" s="47"/>
      <c r="B154" s="46" t="s">
        <v>143</v>
      </c>
      <c r="C154" s="5"/>
      <c r="D154" s="22"/>
      <c r="E154" s="381"/>
      <c r="F154" s="50"/>
    </row>
    <row r="155" spans="1:6">
      <c r="A155" s="44"/>
      <c r="B155" s="46"/>
      <c r="C155" s="46"/>
      <c r="D155" s="42"/>
      <c r="E155" s="379"/>
      <c r="F155" s="42"/>
    </row>
    <row r="156" spans="1:6" ht="25.5">
      <c r="A156" s="47" t="s">
        <v>109</v>
      </c>
      <c r="B156" s="5" t="s">
        <v>144</v>
      </c>
      <c r="C156" s="5" t="s">
        <v>99</v>
      </c>
      <c r="D156" s="22">
        <v>250</v>
      </c>
      <c r="E156" s="381"/>
      <c r="F156" s="54">
        <f>D156*E156</f>
        <v>0</v>
      </c>
    </row>
    <row r="157" spans="1:6">
      <c r="A157" s="44"/>
      <c r="B157" s="3"/>
      <c r="C157" s="46"/>
      <c r="D157" s="42"/>
      <c r="E157" s="379"/>
      <c r="F157" s="42"/>
    </row>
    <row r="158" spans="1:6" ht="38.25">
      <c r="A158" s="47" t="s">
        <v>145</v>
      </c>
      <c r="B158" s="46" t="s">
        <v>146</v>
      </c>
      <c r="C158" s="46" t="s">
        <v>116</v>
      </c>
      <c r="D158" s="22">
        <v>120</v>
      </c>
      <c r="E158" s="379"/>
      <c r="F158" s="54">
        <f>D158*E158</f>
        <v>0</v>
      </c>
    </row>
    <row r="159" spans="1:6">
      <c r="A159" s="44"/>
      <c r="B159" s="46" t="s">
        <v>147</v>
      </c>
      <c r="C159" s="46"/>
      <c r="D159" s="42"/>
      <c r="E159" s="379"/>
      <c r="F159" s="42"/>
    </row>
    <row r="160" spans="1:6">
      <c r="A160" s="44"/>
      <c r="B160" s="46"/>
      <c r="C160" s="46"/>
      <c r="D160" s="42"/>
      <c r="E160" s="379"/>
      <c r="F160" s="42"/>
    </row>
    <row r="161" spans="1:6">
      <c r="A161" s="44" t="s">
        <v>148</v>
      </c>
      <c r="B161" s="46" t="s">
        <v>149</v>
      </c>
      <c r="C161" s="46" t="s">
        <v>116</v>
      </c>
      <c r="D161" s="55">
        <v>15</v>
      </c>
      <c r="E161" s="379"/>
      <c r="F161" s="54">
        <f>D161*E161</f>
        <v>0</v>
      </c>
    </row>
    <row r="162" spans="1:6">
      <c r="A162" s="44"/>
      <c r="B162" s="46"/>
      <c r="C162" s="46"/>
      <c r="D162" s="42"/>
      <c r="E162" s="379"/>
      <c r="F162" s="42"/>
    </row>
    <row r="163" spans="1:6" ht="38.25">
      <c r="A163" s="44" t="s">
        <v>150</v>
      </c>
      <c r="B163" s="5" t="s">
        <v>151</v>
      </c>
      <c r="C163" s="46" t="s">
        <v>116</v>
      </c>
      <c r="D163" s="22">
        <v>60</v>
      </c>
      <c r="E163" s="379"/>
      <c r="F163" s="54">
        <f>D163*E163</f>
        <v>0</v>
      </c>
    </row>
    <row r="164" spans="1:6">
      <c r="A164" s="44"/>
      <c r="B164" s="46"/>
      <c r="C164" s="46"/>
      <c r="D164" s="42"/>
      <c r="E164" s="379"/>
      <c r="F164" s="42"/>
    </row>
    <row r="165" spans="1:6">
      <c r="A165" s="44" t="s">
        <v>152</v>
      </c>
      <c r="B165" s="46" t="s">
        <v>153</v>
      </c>
      <c r="C165" s="46" t="s">
        <v>116</v>
      </c>
      <c r="D165" s="56">
        <v>200</v>
      </c>
      <c r="E165" s="382"/>
      <c r="F165" s="54">
        <f>D165*E165</f>
        <v>0</v>
      </c>
    </row>
    <row r="166" spans="1:6" ht="25.5">
      <c r="A166" s="44"/>
      <c r="B166" s="46" t="s">
        <v>154</v>
      </c>
      <c r="C166" s="46"/>
      <c r="D166" s="42"/>
      <c r="E166" s="379"/>
      <c r="F166" s="42"/>
    </row>
    <row r="167" spans="1:6">
      <c r="A167" s="44"/>
      <c r="B167" s="46"/>
      <c r="C167" s="46"/>
      <c r="D167" s="42"/>
      <c r="E167" s="379"/>
      <c r="F167" s="42"/>
    </row>
    <row r="168" spans="1:6" ht="25.5">
      <c r="A168" s="44" t="s">
        <v>155</v>
      </c>
      <c r="B168" s="5" t="s">
        <v>157</v>
      </c>
      <c r="C168" s="46" t="s">
        <v>116</v>
      </c>
      <c r="D168" s="39">
        <v>35</v>
      </c>
      <c r="E168" s="381"/>
      <c r="F168" s="42">
        <f>D168*E168</f>
        <v>0</v>
      </c>
    </row>
    <row r="169" spans="1:6">
      <c r="A169" s="44"/>
      <c r="B169" s="5" t="s">
        <v>158</v>
      </c>
      <c r="C169" s="46"/>
      <c r="D169" s="3"/>
      <c r="E169" s="381"/>
      <c r="F169" s="42"/>
    </row>
    <row r="170" spans="1:6">
      <c r="A170" s="44"/>
      <c r="B170" s="45"/>
      <c r="C170" s="46"/>
      <c r="D170" s="3"/>
      <c r="E170" s="381"/>
      <c r="F170" s="42"/>
    </row>
    <row r="171" spans="1:6">
      <c r="A171" s="57"/>
      <c r="B171" s="58" t="s">
        <v>159</v>
      </c>
      <c r="C171" s="59"/>
      <c r="D171" s="60"/>
      <c r="E171" s="383"/>
      <c r="F171" s="61">
        <f>SUM(F138:F170)</f>
        <v>0</v>
      </c>
    </row>
    <row r="172" spans="1:6">
      <c r="A172" s="44"/>
      <c r="B172" s="46"/>
      <c r="C172" s="62"/>
      <c r="D172" s="42"/>
      <c r="E172" s="379"/>
      <c r="F172" s="63"/>
    </row>
    <row r="173" spans="1:6">
      <c r="A173" s="26" t="s">
        <v>39</v>
      </c>
      <c r="B173" s="23" t="s">
        <v>160</v>
      </c>
      <c r="C173" s="23"/>
      <c r="D173" s="3"/>
      <c r="E173" s="371"/>
      <c r="F173" s="3"/>
    </row>
    <row r="174" spans="1:6">
      <c r="A174" s="37"/>
      <c r="B174" s="24"/>
      <c r="C174" s="24"/>
      <c r="D174" s="3"/>
      <c r="E174" s="371"/>
      <c r="F174" s="3"/>
    </row>
    <row r="175" spans="1:6">
      <c r="A175" s="1"/>
      <c r="B175" s="24" t="s">
        <v>161</v>
      </c>
      <c r="C175" s="24"/>
      <c r="D175" s="3"/>
      <c r="E175" s="371"/>
      <c r="F175" s="3"/>
    </row>
    <row r="176" spans="1:6" ht="63.75">
      <c r="A176" s="1"/>
      <c r="B176" s="24" t="s">
        <v>162</v>
      </c>
      <c r="C176" s="24"/>
      <c r="D176" s="3"/>
      <c r="E176" s="371"/>
      <c r="F176" s="3"/>
    </row>
    <row r="177" spans="1:6" ht="38.25">
      <c r="A177" s="1"/>
      <c r="B177" s="24" t="s">
        <v>163</v>
      </c>
      <c r="C177" s="24"/>
      <c r="D177" s="3"/>
      <c r="E177" s="371"/>
      <c r="F177" s="3"/>
    </row>
    <row r="178" spans="1:6" ht="25.5">
      <c r="A178" s="1"/>
      <c r="B178" s="24" t="s">
        <v>164</v>
      </c>
      <c r="C178" s="24"/>
      <c r="D178" s="3"/>
      <c r="E178" s="371"/>
      <c r="F178" s="3"/>
    </row>
    <row r="179" spans="1:6" ht="25.5">
      <c r="A179" s="1"/>
      <c r="B179" s="24" t="s">
        <v>165</v>
      </c>
      <c r="C179" s="24"/>
      <c r="D179" s="3"/>
      <c r="E179" s="371"/>
      <c r="F179" s="3"/>
    </row>
    <row r="180" spans="1:6" ht="25.5">
      <c r="A180" s="1"/>
      <c r="B180" s="24" t="s">
        <v>166</v>
      </c>
      <c r="C180" s="24"/>
      <c r="D180" s="3"/>
      <c r="E180" s="371"/>
      <c r="F180" s="3"/>
    </row>
    <row r="181" spans="1:6">
      <c r="A181" s="1"/>
      <c r="B181" s="24" t="s">
        <v>167</v>
      </c>
      <c r="C181" s="24"/>
      <c r="D181" s="3"/>
      <c r="E181" s="371"/>
      <c r="F181" s="3"/>
    </row>
    <row r="182" spans="1:6" ht="25.5">
      <c r="A182" s="1"/>
      <c r="B182" s="24" t="s">
        <v>168</v>
      </c>
      <c r="C182" s="24"/>
      <c r="D182" s="3"/>
      <c r="E182" s="371"/>
      <c r="F182" s="3"/>
    </row>
    <row r="183" spans="1:6" ht="51">
      <c r="A183" s="1"/>
      <c r="B183" s="24" t="s">
        <v>130</v>
      </c>
      <c r="C183" s="24"/>
      <c r="D183" s="3"/>
      <c r="E183" s="371"/>
      <c r="F183" s="3"/>
    </row>
    <row r="184" spans="1:6">
      <c r="A184" s="1"/>
      <c r="B184" s="23"/>
      <c r="C184" s="24"/>
      <c r="D184" s="3"/>
      <c r="E184" s="371"/>
      <c r="F184" s="3"/>
    </row>
    <row r="185" spans="1:6">
      <c r="A185" s="1"/>
      <c r="B185" s="23" t="s">
        <v>169</v>
      </c>
      <c r="C185" s="24"/>
      <c r="D185" s="3"/>
      <c r="E185" s="371"/>
      <c r="F185" s="3"/>
    </row>
    <row r="186" spans="1:6" ht="38.25">
      <c r="A186" s="1"/>
      <c r="B186" s="45" t="s">
        <v>170</v>
      </c>
      <c r="C186" s="24"/>
      <c r="D186" s="3"/>
      <c r="E186" s="371"/>
      <c r="F186" s="3"/>
    </row>
    <row r="187" spans="1:6" ht="38.25">
      <c r="A187" s="1"/>
      <c r="B187" s="45" t="s">
        <v>171</v>
      </c>
      <c r="C187" s="24"/>
      <c r="D187" s="3"/>
      <c r="E187" s="371"/>
      <c r="F187" s="3"/>
    </row>
    <row r="188" spans="1:6" ht="25.5">
      <c r="A188" s="1"/>
      <c r="B188" s="45" t="s">
        <v>172</v>
      </c>
      <c r="C188" s="24"/>
      <c r="D188" s="3"/>
      <c r="E188" s="371"/>
      <c r="F188" s="3"/>
    </row>
    <row r="189" spans="1:6" ht="25.5">
      <c r="A189" s="1"/>
      <c r="B189" s="45" t="s">
        <v>124</v>
      </c>
      <c r="C189" s="24"/>
      <c r="D189" s="3"/>
      <c r="E189" s="371"/>
      <c r="F189" s="3"/>
    </row>
    <row r="190" spans="1:6" ht="25.5">
      <c r="A190" s="1"/>
      <c r="B190" s="45" t="s">
        <v>173</v>
      </c>
      <c r="C190" s="24"/>
      <c r="D190" s="3"/>
      <c r="E190" s="371"/>
      <c r="F190" s="3"/>
    </row>
    <row r="191" spans="1:6">
      <c r="A191" s="1"/>
      <c r="B191" s="45" t="s">
        <v>174</v>
      </c>
      <c r="C191" s="24"/>
      <c r="D191" s="3"/>
      <c r="E191" s="371"/>
      <c r="F191" s="3"/>
    </row>
    <row r="192" spans="1:6" ht="25.5">
      <c r="A192" s="1"/>
      <c r="B192" s="45" t="s">
        <v>175</v>
      </c>
      <c r="C192" s="24"/>
      <c r="D192" s="3"/>
      <c r="E192" s="371"/>
      <c r="F192" s="3"/>
    </row>
    <row r="193" spans="1:6">
      <c r="A193" s="1"/>
      <c r="B193" s="45" t="s">
        <v>176</v>
      </c>
      <c r="C193" s="24"/>
      <c r="D193" s="3"/>
      <c r="E193" s="371"/>
      <c r="F193" s="3"/>
    </row>
    <row r="194" spans="1:6" ht="25.5">
      <c r="A194" s="1"/>
      <c r="B194" s="45" t="s">
        <v>177</v>
      </c>
      <c r="C194" s="24"/>
      <c r="D194" s="3"/>
      <c r="E194" s="371"/>
      <c r="F194" s="3"/>
    </row>
    <row r="195" spans="1:6" ht="38.25">
      <c r="A195" s="1"/>
      <c r="B195" s="45" t="s">
        <v>178</v>
      </c>
      <c r="C195" s="24"/>
      <c r="D195" s="3"/>
      <c r="E195" s="371"/>
      <c r="F195" s="3"/>
    </row>
    <row r="196" spans="1:6" ht="25.5">
      <c r="A196" s="1"/>
      <c r="B196" s="45" t="s">
        <v>179</v>
      </c>
      <c r="C196" s="24"/>
      <c r="D196" s="3"/>
      <c r="E196" s="371"/>
      <c r="F196" s="3"/>
    </row>
    <row r="197" spans="1:6" ht="25.5">
      <c r="A197" s="1"/>
      <c r="B197" s="45" t="s">
        <v>180</v>
      </c>
      <c r="C197" s="24"/>
      <c r="D197" s="3"/>
      <c r="E197" s="371"/>
      <c r="F197" s="3"/>
    </row>
    <row r="198" spans="1:6" ht="38.25">
      <c r="A198" s="1"/>
      <c r="B198" s="45" t="s">
        <v>181</v>
      </c>
      <c r="C198" s="24"/>
      <c r="D198" s="3"/>
      <c r="E198" s="371"/>
      <c r="F198" s="3"/>
    </row>
    <row r="199" spans="1:6">
      <c r="A199" s="1"/>
      <c r="B199" s="45" t="s">
        <v>182</v>
      </c>
      <c r="C199" s="24"/>
      <c r="D199" s="3"/>
      <c r="E199" s="371"/>
      <c r="F199" s="3"/>
    </row>
    <row r="200" spans="1:6" ht="25.5">
      <c r="A200" s="1"/>
      <c r="B200" s="45" t="s">
        <v>183</v>
      </c>
      <c r="C200" s="24"/>
      <c r="D200" s="3"/>
      <c r="E200" s="371"/>
      <c r="F200" s="3"/>
    </row>
    <row r="201" spans="1:6" ht="38.25">
      <c r="A201" s="1"/>
      <c r="B201" s="45" t="s">
        <v>184</v>
      </c>
      <c r="C201" s="24"/>
      <c r="D201" s="3"/>
      <c r="E201" s="371"/>
      <c r="F201" s="3"/>
    </row>
    <row r="202" spans="1:6" ht="51">
      <c r="A202" s="1"/>
      <c r="B202" s="45" t="s">
        <v>185</v>
      </c>
      <c r="C202" s="24"/>
      <c r="D202" s="3"/>
      <c r="E202" s="371"/>
      <c r="F202" s="3"/>
    </row>
    <row r="203" spans="1:6" ht="63.75">
      <c r="A203" s="1"/>
      <c r="B203" s="45" t="s">
        <v>186</v>
      </c>
      <c r="C203" s="24"/>
      <c r="D203" s="3"/>
      <c r="E203" s="371"/>
      <c r="F203" s="3"/>
    </row>
    <row r="204" spans="1:6" ht="51">
      <c r="A204" s="1"/>
      <c r="B204" s="45" t="s">
        <v>130</v>
      </c>
      <c r="C204" s="24"/>
      <c r="D204" s="3"/>
      <c r="E204" s="371"/>
      <c r="F204" s="3"/>
    </row>
    <row r="205" spans="1:6" ht="140.25">
      <c r="A205" s="1"/>
      <c r="B205" s="45" t="s">
        <v>187</v>
      </c>
      <c r="C205" s="24"/>
      <c r="D205" s="3"/>
      <c r="E205" s="371"/>
      <c r="F205" s="3"/>
    </row>
    <row r="206" spans="1:6" ht="63.75">
      <c r="A206" s="1"/>
      <c r="B206" s="45" t="s">
        <v>188</v>
      </c>
      <c r="C206" s="24"/>
      <c r="D206" s="3"/>
      <c r="E206" s="371"/>
      <c r="F206" s="3"/>
    </row>
    <row r="207" spans="1:6" ht="25.5">
      <c r="A207" s="1"/>
      <c r="B207" s="45" t="s">
        <v>189</v>
      </c>
      <c r="C207" s="24"/>
      <c r="D207" s="3"/>
      <c r="E207" s="371"/>
      <c r="F207" s="3"/>
    </row>
    <row r="208" spans="1:6" ht="38.25">
      <c r="A208" s="1"/>
      <c r="B208" s="45" t="s">
        <v>190</v>
      </c>
      <c r="C208" s="24"/>
      <c r="D208" s="3"/>
      <c r="E208" s="371"/>
      <c r="F208" s="3"/>
    </row>
    <row r="209" spans="1:6">
      <c r="A209" s="1"/>
      <c r="B209" s="23"/>
      <c r="C209" s="24"/>
      <c r="D209" s="3"/>
      <c r="E209" s="371"/>
      <c r="F209" s="3"/>
    </row>
    <row r="210" spans="1:6" ht="38.25">
      <c r="A210" s="1" t="s">
        <v>13</v>
      </c>
      <c r="B210" s="2" t="s">
        <v>191</v>
      </c>
      <c r="C210" s="2" t="s">
        <v>99</v>
      </c>
      <c r="D210" s="56">
        <v>25</v>
      </c>
      <c r="E210" s="371"/>
      <c r="F210" s="42">
        <f>D210*E210</f>
        <v>0</v>
      </c>
    </row>
    <row r="211" spans="1:6" ht="25.5">
      <c r="A211" s="1"/>
      <c r="B211" s="2" t="s">
        <v>192</v>
      </c>
      <c r="C211" s="2"/>
      <c r="D211" s="3"/>
      <c r="E211" s="371"/>
      <c r="F211" s="3"/>
    </row>
    <row r="212" spans="1:6">
      <c r="A212" s="1"/>
      <c r="B212" s="24"/>
      <c r="C212" s="2"/>
      <c r="D212" s="3"/>
      <c r="E212" s="371"/>
      <c r="F212" s="3"/>
    </row>
    <row r="213" spans="1:6" ht="25.5">
      <c r="A213" s="1" t="s">
        <v>15</v>
      </c>
      <c r="B213" s="2" t="s">
        <v>193</v>
      </c>
      <c r="C213" s="2" t="s">
        <v>99</v>
      </c>
      <c r="D213" s="39">
        <v>25</v>
      </c>
      <c r="E213" s="371"/>
      <c r="F213" s="42">
        <f>D213*E213</f>
        <v>0</v>
      </c>
    </row>
    <row r="214" spans="1:6">
      <c r="A214" s="1"/>
      <c r="B214" s="2" t="s">
        <v>194</v>
      </c>
      <c r="C214" s="2"/>
      <c r="D214" s="3"/>
      <c r="E214" s="371"/>
      <c r="F214" s="3"/>
    </row>
    <row r="215" spans="1:6">
      <c r="A215" s="1"/>
      <c r="B215" s="2"/>
      <c r="C215" s="2"/>
      <c r="D215" s="3"/>
      <c r="E215" s="371"/>
      <c r="F215" s="3"/>
    </row>
    <row r="216" spans="1:6" ht="25.5">
      <c r="A216" s="1" t="s">
        <v>17</v>
      </c>
      <c r="B216" s="2" t="s">
        <v>195</v>
      </c>
      <c r="C216" s="2" t="s">
        <v>116</v>
      </c>
      <c r="D216" s="39">
        <v>7.5</v>
      </c>
      <c r="E216" s="371"/>
      <c r="F216" s="3">
        <f>D216*E216</f>
        <v>0</v>
      </c>
    </row>
    <row r="217" spans="1:6" ht="25.5">
      <c r="A217" s="1"/>
      <c r="B217" s="2" t="s">
        <v>196</v>
      </c>
      <c r="C217" s="2"/>
      <c r="D217" s="3"/>
      <c r="E217" s="371"/>
      <c r="F217" s="3"/>
    </row>
    <row r="218" spans="1:6">
      <c r="A218" s="1"/>
      <c r="B218" s="2"/>
      <c r="C218" s="2"/>
      <c r="D218" s="3"/>
      <c r="E218" s="371"/>
      <c r="F218" s="3"/>
    </row>
    <row r="219" spans="1:6" ht="25.5">
      <c r="A219" s="1" t="s">
        <v>19</v>
      </c>
      <c r="B219" s="2" t="s">
        <v>197</v>
      </c>
      <c r="C219" s="2"/>
      <c r="D219" s="3"/>
      <c r="E219" s="371"/>
      <c r="F219" s="3"/>
    </row>
    <row r="220" spans="1:6">
      <c r="A220" s="1"/>
      <c r="B220" s="2"/>
      <c r="C220" s="2"/>
      <c r="D220" s="3"/>
      <c r="E220" s="371"/>
      <c r="F220" s="3"/>
    </row>
    <row r="221" spans="1:6">
      <c r="A221" s="1" t="s">
        <v>80</v>
      </c>
      <c r="B221" s="2" t="s">
        <v>198</v>
      </c>
      <c r="C221" s="2"/>
      <c r="D221" s="3"/>
      <c r="E221" s="371"/>
      <c r="F221" s="3"/>
    </row>
    <row r="222" spans="1:6">
      <c r="A222" s="1" t="s">
        <v>199</v>
      </c>
      <c r="B222" s="2" t="s">
        <v>200</v>
      </c>
      <c r="C222" s="2" t="s">
        <v>116</v>
      </c>
      <c r="D222" s="3">
        <v>8</v>
      </c>
      <c r="E222" s="371"/>
      <c r="F222" s="3">
        <f t="shared" ref="F222:F223" si="3">D222*E222</f>
        <v>0</v>
      </c>
    </row>
    <row r="223" spans="1:6">
      <c r="A223" s="1" t="s">
        <v>201</v>
      </c>
      <c r="B223" s="2" t="s">
        <v>202</v>
      </c>
      <c r="C223" s="2" t="s">
        <v>99</v>
      </c>
      <c r="D223" s="3">
        <v>21</v>
      </c>
      <c r="E223" s="371"/>
      <c r="F223" s="3">
        <f t="shared" si="3"/>
        <v>0</v>
      </c>
    </row>
    <row r="224" spans="1:6">
      <c r="A224" s="1"/>
      <c r="B224" s="2"/>
      <c r="C224" s="2"/>
      <c r="D224" s="3"/>
      <c r="E224" s="371"/>
      <c r="F224" s="3"/>
    </row>
    <row r="225" spans="1:6">
      <c r="A225" s="1" t="s">
        <v>81</v>
      </c>
      <c r="B225" s="2" t="s">
        <v>203</v>
      </c>
      <c r="C225" s="2"/>
      <c r="D225" s="3"/>
      <c r="E225" s="371"/>
      <c r="F225" s="3"/>
    </row>
    <row r="226" spans="1:6">
      <c r="A226" s="1" t="s">
        <v>204</v>
      </c>
      <c r="B226" s="2" t="s">
        <v>200</v>
      </c>
      <c r="C226" s="2" t="s">
        <v>116</v>
      </c>
      <c r="D226" s="39">
        <v>2.2000000000000002</v>
      </c>
      <c r="E226" s="371"/>
      <c r="F226" s="3">
        <f t="shared" ref="F226:F227" si="4">D226*E226</f>
        <v>0</v>
      </c>
    </row>
    <row r="227" spans="1:6">
      <c r="A227" s="1" t="s">
        <v>205</v>
      </c>
      <c r="B227" s="2" t="s">
        <v>202</v>
      </c>
      <c r="C227" s="2" t="s">
        <v>99</v>
      </c>
      <c r="D227" s="39">
        <v>35</v>
      </c>
      <c r="E227" s="371"/>
      <c r="F227" s="3">
        <f t="shared" si="4"/>
        <v>0</v>
      </c>
    </row>
    <row r="228" spans="1:6">
      <c r="A228" s="1"/>
      <c r="B228" s="2"/>
      <c r="C228" s="2"/>
      <c r="D228" s="3"/>
      <c r="E228" s="371"/>
      <c r="F228" s="3"/>
    </row>
    <row r="229" spans="1:6" ht="25.5">
      <c r="A229" s="1" t="s">
        <v>82</v>
      </c>
      <c r="B229" s="2" t="s">
        <v>206</v>
      </c>
      <c r="C229" s="2"/>
      <c r="D229" s="3"/>
      <c r="E229" s="371"/>
      <c r="F229" s="3"/>
    </row>
    <row r="230" spans="1:6" ht="38.25">
      <c r="A230" s="1"/>
      <c r="B230" s="2" t="s">
        <v>207</v>
      </c>
      <c r="C230" s="2"/>
      <c r="D230" s="3"/>
      <c r="E230" s="371"/>
      <c r="F230" s="3"/>
    </row>
    <row r="231" spans="1:6">
      <c r="A231" s="1"/>
      <c r="B231" s="2"/>
      <c r="C231" s="2"/>
      <c r="D231" s="3"/>
      <c r="E231" s="371"/>
      <c r="F231" s="3"/>
    </row>
    <row r="232" spans="1:6" ht="25.5">
      <c r="A232" s="1" t="s">
        <v>83</v>
      </c>
      <c r="B232" s="2" t="s">
        <v>208</v>
      </c>
      <c r="C232" s="2" t="s">
        <v>116</v>
      </c>
      <c r="D232" s="39">
        <v>78</v>
      </c>
      <c r="E232" s="384"/>
      <c r="F232" s="3">
        <f>D232*E232</f>
        <v>0</v>
      </c>
    </row>
    <row r="233" spans="1:6" ht="63.75">
      <c r="A233" s="1"/>
      <c r="B233" s="2" t="s">
        <v>209</v>
      </c>
      <c r="C233" s="2"/>
      <c r="D233" s="3"/>
      <c r="E233" s="371"/>
      <c r="F233" s="3"/>
    </row>
    <row r="234" spans="1:6">
      <c r="A234" s="1"/>
      <c r="B234" s="2" t="s">
        <v>210</v>
      </c>
      <c r="C234" s="2"/>
      <c r="D234" s="3"/>
      <c r="E234" s="371"/>
      <c r="F234" s="3"/>
    </row>
    <row r="235" spans="1:6">
      <c r="A235" s="1"/>
      <c r="B235" s="2"/>
      <c r="C235" s="2"/>
      <c r="D235" s="3"/>
      <c r="E235" s="371"/>
      <c r="F235" s="3"/>
    </row>
    <row r="236" spans="1:6" ht="25.5">
      <c r="A236" s="1" t="s">
        <v>84</v>
      </c>
      <c r="B236" s="36" t="s">
        <v>211</v>
      </c>
      <c r="C236" s="2" t="s">
        <v>116</v>
      </c>
      <c r="D236" s="3">
        <v>18</v>
      </c>
      <c r="E236" s="384"/>
      <c r="F236" s="3">
        <f>D236*E236</f>
        <v>0</v>
      </c>
    </row>
    <row r="237" spans="1:6" ht="63.75">
      <c r="A237" s="1"/>
      <c r="B237" s="2" t="s">
        <v>212</v>
      </c>
      <c r="C237" s="2"/>
      <c r="D237" s="3"/>
      <c r="E237" s="371"/>
      <c r="F237" s="3"/>
    </row>
    <row r="238" spans="1:6">
      <c r="A238" s="1"/>
      <c r="B238" s="2" t="s">
        <v>213</v>
      </c>
      <c r="C238" s="2"/>
      <c r="D238" s="3"/>
      <c r="E238" s="371"/>
      <c r="F238" s="3"/>
    </row>
    <row r="239" spans="1:6">
      <c r="A239" s="1"/>
      <c r="B239" s="2"/>
      <c r="C239" s="2"/>
      <c r="D239" s="3"/>
      <c r="E239" s="371"/>
      <c r="F239" s="3"/>
    </row>
    <row r="240" spans="1:6" ht="25.5">
      <c r="A240" s="1" t="s">
        <v>214</v>
      </c>
      <c r="B240" s="2" t="s">
        <v>215</v>
      </c>
      <c r="C240" s="2"/>
      <c r="D240" s="3"/>
      <c r="E240" s="371"/>
      <c r="F240" s="3"/>
    </row>
    <row r="241" spans="1:6">
      <c r="A241" s="1"/>
      <c r="B241" s="2" t="s">
        <v>216</v>
      </c>
      <c r="C241" s="2"/>
      <c r="D241" s="3"/>
      <c r="E241" s="371"/>
      <c r="F241" s="3"/>
    </row>
    <row r="242" spans="1:6">
      <c r="A242" s="1" t="s">
        <v>217</v>
      </c>
      <c r="B242" s="2" t="s">
        <v>218</v>
      </c>
      <c r="C242" s="2" t="s">
        <v>116</v>
      </c>
      <c r="D242" s="3">
        <v>0.6</v>
      </c>
      <c r="E242" s="371"/>
      <c r="F242" s="3">
        <f t="shared" ref="F242:F243" si="5">D242*E242</f>
        <v>0</v>
      </c>
    </row>
    <row r="243" spans="1:6">
      <c r="A243" s="1" t="s">
        <v>219</v>
      </c>
      <c r="B243" s="2" t="s">
        <v>220</v>
      </c>
      <c r="C243" s="2" t="s">
        <v>99</v>
      </c>
      <c r="D243" s="3">
        <v>3.8</v>
      </c>
      <c r="E243" s="371"/>
      <c r="F243" s="3">
        <f t="shared" si="5"/>
        <v>0</v>
      </c>
    </row>
    <row r="244" spans="1:6">
      <c r="A244" s="1"/>
      <c r="B244" s="2"/>
      <c r="C244" s="2"/>
      <c r="D244" s="3"/>
      <c r="E244" s="371"/>
      <c r="F244" s="3"/>
    </row>
    <row r="245" spans="1:6" ht="38.25">
      <c r="A245" s="1" t="s">
        <v>109</v>
      </c>
      <c r="B245" s="2" t="s">
        <v>221</v>
      </c>
      <c r="C245" s="2" t="s">
        <v>116</v>
      </c>
      <c r="D245" s="3">
        <v>6.5</v>
      </c>
      <c r="E245" s="371"/>
      <c r="F245" s="3">
        <f>D245*E245</f>
        <v>0</v>
      </c>
    </row>
    <row r="246" spans="1:6" ht="25.5">
      <c r="A246" s="1"/>
      <c r="B246" s="2" t="s">
        <v>222</v>
      </c>
      <c r="C246" s="2"/>
      <c r="D246" s="3"/>
      <c r="E246" s="371"/>
      <c r="F246" s="3"/>
    </row>
    <row r="247" spans="1:6">
      <c r="A247" s="1"/>
      <c r="B247" s="2"/>
      <c r="C247" s="2"/>
      <c r="D247" s="3"/>
      <c r="E247" s="371"/>
      <c r="F247" s="3"/>
    </row>
    <row r="248" spans="1:6">
      <c r="A248" s="1" t="s">
        <v>145</v>
      </c>
      <c r="B248" s="2" t="s">
        <v>223</v>
      </c>
      <c r="C248" s="2"/>
      <c r="D248" s="3"/>
      <c r="E248" s="371"/>
      <c r="F248" s="3"/>
    </row>
    <row r="249" spans="1:6">
      <c r="A249" s="1"/>
      <c r="B249" s="2"/>
      <c r="C249" s="2"/>
      <c r="D249" s="3"/>
      <c r="E249" s="371"/>
      <c r="F249" s="3"/>
    </row>
    <row r="250" spans="1:6">
      <c r="A250" s="1" t="s">
        <v>76</v>
      </c>
      <c r="B250" s="2" t="s">
        <v>224</v>
      </c>
      <c r="C250" s="2"/>
      <c r="D250" s="3"/>
      <c r="E250" s="371"/>
      <c r="F250" s="3"/>
    </row>
    <row r="251" spans="1:6">
      <c r="A251" s="1"/>
      <c r="B251" s="2"/>
      <c r="C251" s="2"/>
      <c r="D251" s="3"/>
      <c r="E251" s="371"/>
      <c r="F251" s="3"/>
    </row>
    <row r="252" spans="1:6">
      <c r="A252" s="1" t="s">
        <v>225</v>
      </c>
      <c r="B252" s="2" t="s">
        <v>226</v>
      </c>
      <c r="C252" s="2"/>
      <c r="D252" s="3"/>
      <c r="E252" s="371"/>
      <c r="F252" s="3"/>
    </row>
    <row r="253" spans="1:6" ht="25.5">
      <c r="A253" s="1" t="s">
        <v>227</v>
      </c>
      <c r="B253" s="2" t="s">
        <v>228</v>
      </c>
      <c r="C253" s="2" t="s">
        <v>116</v>
      </c>
      <c r="D253" s="3">
        <v>15.5</v>
      </c>
      <c r="E253" s="371"/>
      <c r="F253" s="3">
        <f t="shared" ref="F253:F254" si="6">D253*E253</f>
        <v>0</v>
      </c>
    </row>
    <row r="254" spans="1:6" ht="25.5">
      <c r="A254" s="1" t="s">
        <v>229</v>
      </c>
      <c r="B254" s="2" t="s">
        <v>230</v>
      </c>
      <c r="C254" s="2" t="s">
        <v>99</v>
      </c>
      <c r="D254" s="3">
        <v>21</v>
      </c>
      <c r="E254" s="371"/>
      <c r="F254" s="3">
        <f t="shared" si="6"/>
        <v>0</v>
      </c>
    </row>
    <row r="255" spans="1:6">
      <c r="A255" s="1"/>
      <c r="B255" s="2"/>
      <c r="C255" s="2"/>
      <c r="D255" s="3"/>
      <c r="E255" s="371"/>
      <c r="F255" s="3"/>
    </row>
    <row r="256" spans="1:6">
      <c r="A256" s="1" t="s">
        <v>231</v>
      </c>
      <c r="B256" s="2" t="s">
        <v>232</v>
      </c>
      <c r="C256" s="2"/>
      <c r="D256" s="3"/>
      <c r="E256" s="371"/>
      <c r="F256" s="3"/>
    </row>
    <row r="257" spans="1:6" ht="25.5">
      <c r="A257" s="1" t="s">
        <v>233</v>
      </c>
      <c r="B257" s="2" t="s">
        <v>228</v>
      </c>
      <c r="C257" s="2" t="s">
        <v>116</v>
      </c>
      <c r="D257" s="3">
        <v>3</v>
      </c>
      <c r="E257" s="371"/>
      <c r="F257" s="3">
        <f t="shared" ref="F257:F260" si="7">D257*E257</f>
        <v>0</v>
      </c>
    </row>
    <row r="258" spans="1:6" ht="25.5">
      <c r="A258" s="1" t="s">
        <v>234</v>
      </c>
      <c r="B258" s="2" t="s">
        <v>235</v>
      </c>
      <c r="C258" s="2" t="s">
        <v>116</v>
      </c>
      <c r="D258" s="3">
        <v>3.5</v>
      </c>
      <c r="E258" s="371"/>
      <c r="F258" s="3">
        <f t="shared" si="7"/>
        <v>0</v>
      </c>
    </row>
    <row r="259" spans="1:6" ht="25.5">
      <c r="A259" s="1" t="s">
        <v>236</v>
      </c>
      <c r="B259" s="2" t="s">
        <v>237</v>
      </c>
      <c r="C259" s="2" t="s">
        <v>99</v>
      </c>
      <c r="D259" s="3">
        <v>55</v>
      </c>
      <c r="E259" s="371"/>
      <c r="F259" s="3">
        <f t="shared" si="7"/>
        <v>0</v>
      </c>
    </row>
    <row r="260" spans="1:6" ht="25.5">
      <c r="A260" s="1" t="s">
        <v>238</v>
      </c>
      <c r="B260" s="2" t="s">
        <v>239</v>
      </c>
      <c r="C260" s="2" t="s">
        <v>99</v>
      </c>
      <c r="D260" s="3">
        <v>8</v>
      </c>
      <c r="E260" s="371"/>
      <c r="F260" s="3">
        <f t="shared" si="7"/>
        <v>0</v>
      </c>
    </row>
    <row r="261" spans="1:6">
      <c r="A261" s="1"/>
      <c r="B261" s="2"/>
      <c r="C261" s="2"/>
      <c r="D261" s="3"/>
      <c r="E261" s="371"/>
      <c r="F261" s="3"/>
    </row>
    <row r="262" spans="1:6" ht="25.5">
      <c r="A262" s="1" t="s">
        <v>78</v>
      </c>
      <c r="B262" s="2" t="s">
        <v>240</v>
      </c>
      <c r="C262" s="2"/>
      <c r="D262" s="3"/>
      <c r="E262" s="371"/>
      <c r="F262" s="3"/>
    </row>
    <row r="263" spans="1:6" ht="63.75">
      <c r="A263" s="1"/>
      <c r="B263" s="2" t="s">
        <v>241</v>
      </c>
      <c r="C263" s="2"/>
      <c r="D263" s="3"/>
      <c r="E263" s="371"/>
      <c r="F263" s="3"/>
    </row>
    <row r="264" spans="1:6" ht="25.5">
      <c r="A264" s="1"/>
      <c r="B264" s="2" t="s">
        <v>242</v>
      </c>
      <c r="C264" s="2"/>
      <c r="D264" s="3"/>
      <c r="E264" s="371"/>
      <c r="F264" s="3"/>
    </row>
    <row r="265" spans="1:6">
      <c r="A265" s="1"/>
      <c r="B265" s="2"/>
      <c r="C265" s="2"/>
      <c r="D265" s="3"/>
      <c r="E265" s="371"/>
      <c r="F265" s="3"/>
    </row>
    <row r="266" spans="1:6">
      <c r="A266" s="1" t="s">
        <v>243</v>
      </c>
      <c r="B266" s="2" t="s">
        <v>244</v>
      </c>
      <c r="C266" s="2" t="s">
        <v>102</v>
      </c>
      <c r="D266" s="3">
        <v>11.5</v>
      </c>
      <c r="E266" s="371"/>
      <c r="F266" s="3">
        <f>D266*E266</f>
        <v>0</v>
      </c>
    </row>
    <row r="267" spans="1:6" ht="25.5">
      <c r="A267" s="1"/>
      <c r="B267" s="2" t="s">
        <v>245</v>
      </c>
      <c r="C267" s="2"/>
      <c r="D267" s="3"/>
      <c r="E267" s="371"/>
      <c r="F267" s="3"/>
    </row>
    <row r="268" spans="1:6">
      <c r="A268" s="1"/>
      <c r="B268" s="2"/>
      <c r="C268" s="2"/>
      <c r="D268" s="3"/>
      <c r="E268" s="371"/>
      <c r="F268" s="3"/>
    </row>
    <row r="269" spans="1:6">
      <c r="A269" s="1" t="s">
        <v>246</v>
      </c>
      <c r="B269" s="2" t="s">
        <v>247</v>
      </c>
      <c r="C269" s="2"/>
      <c r="D269" s="3"/>
      <c r="E269" s="371"/>
      <c r="F269" s="3"/>
    </row>
    <row r="270" spans="1:6" ht="25.5">
      <c r="A270" s="1" t="s">
        <v>248</v>
      </c>
      <c r="B270" s="2" t="s">
        <v>249</v>
      </c>
      <c r="C270" s="2" t="s">
        <v>106</v>
      </c>
      <c r="D270" s="3">
        <v>77</v>
      </c>
      <c r="E270" s="371"/>
      <c r="F270" s="3">
        <f t="shared" ref="F270:F271" si="8">D270*E270</f>
        <v>0</v>
      </c>
    </row>
    <row r="271" spans="1:6" ht="25.5">
      <c r="A271" s="1" t="s">
        <v>250</v>
      </c>
      <c r="B271" s="2" t="s">
        <v>251</v>
      </c>
      <c r="C271" s="2" t="s">
        <v>106</v>
      </c>
      <c r="D271" s="3">
        <v>60</v>
      </c>
      <c r="E271" s="371"/>
      <c r="F271" s="3">
        <f t="shared" si="8"/>
        <v>0</v>
      </c>
    </row>
    <row r="272" spans="1:6">
      <c r="A272" s="1"/>
      <c r="B272" s="2"/>
      <c r="C272" s="2"/>
      <c r="D272" s="3"/>
      <c r="E272" s="371"/>
      <c r="F272" s="3"/>
    </row>
    <row r="273" spans="1:6">
      <c r="A273" s="1" t="s">
        <v>148</v>
      </c>
      <c r="B273" s="2" t="s">
        <v>252</v>
      </c>
      <c r="C273" s="2"/>
      <c r="D273" s="3"/>
      <c r="E273" s="371"/>
      <c r="F273" s="3"/>
    </row>
    <row r="274" spans="1:6" ht="25.5">
      <c r="A274" s="1"/>
      <c r="B274" s="2" t="s">
        <v>253</v>
      </c>
      <c r="C274" s="2"/>
      <c r="D274" s="3"/>
      <c r="E274" s="371"/>
      <c r="F274" s="3"/>
    </row>
    <row r="275" spans="1:6" ht="51">
      <c r="A275" s="1"/>
      <c r="B275" s="2" t="s">
        <v>254</v>
      </c>
      <c r="C275" s="2"/>
      <c r="D275" s="3"/>
      <c r="E275" s="371"/>
      <c r="F275" s="3"/>
    </row>
    <row r="276" spans="1:6">
      <c r="A276" s="1" t="s">
        <v>255</v>
      </c>
      <c r="B276" s="2" t="s">
        <v>256</v>
      </c>
      <c r="C276" s="2" t="s">
        <v>106</v>
      </c>
      <c r="D276" s="3">
        <v>58</v>
      </c>
      <c r="E276" s="384"/>
      <c r="F276" s="3">
        <f t="shared" ref="F276:F277" si="9">D276*E276</f>
        <v>0</v>
      </c>
    </row>
    <row r="277" spans="1:6">
      <c r="A277" s="1" t="s">
        <v>257</v>
      </c>
      <c r="B277" s="2" t="s">
        <v>258</v>
      </c>
      <c r="C277" s="2" t="s">
        <v>106</v>
      </c>
      <c r="D277" s="3">
        <v>55</v>
      </c>
      <c r="E277" s="371"/>
      <c r="F277" s="3">
        <f t="shared" si="9"/>
        <v>0</v>
      </c>
    </row>
    <row r="278" spans="1:6">
      <c r="A278" s="1"/>
      <c r="B278" s="2"/>
      <c r="C278" s="2"/>
      <c r="D278" s="3"/>
      <c r="E278" s="371"/>
      <c r="F278" s="3"/>
    </row>
    <row r="279" spans="1:6" ht="25.5">
      <c r="A279" s="1" t="s">
        <v>150</v>
      </c>
      <c r="B279" s="2" t="s">
        <v>259</v>
      </c>
      <c r="C279" s="2" t="s">
        <v>102</v>
      </c>
      <c r="D279" s="3">
        <v>11.5</v>
      </c>
      <c r="E279" s="371"/>
      <c r="F279" s="3">
        <f>D279*E279</f>
        <v>0</v>
      </c>
    </row>
    <row r="280" spans="1:6" ht="38.25">
      <c r="A280" s="1"/>
      <c r="B280" s="2" t="s">
        <v>260</v>
      </c>
      <c r="C280" s="2"/>
      <c r="D280" s="3"/>
      <c r="E280" s="371"/>
      <c r="F280" s="3"/>
    </row>
    <row r="281" spans="1:6">
      <c r="A281" s="1"/>
      <c r="B281" s="2" t="s">
        <v>261</v>
      </c>
      <c r="C281" s="2"/>
      <c r="D281" s="3"/>
      <c r="E281" s="371"/>
      <c r="F281" s="3"/>
    </row>
    <row r="282" spans="1:6">
      <c r="A282" s="1"/>
      <c r="B282" s="2"/>
      <c r="C282" s="2"/>
      <c r="D282" s="3"/>
      <c r="E282" s="371"/>
      <c r="F282" s="3"/>
    </row>
    <row r="283" spans="1:6">
      <c r="A283" s="1" t="s">
        <v>152</v>
      </c>
      <c r="B283" s="2" t="s">
        <v>262</v>
      </c>
      <c r="C283" s="2" t="s">
        <v>99</v>
      </c>
      <c r="D283" s="3">
        <v>145</v>
      </c>
      <c r="E283" s="371"/>
      <c r="F283" s="3">
        <f>D283*E283</f>
        <v>0</v>
      </c>
    </row>
    <row r="284" spans="1:6" ht="51">
      <c r="A284" s="1"/>
      <c r="B284" s="2" t="s">
        <v>263</v>
      </c>
      <c r="C284" s="2"/>
      <c r="D284" s="3"/>
      <c r="E284" s="371"/>
      <c r="F284" s="3"/>
    </row>
    <row r="285" spans="1:6" ht="25.5">
      <c r="A285" s="1"/>
      <c r="B285" s="2" t="s">
        <v>264</v>
      </c>
      <c r="C285" s="2"/>
      <c r="D285" s="3"/>
      <c r="E285" s="371"/>
      <c r="F285" s="3"/>
    </row>
    <row r="286" spans="1:6" ht="51">
      <c r="A286" s="1"/>
      <c r="B286" s="46" t="s">
        <v>265</v>
      </c>
      <c r="C286" s="2"/>
      <c r="D286" s="3"/>
      <c r="E286" s="371"/>
      <c r="F286" s="3"/>
    </row>
    <row r="287" spans="1:6">
      <c r="A287" s="1"/>
      <c r="B287" s="2"/>
      <c r="C287" s="2"/>
      <c r="D287" s="3"/>
      <c r="E287" s="371"/>
      <c r="F287" s="3"/>
    </row>
    <row r="288" spans="1:6" ht="25.5">
      <c r="A288" s="1" t="s">
        <v>155</v>
      </c>
      <c r="B288" s="2" t="s">
        <v>266</v>
      </c>
      <c r="C288" s="2" t="s">
        <v>102</v>
      </c>
      <c r="D288" s="3">
        <v>42</v>
      </c>
      <c r="E288" s="371"/>
      <c r="F288" s="3">
        <f>D288*E288</f>
        <v>0</v>
      </c>
    </row>
    <row r="289" spans="1:6" ht="38.25">
      <c r="A289" s="1"/>
      <c r="B289" s="2" t="s">
        <v>267</v>
      </c>
      <c r="C289" s="2"/>
      <c r="D289" s="3"/>
      <c r="E289" s="371"/>
      <c r="F289" s="3"/>
    </row>
    <row r="290" spans="1:6" ht="25.5">
      <c r="A290" s="1"/>
      <c r="B290" s="2" t="s">
        <v>268</v>
      </c>
      <c r="C290" s="2"/>
      <c r="D290" s="3"/>
      <c r="E290" s="371"/>
      <c r="F290" s="3"/>
    </row>
    <row r="291" spans="1:6" ht="63.75">
      <c r="A291" s="1"/>
      <c r="B291" s="2" t="s">
        <v>269</v>
      </c>
      <c r="C291" s="2"/>
      <c r="D291" s="3"/>
      <c r="E291" s="371"/>
      <c r="F291" s="3"/>
    </row>
    <row r="292" spans="1:6" ht="51">
      <c r="A292" s="1"/>
      <c r="B292" s="2" t="s">
        <v>270</v>
      </c>
      <c r="C292" s="2"/>
      <c r="D292" s="3"/>
      <c r="E292" s="371"/>
      <c r="F292" s="3"/>
    </row>
    <row r="293" spans="1:6">
      <c r="A293" s="1"/>
      <c r="B293" s="2" t="s">
        <v>271</v>
      </c>
      <c r="C293" s="2"/>
      <c r="D293" s="3"/>
      <c r="E293" s="371"/>
      <c r="F293" s="3"/>
    </row>
    <row r="294" spans="1:6">
      <c r="A294" s="1"/>
      <c r="B294" s="2"/>
      <c r="C294" s="2"/>
      <c r="D294" s="3"/>
      <c r="E294" s="371"/>
      <c r="F294" s="3"/>
    </row>
    <row r="295" spans="1:6" ht="25.5">
      <c r="A295" s="1" t="s">
        <v>156</v>
      </c>
      <c r="B295" s="36" t="s">
        <v>272</v>
      </c>
      <c r="C295" s="2"/>
      <c r="D295" s="3"/>
      <c r="E295" s="371"/>
      <c r="F295" s="3"/>
    </row>
    <row r="296" spans="1:6" ht="25.5">
      <c r="A296" s="1" t="s">
        <v>273</v>
      </c>
      <c r="B296" s="2" t="s">
        <v>274</v>
      </c>
      <c r="C296" s="2" t="s">
        <v>116</v>
      </c>
      <c r="D296" s="39">
        <v>2.5</v>
      </c>
      <c r="E296" s="371"/>
      <c r="F296" s="3">
        <f t="shared" ref="F296:F297" si="10">D296*E296</f>
        <v>0</v>
      </c>
    </row>
    <row r="297" spans="1:6">
      <c r="A297" s="1" t="s">
        <v>275</v>
      </c>
      <c r="B297" s="2" t="s">
        <v>220</v>
      </c>
      <c r="C297" s="2" t="s">
        <v>99</v>
      </c>
      <c r="D297" s="3">
        <v>12</v>
      </c>
      <c r="E297" s="371"/>
      <c r="F297" s="3">
        <f t="shared" si="10"/>
        <v>0</v>
      </c>
    </row>
    <row r="298" spans="1:6">
      <c r="A298" s="1"/>
      <c r="B298" s="2"/>
      <c r="C298" s="2"/>
      <c r="D298" s="3"/>
      <c r="E298" s="371"/>
      <c r="F298" s="3"/>
    </row>
    <row r="299" spans="1:6">
      <c r="A299" s="1" t="s">
        <v>276</v>
      </c>
      <c r="B299" s="2" t="s">
        <v>277</v>
      </c>
      <c r="C299" s="2" t="s">
        <v>106</v>
      </c>
      <c r="D299" s="3">
        <v>6</v>
      </c>
      <c r="E299" s="371"/>
      <c r="F299" s="3">
        <f>D299*E299</f>
        <v>0</v>
      </c>
    </row>
    <row r="300" spans="1:6" ht="25.5">
      <c r="A300" s="1"/>
      <c r="B300" s="2" t="s">
        <v>278</v>
      </c>
      <c r="C300" s="2"/>
      <c r="D300" s="3"/>
      <c r="E300" s="371"/>
      <c r="F300" s="3"/>
    </row>
    <row r="301" spans="1:6" ht="51">
      <c r="A301" s="1"/>
      <c r="B301" s="2" t="s">
        <v>279</v>
      </c>
      <c r="C301" s="2"/>
      <c r="D301" s="3"/>
      <c r="E301" s="371"/>
      <c r="F301" s="3"/>
    </row>
    <row r="302" spans="1:6">
      <c r="A302" s="1"/>
      <c r="B302" s="2"/>
      <c r="C302" s="2"/>
      <c r="D302" s="3"/>
      <c r="E302" s="371"/>
      <c r="F302" s="3"/>
    </row>
    <row r="303" spans="1:6">
      <c r="A303" s="1" t="s">
        <v>280</v>
      </c>
      <c r="B303" s="2" t="s">
        <v>281</v>
      </c>
      <c r="C303" s="2" t="s">
        <v>102</v>
      </c>
      <c r="D303" s="3">
        <v>26</v>
      </c>
      <c r="E303" s="371"/>
      <c r="F303" s="3">
        <f>D303*E303</f>
        <v>0</v>
      </c>
    </row>
    <row r="304" spans="1:6" ht="25.5">
      <c r="A304" s="1"/>
      <c r="B304" s="36" t="s">
        <v>282</v>
      </c>
      <c r="C304" s="2"/>
      <c r="D304" s="3"/>
      <c r="E304" s="371"/>
      <c r="F304" s="3"/>
    </row>
    <row r="305" spans="1:6">
      <c r="A305" s="1"/>
      <c r="B305" s="2"/>
      <c r="C305" s="2"/>
      <c r="D305" s="3"/>
      <c r="E305" s="371"/>
      <c r="F305" s="3"/>
    </row>
    <row r="306" spans="1:6">
      <c r="A306" s="1" t="s">
        <v>283</v>
      </c>
      <c r="B306" s="2" t="s">
        <v>284</v>
      </c>
      <c r="C306" s="2" t="s">
        <v>102</v>
      </c>
      <c r="D306" s="3">
        <v>12</v>
      </c>
      <c r="E306" s="371"/>
      <c r="F306" s="3">
        <f>D306*E306</f>
        <v>0</v>
      </c>
    </row>
    <row r="307" spans="1:6" ht="25.5">
      <c r="A307" s="1"/>
      <c r="B307" s="2" t="s">
        <v>285</v>
      </c>
      <c r="C307" s="2"/>
      <c r="D307" s="3"/>
      <c r="E307" s="371"/>
      <c r="F307" s="3"/>
    </row>
    <row r="308" spans="1:6">
      <c r="A308" s="1"/>
      <c r="B308" s="2"/>
      <c r="C308" s="2"/>
      <c r="D308" s="3"/>
      <c r="E308" s="371"/>
      <c r="F308" s="3"/>
    </row>
    <row r="309" spans="1:6" ht="25.5">
      <c r="A309" s="1" t="s">
        <v>286</v>
      </c>
      <c r="B309" s="2" t="s">
        <v>287</v>
      </c>
      <c r="C309" s="2" t="s">
        <v>116</v>
      </c>
      <c r="D309" s="39">
        <v>15</v>
      </c>
      <c r="E309" s="371"/>
      <c r="F309" s="3">
        <f>D309*E309</f>
        <v>0</v>
      </c>
    </row>
    <row r="310" spans="1:6">
      <c r="A310" s="1"/>
      <c r="B310" s="2" t="s">
        <v>288</v>
      </c>
      <c r="C310" s="2"/>
      <c r="D310" s="3"/>
      <c r="E310" s="371"/>
      <c r="F310" s="3"/>
    </row>
    <row r="311" spans="1:6">
      <c r="A311" s="1"/>
      <c r="B311" s="2"/>
      <c r="C311" s="2"/>
      <c r="D311" s="3"/>
      <c r="E311" s="371"/>
      <c r="F311" s="3"/>
    </row>
    <row r="312" spans="1:6" ht="25.5">
      <c r="A312" s="1" t="s">
        <v>289</v>
      </c>
      <c r="B312" s="2" t="s">
        <v>290</v>
      </c>
      <c r="C312" s="2"/>
      <c r="D312" s="3"/>
      <c r="E312" s="371"/>
      <c r="F312" s="3"/>
    </row>
    <row r="313" spans="1:6" ht="38.25">
      <c r="A313" s="1"/>
      <c r="B313" s="2" t="s">
        <v>291</v>
      </c>
      <c r="C313" s="2"/>
      <c r="D313" s="3"/>
      <c r="E313" s="371"/>
      <c r="F313" s="3"/>
    </row>
    <row r="314" spans="1:6">
      <c r="A314" s="34" t="s">
        <v>292</v>
      </c>
      <c r="B314" s="2" t="s">
        <v>293</v>
      </c>
      <c r="C314" s="2" t="s">
        <v>294</v>
      </c>
      <c r="D314" s="64">
        <v>2500</v>
      </c>
      <c r="E314" s="385"/>
      <c r="F314" s="65">
        <f t="shared" ref="F314:F316" si="11">D314*E314</f>
        <v>0</v>
      </c>
    </row>
    <row r="315" spans="1:6">
      <c r="A315" s="34" t="s">
        <v>295</v>
      </c>
      <c r="B315" s="2" t="s">
        <v>296</v>
      </c>
      <c r="C315" s="2" t="s">
        <v>294</v>
      </c>
      <c r="D315" s="64">
        <v>800</v>
      </c>
      <c r="E315" s="385"/>
      <c r="F315" s="65">
        <f t="shared" si="11"/>
        <v>0</v>
      </c>
    </row>
    <row r="316" spans="1:6" ht="25.5">
      <c r="A316" s="34" t="s">
        <v>297</v>
      </c>
      <c r="B316" s="2" t="s">
        <v>298</v>
      </c>
      <c r="C316" s="2" t="s">
        <v>294</v>
      </c>
      <c r="D316" s="64">
        <v>250</v>
      </c>
      <c r="E316" s="385"/>
      <c r="F316" s="65">
        <f t="shared" si="11"/>
        <v>0</v>
      </c>
    </row>
    <row r="317" spans="1:6">
      <c r="A317" s="34"/>
      <c r="B317" s="2"/>
      <c r="C317" s="2"/>
      <c r="D317" s="64"/>
      <c r="E317" s="385"/>
      <c r="F317" s="65"/>
    </row>
    <row r="318" spans="1:6">
      <c r="A318" s="34" t="s">
        <v>299</v>
      </c>
      <c r="B318" s="36" t="s">
        <v>300</v>
      </c>
      <c r="C318" s="2" t="s">
        <v>99</v>
      </c>
      <c r="D318" s="64">
        <v>150</v>
      </c>
      <c r="E318" s="385"/>
      <c r="F318" s="65">
        <f>D318*E318</f>
        <v>0</v>
      </c>
    </row>
    <row r="319" spans="1:6">
      <c r="A319" s="34"/>
      <c r="B319" s="2" t="s">
        <v>301</v>
      </c>
      <c r="C319" s="2"/>
      <c r="D319" s="64"/>
      <c r="E319" s="385"/>
      <c r="F319" s="65"/>
    </row>
    <row r="320" spans="1:6">
      <c r="A320" s="34"/>
      <c r="B320" s="2"/>
      <c r="C320" s="2"/>
      <c r="D320" s="64"/>
      <c r="E320" s="385"/>
      <c r="F320" s="65"/>
    </row>
    <row r="321" spans="1:6">
      <c r="A321" s="34" t="s">
        <v>302</v>
      </c>
      <c r="B321" s="2" t="s">
        <v>303</v>
      </c>
      <c r="C321" s="2"/>
      <c r="D321" s="64"/>
      <c r="E321" s="385"/>
      <c r="F321" s="65"/>
    </row>
    <row r="322" spans="1:6">
      <c r="A322" s="34"/>
      <c r="B322" s="2" t="s">
        <v>304</v>
      </c>
      <c r="C322" s="2"/>
      <c r="D322" s="64"/>
      <c r="E322" s="385"/>
      <c r="F322" s="65"/>
    </row>
    <row r="323" spans="1:6" ht="25.5">
      <c r="A323" s="34"/>
      <c r="B323" s="2" t="s">
        <v>305</v>
      </c>
      <c r="C323" s="2"/>
      <c r="D323" s="64"/>
      <c r="E323" s="385"/>
      <c r="F323" s="65"/>
    </row>
    <row r="324" spans="1:6">
      <c r="A324" s="34" t="s">
        <v>306</v>
      </c>
      <c r="B324" s="2" t="s">
        <v>307</v>
      </c>
      <c r="C324" s="2" t="s">
        <v>308</v>
      </c>
      <c r="D324" s="64">
        <v>50</v>
      </c>
      <c r="E324" s="385"/>
      <c r="F324" s="65">
        <f t="shared" ref="F324:F326" si="12">D324*E324</f>
        <v>0</v>
      </c>
    </row>
    <row r="325" spans="1:6">
      <c r="A325" s="34" t="s">
        <v>309</v>
      </c>
      <c r="B325" s="2" t="s">
        <v>310</v>
      </c>
      <c r="C325" s="2" t="s">
        <v>308</v>
      </c>
      <c r="D325" s="64">
        <v>30</v>
      </c>
      <c r="E325" s="385"/>
      <c r="F325" s="65">
        <f t="shared" si="12"/>
        <v>0</v>
      </c>
    </row>
    <row r="326" spans="1:6">
      <c r="A326" s="34" t="s">
        <v>311</v>
      </c>
      <c r="B326" s="2" t="s">
        <v>312</v>
      </c>
      <c r="C326" s="2" t="s">
        <v>308</v>
      </c>
      <c r="D326" s="64">
        <v>5</v>
      </c>
      <c r="E326" s="385"/>
      <c r="F326" s="65">
        <f t="shared" si="12"/>
        <v>0</v>
      </c>
    </row>
    <row r="327" spans="1:6">
      <c r="A327" s="34"/>
      <c r="B327" s="2"/>
      <c r="C327" s="2"/>
      <c r="D327" s="64"/>
      <c r="E327" s="385"/>
      <c r="F327" s="65"/>
    </row>
    <row r="328" spans="1:6">
      <c r="A328" s="12"/>
      <c r="B328" s="16" t="s">
        <v>313</v>
      </c>
      <c r="C328" s="16"/>
      <c r="D328" s="14"/>
      <c r="E328" s="373"/>
      <c r="F328" s="14">
        <f>SUM(F184:F327)</f>
        <v>0</v>
      </c>
    </row>
    <row r="329" spans="1:6">
      <c r="A329" s="1"/>
      <c r="B329" s="7"/>
      <c r="C329" s="7"/>
      <c r="D329" s="15"/>
      <c r="E329" s="374"/>
      <c r="F329" s="15"/>
    </row>
    <row r="330" spans="1:6">
      <c r="A330" s="32" t="s">
        <v>42</v>
      </c>
      <c r="B330" s="23" t="s">
        <v>314</v>
      </c>
      <c r="C330" s="2"/>
      <c r="D330" s="3"/>
      <c r="E330" s="371"/>
      <c r="F330" s="3"/>
    </row>
    <row r="331" spans="1:6">
      <c r="A331" s="6"/>
      <c r="B331" s="7"/>
      <c r="C331" s="2"/>
      <c r="D331" s="3"/>
      <c r="E331" s="371"/>
      <c r="F331" s="3"/>
    </row>
    <row r="332" spans="1:6">
      <c r="A332" s="6" t="s">
        <v>33</v>
      </c>
      <c r="B332" s="23" t="s">
        <v>44</v>
      </c>
      <c r="C332" s="2"/>
      <c r="D332" s="3"/>
      <c r="E332" s="371"/>
      <c r="F332" s="3"/>
    </row>
    <row r="333" spans="1:6">
      <c r="A333" s="1"/>
      <c r="B333" s="2"/>
      <c r="C333" s="2"/>
      <c r="D333" s="3"/>
      <c r="E333" s="371"/>
      <c r="F333" s="3"/>
    </row>
    <row r="334" spans="1:6" ht="25.5">
      <c r="A334" s="1"/>
      <c r="B334" s="66" t="s">
        <v>315</v>
      </c>
      <c r="C334" s="2"/>
      <c r="D334" s="3"/>
      <c r="E334" s="371"/>
      <c r="F334" s="3"/>
    </row>
    <row r="335" spans="1:6" ht="25.5">
      <c r="A335" s="1"/>
      <c r="B335" s="66" t="s">
        <v>316</v>
      </c>
      <c r="C335" s="2"/>
      <c r="D335" s="3"/>
      <c r="E335" s="371"/>
      <c r="F335" s="3"/>
    </row>
    <row r="336" spans="1:6" ht="25.5">
      <c r="A336" s="1"/>
      <c r="B336" s="66" t="s">
        <v>317</v>
      </c>
      <c r="C336" s="2"/>
      <c r="D336" s="3"/>
      <c r="E336" s="371"/>
      <c r="F336" s="3"/>
    </row>
    <row r="337" spans="1:6" ht="38.25">
      <c r="A337" s="1"/>
      <c r="B337" s="66" t="s">
        <v>318</v>
      </c>
      <c r="C337" s="2"/>
      <c r="D337" s="3"/>
      <c r="E337" s="371"/>
      <c r="F337" s="3"/>
    </row>
    <row r="338" spans="1:6" ht="25.5">
      <c r="A338" s="1"/>
      <c r="B338" s="66" t="s">
        <v>319</v>
      </c>
      <c r="C338" s="2"/>
      <c r="D338" s="3"/>
      <c r="E338" s="371"/>
      <c r="F338" s="3"/>
    </row>
    <row r="339" spans="1:6">
      <c r="A339" s="1"/>
      <c r="B339" s="66" t="s">
        <v>320</v>
      </c>
      <c r="C339" s="2"/>
      <c r="D339" s="3"/>
      <c r="E339" s="371"/>
      <c r="F339" s="3"/>
    </row>
    <row r="340" spans="1:6" ht="25.5">
      <c r="A340" s="1"/>
      <c r="B340" s="66" t="s">
        <v>321</v>
      </c>
      <c r="C340" s="2"/>
      <c r="D340" s="3"/>
      <c r="E340" s="371"/>
      <c r="F340" s="3"/>
    </row>
    <row r="341" spans="1:6" ht="51">
      <c r="A341" s="1"/>
      <c r="B341" s="66" t="s">
        <v>322</v>
      </c>
      <c r="C341" s="2"/>
      <c r="D341" s="3"/>
      <c r="E341" s="371"/>
      <c r="F341" s="3"/>
    </row>
    <row r="342" spans="1:6">
      <c r="A342" s="1"/>
      <c r="B342" s="66" t="s">
        <v>323</v>
      </c>
      <c r="C342" s="2"/>
      <c r="D342" s="3"/>
      <c r="E342" s="371"/>
      <c r="F342" s="3"/>
    </row>
    <row r="343" spans="1:6" ht="25.5">
      <c r="A343" s="1"/>
      <c r="B343" s="66" t="s">
        <v>324</v>
      </c>
      <c r="C343" s="2"/>
      <c r="D343" s="3"/>
      <c r="E343" s="371"/>
      <c r="F343" s="3"/>
    </row>
    <row r="344" spans="1:6" ht="38.25">
      <c r="A344" s="1"/>
      <c r="B344" s="66" t="s">
        <v>325</v>
      </c>
      <c r="C344" s="2"/>
      <c r="D344" s="3"/>
      <c r="E344" s="371"/>
      <c r="F344" s="3"/>
    </row>
    <row r="345" spans="1:6" ht="25.5">
      <c r="A345" s="1"/>
      <c r="B345" s="66" t="s">
        <v>326</v>
      </c>
      <c r="C345" s="2"/>
      <c r="D345" s="3"/>
      <c r="E345" s="371"/>
      <c r="F345" s="3"/>
    </row>
    <row r="346" spans="1:6" ht="25.5">
      <c r="A346" s="1"/>
      <c r="B346" s="66" t="s">
        <v>327</v>
      </c>
      <c r="C346" s="2"/>
      <c r="D346" s="3"/>
      <c r="E346" s="371"/>
      <c r="F346" s="3"/>
    </row>
    <row r="347" spans="1:6">
      <c r="A347" s="1"/>
      <c r="B347" s="66" t="s">
        <v>328</v>
      </c>
      <c r="C347" s="2"/>
      <c r="D347" s="3"/>
      <c r="E347" s="371"/>
      <c r="F347" s="3"/>
    </row>
    <row r="348" spans="1:6">
      <c r="A348" s="1"/>
      <c r="B348" s="66" t="s">
        <v>329</v>
      </c>
      <c r="C348" s="2"/>
      <c r="D348" s="3"/>
      <c r="E348" s="371"/>
      <c r="F348" s="3"/>
    </row>
    <row r="349" spans="1:6" ht="25.5">
      <c r="A349" s="1"/>
      <c r="B349" s="66" t="s">
        <v>330</v>
      </c>
      <c r="C349" s="2"/>
      <c r="D349" s="3"/>
      <c r="E349" s="371"/>
      <c r="F349" s="3"/>
    </row>
    <row r="350" spans="1:6" ht="38.25">
      <c r="A350" s="1"/>
      <c r="B350" s="66" t="s">
        <v>331</v>
      </c>
      <c r="C350" s="2"/>
      <c r="D350" s="3"/>
      <c r="E350" s="371"/>
      <c r="F350" s="3"/>
    </row>
    <row r="351" spans="1:6">
      <c r="A351" s="1"/>
      <c r="B351" s="66" t="s">
        <v>332</v>
      </c>
      <c r="C351" s="2"/>
      <c r="D351" s="3"/>
      <c r="E351" s="371"/>
      <c r="F351" s="3"/>
    </row>
    <row r="352" spans="1:6" ht="38.25">
      <c r="A352" s="1"/>
      <c r="B352" s="66" t="s">
        <v>333</v>
      </c>
      <c r="C352" s="2"/>
      <c r="D352" s="3"/>
      <c r="E352" s="371"/>
      <c r="F352" s="3"/>
    </row>
    <row r="353" spans="1:6" ht="38.25">
      <c r="A353" s="1"/>
      <c r="B353" s="66" t="s">
        <v>334</v>
      </c>
      <c r="C353" s="2"/>
      <c r="D353" s="3"/>
      <c r="E353" s="371"/>
      <c r="F353" s="3"/>
    </row>
    <row r="354" spans="1:6" ht="25.5">
      <c r="A354" s="1"/>
      <c r="B354" s="66" t="s">
        <v>335</v>
      </c>
      <c r="C354" s="2"/>
      <c r="D354" s="3"/>
      <c r="E354" s="371"/>
      <c r="F354" s="3"/>
    </row>
    <row r="355" spans="1:6">
      <c r="A355" s="1"/>
      <c r="B355" s="66" t="s">
        <v>336</v>
      </c>
      <c r="C355" s="2"/>
      <c r="D355" s="3"/>
      <c r="E355" s="371"/>
      <c r="F355" s="3"/>
    </row>
    <row r="356" spans="1:6" ht="38.25">
      <c r="A356" s="1"/>
      <c r="B356" s="37" t="s">
        <v>337</v>
      </c>
      <c r="C356" s="2"/>
      <c r="D356" s="3"/>
      <c r="E356" s="371"/>
      <c r="F356" s="3"/>
    </row>
    <row r="357" spans="1:6" ht="51">
      <c r="A357" s="1"/>
      <c r="B357" s="66" t="s">
        <v>130</v>
      </c>
      <c r="C357" s="2"/>
      <c r="D357" s="3"/>
      <c r="E357" s="371"/>
      <c r="F357" s="3"/>
    </row>
    <row r="358" spans="1:6" ht="51">
      <c r="A358" s="1"/>
      <c r="B358" s="66" t="s">
        <v>338</v>
      </c>
      <c r="C358" s="2"/>
      <c r="D358" s="3"/>
      <c r="E358" s="371"/>
      <c r="F358" s="3"/>
    </row>
    <row r="359" spans="1:6">
      <c r="A359" s="1"/>
      <c r="B359" s="2"/>
      <c r="C359" s="2"/>
      <c r="D359" s="3"/>
      <c r="E359" s="371"/>
      <c r="F359" s="3"/>
    </row>
    <row r="360" spans="1:6">
      <c r="A360" s="1" t="s">
        <v>13</v>
      </c>
      <c r="B360" s="2" t="s">
        <v>339</v>
      </c>
      <c r="C360" s="2" t="s">
        <v>102</v>
      </c>
      <c r="D360" s="3">
        <v>91</v>
      </c>
      <c r="E360" s="384"/>
      <c r="F360" s="3">
        <f>D360*E360</f>
        <v>0</v>
      </c>
    </row>
    <row r="361" spans="1:6" ht="63.75">
      <c r="A361" s="1"/>
      <c r="B361" s="2" t="s">
        <v>340</v>
      </c>
      <c r="C361" s="2"/>
      <c r="D361" s="3"/>
      <c r="E361" s="371"/>
      <c r="F361" s="3"/>
    </row>
    <row r="362" spans="1:6" ht="25.5">
      <c r="A362" s="1"/>
      <c r="B362" s="2" t="s">
        <v>341</v>
      </c>
      <c r="C362" s="2"/>
      <c r="D362" s="3"/>
      <c r="E362" s="371"/>
      <c r="F362" s="3"/>
    </row>
    <row r="363" spans="1:6" ht="25.5">
      <c r="A363" s="1"/>
      <c r="B363" s="2" t="s">
        <v>342</v>
      </c>
      <c r="C363" s="2"/>
      <c r="D363" s="3"/>
      <c r="E363" s="371"/>
      <c r="F363" s="3"/>
    </row>
    <row r="364" spans="1:6">
      <c r="A364" s="1"/>
      <c r="B364" s="2"/>
      <c r="C364" s="2"/>
      <c r="D364" s="3"/>
      <c r="E364" s="371"/>
      <c r="F364" s="3"/>
    </row>
    <row r="365" spans="1:6">
      <c r="A365" s="1" t="s">
        <v>343</v>
      </c>
      <c r="B365" s="2" t="s">
        <v>344</v>
      </c>
      <c r="C365" s="2" t="s">
        <v>106</v>
      </c>
      <c r="D365" s="3">
        <v>1</v>
      </c>
      <c r="E365" s="371"/>
      <c r="F365" s="3">
        <f>D365*E365</f>
        <v>0</v>
      </c>
    </row>
    <row r="366" spans="1:6">
      <c r="A366" s="1"/>
      <c r="B366" s="2"/>
      <c r="C366" s="2"/>
      <c r="D366" s="3"/>
      <c r="E366" s="371"/>
      <c r="F366" s="3"/>
    </row>
    <row r="367" spans="1:6">
      <c r="A367" s="1" t="s">
        <v>15</v>
      </c>
      <c r="B367" s="2" t="s">
        <v>345</v>
      </c>
      <c r="C367" s="2"/>
      <c r="D367" s="3"/>
      <c r="E367" s="371"/>
      <c r="F367" s="3"/>
    </row>
    <row r="368" spans="1:6">
      <c r="A368" s="1"/>
      <c r="B368" s="2" t="s">
        <v>346</v>
      </c>
      <c r="C368" s="2"/>
      <c r="D368" s="3"/>
      <c r="E368" s="371"/>
      <c r="F368" s="3"/>
    </row>
    <row r="369" spans="1:6" ht="25.5">
      <c r="A369" s="1"/>
      <c r="B369" s="2" t="s">
        <v>347</v>
      </c>
      <c r="C369" s="2"/>
      <c r="D369" s="3"/>
      <c r="E369" s="371"/>
      <c r="F369" s="3"/>
    </row>
    <row r="370" spans="1:6">
      <c r="A370" s="1"/>
      <c r="B370" s="2"/>
      <c r="C370" s="2"/>
      <c r="D370" s="3"/>
      <c r="E370" s="371"/>
      <c r="F370" s="3"/>
    </row>
    <row r="371" spans="1:6">
      <c r="A371" s="1" t="s">
        <v>348</v>
      </c>
      <c r="B371" s="38" t="s">
        <v>349</v>
      </c>
      <c r="C371" s="2" t="s">
        <v>72</v>
      </c>
      <c r="D371" s="3">
        <v>1</v>
      </c>
      <c r="E371" s="371"/>
      <c r="F371" s="3">
        <f>D371*E371</f>
        <v>0</v>
      </c>
    </row>
    <row r="372" spans="1:6" ht="25.5">
      <c r="A372" s="1"/>
      <c r="B372" s="2" t="s">
        <v>350</v>
      </c>
      <c r="C372" s="2"/>
      <c r="D372" s="3"/>
      <c r="E372" s="371"/>
      <c r="F372" s="3"/>
    </row>
    <row r="373" spans="1:6" ht="25.5">
      <c r="A373" s="1"/>
      <c r="B373" s="2" t="s">
        <v>351</v>
      </c>
      <c r="C373" s="2"/>
      <c r="D373" s="3"/>
      <c r="E373" s="371"/>
      <c r="F373" s="3"/>
    </row>
    <row r="374" spans="1:6">
      <c r="A374" s="1"/>
      <c r="B374" s="2"/>
      <c r="C374" s="2"/>
      <c r="D374" s="3"/>
      <c r="E374" s="371"/>
      <c r="F374" s="3"/>
    </row>
    <row r="375" spans="1:6">
      <c r="A375" s="1" t="s">
        <v>352</v>
      </c>
      <c r="B375" s="38" t="s">
        <v>353</v>
      </c>
      <c r="C375" s="2" t="s">
        <v>99</v>
      </c>
      <c r="D375" s="3">
        <v>6.45</v>
      </c>
      <c r="E375" s="371"/>
      <c r="F375" s="3">
        <f>D375*E375</f>
        <v>0</v>
      </c>
    </row>
    <row r="376" spans="1:6">
      <c r="A376" s="1"/>
      <c r="B376" s="2" t="s">
        <v>354</v>
      </c>
      <c r="C376" s="2"/>
      <c r="D376" s="3"/>
      <c r="E376" s="371"/>
      <c r="F376" s="3"/>
    </row>
    <row r="377" spans="1:6">
      <c r="A377" s="1"/>
      <c r="B377" s="2" t="s">
        <v>355</v>
      </c>
      <c r="C377" s="2"/>
      <c r="D377" s="3"/>
      <c r="E377" s="371"/>
      <c r="F377" s="3"/>
    </row>
    <row r="378" spans="1:6">
      <c r="A378" s="1"/>
      <c r="B378" s="2" t="s">
        <v>356</v>
      </c>
      <c r="C378" s="2"/>
      <c r="D378" s="3"/>
      <c r="E378" s="371"/>
      <c r="F378" s="3"/>
    </row>
    <row r="379" spans="1:6">
      <c r="A379" s="1"/>
      <c r="B379" s="2"/>
      <c r="C379" s="2"/>
      <c r="D379" s="3"/>
      <c r="E379" s="371"/>
      <c r="F379" s="3"/>
    </row>
    <row r="380" spans="1:6">
      <c r="A380" s="1" t="s">
        <v>357</v>
      </c>
      <c r="B380" s="38" t="s">
        <v>358</v>
      </c>
      <c r="C380" s="2" t="s">
        <v>102</v>
      </c>
      <c r="D380" s="3">
        <v>5</v>
      </c>
      <c r="E380" s="371"/>
      <c r="F380" s="3">
        <f>D380*E380</f>
        <v>0</v>
      </c>
    </row>
    <row r="381" spans="1:6" ht="25.5">
      <c r="A381" s="1"/>
      <c r="B381" s="2" t="s">
        <v>359</v>
      </c>
      <c r="C381" s="2"/>
      <c r="D381" s="3"/>
      <c r="E381" s="371"/>
      <c r="F381" s="3"/>
    </row>
    <row r="382" spans="1:6">
      <c r="A382" s="1"/>
      <c r="B382" s="2"/>
      <c r="C382" s="2"/>
      <c r="D382" s="3"/>
      <c r="E382" s="371"/>
      <c r="F382" s="3"/>
    </row>
    <row r="383" spans="1:6" ht="25.5">
      <c r="A383" s="1" t="s">
        <v>17</v>
      </c>
      <c r="B383" s="2" t="s">
        <v>360</v>
      </c>
      <c r="C383" s="2" t="s">
        <v>106</v>
      </c>
      <c r="D383" s="3">
        <v>10</v>
      </c>
      <c r="E383" s="371"/>
      <c r="F383" s="3">
        <f>D383*E383</f>
        <v>0</v>
      </c>
    </row>
    <row r="384" spans="1:6">
      <c r="A384" s="1"/>
      <c r="B384" s="2"/>
      <c r="C384" s="2"/>
      <c r="D384" s="3"/>
      <c r="E384" s="371"/>
      <c r="F384" s="3"/>
    </row>
    <row r="385" spans="1:6">
      <c r="A385" s="12"/>
      <c r="B385" s="16" t="s">
        <v>361</v>
      </c>
      <c r="C385" s="20"/>
      <c r="D385" s="13"/>
      <c r="E385" s="376"/>
      <c r="F385" s="14">
        <f>SUM(F353:F383)</f>
        <v>0</v>
      </c>
    </row>
    <row r="386" spans="1:6">
      <c r="A386" s="1"/>
      <c r="B386" s="2"/>
      <c r="C386" s="2"/>
      <c r="D386" s="3"/>
      <c r="E386" s="371"/>
      <c r="F386" s="3"/>
    </row>
    <row r="387" spans="1:6">
      <c r="A387" s="6" t="s">
        <v>35</v>
      </c>
      <c r="B387" s="23" t="s">
        <v>45</v>
      </c>
      <c r="C387" s="2"/>
      <c r="D387" s="3"/>
      <c r="E387" s="371"/>
      <c r="F387" s="3"/>
    </row>
    <row r="388" spans="1:6">
      <c r="A388" s="1"/>
      <c r="B388" s="24"/>
      <c r="C388" s="2"/>
      <c r="D388" s="3"/>
      <c r="E388" s="371"/>
      <c r="F388" s="3"/>
    </row>
    <row r="389" spans="1:6">
      <c r="A389" s="1" t="s">
        <v>13</v>
      </c>
      <c r="B389" s="2" t="s">
        <v>362</v>
      </c>
      <c r="C389" s="2" t="s">
        <v>106</v>
      </c>
      <c r="D389" s="3">
        <v>4</v>
      </c>
      <c r="E389" s="371"/>
      <c r="F389" s="3">
        <f>D389*E389</f>
        <v>0</v>
      </c>
    </row>
    <row r="390" spans="1:6" ht="25.5">
      <c r="A390" s="1"/>
      <c r="B390" s="2" t="s">
        <v>363</v>
      </c>
      <c r="C390" s="2"/>
      <c r="D390" s="3"/>
      <c r="E390" s="371"/>
      <c r="F390" s="3"/>
    </row>
    <row r="391" spans="1:6" ht="38.25">
      <c r="A391" s="1"/>
      <c r="B391" s="2" t="s">
        <v>364</v>
      </c>
      <c r="C391" s="2"/>
      <c r="D391" s="3"/>
      <c r="E391" s="371"/>
      <c r="F391" s="3"/>
    </row>
    <row r="392" spans="1:6" ht="51">
      <c r="A392" s="1"/>
      <c r="B392" s="36" t="s">
        <v>365</v>
      </c>
      <c r="C392" s="2"/>
      <c r="D392" s="3"/>
      <c r="E392" s="371"/>
      <c r="F392" s="3"/>
    </row>
    <row r="393" spans="1:6">
      <c r="A393" s="1"/>
      <c r="B393" s="2" t="s">
        <v>366</v>
      </c>
      <c r="C393" s="2"/>
      <c r="D393" s="3"/>
      <c r="E393" s="371"/>
      <c r="F393" s="3"/>
    </row>
    <row r="394" spans="1:6">
      <c r="A394" s="1"/>
      <c r="B394" s="2"/>
      <c r="C394" s="2"/>
      <c r="D394" s="3"/>
      <c r="E394" s="371"/>
      <c r="F394" s="3"/>
    </row>
    <row r="395" spans="1:6" ht="25.5">
      <c r="A395" s="1" t="s">
        <v>15</v>
      </c>
      <c r="B395" s="46" t="s">
        <v>367</v>
      </c>
      <c r="C395" s="2" t="s">
        <v>72</v>
      </c>
      <c r="D395" s="3">
        <v>1</v>
      </c>
      <c r="E395" s="371"/>
      <c r="F395" s="3">
        <f>D395*E395</f>
        <v>0</v>
      </c>
    </row>
    <row r="396" spans="1:6">
      <c r="A396" s="1"/>
      <c r="B396" s="2" t="s">
        <v>368</v>
      </c>
      <c r="C396" s="2"/>
      <c r="D396" s="3"/>
      <c r="E396" s="371"/>
      <c r="F396" s="3"/>
    </row>
    <row r="397" spans="1:6">
      <c r="A397" s="1"/>
      <c r="B397" s="2"/>
      <c r="C397" s="2"/>
      <c r="D397" s="3"/>
      <c r="E397" s="371"/>
      <c r="F397" s="3"/>
    </row>
    <row r="398" spans="1:6" ht="25.5">
      <c r="A398" s="1" t="s">
        <v>17</v>
      </c>
      <c r="B398" s="2" t="s">
        <v>369</v>
      </c>
      <c r="C398" s="2" t="s">
        <v>99</v>
      </c>
      <c r="D398" s="3">
        <v>30</v>
      </c>
      <c r="E398" s="371"/>
      <c r="F398" s="3">
        <f>D398*E398</f>
        <v>0</v>
      </c>
    </row>
    <row r="399" spans="1:6">
      <c r="A399" s="1"/>
      <c r="B399" s="2"/>
      <c r="C399" s="2"/>
      <c r="D399" s="3"/>
      <c r="E399" s="371"/>
      <c r="F399" s="3"/>
    </row>
    <row r="400" spans="1:6">
      <c r="A400" s="1" t="s">
        <v>19</v>
      </c>
      <c r="B400" s="36" t="s">
        <v>370</v>
      </c>
      <c r="C400" s="2" t="s">
        <v>99</v>
      </c>
      <c r="D400" s="3">
        <v>30</v>
      </c>
      <c r="E400" s="371"/>
      <c r="F400" s="3">
        <f>D400*E400</f>
        <v>0</v>
      </c>
    </row>
    <row r="401" spans="1:6">
      <c r="A401" s="1"/>
      <c r="B401" s="2"/>
      <c r="C401" s="2"/>
      <c r="D401" s="3"/>
      <c r="E401" s="371"/>
      <c r="F401" s="3"/>
    </row>
    <row r="402" spans="1:6" ht="25.5">
      <c r="A402" s="1" t="s">
        <v>82</v>
      </c>
      <c r="B402" s="2" t="s">
        <v>371</v>
      </c>
      <c r="C402" s="2" t="s">
        <v>99</v>
      </c>
      <c r="D402" s="3">
        <v>65</v>
      </c>
      <c r="E402" s="371"/>
      <c r="F402" s="3">
        <f>D402*E402</f>
        <v>0</v>
      </c>
    </row>
    <row r="403" spans="1:6">
      <c r="A403" s="1"/>
      <c r="B403" s="2" t="s">
        <v>372</v>
      </c>
      <c r="C403" s="2"/>
      <c r="D403" s="3"/>
      <c r="E403" s="371"/>
      <c r="F403" s="3"/>
    </row>
    <row r="404" spans="1:6">
      <c r="A404" s="1"/>
      <c r="B404" s="2" t="s">
        <v>373</v>
      </c>
      <c r="C404" s="2"/>
      <c r="D404" s="3"/>
      <c r="E404" s="371"/>
      <c r="F404" s="3"/>
    </row>
    <row r="405" spans="1:6">
      <c r="A405" s="1"/>
      <c r="B405" s="2" t="s">
        <v>374</v>
      </c>
      <c r="C405" s="2"/>
      <c r="D405" s="3"/>
      <c r="E405" s="371"/>
      <c r="F405" s="3"/>
    </row>
    <row r="406" spans="1:6">
      <c r="A406" s="1"/>
      <c r="B406" s="2" t="s">
        <v>375</v>
      </c>
      <c r="C406" s="2"/>
      <c r="D406" s="3"/>
      <c r="E406" s="371"/>
      <c r="F406" s="3"/>
    </row>
    <row r="407" spans="1:6">
      <c r="A407" s="1"/>
      <c r="B407" s="2"/>
      <c r="C407" s="2"/>
      <c r="D407" s="3"/>
      <c r="E407" s="371"/>
      <c r="F407" s="3"/>
    </row>
    <row r="408" spans="1:6">
      <c r="A408" s="1" t="s">
        <v>107</v>
      </c>
      <c r="B408" s="2" t="s">
        <v>376</v>
      </c>
      <c r="C408" s="2" t="s">
        <v>106</v>
      </c>
      <c r="D408" s="3">
        <v>2</v>
      </c>
      <c r="E408" s="371"/>
      <c r="F408" s="3">
        <f>D408*E408</f>
        <v>0</v>
      </c>
    </row>
    <row r="409" spans="1:6">
      <c r="A409" s="1"/>
      <c r="B409" s="2"/>
      <c r="C409" s="2"/>
      <c r="D409" s="3"/>
      <c r="E409" s="371"/>
      <c r="F409" s="3"/>
    </row>
    <row r="410" spans="1:6" ht="25.5">
      <c r="A410" s="1" t="s">
        <v>109</v>
      </c>
      <c r="B410" s="2" t="s">
        <v>377</v>
      </c>
      <c r="C410" s="2" t="s">
        <v>106</v>
      </c>
      <c r="D410" s="3">
        <v>2</v>
      </c>
      <c r="E410" s="371"/>
      <c r="F410" s="3">
        <f>D410*E410</f>
        <v>0</v>
      </c>
    </row>
    <row r="411" spans="1:6">
      <c r="A411" s="1"/>
      <c r="B411" s="2"/>
      <c r="C411" s="2"/>
      <c r="D411" s="3"/>
      <c r="E411" s="371"/>
      <c r="F411" s="3"/>
    </row>
    <row r="412" spans="1:6">
      <c r="A412" s="12"/>
      <c r="B412" s="16" t="s">
        <v>378</v>
      </c>
      <c r="C412" s="20"/>
      <c r="D412" s="13"/>
      <c r="E412" s="376"/>
      <c r="F412" s="14">
        <f>SUM(F388:F410)</f>
        <v>0</v>
      </c>
    </row>
    <row r="413" spans="1:6">
      <c r="A413" s="1"/>
      <c r="B413" s="2"/>
      <c r="C413" s="2"/>
      <c r="D413" s="3"/>
      <c r="E413" s="371"/>
      <c r="F413" s="3"/>
    </row>
  </sheetData>
  <sheetProtection algorithmName="SHA-512" hashValue="BAxOYU7a92pFDSrbxklaVByn9QjCrlT3BleH09WHw5JTaF6wFfeivZjlUgCGSl6vvBvCWMeyB/YfFychW5twMA==" saltValue="kiHVEAh84Q/UDXVo7A79OA==" spinCount="100000" sheet="1" objects="1" scenarios="1" selectLockedCells="1"/>
  <pageMargins left="0.86597222222222225" right="0.31527777777777777" top="0.67083333333333339" bottom="0.55138888888888893" header="0" footer="0"/>
  <pageSetup paperSize="9" scale="68" pageOrder="overThenDown" orientation="portrait" r:id="rId1"/>
  <headerFooter>
    <oddHeader>&amp;C&amp;P/&amp;R&amp;F</oddHeader>
  </headerFooter>
  <rowBreaks count="8" manualBreakCount="8">
    <brk id="60" max="16383" man="1"/>
    <brk id="121" man="1"/>
    <brk id="67" man="1"/>
    <brk id="171" man="1"/>
    <brk id="40" man="1"/>
    <brk id="329" man="1"/>
    <brk id="60" man="1"/>
    <brk id="8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F95"/>
  <sheetViews>
    <sheetView showZeros="0" view="pageBreakPreview" topLeftCell="A56" zoomScaleNormal="100" zoomScaleSheetLayoutView="100" workbookViewId="0">
      <selection activeCell="E91" sqref="E91"/>
    </sheetView>
  </sheetViews>
  <sheetFormatPr defaultColWidth="14.42578125" defaultRowHeight="15" customHeight="1"/>
  <cols>
    <col min="1" max="1" width="7.7109375" customWidth="1"/>
    <col min="2" max="2" width="49.7109375" customWidth="1"/>
    <col min="3" max="3" width="6.140625" customWidth="1"/>
    <col min="4" max="4" width="11.7109375" customWidth="1"/>
    <col min="5" max="5" width="9.85546875" customWidth="1"/>
    <col min="6" max="6" width="8.85546875" customWidth="1"/>
  </cols>
  <sheetData>
    <row r="1" spans="1:6">
      <c r="A1" s="67"/>
      <c r="B1" s="68"/>
      <c r="C1" s="68"/>
      <c r="D1" s="69"/>
      <c r="E1" s="69"/>
      <c r="F1" s="69"/>
    </row>
    <row r="2" spans="1:6">
      <c r="A2" s="430" t="s">
        <v>379</v>
      </c>
      <c r="B2" s="431"/>
      <c r="C2" s="430"/>
      <c r="D2" s="431"/>
      <c r="E2" s="69"/>
      <c r="F2" s="69"/>
    </row>
    <row r="3" spans="1:6">
      <c r="A3" s="67"/>
      <c r="B3" s="68"/>
      <c r="C3" s="68"/>
      <c r="D3" s="69"/>
      <c r="E3" s="69"/>
      <c r="F3" s="69"/>
    </row>
    <row r="4" spans="1:6">
      <c r="A4" s="70" t="s">
        <v>13</v>
      </c>
      <c r="B4" s="68" t="s">
        <v>380</v>
      </c>
      <c r="C4" s="432">
        <f>(F44)</f>
        <v>0</v>
      </c>
      <c r="D4" s="433"/>
      <c r="E4" s="69"/>
      <c r="F4" s="69"/>
    </row>
    <row r="5" spans="1:6" ht="30">
      <c r="A5" s="70" t="s">
        <v>15</v>
      </c>
      <c r="B5" s="68" t="s">
        <v>381</v>
      </c>
      <c r="C5" s="432">
        <f>(F93)</f>
        <v>0</v>
      </c>
      <c r="D5" s="433"/>
      <c r="E5" s="69"/>
      <c r="F5" s="69"/>
    </row>
    <row r="6" spans="1:6">
      <c r="A6" s="67"/>
      <c r="B6" s="68"/>
      <c r="C6" s="71"/>
      <c r="D6" s="69"/>
      <c r="E6" s="69"/>
      <c r="F6" s="69"/>
    </row>
    <row r="7" spans="1:6">
      <c r="A7" s="72"/>
      <c r="B7" s="73" t="s">
        <v>382</v>
      </c>
      <c r="C7" s="68"/>
      <c r="D7" s="74">
        <f>SUM(C4:D5)</f>
        <v>0</v>
      </c>
      <c r="E7" s="69"/>
      <c r="F7" s="69"/>
    </row>
    <row r="8" spans="1:6">
      <c r="A8" s="67"/>
      <c r="B8" s="68"/>
      <c r="C8" s="68"/>
      <c r="D8" s="69"/>
      <c r="E8" s="69"/>
      <c r="F8" s="69"/>
    </row>
    <row r="9" spans="1:6">
      <c r="A9" s="67"/>
      <c r="B9" s="75" t="s">
        <v>383</v>
      </c>
      <c r="C9" s="75"/>
      <c r="D9" s="76"/>
      <c r="E9" s="76"/>
      <c r="F9" s="76"/>
    </row>
    <row r="10" spans="1:6">
      <c r="A10" s="67"/>
      <c r="B10" s="434" t="s">
        <v>384</v>
      </c>
      <c r="C10" s="433"/>
      <c r="D10" s="433"/>
      <c r="E10" s="433"/>
      <c r="F10" s="433"/>
    </row>
    <row r="11" spans="1:6">
      <c r="A11" s="67"/>
      <c r="B11" s="434" t="s">
        <v>385</v>
      </c>
      <c r="C11" s="433"/>
      <c r="D11" s="433"/>
      <c r="E11" s="433"/>
      <c r="F11" s="433"/>
    </row>
    <row r="12" spans="1:6">
      <c r="A12" s="67"/>
      <c r="B12" s="434" t="s">
        <v>386</v>
      </c>
      <c r="C12" s="433"/>
      <c r="D12" s="433"/>
      <c r="E12" s="433"/>
      <c r="F12" s="433"/>
    </row>
    <row r="13" spans="1:6">
      <c r="A13" s="67"/>
      <c r="B13" s="68"/>
      <c r="C13" s="68"/>
      <c r="D13" s="69"/>
      <c r="E13" s="69"/>
      <c r="F13" s="69"/>
    </row>
    <row r="14" spans="1:6">
      <c r="A14" s="67"/>
      <c r="B14" s="68" t="s">
        <v>387</v>
      </c>
      <c r="C14" s="68"/>
      <c r="D14" s="69"/>
      <c r="E14" s="69"/>
      <c r="F14" s="69"/>
    </row>
    <row r="15" spans="1:6">
      <c r="A15" s="67"/>
      <c r="B15" s="435" t="s">
        <v>388</v>
      </c>
      <c r="C15" s="433"/>
      <c r="D15" s="433"/>
      <c r="E15" s="433"/>
      <c r="F15" s="433"/>
    </row>
    <row r="16" spans="1:6">
      <c r="A16" s="67"/>
      <c r="B16" s="435" t="s">
        <v>389</v>
      </c>
      <c r="C16" s="433"/>
      <c r="D16" s="433"/>
      <c r="E16" s="433"/>
      <c r="F16" s="433"/>
    </row>
    <row r="17" spans="1:6">
      <c r="A17" s="67"/>
      <c r="B17" s="435" t="s">
        <v>390</v>
      </c>
      <c r="C17" s="433"/>
      <c r="D17" s="433"/>
      <c r="E17" s="433"/>
      <c r="F17" s="433"/>
    </row>
    <row r="18" spans="1:6">
      <c r="A18" s="67"/>
      <c r="B18" s="435" t="s">
        <v>391</v>
      </c>
      <c r="C18" s="433"/>
      <c r="D18" s="433"/>
      <c r="E18" s="433"/>
      <c r="F18" s="433"/>
    </row>
    <row r="19" spans="1:6">
      <c r="A19" s="67"/>
      <c r="B19" s="435" t="s">
        <v>392</v>
      </c>
      <c r="C19" s="433"/>
      <c r="D19" s="433"/>
      <c r="E19" s="433"/>
      <c r="F19" s="433"/>
    </row>
    <row r="20" spans="1:6" ht="15.75" customHeight="1">
      <c r="A20" s="67"/>
      <c r="B20" s="435" t="s">
        <v>393</v>
      </c>
      <c r="C20" s="433"/>
      <c r="D20" s="433"/>
      <c r="E20" s="433"/>
      <c r="F20" s="433"/>
    </row>
    <row r="21" spans="1:6" ht="15.75" customHeight="1">
      <c r="A21" s="67"/>
      <c r="B21" s="435" t="s">
        <v>394</v>
      </c>
      <c r="C21" s="433"/>
      <c r="D21" s="433"/>
      <c r="E21" s="433"/>
      <c r="F21" s="433"/>
    </row>
    <row r="22" spans="1:6" ht="15.75" customHeight="1">
      <c r="A22" s="67"/>
      <c r="B22" s="435" t="s">
        <v>395</v>
      </c>
      <c r="C22" s="433"/>
      <c r="D22" s="433"/>
      <c r="E22" s="433"/>
      <c r="F22" s="433"/>
    </row>
    <row r="23" spans="1:6" ht="15.75" customHeight="1">
      <c r="A23" s="67"/>
      <c r="B23" s="435" t="s">
        <v>396</v>
      </c>
      <c r="C23" s="433"/>
      <c r="D23" s="433"/>
      <c r="E23" s="433"/>
      <c r="F23" s="433"/>
    </row>
    <row r="24" spans="1:6" ht="15.75" customHeight="1">
      <c r="A24" s="67"/>
      <c r="B24" s="435" t="s">
        <v>397</v>
      </c>
      <c r="C24" s="433"/>
      <c r="D24" s="433"/>
      <c r="E24" s="433"/>
      <c r="F24" s="433"/>
    </row>
    <row r="25" spans="1:6" ht="15.75" customHeight="1">
      <c r="A25" s="67"/>
      <c r="B25" s="435" t="s">
        <v>398</v>
      </c>
      <c r="C25" s="433"/>
      <c r="D25" s="433"/>
      <c r="E25" s="433"/>
      <c r="F25" s="433"/>
    </row>
    <row r="26" spans="1:6" ht="15.75" customHeight="1">
      <c r="A26" s="67"/>
      <c r="B26" s="435" t="s">
        <v>399</v>
      </c>
      <c r="C26" s="433"/>
      <c r="D26" s="433"/>
      <c r="E26" s="433"/>
      <c r="F26" s="433"/>
    </row>
    <row r="27" spans="1:6" ht="15.75" customHeight="1">
      <c r="A27" s="67"/>
      <c r="B27" s="435" t="s">
        <v>400</v>
      </c>
      <c r="C27" s="433"/>
      <c r="D27" s="433"/>
      <c r="E27" s="433"/>
      <c r="F27" s="433"/>
    </row>
    <row r="28" spans="1:6" ht="15.75" customHeight="1">
      <c r="A28" s="67"/>
      <c r="B28" s="435" t="s">
        <v>401</v>
      </c>
      <c r="C28" s="433"/>
      <c r="D28" s="433"/>
      <c r="E28" s="433"/>
      <c r="F28" s="433"/>
    </row>
    <row r="29" spans="1:6" ht="15.75" customHeight="1">
      <c r="A29" s="67"/>
      <c r="B29" s="435" t="s">
        <v>402</v>
      </c>
      <c r="C29" s="433"/>
      <c r="D29" s="433"/>
      <c r="E29" s="433"/>
      <c r="F29" s="433"/>
    </row>
    <row r="30" spans="1:6" ht="15.75" customHeight="1">
      <c r="A30" s="67"/>
      <c r="B30" s="68"/>
      <c r="C30" s="68"/>
      <c r="D30" s="69"/>
      <c r="E30" s="69"/>
      <c r="F30" s="69"/>
    </row>
    <row r="31" spans="1:6" ht="15.75" customHeight="1">
      <c r="A31" s="67" t="s">
        <v>403</v>
      </c>
      <c r="B31" s="67" t="s">
        <v>404</v>
      </c>
      <c r="C31" s="67" t="s">
        <v>65</v>
      </c>
      <c r="D31" s="67" t="s">
        <v>66</v>
      </c>
      <c r="E31" s="77" t="s">
        <v>67</v>
      </c>
      <c r="F31" s="67" t="s">
        <v>405</v>
      </c>
    </row>
    <row r="32" spans="1:6" ht="15.75" customHeight="1">
      <c r="A32" s="78"/>
      <c r="B32" s="78" t="s">
        <v>406</v>
      </c>
      <c r="C32" s="79"/>
      <c r="D32" s="79"/>
      <c r="E32" s="79"/>
      <c r="F32" s="79"/>
    </row>
    <row r="33" spans="1:6" ht="15.75" customHeight="1">
      <c r="A33" s="67"/>
      <c r="B33" s="68"/>
      <c r="C33" s="80"/>
      <c r="D33" s="69"/>
      <c r="E33" s="69"/>
      <c r="F33" s="69"/>
    </row>
    <row r="34" spans="1:6" ht="15.75" customHeight="1">
      <c r="A34" s="81" t="s">
        <v>13</v>
      </c>
      <c r="B34" s="81" t="s">
        <v>380</v>
      </c>
      <c r="C34" s="79"/>
      <c r="D34" s="79"/>
      <c r="E34" s="79"/>
      <c r="F34" s="79"/>
    </row>
    <row r="35" spans="1:6" ht="15.75" customHeight="1">
      <c r="A35" s="67"/>
      <c r="B35" s="68"/>
      <c r="C35" s="80"/>
      <c r="D35" s="69"/>
      <c r="E35" s="387"/>
      <c r="F35" s="69"/>
    </row>
    <row r="36" spans="1:6" ht="15.75" customHeight="1">
      <c r="A36" s="67" t="s">
        <v>407</v>
      </c>
      <c r="B36" s="68" t="s">
        <v>408</v>
      </c>
      <c r="C36" s="80" t="s">
        <v>102</v>
      </c>
      <c r="D36" s="69">
        <v>120</v>
      </c>
      <c r="E36" s="387"/>
      <c r="F36" s="69">
        <f>(D36*E36)</f>
        <v>0</v>
      </c>
    </row>
    <row r="37" spans="1:6" ht="15.75" customHeight="1">
      <c r="A37" s="67"/>
      <c r="B37" s="68"/>
      <c r="C37" s="80"/>
      <c r="D37" s="69"/>
      <c r="E37" s="387"/>
      <c r="F37" s="69"/>
    </row>
    <row r="38" spans="1:6" ht="15.75" customHeight="1">
      <c r="A38" s="67" t="s">
        <v>409</v>
      </c>
      <c r="B38" s="68" t="s">
        <v>410</v>
      </c>
      <c r="C38" s="80" t="s">
        <v>411</v>
      </c>
      <c r="D38" s="69">
        <v>7</v>
      </c>
      <c r="E38" s="387"/>
      <c r="F38" s="69">
        <f>(D38*E38)</f>
        <v>0</v>
      </c>
    </row>
    <row r="39" spans="1:6" ht="15.75" customHeight="1">
      <c r="A39" s="67"/>
      <c r="B39" s="68"/>
      <c r="C39" s="80"/>
      <c r="D39" s="69"/>
      <c r="E39" s="387"/>
      <c r="F39" s="69"/>
    </row>
    <row r="40" spans="1:6" ht="15.75" customHeight="1">
      <c r="A40" s="67" t="s">
        <v>412</v>
      </c>
      <c r="B40" s="68" t="s">
        <v>413</v>
      </c>
      <c r="C40" s="80" t="s">
        <v>116</v>
      </c>
      <c r="D40" s="69">
        <v>120</v>
      </c>
      <c r="E40" s="387"/>
      <c r="F40" s="69">
        <f>(D40*E40)</f>
        <v>0</v>
      </c>
    </row>
    <row r="41" spans="1:6" ht="15.75" customHeight="1">
      <c r="A41" s="67"/>
      <c r="B41" s="68"/>
      <c r="C41" s="80"/>
      <c r="D41" s="69"/>
      <c r="E41" s="387"/>
      <c r="F41" s="69"/>
    </row>
    <row r="42" spans="1:6" ht="15.75" customHeight="1">
      <c r="A42" s="67" t="s">
        <v>414</v>
      </c>
      <c r="B42" s="68" t="s">
        <v>415</v>
      </c>
      <c r="C42" s="80" t="s">
        <v>72</v>
      </c>
      <c r="D42" s="69">
        <v>4</v>
      </c>
      <c r="E42" s="387"/>
      <c r="F42" s="69">
        <f>(D42*E42)</f>
        <v>0</v>
      </c>
    </row>
    <row r="43" spans="1:6" ht="15.75" customHeight="1">
      <c r="A43" s="67"/>
      <c r="B43" s="68"/>
      <c r="C43" s="80"/>
      <c r="D43" s="69"/>
      <c r="E43" s="387"/>
      <c r="F43" s="69"/>
    </row>
    <row r="44" spans="1:6" ht="15.75" customHeight="1">
      <c r="A44" s="82"/>
      <c r="B44" s="82" t="s">
        <v>416</v>
      </c>
      <c r="C44" s="83"/>
      <c r="D44" s="79"/>
      <c r="E44" s="388"/>
      <c r="F44" s="79">
        <f>SUM(F35:F43)</f>
        <v>0</v>
      </c>
    </row>
    <row r="45" spans="1:6" ht="15.75" customHeight="1">
      <c r="A45" s="67"/>
      <c r="B45" s="68"/>
      <c r="C45" s="80"/>
      <c r="D45" s="69"/>
      <c r="E45" s="387"/>
      <c r="F45" s="69"/>
    </row>
    <row r="46" spans="1:6" ht="15.75" customHeight="1">
      <c r="A46" s="67"/>
      <c r="B46" s="68"/>
      <c r="C46" s="80"/>
      <c r="D46" s="69"/>
      <c r="E46" s="387"/>
      <c r="F46" s="69"/>
    </row>
    <row r="47" spans="1:6" ht="15.75" customHeight="1">
      <c r="A47" s="78" t="s">
        <v>15</v>
      </c>
      <c r="B47" s="78" t="s">
        <v>417</v>
      </c>
      <c r="C47" s="79"/>
      <c r="D47" s="79"/>
      <c r="E47" s="388"/>
      <c r="F47" s="79"/>
    </row>
    <row r="48" spans="1:6" ht="15.75" customHeight="1">
      <c r="A48" s="67"/>
      <c r="B48" s="68"/>
      <c r="C48" s="80"/>
      <c r="D48" s="69"/>
      <c r="E48" s="387"/>
      <c r="F48" s="69"/>
    </row>
    <row r="49" spans="1:6" ht="15.75" customHeight="1">
      <c r="A49" s="67" t="s">
        <v>418</v>
      </c>
      <c r="B49" s="68" t="s">
        <v>419</v>
      </c>
      <c r="C49" s="80" t="s">
        <v>420</v>
      </c>
      <c r="D49" s="69">
        <v>40</v>
      </c>
      <c r="E49" s="387"/>
      <c r="F49" s="69">
        <f>(D49*E49)</f>
        <v>0</v>
      </c>
    </row>
    <row r="50" spans="1:6" ht="15.75" customHeight="1">
      <c r="A50" s="67"/>
      <c r="B50" s="68"/>
      <c r="C50" s="80"/>
      <c r="D50" s="69"/>
      <c r="E50" s="387"/>
      <c r="F50" s="69"/>
    </row>
    <row r="51" spans="1:6" ht="15.75" customHeight="1">
      <c r="A51" s="67" t="s">
        <v>421</v>
      </c>
      <c r="B51" s="68" t="s">
        <v>422</v>
      </c>
      <c r="C51" s="80" t="s">
        <v>420</v>
      </c>
      <c r="D51" s="69">
        <v>30</v>
      </c>
      <c r="E51" s="387"/>
      <c r="F51" s="69">
        <f>(D51*E51)</f>
        <v>0</v>
      </c>
    </row>
    <row r="52" spans="1:6" ht="15.75" customHeight="1">
      <c r="A52" s="67"/>
      <c r="B52" s="68"/>
      <c r="C52" s="80"/>
      <c r="D52" s="69"/>
      <c r="E52" s="387"/>
      <c r="F52" s="69"/>
    </row>
    <row r="53" spans="1:6" ht="15.75" customHeight="1">
      <c r="A53" s="67" t="s">
        <v>423</v>
      </c>
      <c r="B53" s="68" t="s">
        <v>424</v>
      </c>
      <c r="C53" s="80" t="s">
        <v>420</v>
      </c>
      <c r="D53" s="69">
        <v>50</v>
      </c>
      <c r="E53" s="387"/>
      <c r="F53" s="69">
        <f>(D53*E53)</f>
        <v>0</v>
      </c>
    </row>
    <row r="54" spans="1:6" ht="15.75" customHeight="1">
      <c r="A54" s="67"/>
      <c r="B54" s="68"/>
      <c r="C54" s="80"/>
      <c r="D54" s="69"/>
      <c r="E54" s="387"/>
      <c r="F54" s="69"/>
    </row>
    <row r="55" spans="1:6" ht="15.75" customHeight="1">
      <c r="A55" s="67" t="s">
        <v>425</v>
      </c>
      <c r="B55" s="68" t="s">
        <v>426</v>
      </c>
      <c r="C55" s="80" t="s">
        <v>420</v>
      </c>
      <c r="D55" s="69">
        <v>120</v>
      </c>
      <c r="E55" s="387"/>
      <c r="F55" s="69">
        <f>(D55*E55)</f>
        <v>0</v>
      </c>
    </row>
    <row r="56" spans="1:6" ht="15.75" customHeight="1">
      <c r="A56" s="67"/>
      <c r="B56" s="68"/>
      <c r="C56" s="80"/>
      <c r="D56" s="69"/>
      <c r="E56" s="387"/>
      <c r="F56" s="69"/>
    </row>
    <row r="57" spans="1:6" ht="15.75" customHeight="1">
      <c r="A57" s="67" t="s">
        <v>427</v>
      </c>
      <c r="B57" s="68" t="s">
        <v>428</v>
      </c>
      <c r="C57" s="80" t="s">
        <v>106</v>
      </c>
      <c r="D57" s="69">
        <v>70</v>
      </c>
      <c r="E57" s="387"/>
      <c r="F57" s="69">
        <f>(D57*E57)</f>
        <v>0</v>
      </c>
    </row>
    <row r="58" spans="1:6" ht="15.75" customHeight="1">
      <c r="A58" s="67"/>
      <c r="B58" s="68"/>
      <c r="C58" s="80"/>
      <c r="D58" s="69"/>
      <c r="E58" s="387"/>
      <c r="F58" s="69"/>
    </row>
    <row r="59" spans="1:6" ht="15.75" customHeight="1">
      <c r="A59" s="67" t="s">
        <v>429</v>
      </c>
      <c r="B59" s="68" t="s">
        <v>430</v>
      </c>
      <c r="C59" s="80" t="s">
        <v>420</v>
      </c>
      <c r="D59" s="69">
        <v>60</v>
      </c>
      <c r="E59" s="387"/>
      <c r="F59" s="69">
        <f>(D59*E59)</f>
        <v>0</v>
      </c>
    </row>
    <row r="60" spans="1:6" ht="15.75" customHeight="1">
      <c r="A60" s="67"/>
      <c r="B60" s="75" t="s">
        <v>431</v>
      </c>
      <c r="C60" s="80"/>
      <c r="D60" s="69"/>
      <c r="E60" s="387"/>
      <c r="F60" s="69"/>
    </row>
    <row r="61" spans="1:6" ht="15.75" customHeight="1">
      <c r="A61" s="68"/>
      <c r="B61" s="68"/>
      <c r="C61" s="80"/>
      <c r="D61" s="69"/>
      <c r="E61" s="387"/>
      <c r="F61" s="69"/>
    </row>
    <row r="62" spans="1:6" ht="15.75" customHeight="1">
      <c r="A62" s="67" t="s">
        <v>432</v>
      </c>
      <c r="B62" s="68" t="s">
        <v>433</v>
      </c>
      <c r="C62" s="80" t="s">
        <v>420</v>
      </c>
      <c r="D62" s="69">
        <v>40</v>
      </c>
      <c r="E62" s="387"/>
      <c r="F62" s="69">
        <f>(D62*E62)</f>
        <v>0</v>
      </c>
    </row>
    <row r="63" spans="1:6" ht="15.75" customHeight="1">
      <c r="A63" s="67"/>
      <c r="B63" s="68"/>
      <c r="C63" s="80"/>
      <c r="D63" s="69"/>
      <c r="E63" s="387"/>
      <c r="F63" s="69"/>
    </row>
    <row r="64" spans="1:6" ht="15.75" customHeight="1">
      <c r="A64" s="67" t="s">
        <v>434</v>
      </c>
      <c r="B64" s="68" t="s">
        <v>435</v>
      </c>
      <c r="C64" s="80" t="s">
        <v>72</v>
      </c>
      <c r="D64" s="69">
        <v>1</v>
      </c>
      <c r="E64" s="387"/>
      <c r="F64" s="69">
        <f>(D64*E64)</f>
        <v>0</v>
      </c>
    </row>
    <row r="65" spans="1:6" ht="15.75" customHeight="1">
      <c r="A65" s="67"/>
      <c r="B65" s="68"/>
      <c r="C65" s="80"/>
      <c r="D65" s="69"/>
      <c r="E65" s="387"/>
      <c r="F65" s="69"/>
    </row>
    <row r="66" spans="1:6" ht="15.75" customHeight="1">
      <c r="A66" s="67" t="s">
        <v>436</v>
      </c>
      <c r="B66" s="68" t="s">
        <v>437</v>
      </c>
      <c r="C66" s="80" t="s">
        <v>72</v>
      </c>
      <c r="D66" s="69">
        <v>7</v>
      </c>
      <c r="E66" s="387"/>
      <c r="F66" s="69">
        <f>(D66*E66)</f>
        <v>0</v>
      </c>
    </row>
    <row r="67" spans="1:6" ht="15.75" customHeight="1">
      <c r="A67" s="67"/>
      <c r="B67" s="68"/>
      <c r="C67" s="80"/>
      <c r="D67" s="69"/>
      <c r="E67" s="387"/>
      <c r="F67" s="69"/>
    </row>
    <row r="68" spans="1:6" ht="15.75" customHeight="1">
      <c r="A68" s="67" t="s">
        <v>438</v>
      </c>
      <c r="B68" s="68" t="s">
        <v>439</v>
      </c>
      <c r="C68" s="80" t="s">
        <v>72</v>
      </c>
      <c r="D68" s="69">
        <v>1</v>
      </c>
      <c r="E68" s="387"/>
      <c r="F68" s="69">
        <f>(D68*E68)</f>
        <v>0</v>
      </c>
    </row>
    <row r="69" spans="1:6" ht="15.75" customHeight="1">
      <c r="A69" s="67"/>
      <c r="B69" s="68"/>
      <c r="C69" s="80"/>
      <c r="D69" s="69"/>
      <c r="E69" s="387"/>
      <c r="F69" s="69"/>
    </row>
    <row r="70" spans="1:6" ht="15.75" customHeight="1">
      <c r="A70" s="67" t="s">
        <v>440</v>
      </c>
      <c r="B70" s="68" t="s">
        <v>441</v>
      </c>
      <c r="C70" s="80" t="s">
        <v>72</v>
      </c>
      <c r="D70" s="69">
        <v>7</v>
      </c>
      <c r="E70" s="387"/>
      <c r="F70" s="69">
        <f>(D70*E70)</f>
        <v>0</v>
      </c>
    </row>
    <row r="71" spans="1:6" ht="15.75" customHeight="1">
      <c r="A71" s="67"/>
      <c r="B71" s="68"/>
      <c r="C71" s="80"/>
      <c r="D71" s="69"/>
      <c r="E71" s="387"/>
      <c r="F71" s="69"/>
    </row>
    <row r="72" spans="1:6" ht="15.75" customHeight="1">
      <c r="A72" s="67" t="s">
        <v>442</v>
      </c>
      <c r="B72" s="68" t="s">
        <v>443</v>
      </c>
      <c r="C72" s="80"/>
      <c r="D72" s="69"/>
      <c r="E72" s="387"/>
      <c r="F72" s="69"/>
    </row>
    <row r="73" spans="1:6" ht="15.75" customHeight="1">
      <c r="A73" s="67"/>
      <c r="B73" s="68" t="s">
        <v>444</v>
      </c>
      <c r="C73" s="80" t="s">
        <v>106</v>
      </c>
      <c r="D73" s="69">
        <v>40</v>
      </c>
      <c r="E73" s="387"/>
      <c r="F73" s="69">
        <f>(D73*E73)</f>
        <v>0</v>
      </c>
    </row>
    <row r="74" spans="1:6" ht="15.75" customHeight="1">
      <c r="A74" s="67"/>
      <c r="B74" s="68"/>
      <c r="C74" s="80"/>
      <c r="D74" s="69"/>
      <c r="E74" s="387"/>
      <c r="F74" s="69"/>
    </row>
    <row r="75" spans="1:6" ht="15.75" customHeight="1">
      <c r="A75" s="67" t="s">
        <v>445</v>
      </c>
      <c r="B75" s="68" t="s">
        <v>446</v>
      </c>
      <c r="C75" s="80" t="s">
        <v>72</v>
      </c>
      <c r="D75" s="69">
        <v>7</v>
      </c>
      <c r="E75" s="387"/>
      <c r="F75" s="69">
        <f>(D75*E75)</f>
        <v>0</v>
      </c>
    </row>
    <row r="76" spans="1:6" ht="15.75" customHeight="1">
      <c r="A76" s="67"/>
      <c r="B76" s="68"/>
      <c r="C76" s="80"/>
      <c r="D76" s="69"/>
      <c r="E76" s="387"/>
      <c r="F76" s="69"/>
    </row>
    <row r="77" spans="1:6" ht="15.75" customHeight="1">
      <c r="A77" s="67" t="s">
        <v>447</v>
      </c>
      <c r="B77" s="68" t="s">
        <v>448</v>
      </c>
      <c r="C77" s="80" t="s">
        <v>106</v>
      </c>
      <c r="D77" s="69">
        <v>3</v>
      </c>
      <c r="E77" s="387"/>
      <c r="F77" s="69">
        <f>(D77*E77)</f>
        <v>0</v>
      </c>
    </row>
    <row r="78" spans="1:6" ht="15.75" customHeight="1">
      <c r="A78" s="67"/>
      <c r="B78" s="68"/>
      <c r="C78" s="80"/>
      <c r="D78" s="69"/>
      <c r="E78" s="387"/>
      <c r="F78" s="69"/>
    </row>
    <row r="79" spans="1:6" ht="15.75" customHeight="1">
      <c r="A79" s="67" t="s">
        <v>449</v>
      </c>
      <c r="B79" s="68" t="s">
        <v>450</v>
      </c>
      <c r="C79" s="80" t="s">
        <v>106</v>
      </c>
      <c r="D79" s="69">
        <v>3</v>
      </c>
      <c r="E79" s="387"/>
      <c r="F79" s="69">
        <f>(D79*E79)</f>
        <v>0</v>
      </c>
    </row>
    <row r="80" spans="1:6" ht="15.75" customHeight="1">
      <c r="A80" s="67"/>
      <c r="B80" s="68"/>
      <c r="C80" s="80"/>
      <c r="D80" s="69"/>
      <c r="E80" s="387"/>
      <c r="F80" s="69"/>
    </row>
    <row r="81" spans="1:6" ht="15.75" customHeight="1">
      <c r="A81" s="67" t="s">
        <v>451</v>
      </c>
      <c r="B81" s="68" t="s">
        <v>452</v>
      </c>
      <c r="C81" s="80" t="s">
        <v>106</v>
      </c>
      <c r="D81" s="69">
        <v>4</v>
      </c>
      <c r="E81" s="387"/>
      <c r="F81" s="69">
        <f>(D81*E81)</f>
        <v>0</v>
      </c>
    </row>
    <row r="82" spans="1:6" ht="15.75" customHeight="1">
      <c r="A82" s="67"/>
      <c r="B82" s="68"/>
      <c r="C82" s="80"/>
      <c r="D82" s="69"/>
      <c r="E82" s="387"/>
      <c r="F82" s="69"/>
    </row>
    <row r="83" spans="1:6" ht="15.75" customHeight="1">
      <c r="A83" s="67" t="s">
        <v>453</v>
      </c>
      <c r="B83" s="68" t="s">
        <v>454</v>
      </c>
      <c r="C83" s="80" t="s">
        <v>106</v>
      </c>
      <c r="D83" s="69">
        <v>4</v>
      </c>
      <c r="E83" s="387"/>
      <c r="F83" s="69">
        <f>(D83*E83)</f>
        <v>0</v>
      </c>
    </row>
    <row r="84" spans="1:6" ht="15.75" customHeight="1">
      <c r="A84" s="67"/>
      <c r="B84" s="68"/>
      <c r="C84" s="80"/>
      <c r="D84" s="69"/>
      <c r="E84" s="387"/>
      <c r="F84" s="69"/>
    </row>
    <row r="85" spans="1:6" ht="15.75" customHeight="1">
      <c r="A85" s="67" t="s">
        <v>455</v>
      </c>
      <c r="B85" s="68" t="s">
        <v>456</v>
      </c>
      <c r="C85" s="80" t="s">
        <v>106</v>
      </c>
      <c r="D85" s="69">
        <v>4</v>
      </c>
      <c r="E85" s="387"/>
      <c r="F85" s="69">
        <f>(D85*E85)</f>
        <v>0</v>
      </c>
    </row>
    <row r="86" spans="1:6" ht="15.75" customHeight="1">
      <c r="A86" s="67"/>
      <c r="B86" s="68"/>
      <c r="C86" s="80"/>
      <c r="D86" s="69"/>
      <c r="E86" s="387"/>
      <c r="F86" s="69"/>
    </row>
    <row r="87" spans="1:6" ht="15.75" customHeight="1">
      <c r="A87" s="67" t="s">
        <v>457</v>
      </c>
      <c r="B87" s="68" t="s">
        <v>458</v>
      </c>
      <c r="C87" s="80" t="s">
        <v>106</v>
      </c>
      <c r="D87" s="69">
        <v>4</v>
      </c>
      <c r="E87" s="387"/>
      <c r="F87" s="69">
        <f>(D87*E87)</f>
        <v>0</v>
      </c>
    </row>
    <row r="88" spans="1:6" ht="15.75" customHeight="1">
      <c r="A88" s="67"/>
      <c r="B88" s="68"/>
      <c r="C88" s="80"/>
      <c r="D88" s="69"/>
      <c r="E88" s="387"/>
      <c r="F88" s="69"/>
    </row>
    <row r="89" spans="1:6" ht="15.75" customHeight="1">
      <c r="A89" s="67" t="s">
        <v>459</v>
      </c>
      <c r="B89" s="68" t="s">
        <v>460</v>
      </c>
      <c r="C89" s="80" t="s">
        <v>106</v>
      </c>
      <c r="D89" s="69">
        <v>4</v>
      </c>
      <c r="E89" s="387"/>
      <c r="F89" s="69">
        <f>(D89*E89)</f>
        <v>0</v>
      </c>
    </row>
    <row r="90" spans="1:6" ht="15.75" customHeight="1">
      <c r="A90" s="67"/>
      <c r="B90" s="68"/>
      <c r="C90" s="80"/>
      <c r="D90" s="69"/>
      <c r="E90" s="387"/>
      <c r="F90" s="69"/>
    </row>
    <row r="91" spans="1:6" ht="15.75" customHeight="1">
      <c r="A91" s="67" t="s">
        <v>461</v>
      </c>
      <c r="B91" s="68" t="s">
        <v>462</v>
      </c>
      <c r="C91" s="80" t="s">
        <v>463</v>
      </c>
      <c r="D91" s="69">
        <v>5</v>
      </c>
      <c r="E91" s="387"/>
      <c r="F91" s="69">
        <f>SUM(F49:F89)*D91%</f>
        <v>0</v>
      </c>
    </row>
    <row r="92" spans="1:6" ht="15.75" customHeight="1">
      <c r="A92" s="67"/>
      <c r="B92" s="68"/>
      <c r="C92" s="80"/>
      <c r="D92" s="69"/>
      <c r="E92" s="387"/>
      <c r="F92" s="69"/>
    </row>
    <row r="93" spans="1:6" ht="15.75" customHeight="1">
      <c r="A93" s="84"/>
      <c r="B93" s="85" t="s">
        <v>464</v>
      </c>
      <c r="C93" s="86"/>
      <c r="D93" s="87"/>
      <c r="E93" s="389"/>
      <c r="F93" s="87">
        <f>SUM(F48:F92)</f>
        <v>0</v>
      </c>
    </row>
    <row r="94" spans="1:6" ht="15.75" customHeight="1">
      <c r="A94" s="67"/>
      <c r="B94" s="68"/>
      <c r="C94" s="80"/>
      <c r="D94" s="69"/>
      <c r="E94" s="387"/>
      <c r="F94" s="69"/>
    </row>
    <row r="95" spans="1:6" ht="15.75" customHeight="1">
      <c r="A95" s="67"/>
      <c r="B95" s="68"/>
      <c r="C95" s="68"/>
      <c r="D95" s="69"/>
      <c r="E95" s="69"/>
      <c r="F95" s="69"/>
    </row>
  </sheetData>
  <sheetProtection algorithmName="SHA-512" hashValue="ATc8PwrXa0Y3EbklUw994Sr2oCZusQA1BVn8Sc08jLpdTVLWjWmZL73L8TtX9R5QQfs0TZ1vy/DEEeucbrg3mg==" saltValue="D7nnk0nZN9xEHA1fyk84CQ==" spinCount="100000" sheet="1" objects="1" scenarios="1" selectLockedCells="1"/>
  <mergeCells count="22">
    <mergeCell ref="B18:F18"/>
    <mergeCell ref="B19:F19"/>
    <mergeCell ref="B20:F20"/>
    <mergeCell ref="B28:F28"/>
    <mergeCell ref="B29:F29"/>
    <mergeCell ref="B21:F21"/>
    <mergeCell ref="B22:F22"/>
    <mergeCell ref="B23:F23"/>
    <mergeCell ref="B24:F24"/>
    <mergeCell ref="B25:F25"/>
    <mergeCell ref="B26:F26"/>
    <mergeCell ref="B27:F27"/>
    <mergeCell ref="B11:F11"/>
    <mergeCell ref="B12:F12"/>
    <mergeCell ref="B15:F15"/>
    <mergeCell ref="B16:F16"/>
    <mergeCell ref="B17:F17"/>
    <mergeCell ref="A2:B2"/>
    <mergeCell ref="C2:D2"/>
    <mergeCell ref="C4:D4"/>
    <mergeCell ref="C5:D5"/>
    <mergeCell ref="B10:F10"/>
  </mergeCells>
  <pageMargins left="0.78740157480314965" right="0.39370078740157483" top="0.59055118110236227" bottom="0.59055118110236227" header="0" footer="0"/>
  <pageSetup paperSize="9" scale="98" orientation="portrait" r:id="rId1"/>
  <headerFooter>
    <oddFooter>&amp;R00-032&amp;P/</oddFooter>
  </headerFooter>
  <rowBreaks count="1" manualBreakCount="1">
    <brk id="4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35"/>
  <sheetViews>
    <sheetView showZeros="0" view="pageBreakPreview" zoomScaleNormal="100" zoomScaleSheetLayoutView="100" workbookViewId="0">
      <selection activeCell="D30" sqref="D30"/>
    </sheetView>
  </sheetViews>
  <sheetFormatPr defaultColWidth="14.42578125" defaultRowHeight="12.75"/>
  <cols>
    <col min="1" max="7" width="9.140625" customWidth="1"/>
    <col min="8" max="8" width="18.140625" customWidth="1"/>
  </cols>
  <sheetData>
    <row r="1" spans="1:8">
      <c r="A1" s="88"/>
      <c r="B1" s="88"/>
      <c r="C1" s="88"/>
      <c r="D1" s="88"/>
      <c r="E1" s="88"/>
      <c r="F1" s="88"/>
      <c r="G1" s="88"/>
      <c r="H1" s="89"/>
    </row>
    <row r="2" spans="1:8">
      <c r="A2" s="90" t="s">
        <v>465</v>
      </c>
      <c r="B2" s="91"/>
      <c r="C2" s="92" t="s">
        <v>1</v>
      </c>
      <c r="D2" s="91"/>
      <c r="E2" s="93"/>
      <c r="F2" s="94"/>
      <c r="G2" s="94"/>
      <c r="H2" s="95"/>
    </row>
    <row r="3" spans="1:8">
      <c r="A3" s="96"/>
      <c r="B3" s="88"/>
      <c r="C3" s="92" t="s">
        <v>466</v>
      </c>
      <c r="D3" s="88"/>
      <c r="E3" s="96"/>
      <c r="F3" s="97"/>
      <c r="G3" s="97"/>
      <c r="H3" s="95"/>
    </row>
    <row r="4" spans="1:8">
      <c r="A4" s="96"/>
      <c r="B4" s="88"/>
      <c r="C4" s="92"/>
      <c r="D4" s="88"/>
      <c r="E4" s="96"/>
      <c r="F4" s="97"/>
      <c r="G4" s="97"/>
      <c r="H4" s="95"/>
    </row>
    <row r="5" spans="1:8">
      <c r="A5" s="90" t="s">
        <v>467</v>
      </c>
      <c r="B5" s="88"/>
      <c r="C5" s="92" t="s">
        <v>468</v>
      </c>
      <c r="D5" s="88"/>
      <c r="E5" s="96"/>
      <c r="F5" s="97"/>
      <c r="G5" s="97"/>
      <c r="H5" s="95"/>
    </row>
    <row r="6" spans="1:8">
      <c r="A6" s="96"/>
      <c r="B6" s="88"/>
      <c r="C6" s="92"/>
      <c r="D6" s="88"/>
      <c r="E6" s="96"/>
      <c r="F6" s="97"/>
      <c r="G6" s="97"/>
      <c r="H6" s="95"/>
    </row>
    <row r="7" spans="1:8">
      <c r="A7" s="93"/>
      <c r="B7" s="91"/>
      <c r="C7" s="92"/>
      <c r="D7" s="91"/>
      <c r="E7" s="93"/>
      <c r="F7" s="94"/>
      <c r="G7" s="94"/>
      <c r="H7" s="98"/>
    </row>
    <row r="8" spans="1:8">
      <c r="A8" s="93"/>
      <c r="B8" s="91"/>
      <c r="C8" s="92"/>
      <c r="D8" s="91"/>
      <c r="E8" s="93"/>
      <c r="F8" s="94"/>
      <c r="G8" s="94"/>
      <c r="H8" s="98"/>
    </row>
    <row r="9" spans="1:8">
      <c r="A9" s="90" t="s">
        <v>469</v>
      </c>
      <c r="B9" s="88"/>
      <c r="C9" s="99" t="s">
        <v>470</v>
      </c>
      <c r="D9" s="88"/>
      <c r="E9" s="96"/>
      <c r="F9" s="97"/>
      <c r="G9" s="97"/>
      <c r="H9" s="95"/>
    </row>
    <row r="10" spans="1:8">
      <c r="A10" s="96"/>
      <c r="B10" s="88"/>
      <c r="C10" s="100"/>
      <c r="D10" s="88"/>
      <c r="E10" s="96"/>
      <c r="F10" s="97"/>
      <c r="G10" s="97"/>
      <c r="H10" s="95"/>
    </row>
    <row r="11" spans="1:8">
      <c r="A11" s="90" t="s">
        <v>471</v>
      </c>
      <c r="B11" s="88"/>
      <c r="C11" s="100" t="s">
        <v>472</v>
      </c>
      <c r="D11" s="88"/>
      <c r="E11" s="96"/>
      <c r="F11" s="97"/>
      <c r="G11" s="97"/>
      <c r="H11" s="95"/>
    </row>
    <row r="12" spans="1:8">
      <c r="A12" s="96"/>
      <c r="B12" s="88"/>
      <c r="C12" s="100"/>
      <c r="D12" s="88"/>
      <c r="E12" s="96"/>
      <c r="F12" s="97"/>
      <c r="G12" s="97"/>
      <c r="H12" s="95"/>
    </row>
    <row r="13" spans="1:8">
      <c r="A13" s="90" t="s">
        <v>473</v>
      </c>
      <c r="B13" s="88"/>
      <c r="C13" s="100" t="s">
        <v>474</v>
      </c>
      <c r="D13" s="88"/>
      <c r="E13" s="96"/>
      <c r="F13" s="97"/>
      <c r="G13" s="97"/>
      <c r="H13" s="95"/>
    </row>
    <row r="14" spans="1:8">
      <c r="A14" s="96"/>
      <c r="B14" s="88"/>
      <c r="C14" s="100"/>
      <c r="D14" s="88"/>
      <c r="E14" s="96"/>
      <c r="F14" s="97"/>
      <c r="G14" s="97"/>
      <c r="H14" s="95"/>
    </row>
    <row r="15" spans="1:8">
      <c r="A15" s="90" t="s">
        <v>475</v>
      </c>
      <c r="B15" s="88"/>
      <c r="C15" s="99" t="s">
        <v>476</v>
      </c>
      <c r="D15" s="88"/>
      <c r="E15" s="96"/>
      <c r="F15" s="97"/>
      <c r="G15" s="97"/>
      <c r="H15" s="95"/>
    </row>
    <row r="16" spans="1:8">
      <c r="A16" s="101"/>
      <c r="B16" s="102"/>
      <c r="C16" s="102"/>
      <c r="D16" s="102"/>
      <c r="E16" s="101"/>
      <c r="F16" s="103"/>
      <c r="G16" s="103"/>
      <c r="H16" s="104"/>
    </row>
    <row r="17" spans="1:8">
      <c r="A17" s="96"/>
      <c r="B17" s="88"/>
      <c r="C17" s="88"/>
      <c r="D17" s="88"/>
      <c r="E17" s="96"/>
      <c r="F17" s="97"/>
      <c r="G17" s="97"/>
      <c r="H17" s="95"/>
    </row>
    <row r="18" spans="1:8">
      <c r="A18" s="93"/>
      <c r="B18" s="91"/>
      <c r="C18" s="91"/>
      <c r="D18" s="91"/>
      <c r="E18" s="93"/>
      <c r="F18" s="94"/>
      <c r="G18" s="94"/>
      <c r="H18" s="98"/>
    </row>
    <row r="19" spans="1:8" ht="23.25">
      <c r="A19" s="436" t="s">
        <v>477</v>
      </c>
      <c r="B19" s="433"/>
      <c r="C19" s="433"/>
      <c r="D19" s="433"/>
      <c r="E19" s="433"/>
      <c r="F19" s="433"/>
      <c r="G19" s="433"/>
      <c r="H19" s="433"/>
    </row>
    <row r="20" spans="1:8">
      <c r="A20" s="93"/>
      <c r="B20" s="91"/>
      <c r="C20" s="91"/>
      <c r="D20" s="91"/>
      <c r="E20" s="93"/>
      <c r="F20" s="94"/>
      <c r="G20" s="94"/>
      <c r="H20" s="98"/>
    </row>
    <row r="21" spans="1:8">
      <c r="A21" s="91"/>
      <c r="B21" s="91"/>
      <c r="C21" s="91"/>
      <c r="D21" s="91"/>
      <c r="E21" s="93"/>
      <c r="F21" s="94"/>
      <c r="G21" s="94"/>
      <c r="H21" s="98"/>
    </row>
    <row r="22" spans="1:8">
      <c r="A22" s="91"/>
      <c r="B22" s="91"/>
      <c r="C22" s="91"/>
      <c r="D22" s="91"/>
      <c r="E22" s="93"/>
      <c r="F22" s="94"/>
      <c r="G22" s="94"/>
      <c r="H22" s="98"/>
    </row>
    <row r="23" spans="1:8">
      <c r="A23" s="91"/>
      <c r="B23" s="91"/>
      <c r="C23" s="91"/>
      <c r="D23" s="91"/>
      <c r="E23" s="93"/>
      <c r="F23" s="94"/>
      <c r="G23" s="94"/>
      <c r="H23" s="98"/>
    </row>
    <row r="24" spans="1:8">
      <c r="A24" s="91"/>
      <c r="B24" s="91"/>
      <c r="C24" s="91"/>
      <c r="D24" s="91"/>
      <c r="E24" s="93"/>
      <c r="F24" s="94"/>
      <c r="G24" s="94"/>
      <c r="H24" s="98"/>
    </row>
    <row r="25" spans="1:8">
      <c r="A25" s="91"/>
      <c r="B25" s="91"/>
      <c r="C25" s="91"/>
      <c r="D25" s="91"/>
      <c r="E25" s="93"/>
      <c r="F25" s="94"/>
      <c r="G25" s="94"/>
      <c r="H25" s="98"/>
    </row>
    <row r="26" spans="1:8">
      <c r="A26" s="88"/>
      <c r="B26" s="96"/>
      <c r="C26" s="105"/>
      <c r="D26" s="91"/>
      <c r="E26" s="93"/>
      <c r="F26" s="88"/>
      <c r="G26" s="94"/>
      <c r="H26" s="106"/>
    </row>
    <row r="27" spans="1:8">
      <c r="A27" s="88" t="s">
        <v>478</v>
      </c>
      <c r="B27" s="107"/>
      <c r="C27" s="105"/>
      <c r="D27" s="91"/>
      <c r="E27" s="93"/>
      <c r="F27" s="94"/>
      <c r="G27" s="94"/>
      <c r="H27" s="106">
        <f>ZU_PROMETNA!F10</f>
        <v>0</v>
      </c>
    </row>
    <row r="28" spans="1:8">
      <c r="A28" s="88"/>
      <c r="B28" s="107"/>
      <c r="C28" s="105"/>
      <c r="D28" s="91"/>
      <c r="E28" s="93"/>
      <c r="F28" s="94"/>
      <c r="G28" s="94"/>
      <c r="H28" s="100"/>
    </row>
    <row r="29" spans="1:8">
      <c r="A29" s="88" t="s">
        <v>740</v>
      </c>
      <c r="B29" s="107"/>
      <c r="C29" s="105"/>
      <c r="D29" s="91"/>
      <c r="E29" s="93"/>
      <c r="F29" s="94"/>
      <c r="G29" s="94"/>
      <c r="H29" s="106">
        <f>Odvodnjavanje!F89</f>
        <v>0</v>
      </c>
    </row>
    <row r="30" spans="1:8">
      <c r="A30" s="88"/>
      <c r="B30" s="107"/>
      <c r="C30" s="105"/>
      <c r="D30" s="91"/>
      <c r="E30" s="93"/>
      <c r="F30" s="94"/>
      <c r="G30" s="94"/>
      <c r="H30" s="106"/>
    </row>
    <row r="31" spans="1:8">
      <c r="A31" s="102"/>
      <c r="B31" s="101"/>
      <c r="C31" s="108"/>
      <c r="D31" s="109"/>
      <c r="E31" s="110"/>
      <c r="F31" s="102"/>
      <c r="G31" s="111"/>
      <c r="H31" s="112"/>
    </row>
    <row r="32" spans="1:8">
      <c r="A32" s="88"/>
      <c r="B32" s="96"/>
      <c r="C32" s="105"/>
      <c r="D32" s="91"/>
      <c r="E32" s="93"/>
      <c r="F32" s="88"/>
      <c r="G32" s="94"/>
      <c r="H32" s="106"/>
    </row>
    <row r="33" spans="1:8">
      <c r="A33" s="93" t="s">
        <v>479</v>
      </c>
      <c r="B33" s="91"/>
      <c r="C33" s="105"/>
      <c r="D33" s="91"/>
      <c r="E33" s="93"/>
      <c r="F33" s="113"/>
      <c r="G33" s="94"/>
      <c r="H33" s="427">
        <f>SUM(H27:H30)</f>
        <v>0</v>
      </c>
    </row>
    <row r="34" spans="1:8">
      <c r="A34" s="93"/>
      <c r="B34" s="91"/>
      <c r="C34" s="105"/>
      <c r="D34" s="91"/>
      <c r="E34" s="93"/>
      <c r="F34" s="113"/>
      <c r="G34" s="94"/>
      <c r="H34" s="89"/>
    </row>
    <row r="35" spans="1:8">
      <c r="A35" s="93"/>
      <c r="B35" s="91"/>
      <c r="C35" s="105"/>
      <c r="D35" s="91"/>
      <c r="E35" s="93"/>
      <c r="F35" s="113"/>
      <c r="G35" s="94"/>
      <c r="H35" s="89"/>
    </row>
  </sheetData>
  <sheetProtection algorithmName="SHA-512" hashValue="VRAj//yGvj6NU6BtXAUhCQmf2hAy6WprV7iC/umuh9kE+kPfzU1ueLr9m4oaHPUMhr8F6FiA6KTRl1q9gjCDeg==" saltValue="oKpxi/pq2VelU2ANxwfXoQ==" spinCount="100000" sheet="1" objects="1" scenarios="1" selectLockedCells="1"/>
  <mergeCells count="1">
    <mergeCell ref="A19:H19"/>
  </mergeCells>
  <pageMargins left="0.98425196850393704" right="0.39370078740157483" top="1.3779527559055118" bottom="0.74803149606299213" header="0" footer="0"/>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88"/>
  <sheetViews>
    <sheetView showZeros="0" view="pageBreakPreview" topLeftCell="A53" zoomScaleNormal="100" zoomScaleSheetLayoutView="100" workbookViewId="0">
      <selection activeCell="E83" sqref="E83"/>
    </sheetView>
  </sheetViews>
  <sheetFormatPr defaultColWidth="14.42578125" defaultRowHeight="12.75"/>
  <cols>
    <col min="1" max="1" width="10.28515625" customWidth="1"/>
    <col min="2" max="2" width="42.42578125" customWidth="1"/>
    <col min="3" max="3" width="9.7109375" customWidth="1"/>
    <col min="4" max="4" width="8.7109375" customWidth="1"/>
    <col min="5" max="5" width="10.85546875" customWidth="1"/>
    <col min="6" max="6" width="8.42578125" customWidth="1"/>
  </cols>
  <sheetData>
    <row r="1" spans="1:6">
      <c r="A1" s="114" t="s">
        <v>480</v>
      </c>
      <c r="B1" s="114" t="s">
        <v>481</v>
      </c>
      <c r="C1" s="115"/>
      <c r="D1" s="115"/>
      <c r="E1" s="115"/>
      <c r="F1" s="115"/>
    </row>
    <row r="2" spans="1:6">
      <c r="A2" s="116"/>
      <c r="B2" s="116"/>
      <c r="C2" s="117"/>
      <c r="D2" s="117"/>
      <c r="E2" s="117"/>
      <c r="F2" s="117"/>
    </row>
    <row r="3" spans="1:6">
      <c r="A3" s="116"/>
      <c r="B3" s="116" t="s">
        <v>482</v>
      </c>
      <c r="C3" s="117"/>
      <c r="D3" s="117"/>
      <c r="E3" s="117"/>
      <c r="F3" s="117"/>
    </row>
    <row r="4" spans="1:6">
      <c r="A4" s="116"/>
      <c r="B4" s="116"/>
      <c r="C4" s="117"/>
      <c r="D4" s="117"/>
      <c r="E4" s="117"/>
      <c r="F4" s="117"/>
    </row>
    <row r="5" spans="1:6">
      <c r="A5" s="118" t="s">
        <v>483</v>
      </c>
      <c r="B5" s="118" t="s">
        <v>484</v>
      </c>
      <c r="C5" s="49"/>
      <c r="D5" s="49"/>
      <c r="E5" s="49"/>
      <c r="F5" s="49">
        <f>F22</f>
        <v>0</v>
      </c>
    </row>
    <row r="6" spans="1:6">
      <c r="A6" s="118" t="s">
        <v>485</v>
      </c>
      <c r="B6" s="118" t="s">
        <v>38</v>
      </c>
      <c r="C6" s="49"/>
      <c r="D6" s="49"/>
      <c r="E6" s="49"/>
      <c r="F6" s="49">
        <f>F53</f>
        <v>0</v>
      </c>
    </row>
    <row r="7" spans="1:6">
      <c r="A7" s="118" t="s">
        <v>486</v>
      </c>
      <c r="B7" s="118" t="s">
        <v>487</v>
      </c>
      <c r="C7" s="49"/>
      <c r="D7" s="49"/>
      <c r="E7" s="49"/>
      <c r="F7" s="49">
        <f>F69</f>
        <v>0</v>
      </c>
    </row>
    <row r="8" spans="1:6">
      <c r="A8" s="118" t="s">
        <v>488</v>
      </c>
      <c r="B8" s="5" t="s">
        <v>489</v>
      </c>
      <c r="C8" s="49"/>
      <c r="D8" s="49"/>
      <c r="E8" s="49"/>
      <c r="F8" s="49">
        <f>F75</f>
        <v>0</v>
      </c>
    </row>
    <row r="9" spans="1:6">
      <c r="A9" s="118" t="s">
        <v>490</v>
      </c>
      <c r="B9" s="5" t="s">
        <v>491</v>
      </c>
      <c r="C9" s="49"/>
      <c r="D9" s="49"/>
      <c r="E9" s="49"/>
      <c r="F9" s="49">
        <f>F85</f>
        <v>0</v>
      </c>
    </row>
    <row r="10" spans="1:6">
      <c r="A10" s="116"/>
      <c r="B10" s="118" t="s">
        <v>492</v>
      </c>
      <c r="C10" s="117"/>
      <c r="D10" s="117"/>
      <c r="E10" s="117"/>
      <c r="F10" s="49">
        <f>SUM(F5:F9)</f>
        <v>0</v>
      </c>
    </row>
    <row r="11" spans="1:6">
      <c r="A11" s="116"/>
      <c r="B11" s="118"/>
      <c r="C11" s="117"/>
      <c r="D11" s="117"/>
      <c r="E11" s="117"/>
      <c r="F11" s="49"/>
    </row>
    <row r="12" spans="1:6">
      <c r="A12" s="116"/>
      <c r="B12" s="118"/>
      <c r="C12" s="117"/>
      <c r="D12" s="117"/>
      <c r="E12" s="117"/>
      <c r="F12" s="49"/>
    </row>
    <row r="13" spans="1:6">
      <c r="A13" s="119" t="s">
        <v>493</v>
      </c>
      <c r="B13" s="119" t="s">
        <v>494</v>
      </c>
      <c r="C13" s="120" t="s">
        <v>65</v>
      </c>
      <c r="D13" s="120" t="s">
        <v>66</v>
      </c>
      <c r="E13" s="120" t="s">
        <v>67</v>
      </c>
      <c r="F13" s="120" t="s">
        <v>495</v>
      </c>
    </row>
    <row r="14" spans="1:6">
      <c r="A14" s="116"/>
      <c r="B14" s="116"/>
      <c r="C14" s="117"/>
      <c r="D14" s="117"/>
      <c r="E14" s="117"/>
      <c r="F14" s="117"/>
    </row>
    <row r="15" spans="1:6">
      <c r="A15" s="116" t="s">
        <v>483</v>
      </c>
      <c r="B15" s="116" t="s">
        <v>496</v>
      </c>
      <c r="C15" s="49"/>
      <c r="D15" s="49"/>
      <c r="E15" s="49"/>
      <c r="F15" s="49"/>
    </row>
    <row r="16" spans="1:6">
      <c r="A16" s="116"/>
      <c r="B16" s="116"/>
      <c r="C16" s="49"/>
      <c r="D16" s="49"/>
      <c r="E16" s="49"/>
      <c r="F16" s="49"/>
    </row>
    <row r="17" spans="1:6" ht="25.5">
      <c r="A17" s="116"/>
      <c r="B17" s="5" t="s">
        <v>497</v>
      </c>
      <c r="C17" s="49"/>
      <c r="D17" s="49"/>
      <c r="E17" s="49"/>
      <c r="F17" s="49"/>
    </row>
    <row r="18" spans="1:6">
      <c r="A18" s="116"/>
      <c r="B18" s="116"/>
      <c r="C18" s="49"/>
      <c r="D18" s="49"/>
      <c r="E18" s="380"/>
      <c r="F18" s="49"/>
    </row>
    <row r="19" spans="1:6">
      <c r="A19" s="118" t="s">
        <v>498</v>
      </c>
      <c r="B19" s="5" t="s">
        <v>499</v>
      </c>
      <c r="C19" s="49" t="s">
        <v>106</v>
      </c>
      <c r="D19" s="49">
        <v>6</v>
      </c>
      <c r="E19" s="380"/>
      <c r="F19" s="49">
        <f>D19*E19</f>
        <v>0</v>
      </c>
    </row>
    <row r="20" spans="1:6">
      <c r="A20" s="118"/>
      <c r="B20" s="118"/>
      <c r="C20" s="49"/>
      <c r="D20" s="49"/>
      <c r="E20" s="380"/>
      <c r="F20" s="49"/>
    </row>
    <row r="21" spans="1:6">
      <c r="A21" s="121"/>
      <c r="B21" s="122"/>
      <c r="C21" s="123"/>
      <c r="D21" s="123"/>
      <c r="E21" s="390"/>
      <c r="F21" s="123"/>
    </row>
    <row r="22" spans="1:6">
      <c r="A22" s="116" t="s">
        <v>483</v>
      </c>
      <c r="B22" s="116" t="s">
        <v>500</v>
      </c>
      <c r="C22" s="117"/>
      <c r="D22" s="117"/>
      <c r="E22" s="391"/>
      <c r="F22" s="117">
        <f>SUM(F19:F21)</f>
        <v>0</v>
      </c>
    </row>
    <row r="23" spans="1:6">
      <c r="A23" s="116"/>
      <c r="B23" s="116"/>
      <c r="C23" s="49"/>
      <c r="D23" s="49"/>
      <c r="E23" s="380"/>
      <c r="F23" s="49"/>
    </row>
    <row r="24" spans="1:6">
      <c r="A24" s="116" t="s">
        <v>485</v>
      </c>
      <c r="B24" s="116" t="s">
        <v>38</v>
      </c>
      <c r="C24" s="49"/>
      <c r="D24" s="49"/>
      <c r="E24" s="380"/>
      <c r="F24" s="49"/>
    </row>
    <row r="25" spans="1:6">
      <c r="A25" s="118"/>
      <c r="B25" s="118"/>
      <c r="C25" s="49"/>
      <c r="D25" s="49"/>
      <c r="E25" s="380"/>
      <c r="F25" s="49"/>
    </row>
    <row r="26" spans="1:6">
      <c r="A26" s="116" t="s">
        <v>501</v>
      </c>
      <c r="B26" s="116" t="s">
        <v>502</v>
      </c>
      <c r="C26" s="49"/>
      <c r="D26" s="49"/>
      <c r="E26" s="380"/>
      <c r="F26" s="49"/>
    </row>
    <row r="27" spans="1:6">
      <c r="A27" s="116"/>
      <c r="B27" s="116"/>
      <c r="C27" s="49"/>
      <c r="D27" s="49"/>
      <c r="E27" s="380"/>
      <c r="F27" s="49"/>
    </row>
    <row r="28" spans="1:6" ht="38.25">
      <c r="A28" s="118" t="s">
        <v>503</v>
      </c>
      <c r="B28" s="5" t="s">
        <v>504</v>
      </c>
      <c r="C28" s="49" t="s">
        <v>99</v>
      </c>
      <c r="D28" s="49">
        <v>9.5</v>
      </c>
      <c r="E28" s="380"/>
      <c r="F28" s="49">
        <f>D28*E28</f>
        <v>0</v>
      </c>
    </row>
    <row r="29" spans="1:6">
      <c r="A29" s="116"/>
      <c r="B29" s="124"/>
      <c r="C29" s="125"/>
      <c r="D29" s="126"/>
      <c r="E29" s="392"/>
      <c r="F29" s="127"/>
    </row>
    <row r="30" spans="1:6" ht="25.5">
      <c r="A30" s="118" t="s">
        <v>505</v>
      </c>
      <c r="B30" s="5" t="s">
        <v>506</v>
      </c>
      <c r="C30" s="128" t="s">
        <v>102</v>
      </c>
      <c r="D30" s="128">
        <v>13.5</v>
      </c>
      <c r="E30" s="380"/>
      <c r="F30" s="49">
        <f>D30*E30</f>
        <v>0</v>
      </c>
    </row>
    <row r="31" spans="1:6">
      <c r="A31" s="116"/>
      <c r="B31" s="129"/>
      <c r="C31" s="130"/>
      <c r="D31" s="131"/>
      <c r="E31" s="393"/>
      <c r="F31" s="132"/>
    </row>
    <row r="32" spans="1:6" ht="51">
      <c r="A32" s="118" t="s">
        <v>507</v>
      </c>
      <c r="B32" s="5" t="s">
        <v>508</v>
      </c>
      <c r="C32" s="49" t="s">
        <v>116</v>
      </c>
      <c r="D32" s="49">
        <f>35*0.15</f>
        <v>5.25</v>
      </c>
      <c r="E32" s="380"/>
      <c r="F32" s="49">
        <f>D32*E32</f>
        <v>0</v>
      </c>
    </row>
    <row r="33" spans="1:6">
      <c r="A33" s="118"/>
      <c r="B33" s="5"/>
      <c r="C33" s="49"/>
      <c r="D33" s="49"/>
      <c r="E33" s="380"/>
      <c r="F33" s="49"/>
    </row>
    <row r="34" spans="1:6" ht="25.5">
      <c r="A34" s="118" t="s">
        <v>509</v>
      </c>
      <c r="B34" s="5" t="s">
        <v>510</v>
      </c>
      <c r="C34" s="49" t="s">
        <v>116</v>
      </c>
      <c r="D34" s="49">
        <f>(D67)*0.6</f>
        <v>26.4</v>
      </c>
      <c r="E34" s="380"/>
      <c r="F34" s="49">
        <f>D34*E34</f>
        <v>0</v>
      </c>
    </row>
    <row r="35" spans="1:6">
      <c r="A35" s="118"/>
      <c r="B35" s="5"/>
      <c r="C35" s="49"/>
      <c r="D35" s="49"/>
      <c r="E35" s="380"/>
      <c r="F35" s="49"/>
    </row>
    <row r="36" spans="1:6" ht="25.5">
      <c r="A36" s="118" t="s">
        <v>511</v>
      </c>
      <c r="B36" s="5" t="s">
        <v>512</v>
      </c>
      <c r="C36" s="49" t="s">
        <v>116</v>
      </c>
      <c r="D36" s="49">
        <f>D34</f>
        <v>26.4</v>
      </c>
      <c r="E36" s="380"/>
      <c r="F36" s="49">
        <f>D36*E36</f>
        <v>0</v>
      </c>
    </row>
    <row r="37" spans="1:6">
      <c r="A37" s="118"/>
      <c r="B37" s="5"/>
      <c r="C37" s="49"/>
      <c r="D37" s="49"/>
      <c r="E37" s="380"/>
      <c r="F37" s="49"/>
    </row>
    <row r="38" spans="1:6">
      <c r="A38" s="116" t="s">
        <v>513</v>
      </c>
      <c r="B38" s="116" t="s">
        <v>514</v>
      </c>
      <c r="C38" s="49"/>
      <c r="D38" s="49"/>
      <c r="E38" s="380"/>
      <c r="F38" s="49"/>
    </row>
    <row r="39" spans="1:6">
      <c r="A39" s="116"/>
      <c r="B39" s="116"/>
      <c r="C39" s="49"/>
      <c r="D39" s="49"/>
      <c r="E39" s="380"/>
      <c r="F39" s="49"/>
    </row>
    <row r="40" spans="1:6" ht="51">
      <c r="A40" s="118" t="s">
        <v>515</v>
      </c>
      <c r="B40" s="5" t="s">
        <v>516</v>
      </c>
      <c r="C40" s="49" t="s">
        <v>99</v>
      </c>
      <c r="D40" s="49">
        <v>44</v>
      </c>
      <c r="E40" s="380"/>
      <c r="F40" s="49">
        <f>D40*E40</f>
        <v>0</v>
      </c>
    </row>
    <row r="41" spans="1:6">
      <c r="A41" s="118"/>
      <c r="B41" s="5"/>
      <c r="C41" s="49"/>
      <c r="D41" s="49"/>
      <c r="E41" s="380"/>
      <c r="F41" s="49"/>
    </row>
    <row r="42" spans="1:6">
      <c r="A42" s="116" t="s">
        <v>517</v>
      </c>
      <c r="B42" s="116" t="s">
        <v>518</v>
      </c>
      <c r="C42" s="49"/>
      <c r="D42" s="49"/>
      <c r="E42" s="380"/>
      <c r="F42" s="49"/>
    </row>
    <row r="43" spans="1:6">
      <c r="A43" s="116"/>
      <c r="B43" s="116"/>
      <c r="C43" s="49"/>
      <c r="D43" s="49"/>
      <c r="E43" s="380"/>
      <c r="F43" s="49"/>
    </row>
    <row r="44" spans="1:6" ht="51">
      <c r="A44" s="118" t="s">
        <v>519</v>
      </c>
      <c r="B44" s="133" t="s">
        <v>520</v>
      </c>
      <c r="C44" s="49" t="s">
        <v>116</v>
      </c>
      <c r="D44" s="49">
        <f>(D40)*0.4</f>
        <v>17.600000000000001</v>
      </c>
      <c r="E44" s="380"/>
      <c r="F44" s="49">
        <f>D44*E44</f>
        <v>0</v>
      </c>
    </row>
    <row r="45" spans="1:6">
      <c r="A45" s="118"/>
      <c r="B45" s="133"/>
      <c r="C45" s="49"/>
      <c r="D45" s="49"/>
      <c r="E45" s="380"/>
      <c r="F45" s="49"/>
    </row>
    <row r="46" spans="1:6">
      <c r="A46" s="116" t="s">
        <v>521</v>
      </c>
      <c r="B46" s="116" t="s">
        <v>522</v>
      </c>
      <c r="C46" s="49"/>
      <c r="D46" s="49"/>
      <c r="E46" s="380"/>
      <c r="F46" s="49"/>
    </row>
    <row r="47" spans="1:6">
      <c r="A47" s="116"/>
      <c r="B47" s="116"/>
      <c r="C47" s="49"/>
      <c r="D47" s="49"/>
      <c r="E47" s="380"/>
      <c r="F47" s="49"/>
    </row>
    <row r="48" spans="1:6" ht="25.5">
      <c r="A48" s="118" t="s">
        <v>523</v>
      </c>
      <c r="B48" s="5" t="s">
        <v>524</v>
      </c>
      <c r="C48" s="49" t="s">
        <v>116</v>
      </c>
      <c r="D48" s="49">
        <f>6.3*0.2</f>
        <v>1.26</v>
      </c>
      <c r="E48" s="380"/>
      <c r="F48" s="49">
        <f>D48*E48</f>
        <v>0</v>
      </c>
    </row>
    <row r="49" spans="1:6">
      <c r="A49" s="118"/>
      <c r="B49" s="5"/>
      <c r="C49" s="49"/>
      <c r="D49" s="49"/>
      <c r="E49" s="380"/>
      <c r="F49" s="49"/>
    </row>
    <row r="50" spans="1:6" ht="25.5">
      <c r="A50" s="118" t="s">
        <v>525</v>
      </c>
      <c r="B50" s="5" t="s">
        <v>526</v>
      </c>
      <c r="C50" s="49" t="s">
        <v>116</v>
      </c>
      <c r="D50" s="49">
        <f>6.3*0.2</f>
        <v>1.26</v>
      </c>
      <c r="E50" s="380"/>
      <c r="F50" s="49">
        <f>D50*E50</f>
        <v>0</v>
      </c>
    </row>
    <row r="51" spans="1:6">
      <c r="A51" s="118"/>
      <c r="B51" s="5"/>
      <c r="C51" s="49"/>
      <c r="D51" s="49"/>
      <c r="E51" s="380"/>
      <c r="F51" s="49"/>
    </row>
    <row r="52" spans="1:6">
      <c r="A52" s="121"/>
      <c r="B52" s="122"/>
      <c r="C52" s="123"/>
      <c r="D52" s="123"/>
      <c r="E52" s="390"/>
      <c r="F52" s="123"/>
    </row>
    <row r="53" spans="1:6">
      <c r="A53" s="116" t="s">
        <v>485</v>
      </c>
      <c r="B53" s="116" t="s">
        <v>38</v>
      </c>
      <c r="C53" s="117"/>
      <c r="D53" s="117"/>
      <c r="E53" s="391"/>
      <c r="F53" s="117">
        <f>SUM(F26:F51)</f>
        <v>0</v>
      </c>
    </row>
    <row r="54" spans="1:6">
      <c r="A54" s="116"/>
      <c r="B54" s="116"/>
      <c r="C54" s="49"/>
      <c r="D54" s="49"/>
      <c r="E54" s="380"/>
      <c r="F54" s="49"/>
    </row>
    <row r="55" spans="1:6">
      <c r="A55" s="116" t="s">
        <v>486</v>
      </c>
      <c r="B55" s="116" t="s">
        <v>527</v>
      </c>
      <c r="C55" s="49"/>
      <c r="D55" s="49"/>
      <c r="E55" s="380"/>
      <c r="F55" s="49"/>
    </row>
    <row r="56" spans="1:6">
      <c r="A56" s="118"/>
      <c r="B56" s="5"/>
      <c r="C56" s="49"/>
      <c r="D56" s="49"/>
      <c r="E56" s="380"/>
      <c r="F56" s="49"/>
    </row>
    <row r="57" spans="1:6">
      <c r="A57" s="116" t="s">
        <v>528</v>
      </c>
      <c r="B57" s="4" t="s">
        <v>529</v>
      </c>
      <c r="C57" s="49"/>
      <c r="D57" s="49"/>
      <c r="E57" s="380"/>
      <c r="F57" s="49"/>
    </row>
    <row r="58" spans="1:6">
      <c r="A58" s="116"/>
      <c r="B58" s="4"/>
      <c r="C58" s="49"/>
      <c r="D58" s="49"/>
      <c r="E58" s="380"/>
      <c r="F58" s="49"/>
    </row>
    <row r="59" spans="1:6" ht="38.25">
      <c r="A59" s="118" t="s">
        <v>530</v>
      </c>
      <c r="B59" s="5" t="s">
        <v>531</v>
      </c>
      <c r="C59" s="49" t="s">
        <v>116</v>
      </c>
      <c r="D59" s="49">
        <f>(D40)*0.3</f>
        <v>13.2</v>
      </c>
      <c r="E59" s="380"/>
      <c r="F59" s="49">
        <f>D59*E59</f>
        <v>0</v>
      </c>
    </row>
    <row r="60" spans="1:6">
      <c r="A60" s="118"/>
      <c r="B60" s="5"/>
      <c r="C60" s="49"/>
      <c r="D60" s="49"/>
      <c r="E60" s="380"/>
      <c r="F60" s="49"/>
    </row>
    <row r="61" spans="1:6">
      <c r="A61" s="116" t="s">
        <v>532</v>
      </c>
      <c r="B61" s="4" t="s">
        <v>533</v>
      </c>
      <c r="C61" s="49"/>
      <c r="D61" s="49"/>
      <c r="E61" s="380"/>
      <c r="F61" s="49"/>
    </row>
    <row r="62" spans="1:6">
      <c r="A62" s="116"/>
      <c r="B62" s="4"/>
      <c r="C62" s="49"/>
      <c r="D62" s="49"/>
      <c r="E62" s="380"/>
      <c r="F62" s="49"/>
    </row>
    <row r="63" spans="1:6" ht="25.5">
      <c r="A63" s="118" t="s">
        <v>534</v>
      </c>
      <c r="B63" s="5" t="s">
        <v>535</v>
      </c>
      <c r="C63" s="49" t="s">
        <v>99</v>
      </c>
      <c r="D63" s="49">
        <f>D67</f>
        <v>44</v>
      </c>
      <c r="E63" s="380"/>
      <c r="F63" s="49">
        <f>E63*D63</f>
        <v>0</v>
      </c>
    </row>
    <row r="64" spans="1:6">
      <c r="A64" s="118"/>
      <c r="B64" s="5"/>
      <c r="C64" s="49"/>
      <c r="D64" s="49"/>
      <c r="E64" s="380"/>
      <c r="F64" s="49"/>
    </row>
    <row r="65" spans="1:6">
      <c r="A65" s="116" t="s">
        <v>536</v>
      </c>
      <c r="B65" s="4" t="s">
        <v>537</v>
      </c>
      <c r="C65" s="49"/>
      <c r="D65" s="49"/>
      <c r="E65" s="380"/>
      <c r="F65" s="49"/>
    </row>
    <row r="66" spans="1:6">
      <c r="A66" s="116"/>
      <c r="B66" s="4"/>
      <c r="C66" s="49"/>
      <c r="D66" s="49"/>
      <c r="E66" s="380"/>
      <c r="F66" s="49"/>
    </row>
    <row r="67" spans="1:6" ht="25.5">
      <c r="A67" s="118" t="s">
        <v>538</v>
      </c>
      <c r="B67" s="5" t="s">
        <v>539</v>
      </c>
      <c r="C67" s="49" t="s">
        <v>99</v>
      </c>
      <c r="D67" s="49">
        <f>D40</f>
        <v>44</v>
      </c>
      <c r="E67" s="380"/>
      <c r="F67" s="49">
        <f>D67*E67</f>
        <v>0</v>
      </c>
    </row>
    <row r="68" spans="1:6">
      <c r="A68" s="134"/>
      <c r="B68" s="135"/>
      <c r="C68" s="123"/>
      <c r="D68" s="123"/>
      <c r="E68" s="390"/>
      <c r="F68" s="123"/>
    </row>
    <row r="69" spans="1:6">
      <c r="A69" s="116" t="s">
        <v>486</v>
      </c>
      <c r="B69" s="116" t="s">
        <v>540</v>
      </c>
      <c r="C69" s="117"/>
      <c r="D69" s="117"/>
      <c r="E69" s="391"/>
      <c r="F69" s="117">
        <f>SUM(F59:F68)</f>
        <v>0</v>
      </c>
    </row>
    <row r="70" spans="1:6">
      <c r="A70" s="116"/>
      <c r="B70" s="116"/>
      <c r="C70" s="49"/>
      <c r="D70" s="49"/>
      <c r="E70" s="380"/>
      <c r="F70" s="49"/>
    </row>
    <row r="71" spans="1:6" ht="25.5">
      <c r="A71" s="116" t="s">
        <v>488</v>
      </c>
      <c r="B71" s="4" t="s">
        <v>541</v>
      </c>
      <c r="C71" s="49"/>
      <c r="D71" s="49"/>
      <c r="E71" s="380"/>
      <c r="F71" s="49"/>
    </row>
    <row r="72" spans="1:6">
      <c r="A72" s="116"/>
      <c r="B72" s="4"/>
      <c r="C72" s="49"/>
      <c r="D72" s="49"/>
      <c r="E72" s="380"/>
      <c r="F72" s="49"/>
    </row>
    <row r="73" spans="1:6" ht="38.25">
      <c r="A73" s="118" t="s">
        <v>542</v>
      </c>
      <c r="B73" s="5" t="s">
        <v>543</v>
      </c>
      <c r="C73" s="49" t="s">
        <v>102</v>
      </c>
      <c r="D73" s="49">
        <v>10</v>
      </c>
      <c r="E73" s="380"/>
      <c r="F73" s="49">
        <f>D73*E73</f>
        <v>0</v>
      </c>
    </row>
    <row r="74" spans="1:6">
      <c r="A74" s="121"/>
      <c r="B74" s="122"/>
      <c r="C74" s="123"/>
      <c r="D74" s="123"/>
      <c r="E74" s="390"/>
      <c r="F74" s="123"/>
    </row>
    <row r="75" spans="1:6" ht="25.5">
      <c r="A75" s="116" t="s">
        <v>488</v>
      </c>
      <c r="B75" s="4" t="s">
        <v>544</v>
      </c>
      <c r="C75" s="49"/>
      <c r="D75" s="49"/>
      <c r="E75" s="380"/>
      <c r="F75" s="117">
        <f>SUM(F73:F74)</f>
        <v>0</v>
      </c>
    </row>
    <row r="76" spans="1:6">
      <c r="A76" s="116"/>
      <c r="B76" s="4"/>
      <c r="C76" s="49"/>
      <c r="D76" s="49"/>
      <c r="E76" s="380"/>
      <c r="F76" s="49"/>
    </row>
    <row r="77" spans="1:6">
      <c r="A77" s="116" t="s">
        <v>490</v>
      </c>
      <c r="B77" s="4" t="s">
        <v>491</v>
      </c>
      <c r="C77" s="49"/>
      <c r="D77" s="49"/>
      <c r="E77" s="380"/>
      <c r="F77" s="49"/>
    </row>
    <row r="78" spans="1:6">
      <c r="A78" s="118"/>
      <c r="B78" s="5"/>
      <c r="C78" s="49"/>
      <c r="D78" s="49"/>
      <c r="E78" s="380"/>
      <c r="F78" s="49"/>
    </row>
    <row r="79" spans="1:6" ht="38.25">
      <c r="A79" s="118" t="s">
        <v>545</v>
      </c>
      <c r="B79" s="5" t="s">
        <v>546</v>
      </c>
      <c r="C79" s="49" t="s">
        <v>102</v>
      </c>
      <c r="D79" s="49">
        <v>14</v>
      </c>
      <c r="E79" s="380"/>
      <c r="F79" s="49">
        <f>D79*E79</f>
        <v>0</v>
      </c>
    </row>
    <row r="80" spans="1:6">
      <c r="A80" s="118"/>
      <c r="B80" s="5"/>
      <c r="C80" s="49"/>
      <c r="D80" s="49"/>
      <c r="E80" s="380"/>
      <c r="F80" s="49"/>
    </row>
    <row r="81" spans="1:6" ht="25.5">
      <c r="A81" s="118" t="s">
        <v>547</v>
      </c>
      <c r="B81" s="5" t="s">
        <v>548</v>
      </c>
      <c r="C81" s="49" t="s">
        <v>102</v>
      </c>
      <c r="D81" s="49">
        <f>D79</f>
        <v>14</v>
      </c>
      <c r="E81" s="380"/>
      <c r="F81" s="49">
        <f>D81*E81</f>
        <v>0</v>
      </c>
    </row>
    <row r="82" spans="1:6">
      <c r="A82" s="118"/>
      <c r="B82" s="5"/>
      <c r="C82" s="49"/>
      <c r="D82" s="49"/>
      <c r="E82" s="380"/>
      <c r="F82" s="49"/>
    </row>
    <row r="83" spans="1:6" ht="51">
      <c r="A83" s="118" t="s">
        <v>549</v>
      </c>
      <c r="B83" s="5" t="s">
        <v>550</v>
      </c>
      <c r="C83" s="49" t="s">
        <v>102</v>
      </c>
      <c r="D83" s="49">
        <v>2.5</v>
      </c>
      <c r="E83" s="380"/>
      <c r="F83" s="49">
        <f>D83*E83</f>
        <v>0</v>
      </c>
    </row>
    <row r="84" spans="1:6">
      <c r="A84" s="121"/>
      <c r="B84" s="122"/>
      <c r="C84" s="123"/>
      <c r="D84" s="123"/>
      <c r="E84" s="123"/>
      <c r="F84" s="123"/>
    </row>
    <row r="85" spans="1:6">
      <c r="A85" s="116" t="s">
        <v>490</v>
      </c>
      <c r="B85" s="4" t="s">
        <v>551</v>
      </c>
      <c r="C85" s="49"/>
      <c r="D85" s="49"/>
      <c r="E85" s="49"/>
      <c r="F85" s="117">
        <f>SUM(F79:F83)</f>
        <v>0</v>
      </c>
    </row>
    <row r="86" spans="1:6">
      <c r="A86" s="116"/>
      <c r="B86" s="4"/>
      <c r="C86" s="49"/>
      <c r="D86" s="49"/>
      <c r="E86" s="49"/>
      <c r="F86" s="117"/>
    </row>
    <row r="87" spans="1:6">
      <c r="A87" s="116" t="s">
        <v>480</v>
      </c>
      <c r="B87" s="116" t="s">
        <v>552</v>
      </c>
      <c r="C87" s="49"/>
      <c r="D87" s="49"/>
      <c r="E87" s="49"/>
      <c r="F87" s="117">
        <f>F85+F75+F69+F53+F22</f>
        <v>0</v>
      </c>
    </row>
    <row r="88" spans="1:6">
      <c r="A88" s="100"/>
      <c r="B88" s="100"/>
      <c r="C88" s="100"/>
      <c r="D88" s="100"/>
      <c r="E88" s="100"/>
      <c r="F88" s="100"/>
    </row>
  </sheetData>
  <sheetProtection algorithmName="SHA-512" hashValue="dvF8cWxHUsE+XvdXaKdnl5DSGROgespgasJVzW2l+CVIk7yIYCEpRp3RyVXy2J5qLFF6+9uipdYjxxdtiimj8Q==" saltValue="K+8ZkstKGkCWdmOa9xpDhA==" spinCount="100000" sheet="1" objects="1" scenarios="1" selectLockedCells="1"/>
  <pageMargins left="0.98425196850393704" right="0.39370078740157483" top="1.3779527559055118" bottom="0.78740157480314965" header="0" footer="0"/>
  <pageSetup paperSize="9" scale="99" orientation="portrait" r:id="rId1"/>
  <headerFooter>
    <oddHeader>&amp;C</oddHeader>
  </headerFooter>
  <rowBreaks count="1" manualBreakCount="1">
    <brk id="41"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90"/>
  <sheetViews>
    <sheetView showZeros="0" view="pageBreakPreview" topLeftCell="A40" zoomScaleNormal="100" zoomScaleSheetLayoutView="100" workbookViewId="0">
      <selection activeCell="E82" sqref="E82:E85"/>
    </sheetView>
  </sheetViews>
  <sheetFormatPr defaultColWidth="14.42578125" defaultRowHeight="15" customHeight="1"/>
  <cols>
    <col min="1" max="1" width="5.85546875" customWidth="1"/>
    <col min="2" max="2" width="37.7109375" customWidth="1"/>
    <col min="3" max="3" width="8.28515625" customWidth="1"/>
    <col min="4" max="4" width="5.5703125" customWidth="1"/>
    <col min="5" max="5" width="8.42578125" customWidth="1"/>
    <col min="6" max="6" width="10.5703125" customWidth="1"/>
  </cols>
  <sheetData>
    <row r="1" spans="1:6" ht="12.75" customHeight="1">
      <c r="A1" s="114" t="s">
        <v>553</v>
      </c>
      <c r="B1" s="114" t="s">
        <v>554</v>
      </c>
      <c r="C1" s="115"/>
      <c r="D1" s="115"/>
      <c r="E1" s="115"/>
      <c r="F1" s="115"/>
    </row>
    <row r="2" spans="1:6" ht="12.75" customHeight="1">
      <c r="A2" s="116"/>
      <c r="B2" s="116"/>
      <c r="C2" s="117"/>
      <c r="D2" s="117"/>
      <c r="E2" s="117"/>
      <c r="F2" s="117"/>
    </row>
    <row r="3" spans="1:6" ht="12.75" customHeight="1">
      <c r="A3" s="116"/>
      <c r="B3" s="116" t="s">
        <v>555</v>
      </c>
      <c r="C3" s="117"/>
      <c r="D3" s="117"/>
      <c r="E3" s="117"/>
      <c r="F3" s="117"/>
    </row>
    <row r="4" spans="1:6" ht="12.75" customHeight="1">
      <c r="A4" s="116"/>
      <c r="B4" s="116"/>
      <c r="C4" s="117"/>
      <c r="D4" s="117"/>
      <c r="E4" s="117"/>
      <c r="F4" s="117"/>
    </row>
    <row r="5" spans="1:6" ht="12.75" customHeight="1">
      <c r="A5" s="118" t="s">
        <v>556</v>
      </c>
      <c r="B5" s="118" t="s">
        <v>484</v>
      </c>
      <c r="C5" s="49"/>
      <c r="D5" s="49"/>
      <c r="E5" s="49"/>
      <c r="F5" s="49">
        <f>F24</f>
        <v>0</v>
      </c>
    </row>
    <row r="6" spans="1:6" ht="12.75" customHeight="1">
      <c r="A6" s="118" t="s">
        <v>557</v>
      </c>
      <c r="B6" s="118" t="s">
        <v>38</v>
      </c>
      <c r="C6" s="49"/>
      <c r="D6" s="49"/>
      <c r="E6" s="49"/>
      <c r="F6" s="49">
        <f>F55</f>
        <v>0</v>
      </c>
    </row>
    <row r="7" spans="1:6" ht="12.75" customHeight="1">
      <c r="A7" s="118" t="s">
        <v>558</v>
      </c>
      <c r="B7" s="118" t="s">
        <v>559</v>
      </c>
      <c r="C7" s="49"/>
      <c r="D7" s="49"/>
      <c r="E7" s="49"/>
      <c r="F7" s="49">
        <f>F77</f>
        <v>0</v>
      </c>
    </row>
    <row r="8" spans="1:6" ht="12.75" customHeight="1">
      <c r="A8" s="118" t="s">
        <v>560</v>
      </c>
      <c r="B8" s="5" t="s">
        <v>561</v>
      </c>
      <c r="C8" s="49"/>
      <c r="D8" s="49"/>
      <c r="E8" s="49"/>
      <c r="F8" s="49">
        <f>F87</f>
        <v>0</v>
      </c>
    </row>
    <row r="9" spans="1:6" ht="12.75" customHeight="1">
      <c r="A9" s="114"/>
      <c r="B9" s="136" t="s">
        <v>492</v>
      </c>
      <c r="C9" s="115"/>
      <c r="D9" s="115"/>
      <c r="E9" s="115"/>
      <c r="F9" s="137">
        <f>SUM(F5:F8)</f>
        <v>0</v>
      </c>
    </row>
    <row r="10" spans="1:6" ht="12.75" customHeight="1">
      <c r="A10" s="138"/>
      <c r="B10" s="5"/>
      <c r="C10" s="139"/>
      <c r="D10" s="140"/>
      <c r="E10" s="100"/>
      <c r="F10" s="100"/>
    </row>
    <row r="11" spans="1:6" ht="12" customHeight="1">
      <c r="A11" s="437" t="s">
        <v>562</v>
      </c>
      <c r="B11" s="433"/>
      <c r="C11" s="139"/>
      <c r="D11" s="140"/>
      <c r="E11" s="100"/>
      <c r="F11" s="100"/>
    </row>
    <row r="12" spans="1:6" ht="12.75" customHeight="1">
      <c r="A12" s="138"/>
      <c r="B12" s="5"/>
      <c r="C12" s="139"/>
      <c r="D12" s="140"/>
      <c r="E12" s="100"/>
      <c r="F12" s="100"/>
    </row>
    <row r="13" spans="1:6" ht="12.75" customHeight="1">
      <c r="A13" s="141" t="s">
        <v>563</v>
      </c>
      <c r="B13" s="142" t="s">
        <v>564</v>
      </c>
      <c r="C13" s="143" t="s">
        <v>565</v>
      </c>
      <c r="D13" s="144" t="s">
        <v>566</v>
      </c>
      <c r="E13" s="145" t="s">
        <v>567</v>
      </c>
      <c r="F13" s="144" t="s">
        <v>568</v>
      </c>
    </row>
    <row r="14" spans="1:6" ht="12.75" customHeight="1">
      <c r="A14" s="138"/>
      <c r="B14" s="5"/>
      <c r="C14" s="139"/>
      <c r="D14" s="140"/>
      <c r="E14" s="146"/>
      <c r="F14" s="100"/>
    </row>
    <row r="15" spans="1:6" ht="12.75" customHeight="1">
      <c r="A15" s="147" t="s">
        <v>13</v>
      </c>
      <c r="B15" s="148" t="s">
        <v>569</v>
      </c>
      <c r="C15" s="149"/>
      <c r="D15" s="150"/>
      <c r="E15" s="151"/>
      <c r="F15" s="151"/>
    </row>
    <row r="16" spans="1:6" ht="12.75" customHeight="1">
      <c r="A16" s="138"/>
      <c r="B16" s="4"/>
      <c r="C16" s="152"/>
      <c r="D16" s="153"/>
      <c r="E16" s="92"/>
      <c r="F16" s="92"/>
    </row>
    <row r="17" spans="1:6" ht="12.75" customHeight="1">
      <c r="A17" s="154" t="s">
        <v>570</v>
      </c>
      <c r="B17" s="155" t="s">
        <v>571</v>
      </c>
      <c r="C17" s="152"/>
      <c r="D17" s="153"/>
      <c r="E17" s="92"/>
      <c r="F17" s="92"/>
    </row>
    <row r="18" spans="1:6" ht="12.75" customHeight="1">
      <c r="A18" s="138"/>
      <c r="B18" s="5"/>
      <c r="C18" s="139"/>
      <c r="D18" s="140"/>
      <c r="E18" s="100"/>
      <c r="F18" s="100"/>
    </row>
    <row r="19" spans="1:6" ht="12.75" customHeight="1">
      <c r="A19" s="156" t="s">
        <v>572</v>
      </c>
      <c r="B19" s="5" t="s">
        <v>573</v>
      </c>
      <c r="C19" s="139"/>
      <c r="D19" s="140"/>
      <c r="E19" s="146"/>
      <c r="F19" s="146"/>
    </row>
    <row r="20" spans="1:6" ht="11.25" customHeight="1">
      <c r="A20" s="156"/>
      <c r="B20" s="5"/>
      <c r="C20" s="139">
        <v>2</v>
      </c>
      <c r="D20" s="140" t="s">
        <v>574</v>
      </c>
      <c r="E20" s="394"/>
      <c r="F20" s="146">
        <f>C20*E20</f>
        <v>0</v>
      </c>
    </row>
    <row r="21" spans="1:6" ht="12.75" customHeight="1">
      <c r="A21" s="157"/>
      <c r="B21" s="122"/>
      <c r="C21" s="158"/>
      <c r="D21" s="159"/>
      <c r="E21" s="395"/>
      <c r="F21" s="160"/>
    </row>
    <row r="22" spans="1:6" ht="15" customHeight="1">
      <c r="A22" s="161" t="s">
        <v>570</v>
      </c>
      <c r="B22" s="148" t="s">
        <v>575</v>
      </c>
      <c r="C22" s="162"/>
      <c r="D22" s="148"/>
      <c r="E22" s="396"/>
      <c r="F22" s="163">
        <f>SUM(F19:F20)</f>
        <v>0</v>
      </c>
    </row>
    <row r="23" spans="1:6" ht="9.75" customHeight="1">
      <c r="A23" s="164"/>
      <c r="B23" s="165"/>
      <c r="C23" s="166"/>
      <c r="D23" s="167"/>
      <c r="E23" s="397"/>
      <c r="F23" s="168"/>
    </row>
    <row r="24" spans="1:6" ht="12.75" customHeight="1">
      <c r="A24" s="147" t="s">
        <v>13</v>
      </c>
      <c r="B24" s="148" t="s">
        <v>576</v>
      </c>
      <c r="C24" s="152"/>
      <c r="D24" s="153"/>
      <c r="E24" s="398"/>
      <c r="F24" s="169">
        <f>F22</f>
        <v>0</v>
      </c>
    </row>
    <row r="25" spans="1:6" ht="12.75" customHeight="1">
      <c r="A25" s="147"/>
      <c r="B25" s="148"/>
      <c r="C25" s="152"/>
      <c r="D25" s="153"/>
      <c r="E25" s="398"/>
      <c r="F25" s="169"/>
    </row>
    <row r="26" spans="1:6" ht="12.75" customHeight="1">
      <c r="A26" s="147" t="s">
        <v>15</v>
      </c>
      <c r="B26" s="148" t="s">
        <v>577</v>
      </c>
      <c r="C26" s="152"/>
      <c r="D26" s="153"/>
      <c r="E26" s="398"/>
      <c r="F26" s="169"/>
    </row>
    <row r="27" spans="1:6" ht="12.75" customHeight="1">
      <c r="A27" s="147"/>
      <c r="B27" s="148"/>
      <c r="C27" s="152"/>
      <c r="D27" s="153"/>
      <c r="E27" s="398"/>
      <c r="F27" s="169"/>
    </row>
    <row r="28" spans="1:6" ht="12.75" customHeight="1">
      <c r="A28" s="154" t="s">
        <v>578</v>
      </c>
      <c r="B28" s="155" t="s">
        <v>579</v>
      </c>
      <c r="C28" s="170"/>
      <c r="D28" s="171"/>
      <c r="E28" s="399"/>
      <c r="F28" s="172"/>
    </row>
    <row r="29" spans="1:6" ht="12.75" customHeight="1">
      <c r="A29" s="138"/>
      <c r="B29" s="173"/>
      <c r="C29" s="174"/>
      <c r="D29" s="140"/>
      <c r="E29" s="400"/>
      <c r="F29" s="146"/>
    </row>
    <row r="30" spans="1:6" ht="12.75" customHeight="1">
      <c r="A30" s="175" t="s">
        <v>580</v>
      </c>
      <c r="B30" s="5" t="s">
        <v>581</v>
      </c>
      <c r="C30" s="139"/>
      <c r="D30" s="176"/>
      <c r="E30" s="400"/>
      <c r="F30" s="146"/>
    </row>
    <row r="31" spans="1:6" ht="12.75" customHeight="1">
      <c r="A31" s="138"/>
      <c r="B31" s="5"/>
      <c r="C31" s="139">
        <f>2.5*0.65</f>
        <v>1.625</v>
      </c>
      <c r="D31" s="140" t="s">
        <v>116</v>
      </c>
      <c r="E31" s="400"/>
      <c r="F31" s="146">
        <f>C31*E31</f>
        <v>0</v>
      </c>
    </row>
    <row r="32" spans="1:6" ht="12.75" customHeight="1">
      <c r="A32" s="138"/>
      <c r="B32" s="5"/>
      <c r="C32" s="139"/>
      <c r="D32" s="140"/>
      <c r="E32" s="400"/>
      <c r="F32" s="146"/>
    </row>
    <row r="33" spans="1:6" ht="12.75" customHeight="1">
      <c r="A33" s="175" t="s">
        <v>582</v>
      </c>
      <c r="B33" s="5" t="s">
        <v>583</v>
      </c>
      <c r="C33" s="139"/>
      <c r="D33" s="140"/>
      <c r="E33" s="400"/>
      <c r="F33" s="146"/>
    </row>
    <row r="34" spans="1:6" ht="12.75" customHeight="1">
      <c r="A34" s="47"/>
      <c r="B34" s="5"/>
      <c r="C34" s="139">
        <f>C31-C37</f>
        <v>0.73124999999999996</v>
      </c>
      <c r="D34" s="140" t="s">
        <v>116</v>
      </c>
      <c r="E34" s="400"/>
      <c r="F34" s="146">
        <f>C34*E34</f>
        <v>0</v>
      </c>
    </row>
    <row r="35" spans="1:6" ht="13.5" customHeight="1">
      <c r="A35" s="138"/>
      <c r="B35" s="5"/>
      <c r="C35" s="139"/>
      <c r="D35" s="140"/>
      <c r="E35" s="400"/>
      <c r="F35" s="146"/>
    </row>
    <row r="36" spans="1:6" ht="81.75" customHeight="1">
      <c r="A36" s="175" t="s">
        <v>584</v>
      </c>
      <c r="B36" s="5" t="s">
        <v>585</v>
      </c>
      <c r="C36" s="139"/>
      <c r="D36" s="140"/>
      <c r="E36" s="400"/>
      <c r="F36" s="146"/>
    </row>
    <row r="37" spans="1:6" ht="12.75" customHeight="1">
      <c r="A37" s="138"/>
      <c r="B37" s="5"/>
      <c r="C37" s="139">
        <f>C31*0.55</f>
        <v>0.89375000000000004</v>
      </c>
      <c r="D37" s="140" t="s">
        <v>116</v>
      </c>
      <c r="E37" s="400"/>
      <c r="F37" s="146">
        <f>C37*E37</f>
        <v>0</v>
      </c>
    </row>
    <row r="38" spans="1:6" ht="11.25" customHeight="1">
      <c r="A38" s="177"/>
      <c r="B38" s="122"/>
      <c r="C38" s="158"/>
      <c r="D38" s="159"/>
      <c r="E38" s="401"/>
      <c r="F38" s="160"/>
    </row>
    <row r="39" spans="1:6" ht="12.75" customHeight="1">
      <c r="A39" s="161" t="s">
        <v>578</v>
      </c>
      <c r="B39" s="148" t="s">
        <v>586</v>
      </c>
      <c r="C39" s="149"/>
      <c r="D39" s="150"/>
      <c r="E39" s="402"/>
      <c r="F39" s="178">
        <f>SUM(F29:F38)</f>
        <v>0</v>
      </c>
    </row>
    <row r="40" spans="1:6" ht="12.75" customHeight="1">
      <c r="A40" s="147"/>
      <c r="B40" s="4"/>
      <c r="C40" s="152"/>
      <c r="D40" s="140"/>
      <c r="E40" s="400"/>
      <c r="F40" s="146"/>
    </row>
    <row r="41" spans="1:6" ht="12.75" customHeight="1">
      <c r="A41" s="179" t="s">
        <v>587</v>
      </c>
      <c r="B41" s="155" t="s">
        <v>588</v>
      </c>
      <c r="C41" s="180"/>
      <c r="D41" s="171"/>
      <c r="E41" s="399"/>
      <c r="F41" s="172"/>
    </row>
    <row r="42" spans="1:6" ht="12.75" customHeight="1">
      <c r="A42" s="138"/>
      <c r="B42" s="4"/>
      <c r="C42" s="152"/>
      <c r="D42" s="140"/>
      <c r="E42" s="400"/>
      <c r="F42" s="146"/>
    </row>
    <row r="43" spans="1:6" ht="12.75" customHeight="1">
      <c r="A43" s="175" t="s">
        <v>589</v>
      </c>
      <c r="B43" s="5" t="s">
        <v>590</v>
      </c>
      <c r="C43" s="139"/>
      <c r="D43" s="176"/>
      <c r="E43" s="400"/>
      <c r="F43" s="146"/>
    </row>
    <row r="44" spans="1:6" ht="12.75" customHeight="1">
      <c r="A44" s="138"/>
      <c r="B44" s="5"/>
      <c r="C44" s="139">
        <f>C85*0.6</f>
        <v>1.32</v>
      </c>
      <c r="D44" s="140" t="s">
        <v>99</v>
      </c>
      <c r="E44" s="400"/>
      <c r="F44" s="146">
        <f>C44*E44</f>
        <v>0</v>
      </c>
    </row>
    <row r="45" spans="1:6" ht="12.75" customHeight="1">
      <c r="A45" s="177"/>
      <c r="B45" s="122"/>
      <c r="C45" s="158"/>
      <c r="D45" s="159"/>
      <c r="E45" s="401"/>
      <c r="F45" s="160"/>
    </row>
    <row r="46" spans="1:6" ht="12.75" customHeight="1">
      <c r="A46" s="161" t="s">
        <v>587</v>
      </c>
      <c r="B46" s="148" t="s">
        <v>591</v>
      </c>
      <c r="C46" s="149"/>
      <c r="D46" s="150"/>
      <c r="E46" s="402"/>
      <c r="F46" s="178">
        <f>SUM(F41:F45)</f>
        <v>0</v>
      </c>
    </row>
    <row r="47" spans="1:6" ht="12.75" customHeight="1">
      <c r="A47" s="161"/>
      <c r="B47" s="148"/>
      <c r="C47" s="149"/>
      <c r="D47" s="150"/>
      <c r="E47" s="402"/>
      <c r="F47" s="178"/>
    </row>
    <row r="48" spans="1:6" ht="12.75" customHeight="1">
      <c r="A48" s="154" t="s">
        <v>592</v>
      </c>
      <c r="B48" s="155" t="s">
        <v>593</v>
      </c>
      <c r="C48" s="149"/>
      <c r="D48" s="150"/>
      <c r="E48" s="402"/>
      <c r="F48" s="178"/>
    </row>
    <row r="49" spans="1:6" ht="12.75" customHeight="1">
      <c r="A49" s="181"/>
      <c r="B49" s="5"/>
      <c r="C49" s="182"/>
      <c r="D49" s="172"/>
      <c r="E49" s="399"/>
      <c r="F49" s="172"/>
    </row>
    <row r="50" spans="1:6" ht="12.75" customHeight="1">
      <c r="A50" s="175" t="s">
        <v>594</v>
      </c>
      <c r="B50" s="5" t="s">
        <v>595</v>
      </c>
      <c r="C50" s="139"/>
      <c r="D50" s="140"/>
      <c r="E50" s="400"/>
      <c r="F50" s="146"/>
    </row>
    <row r="51" spans="1:6" ht="12.75" customHeight="1">
      <c r="A51" s="154"/>
      <c r="B51" s="155"/>
      <c r="C51" s="139">
        <f>(C73)*0.15</f>
        <v>0.33</v>
      </c>
      <c r="D51" s="140" t="s">
        <v>116</v>
      </c>
      <c r="E51" s="400"/>
      <c r="F51" s="146">
        <f>C51*E51</f>
        <v>0</v>
      </c>
    </row>
    <row r="52" spans="1:6" ht="12.75" customHeight="1">
      <c r="A52" s="181"/>
      <c r="B52" s="5"/>
      <c r="C52" s="182"/>
      <c r="D52" s="172"/>
      <c r="E52" s="399"/>
      <c r="F52" s="172"/>
    </row>
    <row r="53" spans="1:6" ht="12.75" customHeight="1">
      <c r="A53" s="183" t="s">
        <v>592</v>
      </c>
      <c r="B53" s="4" t="s">
        <v>596</v>
      </c>
      <c r="C53" s="184"/>
      <c r="D53" s="185"/>
      <c r="E53" s="403"/>
      <c r="F53" s="63">
        <f>SUM(F49:F52)</f>
        <v>0</v>
      </c>
    </row>
    <row r="54" spans="1:6" ht="12.75" customHeight="1">
      <c r="A54" s="186"/>
      <c r="B54" s="187"/>
      <c r="C54" s="188"/>
      <c r="D54" s="189"/>
      <c r="E54" s="404"/>
      <c r="F54" s="190"/>
    </row>
    <row r="55" spans="1:6" ht="12.75" customHeight="1">
      <c r="A55" s="191" t="s">
        <v>597</v>
      </c>
      <c r="B55" s="148" t="s">
        <v>598</v>
      </c>
      <c r="C55" s="192"/>
      <c r="D55" s="193"/>
      <c r="E55" s="405"/>
      <c r="F55" s="194">
        <f>F46+F39+F53</f>
        <v>0</v>
      </c>
    </row>
    <row r="56" spans="1:6" ht="12.75" customHeight="1">
      <c r="A56" s="191"/>
      <c r="B56" s="148"/>
      <c r="C56" s="192"/>
      <c r="D56" s="193"/>
      <c r="E56" s="405"/>
      <c r="F56" s="194"/>
    </row>
    <row r="57" spans="1:6" ht="12.75" customHeight="1">
      <c r="A57" s="147" t="s">
        <v>17</v>
      </c>
      <c r="B57" s="195" t="s">
        <v>599</v>
      </c>
      <c r="C57" s="100"/>
      <c r="D57" s="172"/>
      <c r="E57" s="399"/>
      <c r="F57" s="172"/>
    </row>
    <row r="58" spans="1:6" ht="12.75" customHeight="1">
      <c r="A58" s="181"/>
      <c r="B58" s="5"/>
      <c r="C58" s="182"/>
      <c r="D58" s="172"/>
      <c r="E58" s="399"/>
      <c r="F58" s="172"/>
    </row>
    <row r="59" spans="1:6" ht="12.75" customHeight="1">
      <c r="A59" s="154" t="s">
        <v>600</v>
      </c>
      <c r="B59" s="155" t="s">
        <v>601</v>
      </c>
      <c r="C59" s="180"/>
      <c r="D59" s="171"/>
      <c r="E59" s="399"/>
      <c r="F59" s="172"/>
    </row>
    <row r="60" spans="1:6" ht="12.75" customHeight="1">
      <c r="A60" s="154"/>
      <c r="B60" s="173"/>
      <c r="C60" s="180"/>
      <c r="D60" s="171"/>
      <c r="E60" s="399"/>
      <c r="F60" s="172"/>
    </row>
    <row r="61" spans="1:6" ht="12.75" customHeight="1">
      <c r="A61" s="156" t="s">
        <v>602</v>
      </c>
      <c r="B61" s="5" t="s">
        <v>603</v>
      </c>
      <c r="C61" s="196"/>
      <c r="D61" s="196"/>
      <c r="E61" s="406"/>
      <c r="F61" s="197"/>
    </row>
    <row r="62" spans="1:6" ht="12.75" customHeight="1">
      <c r="A62" s="156"/>
      <c r="B62" s="5"/>
      <c r="C62" s="196">
        <v>1</v>
      </c>
      <c r="D62" s="196" t="s">
        <v>106</v>
      </c>
      <c r="E62" s="400"/>
      <c r="F62" s="49">
        <f>E62*C62</f>
        <v>0</v>
      </c>
    </row>
    <row r="63" spans="1:6" ht="12.75" customHeight="1">
      <c r="A63" s="156"/>
      <c r="B63" s="5"/>
      <c r="C63" s="196"/>
      <c r="D63" s="196"/>
      <c r="E63" s="400"/>
      <c r="F63" s="49"/>
    </row>
    <row r="64" spans="1:6" ht="12.75" customHeight="1">
      <c r="A64" s="156" t="s">
        <v>604</v>
      </c>
      <c r="B64" s="5" t="s">
        <v>605</v>
      </c>
      <c r="C64" s="196"/>
      <c r="D64" s="196"/>
      <c r="E64" s="406"/>
      <c r="F64" s="197"/>
    </row>
    <row r="65" spans="1:6" ht="12.75" customHeight="1">
      <c r="A65" s="156"/>
      <c r="B65" s="5"/>
      <c r="C65" s="196">
        <v>1</v>
      </c>
      <c r="D65" s="196" t="s">
        <v>106</v>
      </c>
      <c r="E65" s="400"/>
      <c r="F65" s="49">
        <f>E65*C65</f>
        <v>0</v>
      </c>
    </row>
    <row r="66" spans="1:6" ht="12.75" customHeight="1">
      <c r="A66" s="198"/>
      <c r="B66" s="199"/>
      <c r="C66" s="200"/>
      <c r="D66" s="201"/>
      <c r="E66" s="407"/>
      <c r="F66" s="202"/>
    </row>
    <row r="67" spans="1:6" ht="12" customHeight="1">
      <c r="A67" s="203" t="s">
        <v>600</v>
      </c>
      <c r="B67" s="4" t="s">
        <v>606</v>
      </c>
      <c r="C67" s="204"/>
      <c r="D67" s="205"/>
      <c r="E67" s="408"/>
      <c r="F67" s="206">
        <f>SUM(F61:F66)</f>
        <v>0</v>
      </c>
    </row>
    <row r="68" spans="1:6" ht="15" customHeight="1">
      <c r="A68" s="203"/>
      <c r="B68" s="4"/>
      <c r="C68" s="204"/>
      <c r="D68" s="205"/>
      <c r="E68" s="408"/>
      <c r="F68" s="206"/>
    </row>
    <row r="69" spans="1:6" ht="12.75" customHeight="1">
      <c r="A69" s="207" t="s">
        <v>607</v>
      </c>
      <c r="B69" s="52" t="s">
        <v>608</v>
      </c>
      <c r="C69" s="208"/>
      <c r="D69" s="209"/>
      <c r="E69" s="409"/>
      <c r="F69" s="194"/>
    </row>
    <row r="70" spans="1:6" ht="12.75" customHeight="1">
      <c r="A70" s="154"/>
      <c r="B70" s="173"/>
      <c r="C70" s="208"/>
      <c r="D70" s="209"/>
      <c r="E70" s="409"/>
      <c r="F70" s="194"/>
    </row>
    <row r="71" spans="1:6" ht="12.75" customHeight="1">
      <c r="A71" s="156" t="s">
        <v>609</v>
      </c>
      <c r="B71" s="5" t="s">
        <v>610</v>
      </c>
      <c r="C71" s="208"/>
      <c r="D71" s="209"/>
      <c r="E71" s="409"/>
      <c r="F71" s="194"/>
    </row>
    <row r="72" spans="1:6" ht="12.75" customHeight="1">
      <c r="A72" s="191"/>
      <c r="B72" s="173"/>
      <c r="C72" s="196"/>
      <c r="D72" s="196"/>
      <c r="E72" s="400"/>
      <c r="F72" s="49"/>
    </row>
    <row r="73" spans="1:6" ht="12.75" customHeight="1">
      <c r="A73" s="191"/>
      <c r="B73" s="5" t="s">
        <v>611</v>
      </c>
      <c r="C73" s="210">
        <v>2.2000000000000002</v>
      </c>
      <c r="D73" s="196" t="s">
        <v>102</v>
      </c>
      <c r="E73" s="400"/>
      <c r="F73" s="49">
        <f>E73*C73</f>
        <v>0</v>
      </c>
    </row>
    <row r="74" spans="1:6" ht="12.75" customHeight="1">
      <c r="A74" s="191"/>
      <c r="B74" s="173"/>
      <c r="C74" s="196"/>
      <c r="D74" s="196"/>
      <c r="E74" s="400"/>
      <c r="F74" s="49"/>
    </row>
    <row r="75" spans="1:6" ht="12.75" customHeight="1">
      <c r="A75" s="191" t="s">
        <v>607</v>
      </c>
      <c r="B75" s="148" t="s">
        <v>612</v>
      </c>
      <c r="C75" s="208"/>
      <c r="D75" s="209"/>
      <c r="E75" s="409"/>
      <c r="F75" s="194">
        <f>SUM(F72:F74)</f>
        <v>0</v>
      </c>
    </row>
    <row r="76" spans="1:6" ht="12.75" customHeight="1">
      <c r="A76" s="211"/>
      <c r="B76" s="212"/>
      <c r="C76" s="213"/>
      <c r="D76" s="213"/>
      <c r="E76" s="410"/>
      <c r="F76" s="214"/>
    </row>
    <row r="77" spans="1:6" ht="27" customHeight="1">
      <c r="A77" s="191" t="s">
        <v>17</v>
      </c>
      <c r="B77" s="148" t="s">
        <v>613</v>
      </c>
      <c r="C77" s="208"/>
      <c r="D77" s="193"/>
      <c r="E77" s="405"/>
      <c r="F77" s="194">
        <f>SUM(F75,F67)</f>
        <v>0</v>
      </c>
    </row>
    <row r="78" spans="1:6" ht="12.75" customHeight="1">
      <c r="A78" s="215"/>
      <c r="B78" s="216"/>
      <c r="C78" s="217"/>
      <c r="D78" s="218"/>
      <c r="E78" s="411"/>
      <c r="F78" s="219"/>
    </row>
    <row r="79" spans="1:6" ht="12.75" customHeight="1">
      <c r="A79" s="147" t="s">
        <v>19</v>
      </c>
      <c r="B79" s="148" t="s">
        <v>614</v>
      </c>
      <c r="C79" s="149"/>
      <c r="D79" s="150"/>
      <c r="E79" s="412"/>
      <c r="F79" s="151"/>
    </row>
    <row r="80" spans="1:6" ht="12.75" customHeight="1">
      <c r="A80" s="147"/>
      <c r="B80" s="148"/>
      <c r="C80" s="149"/>
      <c r="D80" s="150"/>
      <c r="E80" s="412"/>
      <c r="F80" s="151"/>
    </row>
    <row r="81" spans="1:6" ht="12.75" customHeight="1">
      <c r="A81" s="156" t="s">
        <v>615</v>
      </c>
      <c r="B81" s="5" t="s">
        <v>616</v>
      </c>
      <c r="C81" s="140"/>
      <c r="D81" s="220"/>
      <c r="E81" s="400"/>
      <c r="F81" s="221"/>
    </row>
    <row r="82" spans="1:6" ht="12.75" customHeight="1">
      <c r="A82" s="156"/>
      <c r="B82" s="5"/>
      <c r="C82" s="221">
        <f>SUM(C73:C74)</f>
        <v>2.2000000000000002</v>
      </c>
      <c r="D82" s="140" t="s">
        <v>102</v>
      </c>
      <c r="E82" s="400"/>
      <c r="F82" s="49">
        <f>E82*C82</f>
        <v>0</v>
      </c>
    </row>
    <row r="83" spans="1:6" ht="12.75" customHeight="1">
      <c r="A83" s="147"/>
      <c r="B83" s="148"/>
      <c r="C83" s="149"/>
      <c r="D83" s="149"/>
      <c r="E83" s="412"/>
      <c r="F83" s="151"/>
    </row>
    <row r="84" spans="1:6" ht="12.75" customHeight="1">
      <c r="A84" s="156" t="s">
        <v>617</v>
      </c>
      <c r="B84" s="5" t="s">
        <v>618</v>
      </c>
      <c r="C84" s="140"/>
      <c r="D84" s="140"/>
      <c r="E84" s="400"/>
      <c r="F84" s="221"/>
    </row>
    <row r="85" spans="1:6" ht="12.75" customHeight="1">
      <c r="A85" s="156"/>
      <c r="B85" s="5"/>
      <c r="C85" s="221">
        <f>SUM(C73)</f>
        <v>2.2000000000000002</v>
      </c>
      <c r="D85" s="140" t="s">
        <v>102</v>
      </c>
      <c r="E85" s="400"/>
      <c r="F85" s="49">
        <f>E85*C85</f>
        <v>0</v>
      </c>
    </row>
    <row r="86" spans="1:6" ht="12.75" customHeight="1">
      <c r="A86" s="222"/>
      <c r="B86" s="212"/>
      <c r="C86" s="223"/>
      <c r="D86" s="224"/>
      <c r="E86" s="225"/>
      <c r="F86" s="226"/>
    </row>
    <row r="87" spans="1:6" ht="12.75" customHeight="1">
      <c r="A87" s="161" t="s">
        <v>19</v>
      </c>
      <c r="B87" s="148" t="s">
        <v>619</v>
      </c>
      <c r="C87" s="162"/>
      <c r="D87" s="148"/>
      <c r="E87" s="148"/>
      <c r="F87" s="163">
        <f>SUM(F81:F86)</f>
        <v>0</v>
      </c>
    </row>
    <row r="88" spans="1:6" ht="12.75" customHeight="1">
      <c r="A88" s="227"/>
      <c r="B88" s="228"/>
      <c r="C88" s="229"/>
      <c r="D88" s="230"/>
      <c r="E88" s="231"/>
      <c r="F88" s="232"/>
    </row>
    <row r="89" spans="1:6" ht="12.75" customHeight="1">
      <c r="A89" s="138"/>
      <c r="B89" s="148" t="s">
        <v>620</v>
      </c>
      <c r="C89" s="139"/>
      <c r="D89" s="140"/>
      <c r="E89" s="100"/>
      <c r="F89" s="169">
        <f>F24+F55+F77+F87</f>
        <v>0</v>
      </c>
    </row>
    <row r="90" spans="1:6" ht="12.75" customHeight="1">
      <c r="A90" s="138"/>
      <c r="B90" s="5"/>
      <c r="C90" s="139"/>
      <c r="D90" s="140"/>
      <c r="E90" s="100"/>
      <c r="F90" s="100"/>
    </row>
  </sheetData>
  <sheetProtection algorithmName="SHA-512" hashValue="kwnuiN/JG0aCKOSgO3WDh7MVnl5VZVHWY/Clyi8hMnxEPj/o6MBqQoijYQtOw79zulq3SqozTLHPTUnIUIMipw==" saltValue="XlIzZXCiQP/VmC+dGVsvLw==" spinCount="100000" sheet="1" objects="1" scenarios="1" selectLockedCells="1"/>
  <mergeCells count="1">
    <mergeCell ref="A11:B11"/>
  </mergeCells>
  <printOptions horizontalCentered="1"/>
  <pageMargins left="0.98425196850393704" right="0.39370078740157483" top="1.3779527559055118" bottom="0.78740157480314965" header="0" footer="0"/>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55A11"/>
  </sheetPr>
  <dimension ref="A1:F131"/>
  <sheetViews>
    <sheetView showZeros="0" view="pageBreakPreview" topLeftCell="A114" zoomScaleNormal="100" zoomScaleSheetLayoutView="100" workbookViewId="0">
      <selection activeCell="E129" sqref="E129"/>
    </sheetView>
  </sheetViews>
  <sheetFormatPr defaultColWidth="14.42578125" defaultRowHeight="12.75"/>
  <cols>
    <col min="1" max="1" width="9.28515625" customWidth="1"/>
    <col min="2" max="2" width="41.7109375" customWidth="1"/>
    <col min="3" max="3" width="6.7109375" customWidth="1"/>
    <col min="4" max="5" width="9.7109375" customWidth="1"/>
    <col min="6" max="6" width="9.42578125" customWidth="1"/>
  </cols>
  <sheetData>
    <row r="1" spans="1:6" ht="15">
      <c r="A1" s="233"/>
      <c r="B1" s="234" t="s">
        <v>621</v>
      </c>
      <c r="C1" s="439" t="s">
        <v>622</v>
      </c>
      <c r="D1" s="433"/>
      <c r="E1" s="433"/>
      <c r="F1" s="433"/>
    </row>
    <row r="2" spans="1:6" ht="15">
      <c r="A2" s="233"/>
      <c r="B2" s="234" t="s">
        <v>623</v>
      </c>
      <c r="C2" s="439" t="s">
        <v>624</v>
      </c>
      <c r="D2" s="433"/>
      <c r="E2" s="433"/>
      <c r="F2" s="433"/>
    </row>
    <row r="3" spans="1:6" ht="15">
      <c r="A3" s="233"/>
      <c r="B3" s="236" t="s">
        <v>625</v>
      </c>
      <c r="C3" s="439" t="s">
        <v>626</v>
      </c>
      <c r="D3" s="433"/>
      <c r="E3" s="433"/>
      <c r="F3" s="433"/>
    </row>
    <row r="4" spans="1:6" ht="15">
      <c r="A4" s="233"/>
      <c r="B4" s="237" t="s">
        <v>627</v>
      </c>
      <c r="C4" s="440" t="s">
        <v>628</v>
      </c>
      <c r="D4" s="441"/>
      <c r="E4" s="441"/>
      <c r="F4" s="441"/>
    </row>
    <row r="5" spans="1:6" ht="15">
      <c r="A5" s="233"/>
      <c r="B5" s="238"/>
      <c r="C5" s="239"/>
      <c r="D5" s="240"/>
      <c r="E5" s="235"/>
      <c r="F5" s="235"/>
    </row>
    <row r="6" spans="1:6" ht="15">
      <c r="A6" s="233"/>
      <c r="B6" s="238" t="s">
        <v>629</v>
      </c>
      <c r="C6" s="241"/>
      <c r="D6" s="242"/>
      <c r="E6" s="243"/>
      <c r="F6" s="243"/>
    </row>
    <row r="7" spans="1:6" ht="15">
      <c r="A7" s="233"/>
      <c r="B7" s="238"/>
      <c r="C7" s="239"/>
      <c r="D7" s="244"/>
      <c r="E7" s="245"/>
      <c r="F7" s="245"/>
    </row>
    <row r="8" spans="1:6" ht="18.75" customHeight="1">
      <c r="A8" s="246"/>
      <c r="B8" s="442" t="s">
        <v>630</v>
      </c>
      <c r="C8" s="433"/>
      <c r="D8" s="433"/>
      <c r="E8" s="433"/>
      <c r="F8" s="433"/>
    </row>
    <row r="9" spans="1:6" ht="15">
      <c r="A9" s="233"/>
      <c r="B9" s="247"/>
      <c r="C9" s="248"/>
      <c r="D9" s="249"/>
      <c r="E9" s="250"/>
      <c r="F9" s="250"/>
    </row>
    <row r="10" spans="1:6" ht="15">
      <c r="A10" s="246" t="s">
        <v>631</v>
      </c>
      <c r="B10" s="438" t="s">
        <v>632</v>
      </c>
      <c r="C10" s="433"/>
      <c r="D10" s="433"/>
      <c r="E10" s="433"/>
      <c r="F10" s="433"/>
    </row>
    <row r="11" spans="1:6" ht="15">
      <c r="A11" s="233"/>
      <c r="B11" s="247"/>
      <c r="C11" s="248"/>
      <c r="D11" s="249"/>
      <c r="E11" s="250"/>
      <c r="F11" s="250"/>
    </row>
    <row r="12" spans="1:6" ht="26.25" customHeight="1">
      <c r="A12" s="246" t="s">
        <v>631</v>
      </c>
      <c r="B12" s="438" t="s">
        <v>633</v>
      </c>
      <c r="C12" s="433"/>
      <c r="D12" s="433"/>
      <c r="E12" s="433"/>
      <c r="F12" s="433"/>
    </row>
    <row r="13" spans="1:6" ht="15">
      <c r="A13" s="246" t="s">
        <v>631</v>
      </c>
      <c r="B13" s="438" t="s">
        <v>634</v>
      </c>
      <c r="C13" s="433"/>
      <c r="D13" s="433"/>
      <c r="E13" s="433"/>
      <c r="F13" s="245"/>
    </row>
    <row r="14" spans="1:6">
      <c r="A14" s="251"/>
      <c r="B14" s="252" t="s">
        <v>383</v>
      </c>
      <c r="C14" s="253"/>
      <c r="D14" s="254"/>
      <c r="E14" s="255"/>
      <c r="F14" s="256"/>
    </row>
    <row r="15" spans="1:6" ht="30" customHeight="1">
      <c r="A15" s="246" t="s">
        <v>631</v>
      </c>
      <c r="B15" s="438" t="s">
        <v>635</v>
      </c>
      <c r="C15" s="433"/>
      <c r="D15" s="433"/>
      <c r="E15" s="433"/>
      <c r="F15" s="433"/>
    </row>
    <row r="16" spans="1:6" ht="27.75" customHeight="1">
      <c r="A16" s="246" t="s">
        <v>631</v>
      </c>
      <c r="B16" s="438" t="s">
        <v>636</v>
      </c>
      <c r="C16" s="433"/>
      <c r="D16" s="433"/>
      <c r="E16" s="433"/>
      <c r="F16" s="433"/>
    </row>
    <row r="17" spans="1:6" ht="30" customHeight="1">
      <c r="A17" s="246" t="s">
        <v>631</v>
      </c>
      <c r="B17" s="438" t="s">
        <v>637</v>
      </c>
      <c r="C17" s="433"/>
      <c r="D17" s="433"/>
      <c r="E17" s="433"/>
      <c r="F17" s="433"/>
    </row>
    <row r="18" spans="1:6">
      <c r="A18" s="251"/>
      <c r="B18" s="247"/>
      <c r="C18" s="253"/>
      <c r="D18" s="254"/>
      <c r="E18" s="255"/>
      <c r="F18" s="256"/>
    </row>
    <row r="19" spans="1:6">
      <c r="A19" s="251"/>
      <c r="B19" s="252" t="s">
        <v>638</v>
      </c>
      <c r="C19" s="253"/>
      <c r="D19" s="254"/>
      <c r="E19" s="255"/>
      <c r="F19" s="256"/>
    </row>
    <row r="20" spans="1:6" ht="15">
      <c r="A20" s="246" t="s">
        <v>631</v>
      </c>
      <c r="B20" s="251" t="s">
        <v>639</v>
      </c>
      <c r="C20" s="253"/>
      <c r="D20" s="254"/>
      <c r="E20" s="255"/>
      <c r="F20" s="256"/>
    </row>
    <row r="21" spans="1:6" ht="15">
      <c r="A21" s="246" t="s">
        <v>631</v>
      </c>
      <c r="B21" s="251" t="s">
        <v>640</v>
      </c>
      <c r="C21" s="253"/>
      <c r="D21" s="254"/>
      <c r="E21" s="255"/>
      <c r="F21" s="256"/>
    </row>
    <row r="22" spans="1:6" ht="15">
      <c r="A22" s="246" t="s">
        <v>631</v>
      </c>
      <c r="B22" s="251" t="s">
        <v>641</v>
      </c>
      <c r="C22" s="253"/>
      <c r="D22" s="254"/>
      <c r="E22" s="255"/>
      <c r="F22" s="256"/>
    </row>
    <row r="23" spans="1:6" ht="15">
      <c r="A23" s="246" t="s">
        <v>631</v>
      </c>
      <c r="B23" s="251" t="s">
        <v>642</v>
      </c>
      <c r="C23" s="253"/>
      <c r="D23" s="254"/>
      <c r="E23" s="255"/>
      <c r="F23" s="256"/>
    </row>
    <row r="24" spans="1:6" ht="15">
      <c r="A24" s="246" t="s">
        <v>631</v>
      </c>
      <c r="B24" s="251" t="s">
        <v>643</v>
      </c>
      <c r="C24" s="253"/>
      <c r="D24" s="254"/>
      <c r="E24" s="255"/>
      <c r="F24" s="256"/>
    </row>
    <row r="25" spans="1:6" ht="15">
      <c r="A25" s="246" t="s">
        <v>631</v>
      </c>
      <c r="B25" s="251" t="s">
        <v>644</v>
      </c>
      <c r="C25" s="253"/>
      <c r="D25" s="254"/>
      <c r="E25" s="255"/>
      <c r="F25" s="256"/>
    </row>
    <row r="26" spans="1:6" ht="15">
      <c r="A26" s="246" t="s">
        <v>631</v>
      </c>
      <c r="B26" s="251" t="s">
        <v>645</v>
      </c>
      <c r="C26" s="253"/>
      <c r="D26" s="254"/>
      <c r="E26" s="255"/>
      <c r="F26" s="256"/>
    </row>
    <row r="27" spans="1:6" ht="15">
      <c r="A27" s="246" t="s">
        <v>631</v>
      </c>
      <c r="B27" s="251" t="s">
        <v>646</v>
      </c>
      <c r="C27" s="253"/>
      <c r="D27" s="254"/>
      <c r="E27" s="255"/>
      <c r="F27" s="256"/>
    </row>
    <row r="28" spans="1:6" ht="15">
      <c r="A28" s="246" t="s">
        <v>631</v>
      </c>
      <c r="B28" s="251" t="s">
        <v>647</v>
      </c>
      <c r="C28" s="253"/>
      <c r="D28" s="254"/>
      <c r="E28" s="255"/>
      <c r="F28" s="256"/>
    </row>
    <row r="29" spans="1:6" ht="15">
      <c r="A29" s="246" t="s">
        <v>631</v>
      </c>
      <c r="B29" s="251" t="s">
        <v>648</v>
      </c>
      <c r="C29" s="253"/>
      <c r="D29" s="254"/>
      <c r="E29" s="255"/>
      <c r="F29" s="256"/>
    </row>
    <row r="30" spans="1:6" ht="15">
      <c r="A30" s="246" t="s">
        <v>631</v>
      </c>
      <c r="B30" s="251" t="s">
        <v>649</v>
      </c>
      <c r="C30" s="253"/>
      <c r="D30" s="254"/>
      <c r="E30" s="255"/>
      <c r="F30" s="256"/>
    </row>
    <row r="31" spans="1:6" ht="15">
      <c r="A31" s="246" t="s">
        <v>631</v>
      </c>
      <c r="B31" s="251" t="s">
        <v>650</v>
      </c>
      <c r="C31" s="253"/>
      <c r="D31" s="254"/>
      <c r="E31" s="255"/>
      <c r="F31" s="256"/>
    </row>
    <row r="32" spans="1:6" ht="15">
      <c r="A32" s="233"/>
      <c r="B32" s="238"/>
      <c r="C32" s="239"/>
      <c r="D32" s="244"/>
      <c r="E32" s="245"/>
      <c r="F32" s="245"/>
    </row>
    <row r="33" spans="1:6" ht="15">
      <c r="A33" s="257"/>
      <c r="B33" s="251" t="s">
        <v>651</v>
      </c>
      <c r="C33" s="258"/>
      <c r="D33" s="259"/>
      <c r="E33" s="251"/>
      <c r="F33" s="260"/>
    </row>
    <row r="34" spans="1:6">
      <c r="A34" s="260" t="s">
        <v>652</v>
      </c>
      <c r="B34" s="260" t="s">
        <v>653</v>
      </c>
      <c r="C34" s="258"/>
      <c r="D34" s="259"/>
      <c r="E34" s="260"/>
      <c r="F34" s="260"/>
    </row>
    <row r="35" spans="1:6">
      <c r="A35" s="260" t="s">
        <v>654</v>
      </c>
      <c r="B35" s="251" t="s">
        <v>655</v>
      </c>
      <c r="C35" s="258"/>
      <c r="D35" s="259"/>
      <c r="E35" s="251"/>
      <c r="F35" s="260"/>
    </row>
    <row r="36" spans="1:6">
      <c r="A36" s="260" t="s">
        <v>656</v>
      </c>
      <c r="B36" s="251" t="s">
        <v>657</v>
      </c>
      <c r="C36" s="258"/>
      <c r="D36" s="259"/>
      <c r="E36" s="251"/>
      <c r="F36" s="260"/>
    </row>
    <row r="37" spans="1:6">
      <c r="A37" s="251" t="s">
        <v>658</v>
      </c>
      <c r="B37" s="251" t="s">
        <v>659</v>
      </c>
      <c r="C37" s="258"/>
      <c r="D37" s="259"/>
      <c r="E37" s="251"/>
      <c r="F37" s="260"/>
    </row>
    <row r="38" spans="1:6">
      <c r="A38" s="261" t="s">
        <v>660</v>
      </c>
      <c r="B38" s="262" t="s">
        <v>661</v>
      </c>
      <c r="C38" s="258"/>
      <c r="D38" s="259"/>
      <c r="E38" s="263"/>
      <c r="F38" s="260"/>
    </row>
    <row r="39" spans="1:6">
      <c r="A39" s="251" t="s">
        <v>662</v>
      </c>
      <c r="B39" s="251" t="s">
        <v>663</v>
      </c>
      <c r="C39" s="258"/>
      <c r="D39" s="259"/>
      <c r="E39" s="251"/>
      <c r="F39" s="260"/>
    </row>
    <row r="40" spans="1:6">
      <c r="A40" s="251" t="s">
        <v>664</v>
      </c>
      <c r="B40" s="251" t="s">
        <v>665</v>
      </c>
      <c r="C40" s="258"/>
      <c r="D40" s="259"/>
      <c r="E40" s="251"/>
      <c r="F40" s="260"/>
    </row>
    <row r="41" spans="1:6">
      <c r="A41" s="251" t="s">
        <v>666</v>
      </c>
      <c r="B41" s="251" t="s">
        <v>667</v>
      </c>
      <c r="C41" s="258"/>
      <c r="D41" s="259"/>
      <c r="E41" s="251"/>
      <c r="F41" s="260"/>
    </row>
    <row r="42" spans="1:6" ht="15">
      <c r="A42" s="257"/>
      <c r="B42" s="251"/>
      <c r="C42" s="258"/>
      <c r="D42" s="259"/>
      <c r="E42" s="263"/>
      <c r="F42" s="260"/>
    </row>
    <row r="43" spans="1:6" ht="15">
      <c r="A43" s="257"/>
      <c r="B43" s="251" t="s">
        <v>668</v>
      </c>
      <c r="C43" s="258"/>
      <c r="D43" s="259"/>
      <c r="E43" s="263"/>
      <c r="F43" s="260"/>
    </row>
    <row r="44" spans="1:6" ht="15">
      <c r="A44" s="257"/>
      <c r="B44" s="251"/>
      <c r="C44" s="258"/>
      <c r="D44" s="259"/>
      <c r="E44" s="263"/>
      <c r="F44" s="260"/>
    </row>
    <row r="45" spans="1:6">
      <c r="A45" s="264" t="s">
        <v>403</v>
      </c>
      <c r="B45" s="265" t="s">
        <v>669</v>
      </c>
      <c r="C45" s="266" t="s">
        <v>65</v>
      </c>
      <c r="D45" s="267" t="s">
        <v>66</v>
      </c>
      <c r="E45" s="268" t="s">
        <v>67</v>
      </c>
      <c r="F45" s="269" t="s">
        <v>670</v>
      </c>
    </row>
    <row r="46" spans="1:6" ht="25.5">
      <c r="A46" s="270"/>
      <c r="B46" s="271" t="s">
        <v>671</v>
      </c>
      <c r="C46" s="272"/>
      <c r="D46" s="273"/>
      <c r="E46" s="274"/>
      <c r="F46" s="275"/>
    </row>
    <row r="47" spans="1:6">
      <c r="A47" s="270"/>
      <c r="B47" s="271"/>
      <c r="C47" s="272"/>
      <c r="D47" s="273"/>
      <c r="E47" s="274"/>
      <c r="F47" s="275"/>
    </row>
    <row r="48" spans="1:6">
      <c r="A48" s="276" t="s">
        <v>672</v>
      </c>
      <c r="B48" s="271" t="s">
        <v>673</v>
      </c>
      <c r="C48" s="277"/>
      <c r="D48" s="278"/>
      <c r="E48" s="255" t="str">
        <f>IF(OR(ISBLANK(C48),ISBLANK(D48))," ",KOLIC*CENA)</f>
        <v xml:space="preserve"> </v>
      </c>
      <c r="F48" s="251"/>
    </row>
    <row r="49" spans="1:6" ht="38.25">
      <c r="A49" s="276" t="s">
        <v>674</v>
      </c>
      <c r="B49" s="279" t="s">
        <v>675</v>
      </c>
      <c r="C49" s="277"/>
      <c r="D49" s="254"/>
      <c r="E49" s="413"/>
      <c r="F49" s="251"/>
    </row>
    <row r="50" spans="1:6">
      <c r="A50" s="276"/>
      <c r="B50" s="279"/>
      <c r="C50" s="277" t="s">
        <v>106</v>
      </c>
      <c r="D50" s="254">
        <v>4</v>
      </c>
      <c r="E50" s="413"/>
      <c r="F50" s="251">
        <f>+E50*D50</f>
        <v>0</v>
      </c>
    </row>
    <row r="51" spans="1:6">
      <c r="A51" s="276"/>
      <c r="B51" s="279"/>
      <c r="C51" s="277"/>
      <c r="D51" s="254"/>
      <c r="E51" s="413"/>
      <c r="F51" s="251"/>
    </row>
    <row r="52" spans="1:6" ht="25.5">
      <c r="A52" s="276" t="s">
        <v>676</v>
      </c>
      <c r="B52" s="279" t="s">
        <v>677</v>
      </c>
      <c r="C52" s="277"/>
      <c r="D52" s="254"/>
      <c r="E52" s="413"/>
      <c r="F52" s="251"/>
    </row>
    <row r="53" spans="1:6">
      <c r="A53" s="276"/>
      <c r="B53" s="279"/>
      <c r="C53" s="277" t="s">
        <v>99</v>
      </c>
      <c r="D53" s="254">
        <v>65</v>
      </c>
      <c r="E53" s="413"/>
      <c r="F53" s="251">
        <f>+E53*D53</f>
        <v>0</v>
      </c>
    </row>
    <row r="54" spans="1:6">
      <c r="A54" s="276"/>
      <c r="B54" s="279"/>
      <c r="C54" s="277"/>
      <c r="D54" s="254"/>
      <c r="E54" s="413"/>
      <c r="F54" s="251"/>
    </row>
    <row r="55" spans="1:6" ht="76.5">
      <c r="A55" s="276" t="s">
        <v>678</v>
      </c>
      <c r="B55" s="279" t="s">
        <v>679</v>
      </c>
      <c r="C55" s="277"/>
      <c r="D55" s="254"/>
      <c r="E55" s="413"/>
      <c r="F55" s="251"/>
    </row>
    <row r="56" spans="1:6">
      <c r="A56" s="276"/>
      <c r="B56" s="271"/>
      <c r="C56" s="277"/>
      <c r="D56" s="259"/>
      <c r="E56" s="414"/>
      <c r="F56" s="280"/>
    </row>
    <row r="57" spans="1:6" ht="25.5">
      <c r="A57" s="276" t="s">
        <v>680</v>
      </c>
      <c r="B57" s="279" t="s">
        <v>681</v>
      </c>
      <c r="C57" s="281" t="s">
        <v>116</v>
      </c>
      <c r="D57" s="282">
        <f>3*3*0.9</f>
        <v>8.1</v>
      </c>
      <c r="E57" s="415" t="s">
        <v>682</v>
      </c>
      <c r="F57" s="251"/>
    </row>
    <row r="58" spans="1:6">
      <c r="A58" s="276"/>
      <c r="B58" s="279"/>
      <c r="C58" s="281" t="s">
        <v>116</v>
      </c>
      <c r="D58" s="283">
        <f>SUM(D84)*D57</f>
        <v>8.1</v>
      </c>
      <c r="E58" s="416"/>
      <c r="F58" s="284">
        <f>+E58*D58</f>
        <v>0</v>
      </c>
    </row>
    <row r="59" spans="1:6" ht="25.5">
      <c r="A59" s="276" t="s">
        <v>683</v>
      </c>
      <c r="B59" s="279" t="s">
        <v>684</v>
      </c>
      <c r="C59" s="281" t="s">
        <v>116</v>
      </c>
      <c r="D59" s="282">
        <f>3*3*0.25</f>
        <v>2.25</v>
      </c>
      <c r="E59" s="415" t="s">
        <v>682</v>
      </c>
      <c r="F59" s="251"/>
    </row>
    <row r="60" spans="1:6">
      <c r="A60" s="276"/>
      <c r="B60" s="279"/>
      <c r="C60" s="281" t="s">
        <v>116</v>
      </c>
      <c r="D60" s="283">
        <f>SUM(D84)*D59</f>
        <v>2.25</v>
      </c>
      <c r="E60" s="416"/>
      <c r="F60" s="284">
        <f>+E60*D60</f>
        <v>0</v>
      </c>
    </row>
    <row r="61" spans="1:6" ht="76.5">
      <c r="A61" s="276" t="s">
        <v>685</v>
      </c>
      <c r="B61" s="279" t="s">
        <v>686</v>
      </c>
      <c r="C61" s="277"/>
      <c r="D61" s="254"/>
      <c r="E61" s="413"/>
      <c r="F61" s="251"/>
    </row>
    <row r="62" spans="1:6">
      <c r="A62" s="276"/>
      <c r="B62" s="271"/>
      <c r="C62" s="277"/>
      <c r="D62" s="259"/>
      <c r="E62" s="414"/>
      <c r="F62" s="280"/>
    </row>
    <row r="63" spans="1:6" ht="25.5">
      <c r="A63" s="276" t="s">
        <v>687</v>
      </c>
      <c r="B63" s="279" t="s">
        <v>688</v>
      </c>
      <c r="C63" s="281" t="s">
        <v>116</v>
      </c>
      <c r="D63" s="282">
        <f>1*0.3*0.5</f>
        <v>0.15</v>
      </c>
      <c r="E63" s="415" t="s">
        <v>689</v>
      </c>
      <c r="F63" s="251"/>
    </row>
    <row r="64" spans="1:6">
      <c r="A64" s="276"/>
      <c r="B64" s="279"/>
      <c r="C64" s="281" t="s">
        <v>116</v>
      </c>
      <c r="D64" s="283">
        <f>SUM(D107:D109)*D63</f>
        <v>3</v>
      </c>
      <c r="E64" s="416"/>
      <c r="F64" s="284">
        <f>+E64*D64</f>
        <v>0</v>
      </c>
    </row>
    <row r="65" spans="1:6">
      <c r="A65" s="276"/>
      <c r="B65" s="279"/>
      <c r="C65" s="281"/>
      <c r="D65" s="283"/>
      <c r="E65" s="416"/>
      <c r="F65" s="284"/>
    </row>
    <row r="66" spans="1:6" ht="89.25">
      <c r="A66" s="276" t="s">
        <v>690</v>
      </c>
      <c r="B66" s="279" t="s">
        <v>691</v>
      </c>
      <c r="C66" s="277"/>
      <c r="D66" s="254"/>
      <c r="E66" s="413"/>
      <c r="F66" s="251"/>
    </row>
    <row r="67" spans="1:6">
      <c r="A67" s="276"/>
      <c r="B67" s="271"/>
      <c r="C67" s="277"/>
      <c r="D67" s="259"/>
      <c r="E67" s="414"/>
      <c r="F67" s="280"/>
    </row>
    <row r="68" spans="1:6" ht="25.5">
      <c r="A68" s="276" t="s">
        <v>692</v>
      </c>
      <c r="B68" s="279" t="s">
        <v>688</v>
      </c>
      <c r="C68" s="281"/>
      <c r="D68" s="282"/>
      <c r="E68" s="417"/>
      <c r="F68" s="251"/>
    </row>
    <row r="69" spans="1:6">
      <c r="A69" s="276"/>
      <c r="B69" s="279"/>
      <c r="C69" s="281" t="s">
        <v>116</v>
      </c>
      <c r="D69" s="283">
        <f>+(7.2+4.6-9)*0.3</f>
        <v>0.84000000000000019</v>
      </c>
      <c r="E69" s="416"/>
      <c r="F69" s="284">
        <f>+E69*D69</f>
        <v>0</v>
      </c>
    </row>
    <row r="70" spans="1:6">
      <c r="A70" s="276"/>
      <c r="B70" s="279"/>
      <c r="C70" s="281"/>
      <c r="D70" s="283"/>
      <c r="E70" s="416"/>
      <c r="F70" s="284"/>
    </row>
    <row r="71" spans="1:6">
      <c r="A71" s="285" t="s">
        <v>693</v>
      </c>
      <c r="B71" s="271" t="s">
        <v>694</v>
      </c>
      <c r="C71" s="277"/>
      <c r="D71" s="278"/>
      <c r="E71" s="418" t="str">
        <f>IF(OR(ISBLANK(C71),ISBLANK(D71))," ",KOLIC*CENA)</f>
        <v xml:space="preserve"> </v>
      </c>
      <c r="F71" s="251"/>
    </row>
    <row r="72" spans="1:6" ht="51">
      <c r="A72" s="285"/>
      <c r="B72" s="279" t="s">
        <v>695</v>
      </c>
      <c r="C72" s="277"/>
      <c r="D72" s="278"/>
      <c r="E72" s="418"/>
      <c r="F72" s="251"/>
    </row>
    <row r="73" spans="1:6" ht="191.25">
      <c r="A73" s="286"/>
      <c r="B73" s="279" t="s">
        <v>741</v>
      </c>
      <c r="C73" s="277"/>
      <c r="D73" s="278"/>
      <c r="E73" s="418"/>
      <c r="F73" s="251"/>
    </row>
    <row r="74" spans="1:6">
      <c r="A74" s="286"/>
      <c r="B74" s="287"/>
      <c r="C74" s="277"/>
      <c r="D74" s="278"/>
      <c r="E74" s="418"/>
      <c r="F74" s="251"/>
    </row>
    <row r="75" spans="1:6" ht="51">
      <c r="A75" s="285" t="s">
        <v>696</v>
      </c>
      <c r="B75" s="279" t="s">
        <v>697</v>
      </c>
      <c r="C75" s="277"/>
      <c r="D75" s="278"/>
      <c r="E75" s="418"/>
      <c r="F75" s="251"/>
    </row>
    <row r="76" spans="1:6" ht="76.5">
      <c r="A76" s="288"/>
      <c r="B76" s="279" t="s">
        <v>698</v>
      </c>
      <c r="C76" s="277"/>
      <c r="D76" s="278"/>
      <c r="E76" s="418"/>
      <c r="F76" s="251"/>
    </row>
    <row r="77" spans="1:6" ht="25.5">
      <c r="A77" s="288"/>
      <c r="B77" s="279" t="s">
        <v>699</v>
      </c>
      <c r="C77" s="277"/>
      <c r="D77" s="278"/>
      <c r="E77" s="418"/>
      <c r="F77" s="251"/>
    </row>
    <row r="78" spans="1:6">
      <c r="A78" s="288"/>
      <c r="B78" s="271"/>
      <c r="C78" s="277"/>
      <c r="D78" s="259"/>
      <c r="E78" s="414"/>
      <c r="F78" s="280"/>
    </row>
    <row r="79" spans="1:6">
      <c r="A79" s="289"/>
      <c r="B79" s="260" t="s">
        <v>700</v>
      </c>
      <c r="C79" s="251"/>
      <c r="D79" s="290">
        <f>SUM(D80)</f>
        <v>1</v>
      </c>
      <c r="E79" s="413"/>
      <c r="F79" s="260"/>
    </row>
    <row r="80" spans="1:6">
      <c r="A80" s="288"/>
      <c r="B80" s="287" t="s">
        <v>701</v>
      </c>
      <c r="C80" s="277" t="s">
        <v>106</v>
      </c>
      <c r="D80" s="259">
        <v>1</v>
      </c>
      <c r="E80" s="414"/>
      <c r="F80" s="280">
        <f>+E80*D80</f>
        <v>0</v>
      </c>
    </row>
    <row r="81" spans="1:6" ht="15.75">
      <c r="A81" s="291"/>
      <c r="B81" s="279"/>
      <c r="C81" s="277"/>
      <c r="D81" s="278"/>
      <c r="E81" s="418"/>
      <c r="F81" s="251"/>
    </row>
    <row r="82" spans="1:6" ht="102">
      <c r="A82" s="285" t="s">
        <v>702</v>
      </c>
      <c r="B82" s="279" t="s">
        <v>742</v>
      </c>
      <c r="C82" s="277"/>
      <c r="D82" s="278"/>
      <c r="E82" s="418"/>
      <c r="F82" s="251"/>
    </row>
    <row r="83" spans="1:6">
      <c r="A83" s="288"/>
      <c r="B83" s="271"/>
      <c r="C83" s="277"/>
      <c r="D83" s="259"/>
      <c r="E83" s="414"/>
      <c r="F83" s="280"/>
    </row>
    <row r="84" spans="1:6">
      <c r="A84" s="251"/>
      <c r="B84" s="287" t="s">
        <v>701</v>
      </c>
      <c r="C84" s="277" t="s">
        <v>106</v>
      </c>
      <c r="D84" s="259">
        <f>+D80</f>
        <v>1</v>
      </c>
      <c r="E84" s="418">
        <f>+E80*0.45</f>
        <v>0</v>
      </c>
      <c r="F84" s="280">
        <f>+E84*D84</f>
        <v>0</v>
      </c>
    </row>
    <row r="85" spans="1:6">
      <c r="A85" s="288"/>
      <c r="B85" s="287"/>
      <c r="C85" s="277"/>
      <c r="D85" s="259"/>
      <c r="E85" s="414"/>
      <c r="F85" s="280"/>
    </row>
    <row r="86" spans="1:6">
      <c r="A86" s="292" t="s">
        <v>703</v>
      </c>
      <c r="B86" s="293" t="s">
        <v>704</v>
      </c>
      <c r="C86" s="11"/>
      <c r="D86" s="294"/>
      <c r="E86" s="380"/>
      <c r="F86" s="295"/>
    </row>
    <row r="87" spans="1:6" ht="63.75">
      <c r="A87" s="285"/>
      <c r="B87" s="279" t="s">
        <v>705</v>
      </c>
      <c r="C87" s="277"/>
      <c r="D87" s="278"/>
      <c r="E87" s="418"/>
      <c r="F87" s="251"/>
    </row>
    <row r="88" spans="1:6" ht="213" customHeight="1">
      <c r="A88" s="296"/>
      <c r="B88" s="428" t="s">
        <v>743</v>
      </c>
      <c r="C88" s="11"/>
      <c r="D88" s="294"/>
      <c r="E88" s="380"/>
      <c r="F88" s="295"/>
    </row>
    <row r="89" spans="1:6" ht="63.75">
      <c r="A89" s="298" t="s">
        <v>706</v>
      </c>
      <c r="B89" s="297" t="s">
        <v>707</v>
      </c>
      <c r="C89" s="11"/>
      <c r="D89" s="294"/>
      <c r="E89" s="380"/>
      <c r="F89" s="49"/>
    </row>
    <row r="90" spans="1:6">
      <c r="A90" s="299"/>
      <c r="B90" s="260" t="s">
        <v>708</v>
      </c>
      <c r="C90" s="300"/>
      <c r="D90" s="301"/>
      <c r="E90" s="419"/>
      <c r="F90" s="295"/>
    </row>
    <row r="91" spans="1:6">
      <c r="A91" s="298"/>
      <c r="B91" s="302" t="s">
        <v>709</v>
      </c>
      <c r="C91" s="11" t="s">
        <v>106</v>
      </c>
      <c r="D91" s="301">
        <v>12</v>
      </c>
      <c r="E91" s="400"/>
      <c r="F91" s="303">
        <f>+E91*D91</f>
        <v>0</v>
      </c>
    </row>
    <row r="92" spans="1:6">
      <c r="A92" s="298"/>
      <c r="B92" s="302"/>
      <c r="C92" s="11"/>
      <c r="D92" s="301"/>
      <c r="E92" s="380"/>
      <c r="F92" s="303"/>
    </row>
    <row r="93" spans="1:6" ht="89.25">
      <c r="A93" s="298" t="s">
        <v>710</v>
      </c>
      <c r="B93" s="429" t="s">
        <v>744</v>
      </c>
      <c r="C93" s="11"/>
      <c r="D93" s="294"/>
      <c r="E93" s="380" t="str">
        <f>IF(OR(ISBLANK(C93),ISBLANK(D93))," ",KOLIC*CENA)</f>
        <v xml:space="preserve"> </v>
      </c>
      <c r="F93" s="295"/>
    </row>
    <row r="94" spans="1:6">
      <c r="A94" s="298"/>
      <c r="B94" s="293"/>
      <c r="C94" s="11"/>
      <c r="D94" s="305"/>
      <c r="E94" s="400"/>
      <c r="F94" s="303"/>
    </row>
    <row r="95" spans="1:6">
      <c r="A95" s="298"/>
      <c r="B95" s="302" t="s">
        <v>711</v>
      </c>
      <c r="C95" s="11" t="s">
        <v>106</v>
      </c>
      <c r="D95" s="301">
        <f>+D91</f>
        <v>12</v>
      </c>
      <c r="E95" s="400"/>
      <c r="F95" s="303">
        <f>+E95*D95</f>
        <v>0</v>
      </c>
    </row>
    <row r="96" spans="1:6">
      <c r="A96" s="298"/>
      <c r="B96" s="302"/>
      <c r="C96" s="11"/>
      <c r="D96" s="301">
        <f>SUM(D95)</f>
        <v>12</v>
      </c>
      <c r="E96" s="380"/>
      <c r="F96" s="295"/>
    </row>
    <row r="97" spans="1:6" ht="38.25">
      <c r="A97" s="298" t="s">
        <v>712</v>
      </c>
      <c r="B97" s="297" t="s">
        <v>713</v>
      </c>
      <c r="C97" s="11"/>
      <c r="D97" s="294"/>
      <c r="E97" s="380"/>
      <c r="F97" s="295"/>
    </row>
    <row r="98" spans="1:6">
      <c r="A98" s="100"/>
      <c r="B98" s="297">
        <v>1.7</v>
      </c>
      <c r="C98" s="11"/>
      <c r="D98" s="294"/>
      <c r="E98" s="380"/>
      <c r="F98" s="295"/>
    </row>
    <row r="99" spans="1:6" ht="14.25">
      <c r="A99" s="306"/>
      <c r="B99" s="306"/>
      <c r="C99" s="11" t="s">
        <v>116</v>
      </c>
      <c r="D99" s="307">
        <f>SUM(B98)*0.05</f>
        <v>8.5000000000000006E-2</v>
      </c>
      <c r="E99" s="420"/>
      <c r="F99" s="303">
        <f>+E99*D99</f>
        <v>0</v>
      </c>
    </row>
    <row r="100" spans="1:6" ht="15">
      <c r="A100" s="287"/>
      <c r="B100" s="277"/>
      <c r="C100" s="260"/>
      <c r="D100" s="259"/>
      <c r="E100" s="421"/>
      <c r="F100" s="257"/>
    </row>
    <row r="101" spans="1:6">
      <c r="A101" s="156" t="s">
        <v>714</v>
      </c>
      <c r="B101" s="308" t="s">
        <v>715</v>
      </c>
      <c r="C101" s="11"/>
      <c r="D101" s="309"/>
      <c r="E101" s="380"/>
      <c r="F101" s="295"/>
    </row>
    <row r="102" spans="1:6" ht="178.5">
      <c r="A102" s="156"/>
      <c r="B102" s="304" t="s">
        <v>716</v>
      </c>
      <c r="C102" s="11"/>
      <c r="D102" s="309"/>
      <c r="E102" s="380"/>
      <c r="F102" s="295"/>
    </row>
    <row r="103" spans="1:6">
      <c r="A103" s="156"/>
      <c r="B103" s="304"/>
      <c r="C103" s="11"/>
      <c r="D103" s="309"/>
      <c r="E103" s="380"/>
      <c r="F103" s="295"/>
    </row>
    <row r="104" spans="1:6" ht="63.75">
      <c r="A104" s="156" t="s">
        <v>717</v>
      </c>
      <c r="B104" s="304" t="s">
        <v>718</v>
      </c>
      <c r="C104" s="11"/>
      <c r="D104" s="309"/>
      <c r="E104" s="380"/>
      <c r="F104" s="295"/>
    </row>
    <row r="105" spans="1:6">
      <c r="A105" s="298"/>
      <c r="B105" s="293"/>
      <c r="C105" s="11"/>
      <c r="D105" s="301"/>
      <c r="E105" s="400"/>
      <c r="F105" s="303"/>
    </row>
    <row r="106" spans="1:6">
      <c r="A106" s="310"/>
      <c r="B106" s="100" t="s">
        <v>719</v>
      </c>
      <c r="C106" s="11"/>
      <c r="D106" s="309"/>
      <c r="E106" s="380"/>
      <c r="F106" s="49"/>
    </row>
    <row r="107" spans="1:6">
      <c r="A107" s="298"/>
      <c r="B107" s="302" t="s">
        <v>720</v>
      </c>
      <c r="C107" s="11" t="s">
        <v>106</v>
      </c>
      <c r="D107" s="301">
        <v>13</v>
      </c>
      <c r="E107" s="422"/>
      <c r="F107" s="303">
        <f>+E107*D107</f>
        <v>0</v>
      </c>
    </row>
    <row r="108" spans="1:6">
      <c r="A108" s="310"/>
      <c r="B108" s="100" t="s">
        <v>721</v>
      </c>
      <c r="C108" s="11"/>
      <c r="D108" s="301"/>
      <c r="E108" s="380"/>
      <c r="F108" s="295"/>
    </row>
    <row r="109" spans="1:6">
      <c r="A109" s="298"/>
      <c r="B109" s="302" t="s">
        <v>720</v>
      </c>
      <c r="C109" s="11" t="s">
        <v>106</v>
      </c>
      <c r="D109" s="301">
        <v>7</v>
      </c>
      <c r="E109" s="380"/>
      <c r="F109" s="303">
        <f>+E109*D109</f>
        <v>0</v>
      </c>
    </row>
    <row r="110" spans="1:6">
      <c r="A110" s="156"/>
      <c r="B110" s="304"/>
      <c r="C110" s="11"/>
      <c r="D110" s="301"/>
      <c r="E110" s="380"/>
      <c r="F110" s="295"/>
    </row>
    <row r="111" spans="1:6" ht="76.5">
      <c r="A111" s="156" t="s">
        <v>722</v>
      </c>
      <c r="B111" s="429" t="s">
        <v>745</v>
      </c>
      <c r="C111" s="11"/>
      <c r="D111" s="301"/>
      <c r="E111" s="380"/>
      <c r="F111" s="295"/>
    </row>
    <row r="112" spans="1:6">
      <c r="A112" s="298"/>
      <c r="B112" s="293"/>
      <c r="C112" s="11"/>
      <c r="D112" s="301"/>
      <c r="E112" s="400"/>
      <c r="F112" s="303"/>
    </row>
    <row r="113" spans="1:6">
      <c r="A113" s="156"/>
      <c r="B113" s="302" t="s">
        <v>720</v>
      </c>
      <c r="C113" s="11" t="s">
        <v>411</v>
      </c>
      <c r="D113" s="301">
        <f>SUM(D107:D109)</f>
        <v>20</v>
      </c>
      <c r="E113" s="423"/>
      <c r="F113" s="303">
        <f>+E113*D113</f>
        <v>0</v>
      </c>
    </row>
    <row r="114" spans="1:6" ht="15">
      <c r="A114" s="311"/>
      <c r="B114" s="311"/>
      <c r="C114" s="277"/>
      <c r="D114" s="312"/>
      <c r="E114" s="424"/>
      <c r="F114" s="280"/>
    </row>
    <row r="115" spans="1:6">
      <c r="A115" s="292" t="s">
        <v>723</v>
      </c>
      <c r="B115" s="293" t="s">
        <v>724</v>
      </c>
      <c r="C115" s="11"/>
      <c r="D115" s="294"/>
      <c r="E115" s="380"/>
      <c r="F115" s="295"/>
    </row>
    <row r="116" spans="1:6" ht="178.5">
      <c r="A116" s="296"/>
      <c r="B116" s="428" t="s">
        <v>746</v>
      </c>
      <c r="C116" s="11"/>
      <c r="D116" s="294"/>
      <c r="E116" s="380"/>
      <c r="F116" s="295"/>
    </row>
    <row r="117" spans="1:6" ht="63.75">
      <c r="A117" s="298" t="s">
        <v>725</v>
      </c>
      <c r="B117" s="297" t="s">
        <v>726</v>
      </c>
      <c r="C117" s="11"/>
      <c r="D117" s="294"/>
      <c r="E117" s="380"/>
      <c r="F117" s="49"/>
    </row>
    <row r="118" spans="1:6">
      <c r="A118" s="298"/>
      <c r="B118" s="293"/>
      <c r="C118" s="11"/>
      <c r="D118" s="301"/>
      <c r="E118" s="400"/>
      <c r="F118" s="303"/>
    </row>
    <row r="119" spans="1:6">
      <c r="A119" s="313"/>
      <c r="B119" s="100" t="s">
        <v>727</v>
      </c>
      <c r="C119" s="11" t="s">
        <v>411</v>
      </c>
      <c r="D119" s="301">
        <f>10.2*14+0.2</f>
        <v>142.99999999999997</v>
      </c>
      <c r="E119" s="400"/>
      <c r="F119" s="303">
        <f>+E119*D119</f>
        <v>0</v>
      </c>
    </row>
    <row r="120" spans="1:6" ht="15">
      <c r="A120" s="296"/>
      <c r="B120" s="297"/>
      <c r="C120" s="11"/>
      <c r="D120" s="294"/>
      <c r="E120" s="380"/>
      <c r="F120" s="295"/>
    </row>
    <row r="121" spans="1:6" ht="76.5">
      <c r="A121" s="156" t="s">
        <v>728</v>
      </c>
      <c r="B121" s="429" t="s">
        <v>747</v>
      </c>
      <c r="C121" s="11"/>
      <c r="D121" s="301"/>
      <c r="E121" s="380"/>
      <c r="F121" s="295"/>
    </row>
    <row r="122" spans="1:6">
      <c r="A122" s="156"/>
      <c r="B122" s="302" t="s">
        <v>729</v>
      </c>
      <c r="C122" s="11" t="s">
        <v>411</v>
      </c>
      <c r="D122" s="301">
        <f>SUM(D119)</f>
        <v>142.99999999999997</v>
      </c>
      <c r="E122" s="423"/>
      <c r="F122" s="303">
        <f>+E122*D122</f>
        <v>0</v>
      </c>
    </row>
    <row r="123" spans="1:6">
      <c r="A123" s="156"/>
      <c r="B123" s="302"/>
      <c r="C123" s="11"/>
      <c r="D123" s="301"/>
      <c r="E123" s="423"/>
      <c r="F123" s="303"/>
    </row>
    <row r="124" spans="1:6">
      <c r="A124" s="292" t="s">
        <v>730</v>
      </c>
      <c r="B124" s="293" t="s">
        <v>731</v>
      </c>
      <c r="C124" s="11"/>
      <c r="D124" s="294"/>
      <c r="E124" s="380"/>
      <c r="F124" s="295"/>
    </row>
    <row r="125" spans="1:6" ht="63.75">
      <c r="A125" s="298" t="s">
        <v>732</v>
      </c>
      <c r="B125" s="297" t="s">
        <v>733</v>
      </c>
      <c r="C125" s="11"/>
      <c r="D125" s="294"/>
      <c r="E125" s="380"/>
      <c r="F125" s="295"/>
    </row>
    <row r="126" spans="1:6">
      <c r="A126" s="298"/>
      <c r="B126" s="297"/>
      <c r="C126" s="11" t="s">
        <v>99</v>
      </c>
      <c r="D126" s="301">
        <v>42</v>
      </c>
      <c r="E126" s="400"/>
      <c r="F126" s="303">
        <f>+E126*D126</f>
        <v>0</v>
      </c>
    </row>
    <row r="127" spans="1:6" ht="38.25">
      <c r="A127" s="298" t="s">
        <v>734</v>
      </c>
      <c r="B127" s="297" t="s">
        <v>713</v>
      </c>
      <c r="C127" s="11"/>
      <c r="D127" s="294"/>
      <c r="E127" s="380"/>
      <c r="F127" s="295"/>
    </row>
    <row r="128" spans="1:6">
      <c r="A128" s="100"/>
      <c r="B128" s="297">
        <v>10.1</v>
      </c>
      <c r="C128" s="11"/>
      <c r="D128" s="294"/>
      <c r="E128" s="380"/>
      <c r="F128" s="295"/>
    </row>
    <row r="129" spans="1:6" ht="14.25">
      <c r="A129" s="306"/>
      <c r="B129" s="306"/>
      <c r="C129" s="11" t="s">
        <v>116</v>
      </c>
      <c r="D129" s="307">
        <f>SUM(B128)*0.05</f>
        <v>0.505</v>
      </c>
      <c r="E129" s="420"/>
      <c r="F129" s="303">
        <f>+E129*D129</f>
        <v>0</v>
      </c>
    </row>
    <row r="130" spans="1:6">
      <c r="A130" s="314"/>
      <c r="B130" s="315" t="s">
        <v>735</v>
      </c>
      <c r="C130" s="316"/>
      <c r="D130" s="317"/>
      <c r="E130" s="318"/>
      <c r="F130" s="319">
        <f>SUM(F48:F129)</f>
        <v>0</v>
      </c>
    </row>
    <row r="131" spans="1:6">
      <c r="A131" s="251"/>
      <c r="B131" s="261"/>
      <c r="C131" s="277"/>
      <c r="D131" s="254"/>
      <c r="E131" s="255"/>
      <c r="F131" s="256"/>
    </row>
  </sheetData>
  <sheetProtection algorithmName="SHA-512" hashValue="dWXEw2iTp74d1xH0Vh1yZCsixbMpP/GWXQlXfNVVHPmDGkoPDNGXtbGrDpDCp0CyjWqXBpyWqfFMsALIekKDgw==" saltValue="/kw0taTxNmK75Pi9xT97LA==" spinCount="100000" sheet="1" objects="1" scenarios="1" selectLockedCells="1"/>
  <mergeCells count="11">
    <mergeCell ref="B13:E13"/>
    <mergeCell ref="B15:F15"/>
    <mergeCell ref="B16:F16"/>
    <mergeCell ref="B17:F17"/>
    <mergeCell ref="C1:F1"/>
    <mergeCell ref="C2:F2"/>
    <mergeCell ref="C3:F3"/>
    <mergeCell ref="C4:F4"/>
    <mergeCell ref="B8:F8"/>
    <mergeCell ref="B10:F10"/>
    <mergeCell ref="B12:F12"/>
  </mergeCells>
  <pageMargins left="0" right="0" top="0" bottom="0" header="0" footer="0"/>
  <pageSetup paperSize="9" orientation="portrait" r:id="rId1"/>
  <rowBreaks count="4" manualBreakCount="4">
    <brk id="100" man="1"/>
    <brk id="85" man="1"/>
    <brk id="70" man="1"/>
    <brk id="44"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00"/>
  <sheetViews>
    <sheetView workbookViewId="0"/>
  </sheetViews>
  <sheetFormatPr defaultColWidth="14.42578125" defaultRowHeight="15" customHeight="1"/>
  <cols>
    <col min="1" max="1" width="12" customWidth="1"/>
    <col min="2" max="10" width="8.42578125" customWidth="1"/>
    <col min="11" max="11" width="15.85546875" customWidth="1"/>
    <col min="12" max="26" width="8.42578125" customWidth="1"/>
  </cols>
  <sheetData>
    <row r="1" spans="1:16" ht="12.75" customHeight="1"/>
    <row r="2" spans="1:16" ht="12.75" customHeight="1">
      <c r="A2" s="320" t="s">
        <v>736</v>
      </c>
    </row>
    <row r="3" spans="1:16" ht="12.75" customHeight="1"/>
    <row r="4" spans="1:16" ht="12.75" customHeight="1">
      <c r="A4" s="321" t="s">
        <v>737</v>
      </c>
      <c r="B4" s="321"/>
      <c r="C4" s="321"/>
      <c r="D4" s="321"/>
      <c r="E4" s="321"/>
      <c r="F4" s="322"/>
      <c r="G4" s="321"/>
      <c r="H4" s="323"/>
      <c r="I4" s="321"/>
      <c r="J4" s="321"/>
      <c r="K4" s="321"/>
      <c r="L4" s="321"/>
      <c r="M4" s="321"/>
      <c r="N4" s="321"/>
      <c r="O4" s="321"/>
      <c r="P4" s="324"/>
    </row>
    <row r="5" spans="1:16" ht="12.75" customHeight="1">
      <c r="A5" s="321"/>
      <c r="B5" s="321"/>
      <c r="C5" s="321"/>
      <c r="D5" s="321"/>
      <c r="E5" s="321"/>
      <c r="F5" s="322"/>
      <c r="G5" s="321"/>
      <c r="H5" s="323"/>
      <c r="I5" s="321"/>
      <c r="J5" s="321"/>
      <c r="K5" s="321"/>
      <c r="L5" s="322"/>
      <c r="M5" s="321"/>
      <c r="N5" s="321"/>
      <c r="O5" s="321"/>
      <c r="P5" s="324"/>
    </row>
    <row r="6" spans="1:16" ht="12.75" customHeight="1">
      <c r="A6" s="325"/>
      <c r="B6" s="325"/>
      <c r="C6" s="325"/>
      <c r="D6" s="325"/>
      <c r="E6" s="325"/>
      <c r="F6" s="326"/>
      <c r="G6" s="327"/>
      <c r="H6" s="328"/>
      <c r="I6" s="327"/>
      <c r="J6" s="329"/>
      <c r="K6" s="329"/>
      <c r="L6" s="326"/>
      <c r="M6" s="327"/>
      <c r="N6" s="321"/>
      <c r="O6" s="321"/>
      <c r="P6" s="324"/>
    </row>
    <row r="7" spans="1:16" ht="12.75" customHeight="1">
      <c r="A7" s="325"/>
      <c r="B7" s="325"/>
      <c r="C7" s="325"/>
      <c r="D7" s="325"/>
      <c r="E7" s="325"/>
      <c r="F7" s="326"/>
      <c r="G7" s="327"/>
      <c r="H7" s="328"/>
      <c r="I7" s="327"/>
      <c r="J7" s="329"/>
      <c r="K7" s="329"/>
      <c r="L7" s="326"/>
      <c r="M7" s="327"/>
    </row>
    <row r="8" spans="1:16" ht="12.75" customHeight="1">
      <c r="A8" s="325"/>
      <c r="B8" s="325"/>
      <c r="C8" s="325"/>
      <c r="D8" s="325"/>
      <c r="E8" s="325"/>
      <c r="F8" s="326"/>
      <c r="G8" s="327"/>
      <c r="H8" s="328"/>
      <c r="I8" s="327"/>
      <c r="J8" s="329"/>
      <c r="K8" s="329"/>
      <c r="L8" s="326"/>
      <c r="M8" s="327"/>
    </row>
    <row r="9" spans="1:16" ht="12.75" customHeight="1">
      <c r="F9" s="330"/>
      <c r="G9" s="327"/>
      <c r="H9" s="328"/>
      <c r="I9" s="327"/>
      <c r="J9" s="331"/>
      <c r="K9" s="331"/>
      <c r="L9" s="330"/>
      <c r="M9" s="327"/>
    </row>
    <row r="10" spans="1:16" ht="12.75" customHeight="1">
      <c r="A10" s="332"/>
      <c r="B10" s="332"/>
      <c r="G10" s="333"/>
      <c r="I10" s="333"/>
      <c r="J10" s="333"/>
      <c r="K10" s="333"/>
      <c r="M10" s="332"/>
    </row>
    <row r="11" spans="1:16" ht="12.75" customHeight="1">
      <c r="F11" s="332"/>
      <c r="G11" s="332"/>
      <c r="H11" s="332"/>
      <c r="I11" s="332"/>
      <c r="M11" s="332"/>
    </row>
    <row r="12" spans="1:16" ht="12.75" customHeight="1"/>
    <row r="13" spans="1:16" ht="12.75" customHeight="1">
      <c r="I13" s="332"/>
      <c r="K13" s="332"/>
      <c r="L13" s="332"/>
    </row>
    <row r="14" spans="1:16" ht="12.75" customHeight="1">
      <c r="H14" s="334"/>
    </row>
    <row r="15" spans="1:16" ht="12.75" customHeight="1">
      <c r="A15" s="335"/>
      <c r="F15" s="332"/>
      <c r="H15" s="334"/>
    </row>
    <row r="16" spans="1:16" ht="12.75" customHeight="1">
      <c r="B16" s="332"/>
      <c r="C16" s="332"/>
      <c r="H16" s="334"/>
    </row>
    <row r="17" spans="1:13" ht="12.75" customHeight="1">
      <c r="A17" s="321"/>
      <c r="B17" s="321"/>
      <c r="C17" s="321"/>
      <c r="D17" s="321"/>
      <c r="E17" s="321"/>
      <c r="F17" s="322"/>
      <c r="G17" s="324"/>
      <c r="H17" s="323"/>
      <c r="I17" s="321"/>
      <c r="J17" s="321"/>
      <c r="K17" s="321"/>
      <c r="L17" s="321"/>
      <c r="M17" s="336"/>
    </row>
    <row r="18" spans="1:13" ht="12.75" customHeight="1">
      <c r="A18" s="321"/>
      <c r="B18" s="321"/>
      <c r="C18" s="321"/>
      <c r="D18" s="321"/>
      <c r="E18" s="321"/>
      <c r="F18" s="322"/>
      <c r="G18" s="321"/>
      <c r="H18" s="337"/>
      <c r="I18" s="321"/>
      <c r="J18" s="332"/>
      <c r="K18" s="332"/>
      <c r="L18" s="332"/>
      <c r="M18" s="332"/>
    </row>
    <row r="19" spans="1:13" ht="12.75" customHeight="1">
      <c r="B19" s="325"/>
      <c r="F19" s="330"/>
      <c r="G19" s="327"/>
      <c r="H19" s="328"/>
      <c r="I19" s="327"/>
    </row>
    <row r="20" spans="1:13" ht="12.75" customHeight="1">
      <c r="A20" s="332"/>
      <c r="B20" s="332"/>
      <c r="F20" s="330"/>
      <c r="G20" s="333"/>
      <c r="H20" s="338"/>
      <c r="I20" s="333"/>
      <c r="J20" s="333"/>
      <c r="K20" s="333"/>
      <c r="L20" s="333"/>
      <c r="M20" s="332"/>
    </row>
    <row r="21" spans="1:13" ht="12.75" customHeight="1">
      <c r="F21" s="332"/>
      <c r="G21" s="332"/>
      <c r="H21" s="332"/>
      <c r="I21" s="332"/>
      <c r="M21" s="332"/>
    </row>
    <row r="22" spans="1:13" ht="12.75" customHeight="1"/>
    <row r="23" spans="1:13" ht="12.75" customHeight="1">
      <c r="I23" s="332"/>
      <c r="L23" s="332"/>
      <c r="M23" s="332"/>
    </row>
    <row r="24" spans="1:13" ht="12.75" customHeight="1"/>
    <row r="25" spans="1:13" ht="12.75" customHeight="1"/>
    <row r="26" spans="1:13" ht="12.75" customHeight="1"/>
    <row r="27" spans="1:13" ht="12.75" customHeight="1"/>
    <row r="28" spans="1:13" ht="12.75" customHeight="1"/>
    <row r="29" spans="1:13" ht="12.75" customHeight="1"/>
    <row r="30" spans="1:13" ht="12.75" customHeight="1"/>
    <row r="31" spans="1:13" ht="12.75" customHeight="1"/>
    <row r="32" spans="1:13"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pageMargins left="0.7" right="0.7" top="1.0458333333333334" bottom="1.0458333333333334"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9</vt:i4>
      </vt:variant>
      <vt:variant>
        <vt:lpstr>Imenovani obsegi</vt:lpstr>
      </vt:variant>
      <vt:variant>
        <vt:i4>7</vt:i4>
      </vt:variant>
    </vt:vector>
  </HeadingPairs>
  <TitlesOfParts>
    <vt:vector size="16" baseType="lpstr">
      <vt:lpstr>SKUPNA REKAPITULACIJA</vt:lpstr>
      <vt:lpstr>SPLOŠNE OPOMBE</vt:lpstr>
      <vt:lpstr>GRADBENO-OBRTNIŠKA DELA</vt:lpstr>
      <vt:lpstr>ELEKTRO INŠTALACIJE</vt:lpstr>
      <vt:lpstr>ZU_REKAPITUALCIJA</vt:lpstr>
      <vt:lpstr>ZU_PROMETNA</vt:lpstr>
      <vt:lpstr>Odvodnjavanje</vt:lpstr>
      <vt:lpstr>ZASADITVE</vt:lpstr>
      <vt:lpstr>stopnice</vt:lpstr>
      <vt:lpstr>__xlnm.Print_Area</vt:lpstr>
      <vt:lpstr>'GRADBENO-OBRTNIŠKA DELA'!Excel_BuiltIn_Print_Area</vt:lpstr>
      <vt:lpstr>Excel_BuiltIn_Print_Area_1_1</vt:lpstr>
      <vt:lpstr>Excel_BuiltIn_Print_Area_12</vt:lpstr>
      <vt:lpstr>Excel_BuiltIn_Print_Area_5_1</vt:lpstr>
      <vt:lpstr>Excel_BuiltIn_Print_Area_5_1_1</vt:lpstr>
      <vt:lpstr>'SPLOŠNE OPOMBE'!Področje_tiskanja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mojca</dc:creator>
  <cp:lastModifiedBy>Cvetka Erzin</cp:lastModifiedBy>
  <dcterms:created xsi:type="dcterms:W3CDTF">2020-09-14T15:37:41Z</dcterms:created>
  <dcterms:modified xsi:type="dcterms:W3CDTF">2020-10-09T08:57:42Z</dcterms:modified>
</cp:coreProperties>
</file>