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C:\Users\bostjan\Desktop\0.2.1_Rekonstrukcija ceste\"/>
    </mc:Choice>
  </mc:AlternateContent>
  <bookViews>
    <workbookView xWindow="13695" yWindow="-15" windowWidth="14310" windowHeight="12405" tabRatio="878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state="hidden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PREDDELA'!$B$13</definedName>
    <definedName name="_1.3_Ostala_preddela">'1. PREDDELA'!$B$33</definedName>
    <definedName name="_1.4_Predhodna_dela">'1. PREDDELA'!#REF!</definedName>
    <definedName name="_1.5_Geotehnika_predorov">'1. PREDDELA'!#REF!</definedName>
    <definedName name="_1_preddela_1" localSheetId="1">'1. PREDDELA'!$B$2:$F$39</definedName>
    <definedName name="_1_preddela_1" localSheetId="2">'2. ZEMELJSKA DELA'!$B$2:$F$41</definedName>
    <definedName name="_1_preddela_1" localSheetId="3">'3. VOZIŠČNE KONSTRUKCIJE'!$B$2:$F$54</definedName>
    <definedName name="_1_preddela_1" localSheetId="4">'4. ODVODNJAVANJE'!$B$2:$F$22</definedName>
    <definedName name="_1_preddela_1" localSheetId="5">'5. GRADBENA IN OBRTNIŠKA DELA'!$B$2:$F$6</definedName>
    <definedName name="_1_preddela_1" localSheetId="6">'6. OPREMA CEST'!$B$2:$F$34</definedName>
    <definedName name="_1_preddela_1" localSheetId="7">'7. TUJE STORITVE'!$B$2:$F$20</definedName>
    <definedName name="_2.1_Izkopi">'2. ZEMELJSKA DELA'!$B$6</definedName>
    <definedName name="_2.2_Planum_tal">'2. ZEMELJSKA DELA'!$B$13</definedName>
    <definedName name="_2.3_ločilne_drenažne_filterske_plasti">'2. ZEMELJSKA DELA'!$B$18</definedName>
    <definedName name="_2.4_Nasipi_zasipi_posteljica">'2. ZEMELJSKA DELA'!$B$22</definedName>
    <definedName name="_2.5_Brežine_zelenice">'2. ZEMELJSKA DELA'!$B$28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DELA'!$B$33</definedName>
    <definedName name="_3.1_Nosilne_plasti">'3. VOZIŠČNE KONSTRUKCIJE'!$B$6</definedName>
    <definedName name="_3.2_Obrabne_plasti">'3. VOZIŠČNE KONSTRUKCIJE'!$B$17</definedName>
    <definedName name="_3.3_Vezane_nosilne_in_obrabne_plasti">'3. VOZIŠČNE KONSTRUKCIJE'!#REF!</definedName>
    <definedName name="_3.4_Tlakovane_obrabne_plasti">'3. VOZIŠČNE KONSTRUKCIJE'!$B$33</definedName>
    <definedName name="_3.5_Robni_elementi_vozišč">'3. VOZIŠČNE KONSTRUKCIJE'!$B$38</definedName>
    <definedName name="_4.1_Površinsko_odvodnjavanje">'4. ODVODNJAVANJE'!#REF!</definedName>
    <definedName name="_4.2_Drenaže">'4. ODVODNJAVANJE'!#REF!</definedName>
    <definedName name="_4.3_Kanalizacija">'4. ODVODNJAVANJE'!$B$6</definedName>
    <definedName name="_4.4_Jaški">'4. ODVODNJAVANJE'!$B$16</definedName>
    <definedName name="_4.5_Prepusti">'4. ODVODNJAVANJE'!#REF!</definedName>
    <definedName name="_4.6_Izviri_ponikovalnice">'4. ODVODNJAVANJE'!#REF!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DELA'!#REF!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CEST'!$B$12</definedName>
    <definedName name="_6.3_Oprema_za_vodenje_prometa">'6. OPREMA CEST'!#REF!</definedName>
    <definedName name="_6.4_Oprema_za_zavarovanje_prometa">'6. OPREMA CEST'!#REF!</definedName>
    <definedName name="_6.5_Oprema_za_zimsko_službo">'6. OPREMA CEST'!#REF!</definedName>
    <definedName name="_6.6_Druga_prometna_oprema_cest">'6. OPREMA CEST'!$B$28</definedName>
    <definedName name="_7.2_Elektroenergetski_vodi">'7. TUJE STORITVE'!#REF!</definedName>
    <definedName name="_7.3_Telekomunikacijske_naprave">'7. TUJE STORITVE'!$B$6</definedName>
    <definedName name="_7.4_klic_v_sili">'7. TUJE STORITVE'!#REF!</definedName>
    <definedName name="_7.5_Javna_razsvetljava">'7. TUJE STORITVE'!$B$10</definedName>
    <definedName name="_7.6_vodovod">'7. TUJE STORITVE'!#REF!</definedName>
    <definedName name="_7.7_Plinovod">'7. TUJE STORITVE'!#REF!</definedName>
    <definedName name="_7.8_Železnica">'7. TUJE STORITVE'!#REF!</definedName>
    <definedName name="_7.9_Preizkusi_nadzor_dokumentacija">'7. TUJE STORITVE'!$B$14</definedName>
    <definedName name="_xlnm._FilterDatabase" localSheetId="1" hidden="1">'1. PREDDELA'!$E$1:$G$39</definedName>
    <definedName name="_xlnm._FilterDatabase" localSheetId="2" hidden="1">'2. ZEMELJSKA DELA'!$E$1:$G$41</definedName>
    <definedName name="_xlnm._FilterDatabase" localSheetId="3" hidden="1">'3. VOZIŠČNE KONSTRUKCIJE'!$E$1:$G$54</definedName>
    <definedName name="_xlnm._FilterDatabase" localSheetId="4" hidden="1">'4. ODVODNJAVANJE'!$E$1:$G$22</definedName>
    <definedName name="_xlnm._FilterDatabase" localSheetId="5" hidden="1">'5. GRADBENA IN OBRTNIŠKA DELA'!$E$1:$G$6</definedName>
    <definedName name="_xlnm._FilterDatabase" localSheetId="6" hidden="1">'6. OPREMA CEST'!$E$1:$G$34</definedName>
    <definedName name="_xlnm._FilterDatabase" localSheetId="7" hidden="1">'7. TUJE STORITVE'!$E$1:$G$20</definedName>
    <definedName name="Čiščenje_terena_1.2">'1. PREDDELA'!$B$13</definedName>
    <definedName name="Geodetska_dela_1.1">'1. PREDDELA'!$B$6</definedName>
    <definedName name="iri_ponikovalnice">'4. ODVODNJAVANJE'!#REF!</definedName>
    <definedName name="Ostala_preddela_1.3">'1. PREDDELA'!$B$33</definedName>
    <definedName name="_xlnm.Print_Area" localSheetId="5">'5. GRADBENA IN OBRTNIŠKA DELA'!$A$1:$G$6</definedName>
    <definedName name="_xlnm.Print_Area" localSheetId="0">REKAPITULACIJA!$A$1:$I$36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CEST'!#REF!</definedName>
  </definedNames>
  <calcPr calcId="152511"/>
</workbook>
</file>

<file path=xl/calcChain.xml><?xml version="1.0" encoding="utf-8"?>
<calcChain xmlns="http://schemas.openxmlformats.org/spreadsheetml/2006/main">
  <c r="E36" i="5" l="1"/>
  <c r="E35" i="5"/>
  <c r="E39" i="4" l="1"/>
  <c r="E38" i="4"/>
  <c r="E37" i="4"/>
  <c r="E36" i="4"/>
  <c r="E24" i="4"/>
  <c r="E20" i="4"/>
  <c r="E16" i="4"/>
  <c r="E15" i="4"/>
  <c r="E11" i="4"/>
  <c r="E10" i="4"/>
  <c r="F6" i="7"/>
  <c r="E18" i="6"/>
  <c r="E13" i="6"/>
  <c r="E12" i="6"/>
  <c r="E31" i="5"/>
  <c r="E29" i="5"/>
  <c r="E25" i="5"/>
  <c r="E11" i="5"/>
  <c r="E10" i="5"/>
  <c r="E22" i="8" l="1"/>
  <c r="E21" i="8"/>
  <c r="E19" i="8"/>
  <c r="E18" i="8"/>
  <c r="E24" i="8"/>
  <c r="E23" i="8"/>
  <c r="E52" i="5" l="1"/>
  <c r="E20" i="5"/>
  <c r="E8" i="4" l="1"/>
  <c r="E23" i="2"/>
  <c r="E26" i="8" l="1"/>
  <c r="E25" i="8"/>
  <c r="G26" i="8" l="1"/>
  <c r="G25" i="8"/>
  <c r="G24" i="8"/>
  <c r="G23" i="8"/>
  <c r="G22" i="8"/>
  <c r="G21" i="8"/>
  <c r="G20" i="8"/>
  <c r="G19" i="8"/>
  <c r="G18" i="8"/>
  <c r="G17" i="8"/>
  <c r="G16" i="8"/>
  <c r="G15" i="8"/>
  <c r="G14" i="8"/>
  <c r="E25" i="4" l="1"/>
  <c r="E9" i="5"/>
  <c r="E9" i="4"/>
  <c r="E26" i="4" l="1"/>
  <c r="E32" i="8" l="1"/>
  <c r="E31" i="8"/>
  <c r="E10" i="6" l="1"/>
  <c r="G18" i="9" l="1"/>
  <c r="G35" i="5" l="1"/>
  <c r="E27" i="8" l="1"/>
  <c r="E28" i="8"/>
  <c r="E29" i="8"/>
  <c r="G31" i="8" l="1"/>
  <c r="G30" i="8"/>
  <c r="G32" i="8"/>
  <c r="G14" i="6" l="1"/>
  <c r="E11" i="9" l="1"/>
  <c r="E9" i="9"/>
  <c r="E27" i="2" l="1"/>
  <c r="E26" i="2"/>
  <c r="E34" i="5"/>
  <c r="E33" i="5"/>
  <c r="E32" i="5"/>
  <c r="E30" i="5" l="1"/>
  <c r="E31" i="4" l="1"/>
  <c r="E11" i="6" l="1"/>
  <c r="E7" i="9" l="1"/>
  <c r="E6" i="9"/>
  <c r="E5" i="9" l="1"/>
  <c r="E35" i="4" l="1"/>
  <c r="E10" i="9" l="1"/>
  <c r="E9" i="2" l="1"/>
  <c r="G12" i="9" l="1"/>
  <c r="G16" i="4" l="1"/>
  <c r="G37" i="2" l="1"/>
  <c r="G16" i="9" l="1"/>
  <c r="G17" i="9"/>
  <c r="G8" i="9"/>
  <c r="G8" i="8"/>
  <c r="G9" i="8"/>
  <c r="G10" i="8"/>
  <c r="G35" i="4"/>
  <c r="G36" i="4"/>
  <c r="G37" i="4"/>
  <c r="G38" i="4"/>
  <c r="G39" i="4"/>
  <c r="G18" i="6"/>
  <c r="G19" i="6"/>
  <c r="G20" i="6"/>
  <c r="G8" i="6"/>
  <c r="G9" i="6"/>
  <c r="G10" i="6"/>
  <c r="G11" i="6"/>
  <c r="G12" i="6"/>
  <c r="G13" i="6"/>
  <c r="G52" i="5"/>
  <c r="G48" i="5"/>
  <c r="G42" i="5"/>
  <c r="G43" i="5"/>
  <c r="G44" i="5"/>
  <c r="G36" i="5"/>
  <c r="G29" i="5"/>
  <c r="G30" i="5"/>
  <c r="G31" i="5"/>
  <c r="G24" i="5"/>
  <c r="G25" i="5"/>
  <c r="G20" i="5"/>
  <c r="G15" i="5"/>
  <c r="G9" i="5"/>
  <c r="G10" i="5"/>
  <c r="G11" i="5"/>
  <c r="G30" i="4"/>
  <c r="G31" i="4"/>
  <c r="G24" i="4"/>
  <c r="G25" i="4"/>
  <c r="G26" i="4"/>
  <c r="G20" i="4"/>
  <c r="G15" i="4"/>
  <c r="G8" i="4"/>
  <c r="G9" i="4"/>
  <c r="G10" i="4"/>
  <c r="G11" i="4"/>
  <c r="G36" i="2"/>
  <c r="G24" i="2"/>
  <c r="G25" i="2"/>
  <c r="G26" i="2"/>
  <c r="G27" i="2"/>
  <c r="G28" i="2"/>
  <c r="G29" i="2"/>
  <c r="G30" i="2"/>
  <c r="G31" i="2"/>
  <c r="G23" i="2"/>
  <c r="G18" i="2"/>
  <c r="G19" i="2"/>
  <c r="G17" i="2"/>
  <c r="G8" i="2"/>
  <c r="G9" i="2"/>
  <c r="G10" i="2"/>
  <c r="G11" i="2"/>
  <c r="E15" i="9"/>
  <c r="E14" i="9"/>
  <c r="E13" i="9"/>
  <c r="E13" i="8"/>
  <c r="E12" i="8"/>
  <c r="E11" i="8"/>
  <c r="E7" i="8"/>
  <c r="E6" i="8"/>
  <c r="E5" i="8"/>
  <c r="E51" i="5"/>
  <c r="E50" i="5"/>
  <c r="E49" i="5"/>
  <c r="E47" i="5"/>
  <c r="E46" i="5"/>
  <c r="E45" i="5"/>
  <c r="E41" i="5"/>
  <c r="E40" i="5"/>
  <c r="E39" i="5"/>
  <c r="E19" i="5"/>
  <c r="E18" i="5"/>
  <c r="E14" i="5"/>
  <c r="E13" i="5"/>
  <c r="E29" i="4"/>
  <c r="E28" i="4"/>
  <c r="E27" i="4"/>
  <c r="E35" i="2"/>
  <c r="E34" i="2"/>
  <c r="E22" i="2"/>
  <c r="E21" i="2"/>
  <c r="E20" i="2"/>
  <c r="E14" i="2"/>
  <c r="E15" i="2"/>
  <c r="E16" i="2"/>
  <c r="E7" i="2"/>
  <c r="E6" i="2"/>
  <c r="E5" i="2"/>
  <c r="F34" i="8" l="1"/>
  <c r="H24" i="1" s="1"/>
  <c r="F22" i="6"/>
  <c r="F41" i="4"/>
  <c r="H16" i="1" s="1"/>
  <c r="H22" i="1" l="1"/>
  <c r="F54" i="5"/>
  <c r="H18" i="1" s="1"/>
  <c r="F39" i="2"/>
  <c r="H14" i="1" s="1"/>
  <c r="H20" i="1"/>
  <c r="F20" i="9" l="1"/>
  <c r="H26" i="1" s="1"/>
  <c r="H28" i="1" s="1"/>
  <c r="H31" i="1" s="1"/>
  <c r="H33" i="1" s="1"/>
  <c r="H36" i="1" s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<sst xmlns="http://schemas.openxmlformats.org/spreadsheetml/2006/main" count="372" uniqueCount="254">
  <si>
    <t>1.   PREDDELA</t>
  </si>
  <si>
    <t>km</t>
  </si>
  <si>
    <t>11 121</t>
  </si>
  <si>
    <t>11 131</t>
  </si>
  <si>
    <t>kos</t>
  </si>
  <si>
    <t>11 221</t>
  </si>
  <si>
    <t>11 631</t>
  </si>
  <si>
    <t>m2</t>
  </si>
  <si>
    <t>12 211</t>
  </si>
  <si>
    <t>12 221</t>
  </si>
  <si>
    <t>m1</t>
  </si>
  <si>
    <t>m3</t>
  </si>
  <si>
    <t>12 311</t>
  </si>
  <si>
    <t>12 321</t>
  </si>
  <si>
    <t>12 323</t>
  </si>
  <si>
    <t>12 371</t>
  </si>
  <si>
    <t>12 373</t>
  </si>
  <si>
    <t>12 381</t>
  </si>
  <si>
    <t>12 383</t>
  </si>
  <si>
    <t>12 391</t>
  </si>
  <si>
    <t>12 393</t>
  </si>
  <si>
    <t>dan</t>
  </si>
  <si>
    <t>13 113</t>
  </si>
  <si>
    <t>1.1 Geodetska dela</t>
  </si>
  <si>
    <t>1.2  Čiščenje terena</t>
  </si>
  <si>
    <t>1.2.2 Odstranitev prometne signalizacije in opreme</t>
  </si>
  <si>
    <t>1.2.3 Porušitev in odstranitev voziščnih konstrukcij</t>
  </si>
  <si>
    <t>1.3 Ostala preddela</t>
  </si>
  <si>
    <t>1.3.1 Omejitve prometa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</si>
  <si>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</si>
  <si>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</si>
  <si>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</si>
  <si>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</si>
  <si>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</si>
  <si>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</si>
  <si>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</si>
  <si>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</si>
  <si>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</si>
  <si>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</si>
  <si>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</si>
  <si>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Porušitev in odstranitev makadamskega vozišča v debelini do 20 cm
</t>
  </si>
  <si>
    <t xml:space="preserve">Porušitev in odstranitev robnika iz cementnega betona
</t>
  </si>
  <si>
    <t>SKUPAJ PREDDELA:</t>
  </si>
  <si>
    <t>2.   ZEMELJSKA DELA</t>
  </si>
  <si>
    <t>21 114</t>
  </si>
  <si>
    <t>2.2  Planum temeljnih tal</t>
  </si>
  <si>
    <t>21 224</t>
  </si>
  <si>
    <t>21 314</t>
  </si>
  <si>
    <t>21 324</t>
  </si>
  <si>
    <t>22 112</t>
  </si>
  <si>
    <t>23 313</t>
  </si>
  <si>
    <t>24 112</t>
  </si>
  <si>
    <t>24 421</t>
  </si>
  <si>
    <t>24 441</t>
  </si>
  <si>
    <t>25 112</t>
  </si>
  <si>
    <t>25 151</t>
  </si>
  <si>
    <t>t</t>
  </si>
  <si>
    <t>29 121</t>
  </si>
  <si>
    <t>29 151</t>
  </si>
  <si>
    <t>29 152</t>
  </si>
  <si>
    <t>29 153</t>
  </si>
  <si>
    <t>29 154</t>
  </si>
  <si>
    <t>SKUPAJ ZEMELJSKA DELA:</t>
  </si>
  <si>
    <t xml:space="preserve">Površinski izkop plodne zemljine – 1. kategorije – strojno z nakladanjem
</t>
  </si>
  <si>
    <t xml:space="preserve">Izkop vezljive zemljine/zrnate kamnine – 3. kategorije za temelje, kanalske rove, prepuste, jaške in drenaže, širine do 1,0 m in globine do 1,0 m – strojno, planiranje dna ročno
</t>
  </si>
  <si>
    <t xml:space="preserve">Izkop vezljive zemljine/zrnate kamnine – 3. kategorije za temelje, kanalske rove, prepuste, jaške in drenaže, širine do 1,0 m in globine 1,1 do 2,0 m – strojno, planiranje dna ročno
</t>
  </si>
  <si>
    <t xml:space="preserve">Ureditev planuma temeljnih tal vezljive zemljine – 3. kategorije
</t>
  </si>
  <si>
    <t xml:space="preserve">Dobava in vgraditev geotekstilije za ločilno plast (po načrtu), natezna trdnost nad 14 do 16 kN/m2
</t>
  </si>
  <si>
    <t>2.1  Izkopi</t>
  </si>
  <si>
    <t>2.3  Ločilne, drenažne in filtrske plasti ter delovni plato</t>
  </si>
  <si>
    <t>2.4  Nasipi, zasipi, klini, posteljica in glinasti naboj</t>
  </si>
  <si>
    <t>2.5  Brežine in zelenice</t>
  </si>
  <si>
    <t>2.9  Prevozi, razprostiranje in ureditev deponij materiala</t>
  </si>
  <si>
    <t>3.   VOZIŠČNE KONSTRUKCIJE</t>
  </si>
  <si>
    <t>3.1.1 Nevezane nosilne plasti</t>
  </si>
  <si>
    <t>4.   ODVODNJAVANJE</t>
  </si>
  <si>
    <t>4.3  Globinsko odvodnjavanje - kanalizacija</t>
  </si>
  <si>
    <t>43 231</t>
  </si>
  <si>
    <t>43 232</t>
  </si>
  <si>
    <t>43 271</t>
  </si>
  <si>
    <t>43 272</t>
  </si>
  <si>
    <t>43 831</t>
  </si>
  <si>
    <t>43 841</t>
  </si>
  <si>
    <t>4.4  Jaški</t>
  </si>
  <si>
    <t>44 333</t>
  </si>
  <si>
    <t>44 966</t>
  </si>
  <si>
    <t>44 992</t>
  </si>
  <si>
    <t>5.   GRADBENA IN OBRTNIŠKA DELA</t>
  </si>
  <si>
    <t>SKUPAJ GRADBENA IN OBRTNIŠKA DELA:</t>
  </si>
  <si>
    <t>SKUPAJ ODVODNJAVANJE:</t>
  </si>
  <si>
    <t>SKUPAJ VOZIŠČNE KONSTRUKCIJE:</t>
  </si>
  <si>
    <t>3.1  Nosilne plasti</t>
  </si>
  <si>
    <t>SKUPAJ OPREMA CEST:</t>
  </si>
  <si>
    <t>6.   OPREMA CEST</t>
  </si>
  <si>
    <t>6.1  Pokončna oprema cest</t>
  </si>
  <si>
    <t>61 112</t>
  </si>
  <si>
    <t>61 217</t>
  </si>
  <si>
    <t>61 713</t>
  </si>
  <si>
    <t>6.2  Označbe na voziščih</t>
  </si>
  <si>
    <t>62 412</t>
  </si>
  <si>
    <t>62 414</t>
  </si>
  <si>
    <t>62 416</t>
  </si>
  <si>
    <t>62 417</t>
  </si>
  <si>
    <t>62 425</t>
  </si>
  <si>
    <t>62 426</t>
  </si>
  <si>
    <t>62 428</t>
  </si>
  <si>
    <t>62 446</t>
  </si>
  <si>
    <t>62 448</t>
  </si>
  <si>
    <t>62 623</t>
  </si>
  <si>
    <t>62 625</t>
  </si>
  <si>
    <t>62 711</t>
  </si>
  <si>
    <t>62 724</t>
  </si>
  <si>
    <t>6.6  Druga prometna oprema cest</t>
  </si>
  <si>
    <t>SKUPAJ TUJE STORITVE:</t>
  </si>
  <si>
    <t>7.   TUJE STORITVE</t>
  </si>
  <si>
    <t>7.3  Telekomunikacijske naprave</t>
  </si>
  <si>
    <t>73 131</t>
  </si>
  <si>
    <t>7.5  Javna razsvetljava</t>
  </si>
  <si>
    <t>7.9  Preizkusi, nadzor in tehnična dokumentacija</t>
  </si>
  <si>
    <t>79 311</t>
  </si>
  <si>
    <t>ur</t>
  </si>
  <si>
    <t>79 351</t>
  </si>
  <si>
    <t>31 131</t>
  </si>
  <si>
    <t>31 132</t>
  </si>
  <si>
    <t>31 181</t>
  </si>
  <si>
    <t>3.1.4-6 Asfaltne nosilne plasti - Asphalt concrete - base (AC base)</t>
  </si>
  <si>
    <t>31 646</t>
  </si>
  <si>
    <t>3.2  Obrabne plasti</t>
  </si>
  <si>
    <t>3.2.1 Nevezane obrabne plasti</t>
  </si>
  <si>
    <t>32 111</t>
  </si>
  <si>
    <t>3.2.2 Asfaltne obrabne in zaporne plasti - bitumenski betoni - Asphalt concrete - surface (AC surf)</t>
  </si>
  <si>
    <t>32 254</t>
  </si>
  <si>
    <t>32 274</t>
  </si>
  <si>
    <t>3.2.4 Asfaltne obrabne in zaporne plasti - površinske prevleke - Surface dressing (SD)</t>
  </si>
  <si>
    <t>32 491</t>
  </si>
  <si>
    <t>32 497</t>
  </si>
  <si>
    <t>32 498</t>
  </si>
  <si>
    <t>3.4  Tlakovane obrabne plasti</t>
  </si>
  <si>
    <t>3.5  Robni elementi vozišč</t>
  </si>
  <si>
    <t>3.5.2 Robniki</t>
  </si>
  <si>
    <t>3.5.3 Obrobe</t>
  </si>
  <si>
    <t>35 214</t>
  </si>
  <si>
    <t>35 235</t>
  </si>
  <si>
    <t>35 275</t>
  </si>
  <si>
    <t>35 313</t>
  </si>
  <si>
    <t>3.6  Bankine</t>
  </si>
  <si>
    <t>36 111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</si>
  <si>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</si>
  <si>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</si>
  <si>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</si>
  <si>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</si>
  <si>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</si>
  <si>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</si>
  <si>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</si>
  <si>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>8.    NEPREDVIDENA DELA 5%</t>
  </si>
  <si>
    <t xml:space="preserve">Izdelava izravnalne plasti iz drobljenca v povprečni debelini do 5 cm
</t>
  </si>
  <si>
    <t xml:space="preserve">Pobrizg s polimerno bitumensko emulzijo 0,31 do 0,50 kg/m2
</t>
  </si>
  <si>
    <t xml:space="preserve">Dobava in vgraditev predfabriciranega dvignjenega robnika iz cementnega betona s prerezom 15/25 cm
</t>
  </si>
  <si>
    <t xml:space="preserve">Dobava in vgraditev predfabriciranega pogreznjenega robnika iz cementnega betona s prerezom 15/25 cm
</t>
  </si>
  <si>
    <t xml:space="preserve">Dobava in vgraditev dvignjenega vtočnega robnika s prerezom 15/25 cm iz cementnega betona
</t>
  </si>
  <si>
    <t xml:space="preserve">Izdelava bankine iz gramoza ali naravno zdrobljenega kamnitega materiala, široke do 0,50 m
</t>
  </si>
  <si>
    <t>13 142</t>
  </si>
  <si>
    <t xml:space="preserve">Izdelava elaborata začasne prometne ureditve
</t>
  </si>
  <si>
    <t>22 % DDV</t>
  </si>
  <si>
    <t>22 117</t>
  </si>
  <si>
    <t>12 298</t>
  </si>
  <si>
    <t xml:space="preserve">Porušitev in odstranitev stebrička in temelja prometnega znaka
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</si>
  <si>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</si>
  <si>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</si>
  <si>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 xml:space="preserve">Odlaganje odpadnega cementnega betona na komunalno deponijo (odvoz robnikov, kock, tlakovcev, jaškov, kanalizacijskih cevi, …)
</t>
  </si>
  <si>
    <t>Objekt :</t>
  </si>
  <si>
    <t>Del objekta :</t>
  </si>
  <si>
    <t>Številka načrta :</t>
  </si>
  <si>
    <t xml:space="preserve">Čiščenje utrjene/odrezkane površine/podlage pred pobrizgom z bitumenskim vezivom
</t>
  </si>
  <si>
    <t xml:space="preserve">Doplačilo za zatravitev s semenom
</t>
  </si>
  <si>
    <t xml:space="preserve">Prevoz materiala na razdaljo nad 10 do 15 km
</t>
  </si>
  <si>
    <t xml:space="preserve">Zaščita stikov s "teksabit trakom"
</t>
  </si>
  <si>
    <t>Zavarovanje gradbišča v času gradnje s popolno zaporo prometa</t>
  </si>
  <si>
    <t xml:space="preserve">Ureditev planuma posteljice
</t>
  </si>
  <si>
    <t>m1
ocena</t>
  </si>
  <si>
    <t xml:space="preserve">Projektantski nadzor
</t>
  </si>
  <si>
    <t xml:space="preserve">Geotehnični nadzor
</t>
  </si>
  <si>
    <t xml:space="preserve">Porušitev in odstranitev obrobe iz granitnih kock
</t>
  </si>
  <si>
    <r>
      <t xml:space="preserve">Obnova in zavarovanje zakoličbe osi trase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</si>
  <si>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Obnova in zavarovanje zakoličbe trase komunalnih vodov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</si>
  <si>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Postavitev in zavarovanje prečnega profila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</si>
  <si>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t>75 711</t>
  </si>
  <si>
    <r>
      <t xml:space="preserve">Porušitev in odstranitev asfaltne plasti v debelini do 5 cm
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</si>
  <si>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Porušitev in odstranitev asfaltne plasti v debelini nad 10 cm
( 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 )
</t>
    </r>
  </si>
  <si>
    <t>43 853</t>
  </si>
  <si>
    <t xml:space="preserve">Izdelava posteljice v debelini plasti do 40 cm iz zrnate kamnine – 3. kategorije
</t>
  </si>
  <si>
    <t xml:space="preserve">Izdelava posteljice v debelini plasti do 30 cm iz zrnate kamnine – 3. kategorije
</t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</si>
  <si>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DN160</t>
    </r>
    <r>
      <rPr>
        <sz val="10"/>
        <color theme="1"/>
        <rFont val="Arial Narrow"/>
        <family val="2"/>
        <charset val="238"/>
      </rPr>
      <t>, 
v globini do 1,0 m (</t>
    </r>
    <r>
      <rPr>
        <i/>
        <sz val="10"/>
        <color theme="1"/>
        <rFont val="Arial Narrow"/>
        <family val="2"/>
        <charset val="238"/>
      </rPr>
      <t>podaljšek vtoka pod robnikom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</si>
  <si>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mm, 
v globini do 1,0 m
</t>
    </r>
    <r>
      <rPr>
        <i/>
        <sz val="10"/>
        <color theme="1"/>
        <rFont val="Arial Narrow"/>
        <family val="2"/>
        <charset val="238"/>
      </rPr>
      <t>(Izdelava navezave vtočnih jaškov-pod voziščem)</t>
    </r>
    <r>
      <rPr>
        <sz val="10"/>
        <color theme="1"/>
        <rFont val="Arial Narrow"/>
        <family val="2"/>
        <charset val="238"/>
      </rPr>
      <t xml:space="preserve">
</t>
    </r>
  </si>
  <si>
    <r>
      <rPr>
        <b/>
        <sz val="10"/>
        <color theme="1"/>
        <rFont val="Arial Narrow"/>
        <family val="2"/>
        <charset val="238"/>
      </rPr>
      <t>Obbetoniranje</t>
    </r>
    <r>
      <rPr>
        <sz val="10"/>
        <color theme="1"/>
        <rFont val="Arial Narrow"/>
        <family val="2"/>
        <charset val="238"/>
      </rPr>
      <t xml:space="preserve"> cevi za kanalizacijo s cementnim betonom C 8/10, po detajlu iz načrta, premera do </t>
    </r>
    <r>
      <rPr>
        <b/>
        <sz val="10"/>
        <color theme="1"/>
        <rFont val="Arial Narrow"/>
        <family val="2"/>
        <charset val="238"/>
      </rPr>
      <t>DN160</t>
    </r>
    <r>
      <rPr>
        <sz val="10"/>
        <color theme="1"/>
        <rFont val="Arial Narrow"/>
        <family val="2"/>
        <charset val="238"/>
      </rPr>
      <t xml:space="preserve">
(</t>
    </r>
    <r>
      <rPr>
        <i/>
        <sz val="10"/>
        <color theme="1"/>
        <rFont val="Arial Narrow"/>
        <family val="2"/>
        <charset val="238"/>
      </rPr>
      <t>podaljšek vtoka pod robnikom</t>
    </r>
    <r>
      <rPr>
        <sz val="10"/>
        <color theme="1"/>
        <rFont val="Arial Narrow"/>
        <family val="2"/>
        <charset val="238"/>
      </rPr>
      <t xml:space="preserve">)
</t>
    </r>
  </si>
  <si>
    <r>
      <rPr>
        <b/>
        <sz val="10"/>
        <color theme="1"/>
        <rFont val="Arial Narrow"/>
        <family val="2"/>
        <charset val="238"/>
      </rPr>
      <t>Obbetoniranje</t>
    </r>
    <r>
      <rPr>
        <sz val="10"/>
        <color theme="1"/>
        <rFont val="Arial Narrow"/>
        <family val="2"/>
        <charset val="238"/>
      </rPr>
      <t xml:space="preserve"> cevi za kanalizacijo s cementnim betonom C 8/10, po detajlu iz načrta,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 xml:space="preserve">(Izdelava povezave in priklopa vtočnih jaškov in priklop linijskih kanalet-pod voziščem)
</t>
    </r>
  </si>
  <si>
    <t xml:space="preserve">Višinsko prilagajanje (do 50 cm) obstoječega jaška komunalne infrastrukture iz cementnega betona, po detajlu iz načrta, krožnega prereza s premerom 60 do 100 cm ali kvadratnega prereza do 100/100 cm
</t>
  </si>
  <si>
    <r>
      <t>Dobava in vgraditev</t>
    </r>
    <r>
      <rPr>
        <b/>
        <i/>
        <sz val="10"/>
        <color theme="1"/>
        <rFont val="Arial Narrow"/>
        <family val="2"/>
        <charset val="238"/>
      </rPr>
      <t xml:space="preserve"> stebrička</t>
    </r>
    <r>
      <rPr>
        <sz val="10"/>
        <color theme="1"/>
        <rFont val="Arial Narrow"/>
        <family val="2"/>
        <charset val="238"/>
      </rPr>
      <t xml:space="preserve"> za prometni znak iz vroče cinkane jeklene cevi s premerom 64 mm, </t>
    </r>
    <r>
      <rPr>
        <b/>
        <i/>
        <sz val="10"/>
        <color theme="1"/>
        <rFont val="Arial Narrow"/>
        <family val="2"/>
        <charset val="238"/>
      </rPr>
      <t>dolge 3500 mm</t>
    </r>
    <r>
      <rPr>
        <sz val="10"/>
        <color theme="1"/>
        <rFont val="Arial Narrow"/>
        <family val="2"/>
        <charset val="238"/>
      </rPr>
      <t xml:space="preserve">
</t>
    </r>
  </si>
  <si>
    <r>
      <rPr>
        <b/>
        <i/>
        <sz val="10"/>
        <color theme="1"/>
        <rFont val="Arial Narrow"/>
        <family val="2"/>
        <charset val="238"/>
      </rPr>
      <t>Izdelava temelja</t>
    </r>
    <r>
      <rPr>
        <sz val="10"/>
        <color theme="1"/>
        <rFont val="Arial Narrow"/>
        <family val="2"/>
        <charset val="238"/>
      </rPr>
      <t xml:space="preserve"> iz cementnega betona C 12/15, globine 50 cm, premera 30 cm
</t>
    </r>
  </si>
  <si>
    <r>
      <t xml:space="preserve">kos
</t>
    </r>
    <r>
      <rPr>
        <sz val="9"/>
        <color theme="1"/>
        <rFont val="Arial Narrow"/>
        <family val="2"/>
        <charset val="238"/>
      </rPr>
      <t>(ocena)</t>
    </r>
  </si>
  <si>
    <r>
      <t xml:space="preserve">Dobava in vgraditev </t>
    </r>
    <r>
      <rPr>
        <b/>
        <sz val="10"/>
        <color theme="1"/>
        <rFont val="Arial Narrow"/>
        <family val="2"/>
        <charset val="238"/>
      </rPr>
      <t>pokrova iz duktilne litine</t>
    </r>
    <r>
      <rPr>
        <sz val="10"/>
        <color theme="1"/>
        <rFont val="Arial Narrow"/>
        <family val="2"/>
        <charset val="238"/>
      </rPr>
      <t xml:space="preserve"> z nosilnostjo </t>
    </r>
    <r>
      <rPr>
        <b/>
        <sz val="10"/>
        <color theme="1"/>
        <rFont val="Arial Narrow"/>
        <family val="2"/>
        <charset val="238"/>
      </rPr>
      <t>250 kN</t>
    </r>
    <r>
      <rPr>
        <sz val="10"/>
        <color theme="1"/>
        <rFont val="Arial Narrow"/>
        <family val="2"/>
        <charset val="238"/>
      </rPr>
      <t xml:space="preserve">, s </t>
    </r>
    <r>
      <rPr>
        <b/>
        <sz val="10"/>
        <color theme="1"/>
        <rFont val="Arial Narrow"/>
        <family val="2"/>
        <charset val="238"/>
      </rPr>
      <t xml:space="preserve">prerezom 500/500 mm </t>
    </r>
    <r>
      <rPr>
        <sz val="10"/>
        <color theme="1"/>
        <rFont val="Arial Narrow"/>
        <family val="2"/>
        <charset val="238"/>
      </rPr>
      <t xml:space="preserve">
( </t>
    </r>
    <r>
      <rPr>
        <i/>
        <sz val="10"/>
        <color theme="1"/>
        <rFont val="Arial Narrow"/>
        <family val="2"/>
        <charset val="238"/>
      </rPr>
      <t xml:space="preserve">vtočni jaški z vtokom pod robnik 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</si>
  <si>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Dobava in vgradnja predfabricirane betonske </t>
    </r>
    <r>
      <rPr>
        <b/>
        <i/>
        <sz val="10"/>
        <color theme="1"/>
        <rFont val="Arial Narrow"/>
        <family val="2"/>
        <charset val="238"/>
      </rPr>
      <t>taktilne čepaste plošče</t>
    </r>
    <r>
      <rPr>
        <sz val="10"/>
        <color theme="1"/>
        <rFont val="Arial Narrow"/>
        <family val="2"/>
        <charset val="238"/>
      </rPr>
      <t xml:space="preserve"> dim.: </t>
    </r>
    <r>
      <rPr>
        <b/>
        <i/>
        <sz val="10"/>
        <color theme="1"/>
        <rFont val="Arial Narrow"/>
        <family val="2"/>
        <charset val="238"/>
      </rPr>
      <t xml:space="preserve">30 cm x 30 cm  </t>
    </r>
    <r>
      <rPr>
        <i/>
        <sz val="10"/>
        <color theme="1"/>
        <rFont val="Arial Narrow"/>
        <family val="2"/>
        <charset val="238"/>
      </rPr>
      <t>( prehodi za pešce )</t>
    </r>
    <r>
      <rPr>
        <sz val="10"/>
        <color theme="1"/>
        <rFont val="Arial Narrow"/>
        <family val="2"/>
        <charset val="238"/>
      </rPr>
      <t xml:space="preserve">
</t>
    </r>
  </si>
  <si>
    <t>34 921</t>
  </si>
  <si>
    <t>34 923</t>
  </si>
  <si>
    <r>
      <t xml:space="preserve">Posnetek </t>
    </r>
    <r>
      <rPr>
        <b/>
        <sz val="10"/>
        <color theme="1"/>
        <rFont val="Arial Narrow"/>
        <family val="2"/>
        <charset val="238"/>
      </rPr>
      <t>višine in položaja točke</t>
    </r>
    <r>
      <rPr>
        <sz val="10"/>
        <color theme="1"/>
        <rFont val="Arial Narrow"/>
        <family val="2"/>
        <charset val="238"/>
      </rPr>
      <t xml:space="preserve"> na terenu/objektu
( </t>
    </r>
    <r>
      <rPr>
        <i/>
        <sz val="10"/>
        <color theme="1"/>
        <rFont val="Arial Narrow"/>
        <family val="2"/>
        <charset val="238"/>
      </rPr>
      <t>zakoličba</t>
    </r>
    <r>
      <rPr>
        <sz val="10"/>
        <color theme="1"/>
        <rFont val="Arial Narrow"/>
        <family val="2"/>
        <charset val="238"/>
      </rPr>
      <t xml:space="preserve"> )
</t>
    </r>
  </si>
  <si>
    <t>66 922</t>
  </si>
  <si>
    <t>66 923</t>
  </si>
  <si>
    <t>66 924</t>
  </si>
  <si>
    <t xml:space="preserve">Prevoz in odlaganje odpadne zmesi zemljine in kamnine ali asfaltnega rezkanca/drobljenca na deponijo izvajalca v neposredni bližini gradbišča do ponovne vgradnje
</t>
  </si>
  <si>
    <t>79 516</t>
  </si>
  <si>
    <r>
      <t xml:space="preserve">Zaščita oz. prestavitev obstoječega </t>
    </r>
    <r>
      <rPr>
        <b/>
        <i/>
        <sz val="10"/>
        <color theme="1"/>
        <rFont val="Arial Narrow"/>
        <family val="2"/>
        <charset val="238"/>
      </rPr>
      <t>vkopanega voda cestne razsvetljave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</si>
  <si>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telekomunikacijskega 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</si>
  <si>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geodetskega posnetka izvedenega stanja</t>
    </r>
    <r>
      <rPr>
        <sz val="10"/>
        <color theme="1"/>
        <rFont val="Arial Narrow"/>
        <family val="2"/>
        <charset val="238"/>
      </rPr>
      <t xml:space="preserve"> in projektne dokumentacije - </t>
    </r>
    <r>
      <rPr>
        <b/>
        <i/>
        <sz val="10"/>
        <color theme="1"/>
        <rFont val="Arial Narrow"/>
        <family val="2"/>
        <charset val="238"/>
      </rPr>
      <t xml:space="preserve">projekt izvedenih gradbenih del </t>
    </r>
    <r>
      <rPr>
        <sz val="10"/>
        <color theme="1"/>
        <rFont val="Arial Narrow"/>
        <family val="2"/>
        <charset val="238"/>
      </rPr>
      <t xml:space="preserve">(PID)
</t>
    </r>
  </si>
  <si>
    <r>
      <t xml:space="preserve">Preskus tesnosti cevi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>*tlačni preizkus vodotesnosti položenih kanalizacijskih cevi po navodilih proizvajalca. Preizkus tesnosti se izvede z zrakom po standardu EN 1610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</si>
  <si>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Pregled vgrajenih cevi s </t>
    </r>
    <r>
      <rPr>
        <b/>
        <i/>
        <sz val="10"/>
        <color theme="1"/>
        <rFont val="Arial Narrow"/>
        <family val="2"/>
        <charset val="238"/>
      </rPr>
      <t xml:space="preserve">TV kamero
</t>
    </r>
    <r>
      <rPr>
        <i/>
        <sz val="10"/>
        <color theme="1"/>
        <rFont val="Arial Narrow"/>
        <family val="2"/>
        <charset val="238"/>
      </rPr>
      <t>*snemanje kanala po standardu SIST EN 13508-2:2003 in skladno z nemškimi smernicami ATV-M 143-2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</si>
  <si>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rFont val="Arial Narrow"/>
        <family val="2"/>
        <charset val="238"/>
      </rPr>
      <t xml:space="preserve">novega vpadnika </t>
    </r>
    <r>
      <rPr>
        <sz val="10"/>
        <rFont val="Arial Narrow"/>
        <family val="2"/>
        <charset val="238"/>
      </rPr>
      <t xml:space="preserve">ali </t>
    </r>
    <r>
      <rPr>
        <b/>
        <i/>
        <sz val="10"/>
        <rFont val="Arial Narrow"/>
        <family val="2"/>
        <charset val="238"/>
      </rPr>
      <t>novega direktnega priključka</t>
    </r>
    <r>
      <rPr>
        <sz val="10"/>
        <rFont val="Arial Narrow"/>
        <family val="2"/>
        <charset val="238"/>
      </rPr>
      <t xml:space="preserve"> cevi s priklopom na glavni kanal
</t>
    </r>
  </si>
  <si>
    <t xml:space="preserve">Demontaža prometnega znaka na enem podstavku
</t>
  </si>
  <si>
    <r>
      <t>Rezanje asfaltne plasti s talno diamantno žago, debele 11 do 15 cm
(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>)</t>
    </r>
  </si>
  <si>
    <r>
      <t>Rezanje asfaltne plasti s talno diamantno žago, debele do 5 cm
(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)
</t>
    </r>
  </si>
  <si>
    <r>
      <t>Rezkanje in odvoz asfaltne krovne plasti v debelini do 3 cm 
(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)
</t>
    </r>
  </si>
  <si>
    <r>
      <t>Rezkanje in odvoz asfaltne krovne plasti v debelini 8 do 10 cm 
(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</si>
  <si>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Izdelava nosilne plasti bituminizirane zmesi </t>
    </r>
    <r>
      <rPr>
        <b/>
        <sz val="10"/>
        <color theme="1"/>
        <rFont val="Arial Narrow"/>
        <family val="2"/>
        <charset val="238"/>
      </rPr>
      <t>AC 32 base B 50/70 A3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12 cm</t>
    </r>
    <r>
      <rPr>
        <sz val="10"/>
        <color theme="1"/>
        <rFont val="Arial Narrow"/>
        <family val="2"/>
        <charset val="238"/>
      </rPr>
      <t xml:space="preserve"> 
( </t>
    </r>
    <r>
      <rPr>
        <i/>
        <sz val="10"/>
        <color theme="1"/>
        <rFont val="Arial Narrow"/>
        <family val="2"/>
        <charset val="238"/>
      </rPr>
      <t>vozišče, kolesarski pasovi na vozišču, bus postajališče</t>
    </r>
    <r>
      <rPr>
        <sz val="10"/>
        <color theme="1"/>
        <rFont val="Arial Narrow"/>
        <family val="2"/>
        <charset val="238"/>
      </rPr>
      <t xml:space="preserve"> )
</t>
    </r>
    <r>
      <rPr>
        <i/>
        <sz val="10"/>
        <color theme="1"/>
        <rFont val="Arial Narrow"/>
        <family val="2"/>
        <charset val="238"/>
      </rPr>
      <t>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</si>
  <si>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Dobava in pritrditev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 xml:space="preserve">belo/modro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>velikost od 0,21 do 0,40 m2</t>
    </r>
    <r>
      <rPr>
        <sz val="10"/>
        <color theme="1"/>
        <rFont val="Arial Narrow"/>
        <family val="2"/>
        <charset val="238"/>
      </rPr>
      <t xml:space="preserve">  ( </t>
    </r>
    <r>
      <rPr>
        <i/>
        <sz val="10"/>
        <color theme="1"/>
        <rFont val="Arial Narrow"/>
        <family val="2"/>
        <charset val="238"/>
      </rPr>
      <t>2431</t>
    </r>
    <r>
      <rPr>
        <sz val="10"/>
        <color theme="1"/>
        <rFont val="Arial Narrow"/>
        <family val="2"/>
        <charset val="238"/>
      </rPr>
      <t xml:space="preserve"> )
</t>
    </r>
  </si>
  <si>
    <t>Široki izkop vezljive zemljine – 3. kategorije – strojno z nakladanjem</t>
  </si>
  <si>
    <r>
      <t xml:space="preserve">Dobava in vgradnja predfabricirane betonske </t>
    </r>
    <r>
      <rPr>
        <b/>
        <i/>
        <sz val="10"/>
        <color theme="1"/>
        <rFont val="Arial Narrow"/>
        <family val="2"/>
        <charset val="238"/>
      </rPr>
      <t>taktilne rebraste plošče</t>
    </r>
    <r>
      <rPr>
        <sz val="10"/>
        <color theme="1"/>
        <rFont val="Arial Narrow"/>
        <family val="2"/>
        <charset val="238"/>
      </rPr>
      <t xml:space="preserve"> dim.: </t>
    </r>
    <r>
      <rPr>
        <b/>
        <i/>
        <sz val="10"/>
        <color theme="1"/>
        <rFont val="Arial Narrow"/>
        <family val="2"/>
        <charset val="238"/>
      </rPr>
      <t xml:space="preserve">30 cm x 30 cm  </t>
    </r>
    <r>
      <rPr>
        <i/>
        <sz val="10"/>
        <color theme="1"/>
        <rFont val="Arial Narrow"/>
        <family val="2"/>
        <charset val="238"/>
      </rPr>
      <t>( bus čakališče )</t>
    </r>
    <r>
      <rPr>
        <sz val="10"/>
        <color theme="1"/>
        <rFont val="Arial Narrow"/>
        <family val="2"/>
        <charset val="238"/>
      </rPr>
      <t xml:space="preserve">
</t>
    </r>
  </si>
  <si>
    <t xml:space="preserve">Demontaža obvestilne table s površino do 1 m2
</t>
  </si>
  <si>
    <t xml:space="preserve">Humuziranje brežine in zelenice brez valjanja, v debelini do 20 cm - strojno
</t>
  </si>
  <si>
    <r>
      <t xml:space="preserve">Izdelava nevezane (mehanično stabilizirane) obrabne plasti iz zmesi zrn drobljenca v debelini do 15 cm </t>
    </r>
    <r>
      <rPr>
        <i/>
        <sz val="10"/>
        <color theme="1"/>
        <rFont val="Arial Narrow"/>
        <family val="2"/>
        <charset val="238"/>
      </rPr>
      <t>(navezava v makadamu)</t>
    </r>
  </si>
  <si>
    <r>
      <t xml:space="preserve">Izdelava obrobe iz malih tlakovcev iz naravnega kamna velikosti 
10 cm / 10 cm / 10 cm  ( </t>
    </r>
    <r>
      <rPr>
        <i/>
        <sz val="10"/>
        <color theme="1"/>
        <rFont val="Arial Narrow"/>
        <family val="2"/>
        <charset val="238"/>
      </rPr>
      <t>granitne kocke-obroba pločnika</t>
    </r>
    <r>
      <rPr>
        <sz val="10"/>
        <color theme="1"/>
        <rFont val="Arial Narrow"/>
        <family val="2"/>
        <charset val="238"/>
      </rPr>
      <t xml:space="preserve"> )
</t>
    </r>
  </si>
  <si>
    <r>
      <rPr>
        <b/>
        <i/>
        <sz val="10"/>
        <color theme="1"/>
        <rFont val="Arial Narrow"/>
        <family val="2"/>
        <charset val="238"/>
      </rPr>
      <t>Odstranitev</t>
    </r>
    <r>
      <rPr>
        <sz val="10"/>
        <color theme="1"/>
        <rFont val="Arial Narrow"/>
        <family val="2"/>
        <charset val="238"/>
      </rPr>
      <t xml:space="preserve"> neveljavnih označb na vozišču z rezkanjem, posamezna </t>
    </r>
    <r>
      <rPr>
        <b/>
        <i/>
        <sz val="10"/>
        <color theme="1"/>
        <rFont val="Arial Narrow"/>
        <family val="2"/>
        <charset val="238"/>
      </rPr>
      <t xml:space="preserve">površina označbe nad 1,5 m2  
</t>
    </r>
    <r>
      <rPr>
        <i/>
        <sz val="10"/>
        <color theme="1"/>
        <rFont val="Arial Narrow"/>
        <family val="2"/>
        <charset val="238"/>
      </rPr>
      <t>( 5333-2, bus, območje )</t>
    </r>
    <r>
      <rPr>
        <sz val="10"/>
        <color theme="1"/>
        <rFont val="Arial Narrow"/>
        <family val="2"/>
        <charset val="238"/>
      </rPr>
      <t xml:space="preserve">
</t>
    </r>
  </si>
  <si>
    <r>
      <rPr>
        <b/>
        <i/>
        <sz val="10"/>
        <color theme="1"/>
        <rFont val="Arial Narrow"/>
        <family val="2"/>
        <charset val="238"/>
      </rPr>
      <t>Odstranitev</t>
    </r>
    <r>
      <rPr>
        <sz val="10"/>
        <color theme="1"/>
        <rFont val="Arial Narrow"/>
        <family val="2"/>
        <charset val="238"/>
      </rPr>
      <t xml:space="preserve"> neveljavnih označb na vozišču z rezkanjem, 
</t>
    </r>
    <r>
      <rPr>
        <b/>
        <i/>
        <sz val="10"/>
        <color theme="1"/>
        <rFont val="Arial Narrow"/>
        <family val="2"/>
        <charset val="238"/>
      </rPr>
      <t xml:space="preserve">širina črte 10 do 15 cm  </t>
    </r>
    <r>
      <rPr>
        <i/>
        <sz val="10"/>
        <color theme="1"/>
        <rFont val="Arial Narrow"/>
        <family val="2"/>
        <charset val="238"/>
      </rPr>
      <t>( 5121-3, kolesarski pas na vozišču )</t>
    </r>
    <r>
      <rPr>
        <sz val="10"/>
        <color theme="1"/>
        <rFont val="Arial Narrow"/>
        <family val="2"/>
        <charset val="238"/>
      </rPr>
      <t xml:space="preserve">
</t>
    </r>
  </si>
  <si>
    <t>2267-24</t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</si>
  <si>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8 surf B 70/100 A5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 xml:space="preserve"> pločnik</t>
    </r>
    <r>
      <rPr>
        <sz val="10"/>
        <color theme="1"/>
        <rFont val="Arial Narrow"/>
        <family val="2"/>
        <charset val="238"/>
      </rPr>
      <t xml:space="preserve"> )
</t>
    </r>
    <r>
      <rPr>
        <i/>
        <sz val="10"/>
        <color theme="1"/>
        <rFont val="Arial Narrow"/>
        <family val="2"/>
        <charset val="238"/>
      </rPr>
      <t xml:space="preserve">*TOPLI ASFALT 
*Vgradi se lahko do 15% rezkanca pridobljenega iz odpadnega asfalta (Uredba o zelenem javnem naročanju)
</t>
    </r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</si>
  <si>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11 surf B 50/70 A3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
</t>
    </r>
    <r>
      <rPr>
        <i/>
        <sz val="10"/>
        <color theme="1"/>
        <rFont val="Arial Narrow"/>
        <family val="2"/>
        <charset val="238"/>
      </rPr>
      <t>( vozišče, kolesarski pas, bus postajališče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</si>
  <si>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nevezane nosilne plasti enakomerno zrnatega drobljenca iz kamnine v debelini 30 cm  
( </t>
    </r>
    <r>
      <rPr>
        <i/>
        <sz val="10"/>
        <rFont val="Arial Narrow"/>
        <family val="2"/>
        <charset val="238"/>
      </rPr>
      <t>vozišče, kolesarski pas, bus postajališče</t>
    </r>
    <r>
      <rPr>
        <sz val="10"/>
        <rFont val="Arial Narrow"/>
        <family val="2"/>
        <charset val="238"/>
      </rPr>
      <t xml:space="preserve"> )
</t>
    </r>
  </si>
  <si>
    <r>
      <t xml:space="preserve">Izdelava nevezane nosilne plasti enakomerno zrnatega drobljenca iz kamnine v debelini 20 cm  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</si>
  <si>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jaška iz </t>
    </r>
    <r>
      <rPr>
        <b/>
        <sz val="10"/>
        <rFont val="Arial Narrow"/>
        <family val="2"/>
        <charset val="238"/>
      </rPr>
      <t>polietilena</t>
    </r>
    <r>
      <rPr>
        <sz val="10"/>
        <rFont val="Arial Narrow"/>
        <family val="2"/>
        <charset val="238"/>
      </rPr>
      <t xml:space="preserve">, krožnega prereza s </t>
    </r>
    <r>
      <rPr>
        <b/>
        <sz val="10"/>
        <rFont val="Arial Narrow"/>
        <family val="2"/>
        <charset val="238"/>
      </rPr>
      <t>premerom 50 cm</t>
    </r>
    <r>
      <rPr>
        <sz val="10"/>
        <rFont val="Arial Narrow"/>
        <family val="2"/>
        <charset val="238"/>
      </rPr>
      <t xml:space="preserve">, globokega </t>
    </r>
    <r>
      <rPr>
        <b/>
        <sz val="10"/>
        <rFont val="Arial Narrow"/>
        <family val="2"/>
        <charset val="238"/>
      </rPr>
      <t>1,5 do 2,0 m</t>
    </r>
    <r>
      <rPr>
        <sz val="10"/>
        <rFont val="Arial Narrow"/>
        <family val="2"/>
        <charset val="238"/>
      </rPr>
      <t xml:space="preserve">, vključno z vrtanjem odprtin in izdelavo AB venca
( </t>
    </r>
    <r>
      <rPr>
        <i/>
        <sz val="10"/>
        <rFont val="Arial Narrow"/>
        <family val="2"/>
        <charset val="238"/>
      </rPr>
      <t>vtočni jašek s peskolovom</t>
    </r>
    <r>
      <rPr>
        <sz val="10"/>
        <rFont val="Arial Narrow"/>
        <family val="2"/>
        <charset val="238"/>
      </rPr>
      <t xml:space="preserve"> )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</si>
  <si>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zasipa</t>
    </r>
    <r>
      <rPr>
        <sz val="10"/>
        <color theme="1"/>
        <rFont val="Arial Narrow"/>
        <family val="2"/>
        <charset val="238"/>
      </rPr>
      <t xml:space="preserve"> iz zrnate kamnine – 3. kategorije ter zasipavanje kanala skupaj z dobavo in dovozom materiala 0/16 in utrjevanjem z vibracijskim nabijačem v slojih po 20 cm do 95% trdnosti po standardnem Proktorjevem postopku
(</t>
    </r>
    <r>
      <rPr>
        <i/>
        <sz val="10"/>
        <color theme="1"/>
        <rFont val="Arial Narrow"/>
        <family val="2"/>
        <charset val="238"/>
      </rPr>
      <t xml:space="preserve"> zasip revizijskih in vtočnih jaškov ter vgrajenih cevi meteornega kanala in cevnih navezav vtočnih jaškov</t>
    </r>
    <r>
      <rPr>
        <sz val="10"/>
        <color theme="1"/>
        <rFont val="Arial Narrow"/>
        <family val="2"/>
        <charset val="238"/>
      </rPr>
      <t xml:space="preserve"> )
</t>
    </r>
  </si>
  <si>
    <t>3. FAZA, od T52 do T63</t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</si>
  <si>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prečne in ostalih označb na vozišču z </t>
    </r>
    <r>
      <rPr>
        <b/>
        <i/>
        <sz val="10"/>
        <color theme="1"/>
        <rFont val="Arial Narrow"/>
        <family val="2"/>
        <charset val="238"/>
      </rPr>
      <t>večkomponentno</t>
    </r>
    <r>
      <rPr>
        <sz val="10"/>
        <color theme="1"/>
        <rFont val="Arial Narrow"/>
        <family val="2"/>
        <charset val="238"/>
      </rPr>
      <t xml:space="preserve"> vročo plastiko</t>
    </r>
    <r>
      <rPr>
        <b/>
        <i/>
        <sz val="10"/>
        <color theme="1"/>
        <rFont val="Arial Narrow"/>
        <family val="2"/>
        <charset val="238"/>
      </rPr>
      <t xml:space="preserve"> bele barve</t>
    </r>
    <r>
      <rPr>
        <sz val="10"/>
        <color theme="1"/>
        <rFont val="Arial Narrow"/>
        <family val="2"/>
        <charset val="238"/>
      </rPr>
      <t xml:space="preserve"> z vmešanimi drobci / kroglicami stekla, vključno </t>
    </r>
    <r>
      <rPr>
        <b/>
        <i/>
        <sz val="10"/>
        <color theme="1"/>
        <rFont val="Arial Narrow"/>
        <family val="2"/>
        <charset val="238"/>
      </rPr>
      <t xml:space="preserve">250 g/m2 </t>
    </r>
    <r>
      <rPr>
        <sz val="10"/>
        <color theme="1"/>
        <rFont val="Arial Narrow"/>
        <family val="2"/>
        <charset val="238"/>
      </rPr>
      <t xml:space="preserve">dodatnega posipa z drobci stekla, strojno, debelina plasti suhe snovi </t>
    </r>
    <r>
      <rPr>
        <b/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b/>
        <i/>
        <sz val="10"/>
        <color theme="1"/>
        <rFont val="Arial Narrow"/>
        <family val="2"/>
        <charset val="238"/>
      </rPr>
      <t xml:space="preserve">površina označbe nad 1,5 m2
</t>
    </r>
    <r>
      <rPr>
        <i/>
        <sz val="10"/>
        <color theme="1"/>
        <rFont val="Arial Narrow"/>
        <family val="2"/>
        <charset val="238"/>
      </rPr>
      <t xml:space="preserve">( 5231-širine 400 cm )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</si>
  <si>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prečne in ostalih označb na vozišču z </t>
    </r>
    <r>
      <rPr>
        <b/>
        <i/>
        <sz val="10"/>
        <color theme="1"/>
        <rFont val="Arial Narrow"/>
        <family val="2"/>
        <charset val="238"/>
      </rPr>
      <t>večkomponentno</t>
    </r>
    <r>
      <rPr>
        <sz val="10"/>
        <color theme="1"/>
        <rFont val="Arial Narrow"/>
        <family val="2"/>
        <charset val="238"/>
      </rPr>
      <t xml:space="preserve"> vročo plastiko</t>
    </r>
    <r>
      <rPr>
        <b/>
        <i/>
        <sz val="10"/>
        <color theme="1"/>
        <rFont val="Arial Narrow"/>
        <family val="2"/>
        <charset val="238"/>
      </rPr>
      <t xml:space="preserve"> bele barve</t>
    </r>
    <r>
      <rPr>
        <sz val="10"/>
        <color theme="1"/>
        <rFont val="Arial Narrow"/>
        <family val="2"/>
        <charset val="238"/>
      </rPr>
      <t xml:space="preserve"> z vmešanimi drobci / kroglicami stekla, vključno </t>
    </r>
    <r>
      <rPr>
        <b/>
        <i/>
        <sz val="10"/>
        <color theme="1"/>
        <rFont val="Arial Narrow"/>
        <family val="2"/>
        <charset val="238"/>
      </rPr>
      <t>250 g/m2</t>
    </r>
    <r>
      <rPr>
        <sz val="10"/>
        <color theme="1"/>
        <rFont val="Arial Narrow"/>
        <family val="2"/>
        <charset val="238"/>
      </rPr>
      <t xml:space="preserve"> dodatnega posipa z drobci stekla, strojno, debelina plasti suhe snovi </t>
    </r>
    <r>
      <rPr>
        <b/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b/>
        <i/>
        <sz val="10"/>
        <color theme="1"/>
        <rFont val="Arial Narrow"/>
        <family val="2"/>
        <charset val="238"/>
      </rPr>
      <t xml:space="preserve">površina označbe 0,6 do 1,0 m2
</t>
    </r>
    <r>
      <rPr>
        <i/>
        <sz val="10"/>
        <color theme="1"/>
        <rFont val="Arial Narrow"/>
        <family val="2"/>
        <charset val="238"/>
      </rPr>
      <t>( piktogrami na kolesarski stezi - 5609-1 )</t>
    </r>
    <r>
      <rPr>
        <b/>
        <i/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</si>
  <si>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prečne in ostalih označb na vozišču z </t>
    </r>
    <r>
      <rPr>
        <b/>
        <i/>
        <sz val="10"/>
        <color theme="1"/>
        <rFont val="Arial Narrow"/>
        <family val="2"/>
        <charset val="238"/>
      </rPr>
      <t>večkomponentno</t>
    </r>
    <r>
      <rPr>
        <sz val="10"/>
        <color theme="1"/>
        <rFont val="Arial Narrow"/>
        <family val="2"/>
        <charset val="238"/>
      </rPr>
      <t xml:space="preserve"> vročo plastiko</t>
    </r>
    <r>
      <rPr>
        <b/>
        <i/>
        <sz val="10"/>
        <color theme="1"/>
        <rFont val="Arial Narrow"/>
        <family val="2"/>
        <charset val="238"/>
      </rPr>
      <t xml:space="preserve"> bele barve</t>
    </r>
    <r>
      <rPr>
        <sz val="10"/>
        <color theme="1"/>
        <rFont val="Arial Narrow"/>
        <family val="2"/>
        <charset val="238"/>
      </rPr>
      <t xml:space="preserve"> z vmešanimi drobci / kroglicami stekla, vključno </t>
    </r>
    <r>
      <rPr>
        <b/>
        <i/>
        <sz val="10"/>
        <color theme="1"/>
        <rFont val="Arial Narrow"/>
        <family val="2"/>
        <charset val="238"/>
      </rPr>
      <t>250 g/m2</t>
    </r>
    <r>
      <rPr>
        <sz val="10"/>
        <color theme="1"/>
        <rFont val="Arial Narrow"/>
        <family val="2"/>
        <charset val="238"/>
      </rPr>
      <t xml:space="preserve"> dodatnega posipa z drobci stekla, strojno, debelina plasti suhe snovi </t>
    </r>
    <r>
      <rPr>
        <b/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b/>
        <i/>
        <sz val="10"/>
        <color theme="1"/>
        <rFont val="Arial Narrow"/>
        <family val="2"/>
        <charset val="238"/>
      </rPr>
      <t xml:space="preserve">površina označbe do 0,5 m2
</t>
    </r>
    <r>
      <rPr>
        <i/>
        <sz val="10"/>
        <color theme="1"/>
        <rFont val="Arial Narrow"/>
        <family val="2"/>
        <charset val="238"/>
      </rPr>
      <t>( puščice na kolesarski stezi - 5411, 5421, 5422 )</t>
    </r>
    <r>
      <rPr>
        <b/>
        <i/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</si>
  <si>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prečne in ostalih označb na vozišču z </t>
    </r>
    <r>
      <rPr>
        <b/>
        <i/>
        <sz val="10"/>
        <color theme="1"/>
        <rFont val="Arial Narrow"/>
        <family val="2"/>
        <charset val="238"/>
      </rPr>
      <t>večkomponentno</t>
    </r>
    <r>
      <rPr>
        <sz val="10"/>
        <color theme="1"/>
        <rFont val="Arial Narrow"/>
        <family val="2"/>
        <charset val="238"/>
      </rPr>
      <t xml:space="preserve"> vročo plastiko</t>
    </r>
    <r>
      <rPr>
        <b/>
        <i/>
        <sz val="10"/>
        <color theme="1"/>
        <rFont val="Arial Narrow"/>
        <family val="2"/>
        <charset val="238"/>
      </rPr>
      <t xml:space="preserve"> rumene barve</t>
    </r>
    <r>
      <rPr>
        <sz val="10"/>
        <color theme="1"/>
        <rFont val="Arial Narrow"/>
        <family val="2"/>
        <charset val="238"/>
      </rPr>
      <t xml:space="preserve"> z vmešanimi drobci / kroglicami stekla, vključno </t>
    </r>
    <r>
      <rPr>
        <b/>
        <i/>
        <sz val="10"/>
        <color theme="1"/>
        <rFont val="Arial Narrow"/>
        <family val="2"/>
        <charset val="238"/>
      </rPr>
      <t>250 g/m2</t>
    </r>
    <r>
      <rPr>
        <sz val="10"/>
        <color theme="1"/>
        <rFont val="Arial Narrow"/>
        <family val="2"/>
        <charset val="238"/>
      </rPr>
      <t xml:space="preserve"> dodatnega posipa z drobci stekla, strojno, debelina plasti suhe snovi </t>
    </r>
    <r>
      <rPr>
        <b/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b/>
        <i/>
        <sz val="10"/>
        <color theme="1"/>
        <rFont val="Arial Narrow"/>
        <family val="2"/>
        <charset val="238"/>
      </rPr>
      <t xml:space="preserve">površina označbe 0,6 do 1,0 m2
</t>
    </r>
    <r>
      <rPr>
        <i/>
        <sz val="10"/>
        <color theme="1"/>
        <rFont val="Arial Narrow"/>
        <family val="2"/>
        <charset val="238"/>
      </rPr>
      <t>( 5335-1, klančina prometne grbine )</t>
    </r>
    <r>
      <rPr>
        <b/>
        <i/>
        <sz val="10"/>
        <color theme="1"/>
        <rFont val="Arial Narrow"/>
        <family val="2"/>
        <charset val="238"/>
      </rPr>
      <t xml:space="preserve">
</t>
    </r>
  </si>
  <si>
    <r>
      <t>Doplačilo za izdelavo</t>
    </r>
    <r>
      <rPr>
        <b/>
        <i/>
        <sz val="10"/>
        <color theme="1"/>
        <rFont val="Arial Narrow"/>
        <family val="2"/>
        <charset val="238"/>
      </rPr>
      <t xml:space="preserve"> prekinjenih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debeloslojnih</t>
    </r>
    <r>
      <rPr>
        <sz val="10"/>
        <color theme="1"/>
        <rFont val="Arial Narrow"/>
        <family val="2"/>
        <charset val="238"/>
      </rPr>
      <t xml:space="preserve"> vzdolžnih označb na vozišču, </t>
    </r>
    <r>
      <rPr>
        <b/>
        <i/>
        <sz val="10"/>
        <color theme="1"/>
        <rFont val="Arial Narrow"/>
        <family val="2"/>
        <charset val="238"/>
      </rPr>
      <t>širina črte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 xml:space="preserve">12 cm </t>
    </r>
    <r>
      <rPr>
        <i/>
        <sz val="10"/>
        <color theme="1"/>
        <rFont val="Arial Narrow"/>
        <family val="2"/>
        <charset val="238"/>
      </rPr>
      <t xml:space="preserve"> ( 5121-3 )</t>
    </r>
    <r>
      <rPr>
        <sz val="10"/>
        <color theme="1"/>
        <rFont val="Arial Narrow"/>
        <family val="2"/>
        <charset val="238"/>
      </rPr>
      <t xml:space="preserve">
</t>
    </r>
  </si>
  <si>
    <r>
      <t>Doplačilo za izdelavo</t>
    </r>
    <r>
      <rPr>
        <b/>
        <i/>
        <sz val="10"/>
        <color theme="1"/>
        <rFont val="Arial Narrow"/>
        <family val="2"/>
        <charset val="238"/>
      </rPr>
      <t xml:space="preserve"> prekinjenih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debeloslojnih</t>
    </r>
    <r>
      <rPr>
        <sz val="10"/>
        <color theme="1"/>
        <rFont val="Arial Narrow"/>
        <family val="2"/>
        <charset val="238"/>
      </rPr>
      <t xml:space="preserve"> vzdolžnih označb na vozišču, </t>
    </r>
    <r>
      <rPr>
        <b/>
        <i/>
        <sz val="10"/>
        <color theme="1"/>
        <rFont val="Arial Narrow"/>
        <family val="2"/>
        <charset val="238"/>
      </rPr>
      <t>širina črte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 xml:space="preserve">30 cm </t>
    </r>
    <r>
      <rPr>
        <i/>
        <sz val="10"/>
        <color theme="1"/>
        <rFont val="Arial Narrow"/>
        <family val="2"/>
        <charset val="238"/>
      </rPr>
      <t xml:space="preserve"> ( 5333-2 )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</si>
  <si>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prečne in ostalih označb na vozišču z </t>
    </r>
    <r>
      <rPr>
        <b/>
        <i/>
        <sz val="10"/>
        <color theme="1"/>
        <rFont val="Arial Narrow"/>
        <family val="2"/>
        <charset val="238"/>
      </rPr>
      <t>večkomponentno</t>
    </r>
    <r>
      <rPr>
        <sz val="10"/>
        <color theme="1"/>
        <rFont val="Arial Narrow"/>
        <family val="2"/>
        <charset val="238"/>
      </rPr>
      <t xml:space="preserve"> vročo plastiko</t>
    </r>
    <r>
      <rPr>
        <b/>
        <i/>
        <sz val="10"/>
        <color theme="1"/>
        <rFont val="Arial Narrow"/>
        <family val="2"/>
        <charset val="238"/>
      </rPr>
      <t xml:space="preserve"> rumene barve</t>
    </r>
    <r>
      <rPr>
        <sz val="10"/>
        <color theme="1"/>
        <rFont val="Arial Narrow"/>
        <family val="2"/>
        <charset val="238"/>
      </rPr>
      <t xml:space="preserve"> z vmešanimi drobci / kroglicami stekla, vključno </t>
    </r>
    <r>
      <rPr>
        <b/>
        <i/>
        <sz val="10"/>
        <color theme="1"/>
        <rFont val="Arial Narrow"/>
        <family val="2"/>
        <charset val="238"/>
      </rPr>
      <t xml:space="preserve">250 g/m2 </t>
    </r>
    <r>
      <rPr>
        <sz val="10"/>
        <color theme="1"/>
        <rFont val="Arial Narrow"/>
        <family val="2"/>
        <charset val="238"/>
      </rPr>
      <t xml:space="preserve">dodatnega posipa z drobci stekla, strojno, debelina plasti suhe snovi </t>
    </r>
    <r>
      <rPr>
        <b/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b/>
        <i/>
        <sz val="10"/>
        <color theme="1"/>
        <rFont val="Arial Narrow"/>
        <family val="2"/>
        <charset val="238"/>
      </rPr>
      <t xml:space="preserve">površina označbe nad 1,5 m2
</t>
    </r>
    <r>
      <rPr>
        <i/>
        <sz val="10"/>
        <color theme="1"/>
        <rFont val="Arial Narrow"/>
        <family val="2"/>
        <charset val="238"/>
      </rPr>
      <t xml:space="preserve">( 5333-2, bus-območje )
</t>
    </r>
  </si>
  <si>
    <r>
      <t>Izdelava</t>
    </r>
    <r>
      <rPr>
        <b/>
        <i/>
        <sz val="10"/>
        <rFont val="Arial Narrow"/>
        <family val="2"/>
        <charset val="238"/>
      </rPr>
      <t xml:space="preserve"> debeloslojne</t>
    </r>
    <r>
      <rPr>
        <sz val="10"/>
        <rFont val="Arial Narrow"/>
        <family val="2"/>
        <charset val="238"/>
      </rPr>
      <t xml:space="preserve"> vzdolžne označbe na vozišču z </t>
    </r>
    <r>
      <rPr>
        <b/>
        <i/>
        <sz val="10"/>
        <rFont val="Arial Narrow"/>
        <family val="2"/>
        <charset val="238"/>
      </rPr>
      <t>večkomponentno</t>
    </r>
    <r>
      <rPr>
        <sz val="10"/>
        <rFont val="Arial Narrow"/>
        <family val="2"/>
        <charset val="238"/>
      </rPr>
      <t xml:space="preserve"> vročo plastiko </t>
    </r>
    <r>
      <rPr>
        <b/>
        <i/>
        <sz val="10"/>
        <rFont val="Arial Narrow"/>
        <family val="2"/>
        <charset val="238"/>
      </rPr>
      <t>rumene barve</t>
    </r>
    <r>
      <rPr>
        <sz val="10"/>
        <rFont val="Arial Narrow"/>
        <family val="2"/>
        <charset val="238"/>
      </rPr>
      <t xml:space="preserve">, vključno </t>
    </r>
    <r>
      <rPr>
        <b/>
        <i/>
        <sz val="10"/>
        <rFont val="Arial Narrow"/>
        <family val="2"/>
        <charset val="238"/>
      </rPr>
      <t>250 g/m2</t>
    </r>
    <r>
      <rPr>
        <sz val="10"/>
        <rFont val="Arial Narrow"/>
        <family val="2"/>
        <charset val="238"/>
      </rPr>
      <t xml:space="preserve"> posipa z drobci / kroglicami stekla, strojno, debelina plasti suhe snovi </t>
    </r>
    <r>
      <rPr>
        <b/>
        <i/>
        <sz val="10"/>
        <rFont val="Arial Narrow"/>
        <family val="2"/>
        <charset val="238"/>
      </rPr>
      <t>300 µm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>širina črte 30 cm</t>
    </r>
    <r>
      <rPr>
        <sz val="10"/>
        <rFont val="Arial Narrow"/>
        <family val="2"/>
        <charset val="238"/>
      </rPr>
      <t xml:space="preserve"> ( </t>
    </r>
    <r>
      <rPr>
        <i/>
        <sz val="10"/>
        <rFont val="Arial Narrow"/>
        <family val="2"/>
        <charset val="238"/>
      </rPr>
      <t xml:space="preserve">5333-2 </t>
    </r>
    <r>
      <rPr>
        <sz val="10"/>
        <rFont val="Arial Narrow"/>
        <family val="2"/>
        <charset val="238"/>
      </rPr>
      <t xml:space="preserve">)
</t>
    </r>
  </si>
  <si>
    <r>
      <t>Izdelava</t>
    </r>
    <r>
      <rPr>
        <b/>
        <i/>
        <sz val="10"/>
        <rFont val="Arial Narrow"/>
        <family val="2"/>
        <charset val="238"/>
      </rPr>
      <t xml:space="preserve"> debeloslojne</t>
    </r>
    <r>
      <rPr>
        <sz val="10"/>
        <rFont val="Arial Narrow"/>
        <family val="2"/>
        <charset val="238"/>
      </rPr>
      <t xml:space="preserve"> vzdolžne označbe na vozišču z </t>
    </r>
    <r>
      <rPr>
        <b/>
        <i/>
        <sz val="10"/>
        <rFont val="Arial Narrow"/>
        <family val="2"/>
        <charset val="238"/>
      </rPr>
      <t>večkomponentno</t>
    </r>
    <r>
      <rPr>
        <sz val="10"/>
        <rFont val="Arial Narrow"/>
        <family val="2"/>
        <charset val="238"/>
      </rPr>
      <t xml:space="preserve"> vročo plastiko </t>
    </r>
    <r>
      <rPr>
        <b/>
        <i/>
        <sz val="10"/>
        <rFont val="Arial Narrow"/>
        <family val="2"/>
        <charset val="238"/>
      </rPr>
      <t>bele barve</t>
    </r>
    <r>
      <rPr>
        <sz val="10"/>
        <rFont val="Arial Narrow"/>
        <family val="2"/>
        <charset val="238"/>
      </rPr>
      <t xml:space="preserve">, vključno </t>
    </r>
    <r>
      <rPr>
        <b/>
        <i/>
        <sz val="10"/>
        <rFont val="Arial Narrow"/>
        <family val="2"/>
        <charset val="238"/>
      </rPr>
      <t>250 g/m2</t>
    </r>
    <r>
      <rPr>
        <sz val="10"/>
        <rFont val="Arial Narrow"/>
        <family val="2"/>
        <charset val="238"/>
      </rPr>
      <t xml:space="preserve"> posipa z drobci / kroglicami stekla, strojno, debelina plasti suhe snovi </t>
    </r>
    <r>
      <rPr>
        <b/>
        <i/>
        <sz val="10"/>
        <rFont val="Arial Narrow"/>
        <family val="2"/>
        <charset val="238"/>
      </rPr>
      <t>300 µm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>širina črte 30 cm</t>
    </r>
    <r>
      <rPr>
        <sz val="10"/>
        <rFont val="Arial Narrow"/>
        <family val="2"/>
        <charset val="238"/>
      </rPr>
      <t xml:space="preserve"> ( </t>
    </r>
    <r>
      <rPr>
        <i/>
        <sz val="10"/>
        <rFont val="Arial Narrow"/>
        <family val="2"/>
        <charset val="238"/>
      </rPr>
      <t xml:space="preserve">5333-2 </t>
    </r>
    <r>
      <rPr>
        <sz val="10"/>
        <rFont val="Arial Narrow"/>
        <family val="2"/>
        <charset val="238"/>
      </rPr>
      <t xml:space="preserve">)
</t>
    </r>
  </si>
  <si>
    <r>
      <t>Izdelava</t>
    </r>
    <r>
      <rPr>
        <b/>
        <i/>
        <sz val="10"/>
        <rFont val="Arial Narrow"/>
        <family val="2"/>
        <charset val="238"/>
      </rPr>
      <t xml:space="preserve"> debeloslojne</t>
    </r>
    <r>
      <rPr>
        <sz val="10"/>
        <rFont val="Arial Narrow"/>
        <family val="2"/>
        <charset val="238"/>
      </rPr>
      <t xml:space="preserve"> vzdolžne označbe na vozišču z </t>
    </r>
    <r>
      <rPr>
        <b/>
        <i/>
        <sz val="10"/>
        <rFont val="Arial Narrow"/>
        <family val="2"/>
        <charset val="238"/>
      </rPr>
      <t>večkomponentno</t>
    </r>
    <r>
      <rPr>
        <sz val="10"/>
        <rFont val="Arial Narrow"/>
        <family val="2"/>
        <charset val="238"/>
      </rPr>
      <t xml:space="preserve"> vročo plastiko </t>
    </r>
    <r>
      <rPr>
        <b/>
        <i/>
        <sz val="10"/>
        <rFont val="Arial Narrow"/>
        <family val="2"/>
        <charset val="238"/>
      </rPr>
      <t>rdeče barve</t>
    </r>
    <r>
      <rPr>
        <sz val="10"/>
        <rFont val="Arial Narrow"/>
        <family val="2"/>
        <charset val="238"/>
      </rPr>
      <t xml:space="preserve">, vključno </t>
    </r>
    <r>
      <rPr>
        <b/>
        <i/>
        <sz val="10"/>
        <rFont val="Arial Narrow"/>
        <family val="2"/>
        <charset val="238"/>
      </rPr>
      <t>250 g/m2</t>
    </r>
    <r>
      <rPr>
        <sz val="10"/>
        <rFont val="Arial Narrow"/>
        <family val="2"/>
        <charset val="238"/>
      </rPr>
      <t xml:space="preserve"> posipa z drobci / kroglicami stekla, strojno, debelina plasti suhe snovi </t>
    </r>
    <r>
      <rPr>
        <b/>
        <i/>
        <sz val="10"/>
        <rFont val="Arial Narrow"/>
        <family val="2"/>
        <charset val="238"/>
      </rPr>
      <t>300 µm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>širina črte 20 cm</t>
    </r>
    <r>
      <rPr>
        <sz val="10"/>
        <rFont val="Arial Narrow"/>
        <family val="2"/>
        <charset val="238"/>
      </rPr>
      <t xml:space="preserve"> ( </t>
    </r>
    <r>
      <rPr>
        <i/>
        <sz val="10"/>
        <rFont val="Arial Narrow"/>
        <family val="2"/>
        <charset val="238"/>
      </rPr>
      <t xml:space="preserve">5233 </t>
    </r>
    <r>
      <rPr>
        <sz val="10"/>
        <rFont val="Arial Narrow"/>
        <family val="2"/>
        <charset val="238"/>
      </rPr>
      <t xml:space="preserve">)
</t>
    </r>
  </si>
  <si>
    <r>
      <t xml:space="preserve">Izdelava </t>
    </r>
    <r>
      <rPr>
        <b/>
        <i/>
        <sz val="10"/>
        <rFont val="Arial Narrow"/>
        <family val="2"/>
        <charset val="238"/>
      </rPr>
      <t>debeloslojne</t>
    </r>
    <r>
      <rPr>
        <sz val="10"/>
        <rFont val="Arial Narrow"/>
        <family val="2"/>
        <charset val="238"/>
      </rPr>
      <t xml:space="preserve"> vzdolžne označbe na vozišču z </t>
    </r>
    <r>
      <rPr>
        <b/>
        <i/>
        <sz val="10"/>
        <rFont val="Arial Narrow"/>
        <family val="2"/>
        <charset val="238"/>
      </rPr>
      <t>večkomponentno</t>
    </r>
    <r>
      <rPr>
        <sz val="10"/>
        <rFont val="Arial Narrow"/>
        <family val="2"/>
        <charset val="238"/>
      </rPr>
      <t xml:space="preserve"> vročo plastiko</t>
    </r>
    <r>
      <rPr>
        <b/>
        <i/>
        <sz val="10"/>
        <rFont val="Arial Narrow"/>
        <family val="2"/>
        <charset val="238"/>
      </rPr>
      <t xml:space="preserve"> bele barve</t>
    </r>
    <r>
      <rPr>
        <sz val="10"/>
        <rFont val="Arial Narrow"/>
        <family val="2"/>
        <charset val="238"/>
      </rPr>
      <t xml:space="preserve">, vključno </t>
    </r>
    <r>
      <rPr>
        <b/>
        <i/>
        <sz val="10"/>
        <rFont val="Arial Narrow"/>
        <family val="2"/>
        <charset val="238"/>
      </rPr>
      <t>250 g/m2</t>
    </r>
    <r>
      <rPr>
        <sz val="10"/>
        <rFont val="Arial Narrow"/>
        <family val="2"/>
        <charset val="238"/>
      </rPr>
      <t xml:space="preserve"> posipa z drobci / kroglicami stekla, strojno, debelina plasti suhe snovi </t>
    </r>
    <r>
      <rPr>
        <b/>
        <i/>
        <sz val="10"/>
        <rFont val="Arial Narrow"/>
        <family val="2"/>
        <charset val="238"/>
      </rPr>
      <t>300 µm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>širina črte 12 cm</t>
    </r>
    <r>
      <rPr>
        <sz val="10"/>
        <rFont val="Arial Narrow"/>
        <family val="2"/>
        <charset val="238"/>
      </rPr>
      <t xml:space="preserve"> ( </t>
    </r>
    <r>
      <rPr>
        <i/>
        <sz val="10"/>
        <rFont val="Arial Narrow"/>
        <family val="2"/>
        <charset val="238"/>
      </rPr>
      <t>5121-3</t>
    </r>
    <r>
      <rPr>
        <sz val="10"/>
        <rFont val="Arial Narrow"/>
        <family val="2"/>
        <charset val="238"/>
      </rPr>
      <t xml:space="preserve"> )
</t>
    </r>
  </si>
  <si>
    <r>
      <t xml:space="preserve">Dobava in montaža </t>
    </r>
    <r>
      <rPr>
        <b/>
        <i/>
        <sz val="10"/>
        <color theme="1"/>
        <rFont val="Arial Narrow"/>
        <family val="2"/>
        <charset val="238"/>
      </rPr>
      <t>elektronskega prikazovalnika</t>
    </r>
    <r>
      <rPr>
        <sz val="10"/>
        <color theme="1"/>
        <rFont val="Arial Narrow"/>
        <family val="2"/>
        <charset val="238"/>
      </rPr>
      <t xml:space="preserve"> v nadstrešnici avtobusnega čakališča
</t>
    </r>
  </si>
  <si>
    <r>
      <t>Izdelava napisa s podatki o avtobusnem čakališču v "</t>
    </r>
    <r>
      <rPr>
        <b/>
        <i/>
        <sz val="10"/>
        <color theme="1"/>
        <rFont val="Arial Narrow"/>
        <family val="2"/>
        <charset val="238"/>
      </rPr>
      <t>Braillovi pisavi</t>
    </r>
    <r>
      <rPr>
        <sz val="10"/>
        <color theme="1"/>
        <rFont val="Arial Narrow"/>
        <family val="2"/>
        <charset val="238"/>
      </rPr>
      <t xml:space="preserve">" za slepe
</t>
    </r>
  </si>
  <si>
    <r>
      <t xml:space="preserve">Dobava in postavitev nove </t>
    </r>
    <r>
      <rPr>
        <b/>
        <i/>
        <sz val="10"/>
        <color theme="1"/>
        <rFont val="Arial Narrow"/>
        <family val="2"/>
        <charset val="238"/>
      </rPr>
      <t>nadstrešnice</t>
    </r>
    <r>
      <rPr>
        <sz val="10"/>
        <color theme="1"/>
        <rFont val="Arial Narrow"/>
        <family val="2"/>
        <charset val="238"/>
      </rPr>
      <t xml:space="preserve">
</t>
    </r>
  </si>
  <si>
    <r>
      <t>Rekonstrukcija ceste "</t>
    </r>
    <r>
      <rPr>
        <b/>
        <sz val="12"/>
        <color theme="1"/>
        <rFont val="Arial Narrow"/>
        <family val="2"/>
        <charset val="238"/>
      </rPr>
      <t>Pot heroja Trtnika, LZ 212433</t>
    </r>
    <r>
      <rPr>
        <sz val="12"/>
        <color theme="1"/>
        <rFont val="Arial Narrow"/>
        <family val="2"/>
        <charset val="238"/>
      </rPr>
      <t>" v dolžini cca. 600m, z ureditvijo vozišča, kolesarskih pasov, pločnika in vzdolžnih parkirišč</t>
    </r>
    <r>
      <rPr>
        <b/>
        <sz val="12"/>
        <color theme="1"/>
        <rFont val="Arial Narrow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</si>
</sst>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rgb="FF3F3F3F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b/>
      <sz val="10"/>
      <color rgb="FF92D050"/>
      <name val="Arial Narrow"/>
      <family val="2"/>
      <charset val="238"/>
    </font>
    <font>
      <b/>
      <sz val="10"/>
      <color theme="6" tint="-0.249977111117893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10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36">
    <xf numFmtId="0" fontId="0" fillId="0" borderId="0" xfId="0"/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4" fontId="2" fillId="0" borderId="0" xfId="0" applyNumberFormat="1" applyFont="1" applyAlignment="1" applyProtection="1">
      <alignment horizontal="center" vertical="top" wrapText="1"/>
    </xf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4" fontId="5" fillId="0" borderId="0" xfId="0" applyNumberFormat="1" applyFont="1" applyAlignment="1" applyProtection="1">
      <alignment horizontal="center" vertical="top" wrapText="1"/>
    </xf>
    <xf numFmtId="2" fontId="7" fillId="4" borderId="5" xfId="0" applyNumberFormat="1" applyFont="1" applyFill="1" applyBorder="1" applyAlignment="1" applyProtection="1">
      <alignment horizontal="center" wrapText="1"/>
    </xf>
    <xf numFmtId="2" fontId="7" fillId="4" borderId="6" xfId="0" applyNumberFormat="1" applyFont="1" applyFill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center" vertical="top" wrapText="1"/>
    </xf>
    <xf numFmtId="4" fontId="9" fillId="0" borderId="0" xfId="0" applyNumberFormat="1" applyFont="1" applyAlignment="1" applyProtection="1">
      <alignment horizontal="center" vertical="top" wrapText="1"/>
    </xf>
    <xf numFmtId="2" fontId="9" fillId="0" borderId="11" xfId="0" applyNumberFormat="1" applyFont="1" applyBorder="1" applyAlignment="1" applyProtection="1">
      <alignment horizontal="center" wrapText="1"/>
    </xf>
    <xf numFmtId="4" fontId="8" fillId="0" borderId="0" xfId="0" applyNumberFormat="1" applyFont="1" applyAlignment="1" applyProtection="1">
      <alignment horizontal="center" vertical="top" wrapText="1"/>
    </xf>
    <xf numFmtId="2" fontId="11" fillId="0" borderId="0" xfId="0" applyNumberFormat="1" applyFont="1" applyAlignment="1" applyProtection="1">
      <alignment horizontal="center" wrapText="1"/>
    </xf>
    <xf numFmtId="0" fontId="4" fillId="4" borderId="8" xfId="0" applyFont="1" applyFill="1" applyBorder="1" applyAlignment="1" applyProtection="1">
      <alignment horizontal="left" vertical="top" wrapText="1"/>
    </xf>
    <xf numFmtId="4" fontId="2" fillId="4" borderId="9" xfId="0" applyNumberFormat="1" applyFont="1" applyFill="1" applyBorder="1" applyAlignment="1" applyProtection="1">
      <alignment horizontal="center" vertical="top" wrapText="1"/>
    </xf>
    <xf numFmtId="0" fontId="2" fillId="0" borderId="0" xfId="0" applyFont="1"/>
    <xf numFmtId="0" fontId="2" fillId="0" borderId="0" xfId="0" applyFont="1" applyFill="1"/>
    <xf numFmtId="0" fontId="19" fillId="0" borderId="0" xfId="0" applyFont="1"/>
    <xf numFmtId="2" fontId="10" fillId="0" borderId="0" xfId="0" applyNumberFormat="1" applyFont="1" applyAlignment="1">
      <alignment vertical="top"/>
    </xf>
    <xf numFmtId="2" fontId="11" fillId="3" borderId="0" xfId="0" applyNumberFormat="1" applyFont="1" applyFill="1" applyAlignment="1">
      <alignment vertical="center"/>
    </xf>
    <xf numFmtId="2" fontId="10" fillId="0" borderId="0" xfId="0" applyNumberFormat="1" applyFont="1" applyFill="1" applyAlignment="1">
      <alignment vertical="top"/>
    </xf>
    <xf numFmtId="2" fontId="10" fillId="0" borderId="12" xfId="0" applyNumberFormat="1" applyFont="1" applyBorder="1" applyAlignment="1">
      <alignment vertical="top"/>
    </xf>
    <xf numFmtId="2" fontId="11" fillId="3" borderId="12" xfId="0" applyNumberFormat="1" applyFont="1" applyFill="1" applyBorder="1" applyAlignment="1">
      <alignment vertical="center"/>
    </xf>
    <xf numFmtId="2" fontId="10" fillId="0" borderId="12" xfId="0" applyNumberFormat="1" applyFont="1" applyFill="1" applyBorder="1" applyAlignment="1">
      <alignment vertical="top"/>
    </xf>
    <xf numFmtId="2" fontId="22" fillId="10" borderId="12" xfId="0" applyNumberFormat="1" applyFont="1" applyFill="1" applyBorder="1" applyAlignment="1">
      <alignment vertical="top"/>
    </xf>
    <xf numFmtId="2" fontId="22" fillId="6" borderId="12" xfId="0" applyNumberFormat="1" applyFont="1" applyFill="1" applyBorder="1" applyAlignment="1">
      <alignment vertical="top"/>
    </xf>
    <xf numFmtId="2" fontId="10" fillId="0" borderId="0" xfId="0" applyNumberFormat="1" applyFont="1" applyBorder="1" applyAlignment="1">
      <alignment vertical="top"/>
    </xf>
    <xf numFmtId="2" fontId="10" fillId="13" borderId="12" xfId="0" applyNumberFormat="1" applyFont="1" applyFill="1" applyBorder="1" applyAlignment="1">
      <alignment vertical="top"/>
    </xf>
    <xf numFmtId="2" fontId="22" fillId="8" borderId="12" xfId="0" applyNumberFormat="1" applyFont="1" applyFill="1" applyBorder="1" applyAlignment="1">
      <alignment vertical="top"/>
    </xf>
    <xf numFmtId="2" fontId="22" fillId="6" borderId="0" xfId="0" applyNumberFormat="1" applyFont="1" applyFill="1" applyAlignment="1">
      <alignment vertical="top"/>
    </xf>
    <xf numFmtId="2" fontId="22" fillId="8" borderId="0" xfId="0" applyNumberFormat="1" applyFont="1" applyFill="1" applyAlignment="1">
      <alignment vertical="top"/>
    </xf>
    <xf numFmtId="2" fontId="22" fillId="13" borderId="0" xfId="0" applyNumberFormat="1" applyFont="1" applyFill="1" applyAlignment="1">
      <alignment vertical="top"/>
    </xf>
    <xf numFmtId="2" fontId="22" fillId="11" borderId="0" xfId="0" applyNumberFormat="1" applyFont="1" applyFill="1" applyAlignment="1">
      <alignment vertical="top"/>
    </xf>
    <xf numFmtId="2" fontId="10" fillId="10" borderId="0" xfId="0" applyNumberFormat="1" applyFont="1" applyFill="1" applyAlignment="1">
      <alignment vertical="top"/>
    </xf>
    <xf numFmtId="2" fontId="22" fillId="9" borderId="0" xfId="0" applyNumberFormat="1" applyFont="1" applyFill="1" applyAlignment="1">
      <alignment vertical="top"/>
    </xf>
    <xf numFmtId="2" fontId="10" fillId="11" borderId="0" xfId="0" applyNumberFormat="1" applyFont="1" applyFill="1" applyAlignment="1">
      <alignment vertical="top"/>
    </xf>
    <xf numFmtId="2" fontId="10" fillId="6" borderId="0" xfId="0" applyNumberFormat="1" applyFont="1" applyFill="1" applyAlignment="1">
      <alignment vertical="top"/>
    </xf>
    <xf numFmtId="2" fontId="10" fillId="13" borderId="0" xfId="0" applyNumberFormat="1" applyFont="1" applyFill="1" applyAlignment="1">
      <alignment vertical="top"/>
    </xf>
    <xf numFmtId="2" fontId="10" fillId="8" borderId="0" xfId="0" applyNumberFormat="1" applyFont="1" applyFill="1" applyAlignment="1">
      <alignment vertical="top"/>
    </xf>
    <xf numFmtId="2" fontId="10" fillId="5" borderId="0" xfId="0" applyNumberFormat="1" applyFont="1" applyFill="1" applyAlignment="1">
      <alignment vertical="top"/>
    </xf>
    <xf numFmtId="2" fontId="10" fillId="7" borderId="0" xfId="0" applyNumberFormat="1" applyFont="1" applyFill="1" applyAlignment="1">
      <alignment vertical="top"/>
    </xf>
    <xf numFmtId="2" fontId="24" fillId="7" borderId="0" xfId="0" applyNumberFormat="1" applyFont="1" applyFill="1" applyAlignment="1">
      <alignment vertical="top"/>
    </xf>
    <xf numFmtId="2" fontId="24" fillId="6" borderId="0" xfId="0" applyNumberFormat="1" applyFont="1" applyFill="1" applyAlignment="1">
      <alignment vertical="top"/>
    </xf>
    <xf numFmtId="2" fontId="24" fillId="10" borderId="0" xfId="0" applyNumberFormat="1" applyFont="1" applyFill="1" applyAlignment="1">
      <alignment vertical="top"/>
    </xf>
    <xf numFmtId="2" fontId="24" fillId="12" borderId="0" xfId="0" applyNumberFormat="1" applyFont="1" applyFill="1" applyAlignment="1">
      <alignment vertical="top"/>
    </xf>
    <xf numFmtId="2" fontId="23" fillId="10" borderId="0" xfId="0" applyNumberFormat="1" applyFont="1" applyFill="1" applyAlignment="1">
      <alignment vertical="top"/>
    </xf>
    <xf numFmtId="2" fontId="10" fillId="0" borderId="0" xfId="0" applyNumberFormat="1" applyFont="1" applyAlignment="1" applyProtection="1">
      <alignment vertical="top"/>
    </xf>
    <xf numFmtId="2" fontId="11" fillId="3" borderId="0" xfId="0" applyNumberFormat="1" applyFont="1" applyFill="1" applyAlignment="1" applyProtection="1">
      <alignment vertical="center"/>
    </xf>
    <xf numFmtId="2" fontId="10" fillId="0" borderId="0" xfId="0" applyNumberFormat="1" applyFont="1" applyFill="1" applyAlignment="1" applyProtection="1">
      <alignment vertical="top"/>
    </xf>
    <xf numFmtId="2" fontId="10" fillId="7" borderId="0" xfId="0" applyNumberFormat="1" applyFont="1" applyFill="1" applyAlignment="1" applyProtection="1">
      <alignment vertical="top"/>
    </xf>
    <xf numFmtId="2" fontId="23" fillId="5" borderId="0" xfId="0" applyNumberFormat="1" applyFont="1" applyFill="1" applyAlignment="1" applyProtection="1">
      <alignment vertical="top"/>
    </xf>
    <xf numFmtId="2" fontId="22" fillId="6" borderId="0" xfId="0" applyNumberFormat="1" applyFont="1" applyFill="1" applyAlignment="1" applyProtection="1">
      <alignment vertical="top"/>
    </xf>
    <xf numFmtId="2" fontId="22" fillId="10" borderId="0" xfId="0" applyNumberFormat="1" applyFont="1" applyFill="1" applyAlignment="1" applyProtection="1">
      <alignment vertical="top"/>
    </xf>
    <xf numFmtId="2" fontId="23" fillId="6" borderId="0" xfId="0" applyNumberFormat="1" applyFont="1" applyFill="1" applyAlignment="1" applyProtection="1">
      <alignment vertical="top"/>
    </xf>
    <xf numFmtId="2" fontId="10" fillId="10" borderId="0" xfId="0" applyNumberFormat="1" applyFont="1" applyFill="1" applyAlignment="1" applyProtection="1">
      <alignment vertical="top"/>
    </xf>
    <xf numFmtId="2" fontId="9" fillId="0" borderId="0" xfId="0" applyNumberFormat="1" applyFont="1" applyAlignment="1" applyProtection="1">
      <alignment horizontal="center" wrapText="1"/>
    </xf>
    <xf numFmtId="2" fontId="23" fillId="13" borderId="0" xfId="0" applyNumberFormat="1" applyFont="1" applyFill="1" applyAlignment="1" applyProtection="1">
      <alignment vertical="top"/>
    </xf>
    <xf numFmtId="2" fontId="11" fillId="8" borderId="0" xfId="0" applyNumberFormat="1" applyFont="1" applyFill="1" applyAlignment="1" applyProtection="1">
      <alignment vertical="top"/>
    </xf>
    <xf numFmtId="2" fontId="10" fillId="8" borderId="0" xfId="0" applyNumberFormat="1" applyFont="1" applyFill="1" applyAlignment="1" applyProtection="1">
      <alignment vertical="top"/>
    </xf>
    <xf numFmtId="2" fontId="10" fillId="6" borderId="0" xfId="0" applyNumberFormat="1" applyFont="1" applyFill="1" applyAlignment="1" applyProtection="1">
      <alignment vertical="top"/>
    </xf>
    <xf numFmtId="4" fontId="19" fillId="0" borderId="3" xfId="0" applyNumberFormat="1" applyFont="1" applyBorder="1" applyAlignment="1" applyProtection="1">
      <alignment horizontal="center" vertical="top" wrapText="1"/>
    </xf>
    <xf numFmtId="2" fontId="2" fillId="0" borderId="0" xfId="0" applyNumberFormat="1" applyFont="1" applyAlignment="1">
      <alignment vertical="top"/>
    </xf>
    <xf numFmtId="2" fontId="8" fillId="3" borderId="0" xfId="0" applyNumberFormat="1" applyFont="1" applyFill="1" applyAlignment="1">
      <alignment vertical="center"/>
    </xf>
    <xf numFmtId="2" fontId="2" fillId="0" borderId="0" xfId="0" applyNumberFormat="1" applyFont="1" applyFill="1" applyAlignment="1">
      <alignment vertical="top"/>
    </xf>
    <xf numFmtId="2" fontId="21" fillId="6" borderId="0" xfId="0" applyNumberFormat="1" applyFont="1" applyFill="1" applyAlignment="1">
      <alignment vertical="top"/>
    </xf>
    <xf numFmtId="4" fontId="19" fillId="0" borderId="3" xfId="0" applyNumberFormat="1" applyFont="1" applyFill="1" applyBorder="1" applyAlignment="1" applyProtection="1">
      <alignment horizontal="center" vertical="top" wrapText="1"/>
    </xf>
    <xf numFmtId="49" fontId="4" fillId="0" borderId="0" xfId="0" applyNumberFormat="1" applyFont="1" applyAlignment="1" applyProtection="1">
      <alignment horizontal="left" vertical="top" wrapText="1"/>
    </xf>
    <xf numFmtId="0" fontId="12" fillId="0" borderId="0" xfId="0" applyFont="1" applyFill="1" applyProtection="1"/>
    <xf numFmtId="0" fontId="13" fillId="0" borderId="0" xfId="0" applyFont="1" applyFill="1" applyProtection="1"/>
    <xf numFmtId="0" fontId="12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wrapText="1"/>
    </xf>
    <xf numFmtId="0" fontId="13" fillId="0" borderId="0" xfId="0" applyFont="1" applyFill="1" applyAlignment="1" applyProtection="1"/>
    <xf numFmtId="0" fontId="14" fillId="0" borderId="0" xfId="0" applyFont="1" applyFill="1" applyProtection="1"/>
    <xf numFmtId="0" fontId="15" fillId="0" borderId="0" xfId="0" applyFont="1" applyFill="1" applyProtection="1"/>
    <xf numFmtId="0" fontId="13" fillId="0" borderId="4" xfId="0" applyFont="1" applyFill="1" applyBorder="1" applyProtection="1"/>
    <xf numFmtId="0" fontId="13" fillId="0" borderId="5" xfId="0" applyFont="1" applyFill="1" applyBorder="1" applyProtection="1"/>
    <xf numFmtId="164" fontId="13" fillId="0" borderId="6" xfId="0" applyNumberFormat="1" applyFont="1" applyFill="1" applyBorder="1" applyProtection="1"/>
    <xf numFmtId="164" fontId="13" fillId="0" borderId="0" xfId="0" applyNumberFormat="1" applyFont="1" applyFill="1" applyProtection="1"/>
    <xf numFmtId="0" fontId="13" fillId="0" borderId="0" xfId="0" applyFont="1" applyFill="1" applyAlignment="1" applyProtection="1">
      <alignment horizontal="right"/>
    </xf>
    <xf numFmtId="2" fontId="13" fillId="0" borderId="0" xfId="0" applyNumberFormat="1" applyFont="1" applyFill="1" applyProtection="1"/>
    <xf numFmtId="0" fontId="15" fillId="0" borderId="4" xfId="0" applyFont="1" applyFill="1" applyBorder="1" applyProtection="1"/>
    <xf numFmtId="164" fontId="15" fillId="0" borderId="6" xfId="0" applyNumberFormat="1" applyFont="1" applyFill="1" applyBorder="1" applyProtection="1"/>
    <xf numFmtId="2" fontId="17" fillId="0" borderId="7" xfId="0" applyNumberFormat="1" applyFont="1" applyFill="1" applyBorder="1" applyAlignment="1" applyProtection="1">
      <alignment horizontal="center"/>
    </xf>
    <xf numFmtId="4" fontId="2" fillId="0" borderId="3" xfId="0" applyNumberFormat="1" applyFont="1" applyBorder="1" applyAlignment="1" applyProtection="1">
      <alignment horizontal="center" vertical="top" wrapText="1"/>
      <protection locked="0"/>
    </xf>
    <xf numFmtId="0" fontId="19" fillId="0" borderId="3" xfId="0" applyFont="1" applyBorder="1" applyAlignment="1" applyProtection="1">
      <alignment horizontal="left" vertical="top" wrapText="1"/>
    </xf>
    <xf numFmtId="0" fontId="19" fillId="0" borderId="0" xfId="0" applyFont="1" applyAlignment="1" applyProtection="1">
      <alignment wrapText="1"/>
    </xf>
    <xf numFmtId="49" fontId="19" fillId="0" borderId="3" xfId="0" applyNumberFormat="1" applyFont="1" applyBorder="1" applyAlignment="1" applyProtection="1">
      <alignment vertical="top" wrapText="1"/>
    </xf>
    <xf numFmtId="0" fontId="19" fillId="0" borderId="3" xfId="0" applyFont="1" applyBorder="1" applyAlignment="1" applyProtection="1">
      <alignment horizontal="center" vertical="top" wrapText="1"/>
    </xf>
    <xf numFmtId="4" fontId="20" fillId="0" borderId="0" xfId="0" applyNumberFormat="1" applyFont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top" wrapText="1"/>
    </xf>
    <xf numFmtId="4" fontId="2" fillId="0" borderId="0" xfId="0" applyNumberFormat="1" applyFont="1" applyBorder="1" applyAlignment="1" applyProtection="1">
      <alignment horizontal="center" vertical="top" wrapText="1"/>
    </xf>
    <xf numFmtId="0" fontId="19" fillId="0" borderId="0" xfId="0" applyFont="1" applyProtection="1"/>
    <xf numFmtId="4" fontId="19" fillId="0" borderId="3" xfId="0" applyNumberFormat="1" applyFont="1" applyBorder="1" applyAlignment="1" applyProtection="1">
      <alignment horizontal="center" vertical="top" wrapText="1"/>
      <protection locked="0"/>
    </xf>
    <xf numFmtId="2" fontId="9" fillId="0" borderId="0" xfId="0" applyNumberFormat="1" applyFont="1" applyAlignment="1" applyProtection="1">
      <alignment horizontal="center" vertical="top" wrapText="1"/>
    </xf>
    <xf numFmtId="0" fontId="2" fillId="0" borderId="0" xfId="0" applyFont="1" applyFill="1" applyAlignment="1" applyProtection="1">
      <alignment vertical="top" wrapText="1"/>
    </xf>
    <xf numFmtId="0" fontId="2" fillId="0" borderId="0" xfId="0" applyFont="1" applyFill="1" applyAlignment="1" applyProtection="1">
      <alignment horizontal="center" vertical="top" wrapText="1"/>
    </xf>
    <xf numFmtId="0" fontId="2" fillId="0" borderId="0" xfId="0" applyFont="1" applyFill="1" applyAlignment="1" applyProtection="1">
      <alignment horizontal="left" vertical="top" wrapText="1"/>
    </xf>
    <xf numFmtId="4" fontId="5" fillId="0" borderId="0" xfId="0" applyNumberFormat="1" applyFont="1" applyFill="1" applyAlignment="1" applyProtection="1">
      <alignment horizontal="center" vertical="top" wrapText="1"/>
    </xf>
    <xf numFmtId="2" fontId="9" fillId="0" borderId="0" xfId="0" applyNumberFormat="1" applyFont="1" applyFill="1" applyAlignment="1" applyProtection="1">
      <alignment horizontal="center" wrapText="1"/>
    </xf>
    <xf numFmtId="2" fontId="9" fillId="0" borderId="0" xfId="0" applyNumberFormat="1" applyFont="1" applyBorder="1" applyAlignment="1" applyProtection="1">
      <alignment horizontal="center" wrapText="1"/>
    </xf>
    <xf numFmtId="49" fontId="6" fillId="0" borderId="0" xfId="0" applyNumberFormat="1" applyFont="1" applyFill="1" applyBorder="1" applyAlignment="1" applyProtection="1">
      <alignment horizontal="left" wrapText="1"/>
    </xf>
    <xf numFmtId="2" fontId="7" fillId="0" borderId="0" xfId="0" applyNumberFormat="1" applyFont="1" applyFill="1" applyBorder="1" applyAlignment="1" applyProtection="1">
      <alignment horizontal="center" wrapText="1"/>
    </xf>
    <xf numFmtId="0" fontId="2" fillId="0" borderId="3" xfId="0" applyFont="1" applyFill="1" applyBorder="1" applyAlignment="1" applyProtection="1">
      <alignment horizontal="left" vertical="top" wrapText="1"/>
    </xf>
    <xf numFmtId="4" fontId="19" fillId="0" borderId="0" xfId="0" applyNumberFormat="1" applyFont="1" applyAlignment="1" applyProtection="1">
      <alignment horizontal="center" vertical="top" wrapText="1"/>
    </xf>
    <xf numFmtId="4" fontId="21" fillId="3" borderId="1" xfId="1" applyNumberFormat="1" applyFont="1" applyFill="1" applyAlignment="1" applyProtection="1">
      <alignment horizontal="center" vertical="center" wrapText="1"/>
    </xf>
    <xf numFmtId="4" fontId="21" fillId="0" borderId="2" xfId="1" applyNumberFormat="1" applyFont="1" applyFill="1" applyBorder="1" applyAlignment="1" applyProtection="1">
      <alignment horizontal="center" vertical="top" wrapText="1"/>
    </xf>
    <xf numFmtId="4" fontId="19" fillId="4" borderId="9" xfId="0" applyNumberFormat="1" applyFont="1" applyFill="1" applyBorder="1" applyAlignment="1" applyProtection="1">
      <alignment horizontal="center" vertical="top" wrapText="1"/>
    </xf>
    <xf numFmtId="2" fontId="5" fillId="0" borderId="0" xfId="0" applyNumberFormat="1" applyFont="1" applyAlignment="1" applyProtection="1">
      <alignment horizontal="center" vertical="top" wrapText="1"/>
    </xf>
    <xf numFmtId="0" fontId="16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0" fontId="26" fillId="0" borderId="0" xfId="0" applyFont="1" applyFill="1" applyAlignment="1" applyProtection="1">
      <alignment horizontal="left" vertical="top" wrapText="1"/>
    </xf>
    <xf numFmtId="0" fontId="15" fillId="14" borderId="0" xfId="0" applyFont="1" applyFill="1" applyAlignment="1" applyProtection="1">
      <alignment horizontal="left" vertical="top" wrapText="1"/>
    </xf>
    <xf numFmtId="4" fontId="4" fillId="4" borderId="9" xfId="0" applyNumberFormat="1" applyFont="1" applyFill="1" applyBorder="1" applyAlignment="1" applyProtection="1">
      <alignment horizontal="right" vertical="top" wrapText="1"/>
    </xf>
    <xf numFmtId="4" fontId="4" fillId="4" borderId="1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Alignment="1" applyProtection="1">
      <alignment horizontal="left" vertical="top" wrapText="1"/>
    </xf>
    <xf numFmtId="49" fontId="6" fillId="4" borderId="4" xfId="0" applyNumberFormat="1" applyFont="1" applyFill="1" applyBorder="1" applyAlignment="1" applyProtection="1">
      <alignment horizontal="left" wrapText="1"/>
    </xf>
    <xf numFmtId="49" fontId="6" fillId="4" borderId="5" xfId="0" applyNumberFormat="1" applyFont="1" applyFill="1" applyBorder="1" applyAlignment="1" applyProtection="1">
      <alignment horizontal="left" wrapText="1"/>
    </xf>
    <xf numFmtId="49" fontId="10" fillId="0" borderId="0" xfId="0" applyNumberFormat="1" applyFont="1" applyAlignment="1" applyProtection="1">
      <alignment horizontal="left" wrapText="1"/>
    </xf>
    <xf numFmtId="49" fontId="10" fillId="0" borderId="11" xfId="0" applyNumberFormat="1" applyFont="1" applyBorder="1" applyAlignment="1" applyProtection="1">
      <alignment horizontal="left" wrapText="1"/>
    </xf>
    <xf numFmtId="49" fontId="10" fillId="0" borderId="0" xfId="0" applyNumberFormat="1" applyFont="1" applyFill="1" applyAlignment="1" applyProtection="1">
      <alignment horizontal="left" wrapText="1"/>
    </xf>
    <xf numFmtId="49" fontId="15" fillId="0" borderId="0" xfId="0" applyNumberFormat="1" applyFont="1" applyAlignment="1" applyProtection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4:I41"/>
  <sheetViews>
    <sheetView tabSelected="1" view="pageBreakPreview" zoomScale="85" zoomScaleNormal="85" zoomScaleSheetLayoutView="85" zoomScalePageLayoutView="120" workbookViewId="0">
      <selection activeCell="G2" sqref="G2"/>
    </sheetView>
  </sheetViews>
  <sheetFormatPr defaultRowHeight="16.5" x14ac:dyDescent="0.3"/>
  <cols>
    <col min="1" max="1" width="2.85546875" style="81" customWidth="1"/>
    <col min="2" max="2" width="10.42578125" style="81" customWidth="1"/>
    <col min="3" max="4" width="9.140625" style="81"/>
    <col min="5" max="5" width="8.28515625" style="81" customWidth="1"/>
    <col min="6" max="6" width="9.5703125" style="81" customWidth="1"/>
    <col min="7" max="7" width="3.28515625" style="81" customWidth="1"/>
    <col min="8" max="8" width="19.85546875" style="81" customWidth="1"/>
    <col min="9" max="9" width="7.28515625" style="81" customWidth="1"/>
    <col min="10" max="10" width="12.7109375" style="81" customWidth="1"/>
    <col min="11" max="262" width="9.140625" style="81"/>
    <col min="263" max="263" width="7.42578125" style="81" customWidth="1"/>
    <col min="264" max="264" width="20.42578125" style="81" customWidth="1"/>
    <col min="265" max="265" width="17.140625" style="81" customWidth="1"/>
    <col min="266" max="266" width="12.7109375" style="81" customWidth="1"/>
    <col min="267" max="518" width="9.140625" style="81"/>
    <col min="519" max="519" width="7.42578125" style="81" customWidth="1"/>
    <col min="520" max="520" width="20.42578125" style="81" customWidth="1"/>
    <col min="521" max="521" width="17.140625" style="81" customWidth="1"/>
    <col min="522" max="522" width="12.7109375" style="81" customWidth="1"/>
    <col min="523" max="774" width="9.140625" style="81"/>
    <col min="775" max="775" width="7.42578125" style="81" customWidth="1"/>
    <col min="776" max="776" width="20.42578125" style="81" customWidth="1"/>
    <col min="777" max="777" width="17.140625" style="81" customWidth="1"/>
    <col min="778" max="778" width="12.7109375" style="81" customWidth="1"/>
    <col min="779" max="1030" width="9.140625" style="81"/>
    <col min="1031" max="1031" width="7.42578125" style="81" customWidth="1"/>
    <col min="1032" max="1032" width="20.42578125" style="81" customWidth="1"/>
    <col min="1033" max="1033" width="17.140625" style="81" customWidth="1"/>
    <col min="1034" max="1034" width="12.7109375" style="81" customWidth="1"/>
    <col min="1035" max="1286" width="9.140625" style="81"/>
    <col min="1287" max="1287" width="7.42578125" style="81" customWidth="1"/>
    <col min="1288" max="1288" width="20.42578125" style="81" customWidth="1"/>
    <col min="1289" max="1289" width="17.140625" style="81" customWidth="1"/>
    <col min="1290" max="1290" width="12.7109375" style="81" customWidth="1"/>
    <col min="1291" max="1542" width="9.140625" style="81"/>
    <col min="1543" max="1543" width="7.42578125" style="81" customWidth="1"/>
    <col min="1544" max="1544" width="20.42578125" style="81" customWidth="1"/>
    <col min="1545" max="1545" width="17.140625" style="81" customWidth="1"/>
    <col min="1546" max="1546" width="12.7109375" style="81" customWidth="1"/>
    <col min="1547" max="1798" width="9.140625" style="81"/>
    <col min="1799" max="1799" width="7.42578125" style="81" customWidth="1"/>
    <col min="1800" max="1800" width="20.42578125" style="81" customWidth="1"/>
    <col min="1801" max="1801" width="17.140625" style="81" customWidth="1"/>
    <col min="1802" max="1802" width="12.7109375" style="81" customWidth="1"/>
    <col min="1803" max="2054" width="9.140625" style="81"/>
    <col min="2055" max="2055" width="7.42578125" style="81" customWidth="1"/>
    <col min="2056" max="2056" width="20.42578125" style="81" customWidth="1"/>
    <col min="2057" max="2057" width="17.140625" style="81" customWidth="1"/>
    <col min="2058" max="2058" width="12.7109375" style="81" customWidth="1"/>
    <col min="2059" max="2310" width="9.140625" style="81"/>
    <col min="2311" max="2311" width="7.42578125" style="81" customWidth="1"/>
    <col min="2312" max="2312" width="20.42578125" style="81" customWidth="1"/>
    <col min="2313" max="2313" width="17.140625" style="81" customWidth="1"/>
    <col min="2314" max="2314" width="12.7109375" style="81" customWidth="1"/>
    <col min="2315" max="2566" width="9.140625" style="81"/>
    <col min="2567" max="2567" width="7.42578125" style="81" customWidth="1"/>
    <col min="2568" max="2568" width="20.42578125" style="81" customWidth="1"/>
    <col min="2569" max="2569" width="17.140625" style="81" customWidth="1"/>
    <col min="2570" max="2570" width="12.7109375" style="81" customWidth="1"/>
    <col min="2571" max="2822" width="9.140625" style="81"/>
    <col min="2823" max="2823" width="7.42578125" style="81" customWidth="1"/>
    <col min="2824" max="2824" width="20.42578125" style="81" customWidth="1"/>
    <col min="2825" max="2825" width="17.140625" style="81" customWidth="1"/>
    <col min="2826" max="2826" width="12.7109375" style="81" customWidth="1"/>
    <col min="2827" max="3078" width="9.140625" style="81"/>
    <col min="3079" max="3079" width="7.42578125" style="81" customWidth="1"/>
    <col min="3080" max="3080" width="20.42578125" style="81" customWidth="1"/>
    <col min="3081" max="3081" width="17.140625" style="81" customWidth="1"/>
    <col min="3082" max="3082" width="12.7109375" style="81" customWidth="1"/>
    <col min="3083" max="3334" width="9.140625" style="81"/>
    <col min="3335" max="3335" width="7.42578125" style="81" customWidth="1"/>
    <col min="3336" max="3336" width="20.42578125" style="81" customWidth="1"/>
    <col min="3337" max="3337" width="17.140625" style="81" customWidth="1"/>
    <col min="3338" max="3338" width="12.7109375" style="81" customWidth="1"/>
    <col min="3339" max="3590" width="9.140625" style="81"/>
    <col min="3591" max="3591" width="7.42578125" style="81" customWidth="1"/>
    <col min="3592" max="3592" width="20.42578125" style="81" customWidth="1"/>
    <col min="3593" max="3593" width="17.140625" style="81" customWidth="1"/>
    <col min="3594" max="3594" width="12.7109375" style="81" customWidth="1"/>
    <col min="3595" max="3846" width="9.140625" style="81"/>
    <col min="3847" max="3847" width="7.42578125" style="81" customWidth="1"/>
    <col min="3848" max="3848" width="20.42578125" style="81" customWidth="1"/>
    <col min="3849" max="3849" width="17.140625" style="81" customWidth="1"/>
    <col min="3850" max="3850" width="12.7109375" style="81" customWidth="1"/>
    <col min="3851" max="4102" width="9.140625" style="81"/>
    <col min="4103" max="4103" width="7.42578125" style="81" customWidth="1"/>
    <col min="4104" max="4104" width="20.42578125" style="81" customWidth="1"/>
    <col min="4105" max="4105" width="17.140625" style="81" customWidth="1"/>
    <col min="4106" max="4106" width="12.7109375" style="81" customWidth="1"/>
    <col min="4107" max="4358" width="9.140625" style="81"/>
    <col min="4359" max="4359" width="7.42578125" style="81" customWidth="1"/>
    <col min="4360" max="4360" width="20.42578125" style="81" customWidth="1"/>
    <col min="4361" max="4361" width="17.140625" style="81" customWidth="1"/>
    <col min="4362" max="4362" width="12.7109375" style="81" customWidth="1"/>
    <col min="4363" max="4614" width="9.140625" style="81"/>
    <col min="4615" max="4615" width="7.42578125" style="81" customWidth="1"/>
    <col min="4616" max="4616" width="20.42578125" style="81" customWidth="1"/>
    <col min="4617" max="4617" width="17.140625" style="81" customWidth="1"/>
    <col min="4618" max="4618" width="12.7109375" style="81" customWidth="1"/>
    <col min="4619" max="4870" width="9.140625" style="81"/>
    <col min="4871" max="4871" width="7.42578125" style="81" customWidth="1"/>
    <col min="4872" max="4872" width="20.42578125" style="81" customWidth="1"/>
    <col min="4873" max="4873" width="17.140625" style="81" customWidth="1"/>
    <col min="4874" max="4874" width="12.7109375" style="81" customWidth="1"/>
    <col min="4875" max="5126" width="9.140625" style="81"/>
    <col min="5127" max="5127" width="7.42578125" style="81" customWidth="1"/>
    <col min="5128" max="5128" width="20.42578125" style="81" customWidth="1"/>
    <col min="5129" max="5129" width="17.140625" style="81" customWidth="1"/>
    <col min="5130" max="5130" width="12.7109375" style="81" customWidth="1"/>
    <col min="5131" max="5382" width="9.140625" style="81"/>
    <col min="5383" max="5383" width="7.42578125" style="81" customWidth="1"/>
    <col min="5384" max="5384" width="20.42578125" style="81" customWidth="1"/>
    <col min="5385" max="5385" width="17.140625" style="81" customWidth="1"/>
    <col min="5386" max="5386" width="12.7109375" style="81" customWidth="1"/>
    <col min="5387" max="5638" width="9.140625" style="81"/>
    <col min="5639" max="5639" width="7.42578125" style="81" customWidth="1"/>
    <col min="5640" max="5640" width="20.42578125" style="81" customWidth="1"/>
    <col min="5641" max="5641" width="17.140625" style="81" customWidth="1"/>
    <col min="5642" max="5642" width="12.7109375" style="81" customWidth="1"/>
    <col min="5643" max="5894" width="9.140625" style="81"/>
    <col min="5895" max="5895" width="7.42578125" style="81" customWidth="1"/>
    <col min="5896" max="5896" width="20.42578125" style="81" customWidth="1"/>
    <col min="5897" max="5897" width="17.140625" style="81" customWidth="1"/>
    <col min="5898" max="5898" width="12.7109375" style="81" customWidth="1"/>
    <col min="5899" max="6150" width="9.140625" style="81"/>
    <col min="6151" max="6151" width="7.42578125" style="81" customWidth="1"/>
    <col min="6152" max="6152" width="20.42578125" style="81" customWidth="1"/>
    <col min="6153" max="6153" width="17.140625" style="81" customWidth="1"/>
    <col min="6154" max="6154" width="12.7109375" style="81" customWidth="1"/>
    <col min="6155" max="6406" width="9.140625" style="81"/>
    <col min="6407" max="6407" width="7.42578125" style="81" customWidth="1"/>
    <col min="6408" max="6408" width="20.42578125" style="81" customWidth="1"/>
    <col min="6409" max="6409" width="17.140625" style="81" customWidth="1"/>
    <col min="6410" max="6410" width="12.7109375" style="81" customWidth="1"/>
    <col min="6411" max="6662" width="9.140625" style="81"/>
    <col min="6663" max="6663" width="7.42578125" style="81" customWidth="1"/>
    <col min="6664" max="6664" width="20.42578125" style="81" customWidth="1"/>
    <col min="6665" max="6665" width="17.140625" style="81" customWidth="1"/>
    <col min="6666" max="6666" width="12.7109375" style="81" customWidth="1"/>
    <col min="6667" max="6918" width="9.140625" style="81"/>
    <col min="6919" max="6919" width="7.42578125" style="81" customWidth="1"/>
    <col min="6920" max="6920" width="20.42578125" style="81" customWidth="1"/>
    <col min="6921" max="6921" width="17.140625" style="81" customWidth="1"/>
    <col min="6922" max="6922" width="12.7109375" style="81" customWidth="1"/>
    <col min="6923" max="7174" width="9.140625" style="81"/>
    <col min="7175" max="7175" width="7.42578125" style="81" customWidth="1"/>
    <col min="7176" max="7176" width="20.42578125" style="81" customWidth="1"/>
    <col min="7177" max="7177" width="17.140625" style="81" customWidth="1"/>
    <col min="7178" max="7178" width="12.7109375" style="81" customWidth="1"/>
    <col min="7179" max="7430" width="9.140625" style="81"/>
    <col min="7431" max="7431" width="7.42578125" style="81" customWidth="1"/>
    <col min="7432" max="7432" width="20.42578125" style="81" customWidth="1"/>
    <col min="7433" max="7433" width="17.140625" style="81" customWidth="1"/>
    <col min="7434" max="7434" width="12.7109375" style="81" customWidth="1"/>
    <col min="7435" max="7686" width="9.140625" style="81"/>
    <col min="7687" max="7687" width="7.42578125" style="81" customWidth="1"/>
    <col min="7688" max="7688" width="20.42578125" style="81" customWidth="1"/>
    <col min="7689" max="7689" width="17.140625" style="81" customWidth="1"/>
    <col min="7690" max="7690" width="12.7109375" style="81" customWidth="1"/>
    <col min="7691" max="7942" width="9.140625" style="81"/>
    <col min="7943" max="7943" width="7.42578125" style="81" customWidth="1"/>
    <col min="7944" max="7944" width="20.42578125" style="81" customWidth="1"/>
    <col min="7945" max="7945" width="17.140625" style="81" customWidth="1"/>
    <col min="7946" max="7946" width="12.7109375" style="81" customWidth="1"/>
    <col min="7947" max="8198" width="9.140625" style="81"/>
    <col min="8199" max="8199" width="7.42578125" style="81" customWidth="1"/>
    <col min="8200" max="8200" width="20.42578125" style="81" customWidth="1"/>
    <col min="8201" max="8201" width="17.140625" style="81" customWidth="1"/>
    <col min="8202" max="8202" width="12.7109375" style="81" customWidth="1"/>
    <col min="8203" max="8454" width="9.140625" style="81"/>
    <col min="8455" max="8455" width="7.42578125" style="81" customWidth="1"/>
    <col min="8456" max="8456" width="20.42578125" style="81" customWidth="1"/>
    <col min="8457" max="8457" width="17.140625" style="81" customWidth="1"/>
    <col min="8458" max="8458" width="12.7109375" style="81" customWidth="1"/>
    <col min="8459" max="8710" width="9.140625" style="81"/>
    <col min="8711" max="8711" width="7.42578125" style="81" customWidth="1"/>
    <col min="8712" max="8712" width="20.42578125" style="81" customWidth="1"/>
    <col min="8713" max="8713" width="17.140625" style="81" customWidth="1"/>
    <col min="8714" max="8714" width="12.7109375" style="81" customWidth="1"/>
    <col min="8715" max="8966" width="9.140625" style="81"/>
    <col min="8967" max="8967" width="7.42578125" style="81" customWidth="1"/>
    <col min="8968" max="8968" width="20.42578125" style="81" customWidth="1"/>
    <col min="8969" max="8969" width="17.140625" style="81" customWidth="1"/>
    <col min="8970" max="8970" width="12.7109375" style="81" customWidth="1"/>
    <col min="8971" max="9222" width="9.140625" style="81"/>
    <col min="9223" max="9223" width="7.42578125" style="81" customWidth="1"/>
    <col min="9224" max="9224" width="20.42578125" style="81" customWidth="1"/>
    <col min="9225" max="9225" width="17.140625" style="81" customWidth="1"/>
    <col min="9226" max="9226" width="12.7109375" style="81" customWidth="1"/>
    <col min="9227" max="9478" width="9.140625" style="81"/>
    <col min="9479" max="9479" width="7.42578125" style="81" customWidth="1"/>
    <col min="9480" max="9480" width="20.42578125" style="81" customWidth="1"/>
    <col min="9481" max="9481" width="17.140625" style="81" customWidth="1"/>
    <col min="9482" max="9482" width="12.7109375" style="81" customWidth="1"/>
    <col min="9483" max="9734" width="9.140625" style="81"/>
    <col min="9735" max="9735" width="7.42578125" style="81" customWidth="1"/>
    <col min="9736" max="9736" width="20.42578125" style="81" customWidth="1"/>
    <col min="9737" max="9737" width="17.140625" style="81" customWidth="1"/>
    <col min="9738" max="9738" width="12.7109375" style="81" customWidth="1"/>
    <col min="9739" max="9990" width="9.140625" style="81"/>
    <col min="9991" max="9991" width="7.42578125" style="81" customWidth="1"/>
    <col min="9992" max="9992" width="20.42578125" style="81" customWidth="1"/>
    <col min="9993" max="9993" width="17.140625" style="81" customWidth="1"/>
    <col min="9994" max="9994" width="12.7109375" style="81" customWidth="1"/>
    <col min="9995" max="10246" width="9.140625" style="81"/>
    <col min="10247" max="10247" width="7.42578125" style="81" customWidth="1"/>
    <col min="10248" max="10248" width="20.42578125" style="81" customWidth="1"/>
    <col min="10249" max="10249" width="17.140625" style="81" customWidth="1"/>
    <col min="10250" max="10250" width="12.7109375" style="81" customWidth="1"/>
    <col min="10251" max="10502" width="9.140625" style="81"/>
    <col min="10503" max="10503" width="7.42578125" style="81" customWidth="1"/>
    <col min="10504" max="10504" width="20.42578125" style="81" customWidth="1"/>
    <col min="10505" max="10505" width="17.140625" style="81" customWidth="1"/>
    <col min="10506" max="10506" width="12.7109375" style="81" customWidth="1"/>
    <col min="10507" max="10758" width="9.140625" style="81"/>
    <col min="10759" max="10759" width="7.42578125" style="81" customWidth="1"/>
    <col min="10760" max="10760" width="20.42578125" style="81" customWidth="1"/>
    <col min="10761" max="10761" width="17.140625" style="81" customWidth="1"/>
    <col min="10762" max="10762" width="12.7109375" style="81" customWidth="1"/>
    <col min="10763" max="11014" width="9.140625" style="81"/>
    <col min="11015" max="11015" width="7.42578125" style="81" customWidth="1"/>
    <col min="11016" max="11016" width="20.42578125" style="81" customWidth="1"/>
    <col min="11017" max="11017" width="17.140625" style="81" customWidth="1"/>
    <col min="11018" max="11018" width="12.7109375" style="81" customWidth="1"/>
    <col min="11019" max="11270" width="9.140625" style="81"/>
    <col min="11271" max="11271" width="7.42578125" style="81" customWidth="1"/>
    <col min="11272" max="11272" width="20.42578125" style="81" customWidth="1"/>
    <col min="11273" max="11273" width="17.140625" style="81" customWidth="1"/>
    <col min="11274" max="11274" width="12.7109375" style="81" customWidth="1"/>
    <col min="11275" max="11526" width="9.140625" style="81"/>
    <col min="11527" max="11527" width="7.42578125" style="81" customWidth="1"/>
    <col min="11528" max="11528" width="20.42578125" style="81" customWidth="1"/>
    <col min="11529" max="11529" width="17.140625" style="81" customWidth="1"/>
    <col min="11530" max="11530" width="12.7109375" style="81" customWidth="1"/>
    <col min="11531" max="11782" width="9.140625" style="81"/>
    <col min="11783" max="11783" width="7.42578125" style="81" customWidth="1"/>
    <col min="11784" max="11784" width="20.42578125" style="81" customWidth="1"/>
    <col min="11785" max="11785" width="17.140625" style="81" customWidth="1"/>
    <col min="11786" max="11786" width="12.7109375" style="81" customWidth="1"/>
    <col min="11787" max="12038" width="9.140625" style="81"/>
    <col min="12039" max="12039" width="7.42578125" style="81" customWidth="1"/>
    <col min="12040" max="12040" width="20.42578125" style="81" customWidth="1"/>
    <col min="12041" max="12041" width="17.140625" style="81" customWidth="1"/>
    <col min="12042" max="12042" width="12.7109375" style="81" customWidth="1"/>
    <col min="12043" max="12294" width="9.140625" style="81"/>
    <col min="12295" max="12295" width="7.42578125" style="81" customWidth="1"/>
    <col min="12296" max="12296" width="20.42578125" style="81" customWidth="1"/>
    <col min="12297" max="12297" width="17.140625" style="81" customWidth="1"/>
    <col min="12298" max="12298" width="12.7109375" style="81" customWidth="1"/>
    <col min="12299" max="12550" width="9.140625" style="81"/>
    <col min="12551" max="12551" width="7.42578125" style="81" customWidth="1"/>
    <col min="12552" max="12552" width="20.42578125" style="81" customWidth="1"/>
    <col min="12553" max="12553" width="17.140625" style="81" customWidth="1"/>
    <col min="12554" max="12554" width="12.7109375" style="81" customWidth="1"/>
    <col min="12555" max="12806" width="9.140625" style="81"/>
    <col min="12807" max="12807" width="7.42578125" style="81" customWidth="1"/>
    <col min="12808" max="12808" width="20.42578125" style="81" customWidth="1"/>
    <col min="12809" max="12809" width="17.140625" style="81" customWidth="1"/>
    <col min="12810" max="12810" width="12.7109375" style="81" customWidth="1"/>
    <col min="12811" max="13062" width="9.140625" style="81"/>
    <col min="13063" max="13063" width="7.42578125" style="81" customWidth="1"/>
    <col min="13064" max="13064" width="20.42578125" style="81" customWidth="1"/>
    <col min="13065" max="13065" width="17.140625" style="81" customWidth="1"/>
    <col min="13066" max="13066" width="12.7109375" style="81" customWidth="1"/>
    <col min="13067" max="13318" width="9.140625" style="81"/>
    <col min="13319" max="13319" width="7.42578125" style="81" customWidth="1"/>
    <col min="13320" max="13320" width="20.42578125" style="81" customWidth="1"/>
    <col min="13321" max="13321" width="17.140625" style="81" customWidth="1"/>
    <col min="13322" max="13322" width="12.7109375" style="81" customWidth="1"/>
    <col min="13323" max="13574" width="9.140625" style="81"/>
    <col min="13575" max="13575" width="7.42578125" style="81" customWidth="1"/>
    <col min="13576" max="13576" width="20.42578125" style="81" customWidth="1"/>
    <col min="13577" max="13577" width="17.140625" style="81" customWidth="1"/>
    <col min="13578" max="13578" width="12.7109375" style="81" customWidth="1"/>
    <col min="13579" max="13830" width="9.140625" style="81"/>
    <col min="13831" max="13831" width="7.42578125" style="81" customWidth="1"/>
    <col min="13832" max="13832" width="20.42578125" style="81" customWidth="1"/>
    <col min="13833" max="13833" width="17.140625" style="81" customWidth="1"/>
    <col min="13834" max="13834" width="12.7109375" style="81" customWidth="1"/>
    <col min="13835" max="14086" width="9.140625" style="81"/>
    <col min="14087" max="14087" width="7.42578125" style="81" customWidth="1"/>
    <col min="14088" max="14088" width="20.42578125" style="81" customWidth="1"/>
    <col min="14089" max="14089" width="17.140625" style="81" customWidth="1"/>
    <col min="14090" max="14090" width="12.7109375" style="81" customWidth="1"/>
    <col min="14091" max="14342" width="9.140625" style="81"/>
    <col min="14343" max="14343" width="7.42578125" style="81" customWidth="1"/>
    <col min="14344" max="14344" width="20.42578125" style="81" customWidth="1"/>
    <col min="14345" max="14345" width="17.140625" style="81" customWidth="1"/>
    <col min="14346" max="14346" width="12.7109375" style="81" customWidth="1"/>
    <col min="14347" max="14598" width="9.140625" style="81"/>
    <col min="14599" max="14599" width="7.42578125" style="81" customWidth="1"/>
    <col min="14600" max="14600" width="20.42578125" style="81" customWidth="1"/>
    <col min="14601" max="14601" width="17.140625" style="81" customWidth="1"/>
    <col min="14602" max="14602" width="12.7109375" style="81" customWidth="1"/>
    <col min="14603" max="14854" width="9.140625" style="81"/>
    <col min="14855" max="14855" width="7.42578125" style="81" customWidth="1"/>
    <col min="14856" max="14856" width="20.42578125" style="81" customWidth="1"/>
    <col min="14857" max="14857" width="17.140625" style="81" customWidth="1"/>
    <col min="14858" max="14858" width="12.7109375" style="81" customWidth="1"/>
    <col min="14859" max="15110" width="9.140625" style="81"/>
    <col min="15111" max="15111" width="7.42578125" style="81" customWidth="1"/>
    <col min="15112" max="15112" width="20.42578125" style="81" customWidth="1"/>
    <col min="15113" max="15113" width="17.140625" style="81" customWidth="1"/>
    <col min="15114" max="15114" width="12.7109375" style="81" customWidth="1"/>
    <col min="15115" max="15366" width="9.140625" style="81"/>
    <col min="15367" max="15367" width="7.42578125" style="81" customWidth="1"/>
    <col min="15368" max="15368" width="20.42578125" style="81" customWidth="1"/>
    <col min="15369" max="15369" width="17.140625" style="81" customWidth="1"/>
    <col min="15370" max="15370" width="12.7109375" style="81" customWidth="1"/>
    <col min="15371" max="15622" width="9.140625" style="81"/>
    <col min="15623" max="15623" width="7.42578125" style="81" customWidth="1"/>
    <col min="15624" max="15624" width="20.42578125" style="81" customWidth="1"/>
    <col min="15625" max="15625" width="17.140625" style="81" customWidth="1"/>
    <col min="15626" max="15626" width="12.7109375" style="81" customWidth="1"/>
    <col min="15627" max="15878" width="9.140625" style="81"/>
    <col min="15879" max="15879" width="7.42578125" style="81" customWidth="1"/>
    <col min="15880" max="15880" width="20.42578125" style="81" customWidth="1"/>
    <col min="15881" max="15881" width="17.140625" style="81" customWidth="1"/>
    <col min="15882" max="15882" width="12.7109375" style="81" customWidth="1"/>
    <col min="15883" max="16134" width="9.140625" style="81"/>
    <col min="16135" max="16135" width="7.42578125" style="81" customWidth="1"/>
    <col min="16136" max="16136" width="20.42578125" style="81" customWidth="1"/>
    <col min="16137" max="16137" width="17.140625" style="81" customWidth="1"/>
    <col min="16138" max="16138" width="12.7109375" style="81" customWidth="1"/>
    <col min="16139" max="16384" width="9.140625" style="81"/>
  </cols>
  <sheetData>
    <row r="4" spans="3:9" x14ac:dyDescent="0.3">
      <c r="C4" s="80" t="s">
        <v>172</v>
      </c>
      <c r="E4" s="124" t="s">
        <v>231</v>
      </c>
      <c r="F4" s="124"/>
      <c r="G4" s="124"/>
      <c r="H4" s="124"/>
    </row>
    <row r="6" spans="3:9" ht="51.75" customHeight="1" x14ac:dyDescent="0.3">
      <c r="C6" s="82" t="s">
        <v>170</v>
      </c>
      <c r="D6" s="83"/>
      <c r="E6" s="125" t="s">
        <v>253</v>
      </c>
      <c r="F6" s="125"/>
      <c r="G6" s="125"/>
      <c r="H6" s="125"/>
      <c r="I6" s="83"/>
    </row>
    <row r="7" spans="3:9" x14ac:dyDescent="0.3">
      <c r="D7" s="84"/>
      <c r="E7" s="84"/>
      <c r="F7" s="84"/>
      <c r="G7" s="84"/>
      <c r="H7" s="84"/>
      <c r="I7" s="84"/>
    </row>
    <row r="8" spans="3:9" x14ac:dyDescent="0.3">
      <c r="C8" s="80" t="s">
        <v>171</v>
      </c>
      <c r="E8" s="126" t="s">
        <v>238</v>
      </c>
      <c r="F8" s="126"/>
      <c r="G8" s="126"/>
      <c r="H8" s="126"/>
    </row>
    <row r="9" spans="3:9" ht="17.25" x14ac:dyDescent="0.3">
      <c r="E9" s="85"/>
    </row>
    <row r="11" spans="3:9" x14ac:dyDescent="0.3">
      <c r="C11" s="86" t="s">
        <v>35</v>
      </c>
    </row>
    <row r="14" spans="3:9" x14ac:dyDescent="0.3">
      <c r="C14" s="87" t="s">
        <v>147</v>
      </c>
      <c r="D14" s="88"/>
      <c r="E14" s="88"/>
      <c r="F14" s="88"/>
      <c r="G14" s="88"/>
      <c r="H14" s="89" t="str">
        <f>'1. PREDDELA'!F39</f>
        <v/>
      </c>
    </row>
    <row r="15" spans="3:9" x14ac:dyDescent="0.3">
      <c r="H15" s="90"/>
    </row>
    <row r="16" spans="3:9" x14ac:dyDescent="0.3">
      <c r="C16" s="87" t="s">
        <v>148</v>
      </c>
      <c r="D16" s="88"/>
      <c r="E16" s="88"/>
      <c r="F16" s="88"/>
      <c r="G16" s="88"/>
      <c r="H16" s="89" t="str">
        <f>'2. ZEMELJSKA DELA'!F41</f>
        <v/>
      </c>
    </row>
    <row r="17" spans="3:8" x14ac:dyDescent="0.3">
      <c r="H17" s="90"/>
    </row>
    <row r="18" spans="3:8" x14ac:dyDescent="0.3">
      <c r="C18" s="87" t="s">
        <v>149</v>
      </c>
      <c r="D18" s="88"/>
      <c r="E18" s="88"/>
      <c r="F18" s="88"/>
      <c r="G18" s="88"/>
      <c r="H18" s="89" t="str">
        <f>'3. VOZIŠČNE KONSTRUKCIJE'!F54</f>
        <v/>
      </c>
    </row>
    <row r="19" spans="3:8" x14ac:dyDescent="0.3">
      <c r="H19" s="90"/>
    </row>
    <row r="20" spans="3:8" x14ac:dyDescent="0.3">
      <c r="C20" s="87" t="s">
        <v>150</v>
      </c>
      <c r="D20" s="88"/>
      <c r="E20" s="88"/>
      <c r="F20" s="88"/>
      <c r="G20" s="88"/>
      <c r="H20" s="89" t="str">
        <f>'4. ODVODNJAVANJE'!F22</f>
        <v/>
      </c>
    </row>
    <row r="21" spans="3:8" x14ac:dyDescent="0.3">
      <c r="H21" s="90"/>
    </row>
    <row r="22" spans="3:8" x14ac:dyDescent="0.3">
      <c r="C22" s="87" t="s">
        <v>151</v>
      </c>
      <c r="D22" s="88"/>
      <c r="E22" s="88"/>
      <c r="F22" s="88"/>
      <c r="G22" s="88"/>
      <c r="H22" s="89" t="str">
        <f>'5. GRADBENA IN OBRTNIŠKA DELA'!F6</f>
        <v/>
      </c>
    </row>
    <row r="23" spans="3:8" x14ac:dyDescent="0.3">
      <c r="H23" s="90"/>
    </row>
    <row r="24" spans="3:8" x14ac:dyDescent="0.3">
      <c r="C24" s="87" t="s">
        <v>152</v>
      </c>
      <c r="D24" s="88"/>
      <c r="E24" s="88"/>
      <c r="F24" s="88"/>
      <c r="G24" s="88"/>
      <c r="H24" s="89" t="str">
        <f>'6. OPREMA CEST'!F34</f>
        <v/>
      </c>
    </row>
    <row r="25" spans="3:8" x14ac:dyDescent="0.3">
      <c r="H25" s="90"/>
    </row>
    <row r="26" spans="3:8" x14ac:dyDescent="0.3">
      <c r="C26" s="87" t="s">
        <v>153</v>
      </c>
      <c r="D26" s="88"/>
      <c r="E26" s="88"/>
      <c r="F26" s="88"/>
      <c r="G26" s="88"/>
      <c r="H26" s="89" t="str">
        <f>'7. TUJE STORITVE'!F20</f>
        <v/>
      </c>
    </row>
    <row r="27" spans="3:8" x14ac:dyDescent="0.3">
      <c r="H27" s="90"/>
    </row>
    <row r="28" spans="3:8" x14ac:dyDescent="0.3">
      <c r="C28" s="87" t="s">
        <v>154</v>
      </c>
      <c r="D28" s="88"/>
      <c r="E28" s="88"/>
      <c r="F28" s="88"/>
      <c r="G28" s="88"/>
      <c r="H28" s="89" t="str">
        <f>IF(SUM(H14:H26)=0,"",SUM(H14:H26)*0.05)</f>
        <v/>
      </c>
    </row>
    <row r="31" spans="3:8" x14ac:dyDescent="0.3">
      <c r="F31" s="91" t="s">
        <v>36</v>
      </c>
      <c r="H31" s="90" t="str">
        <f>IF(SUM(H14:H28)=0,"",SUM(H14:H28))</f>
        <v/>
      </c>
    </row>
    <row r="32" spans="3:8" x14ac:dyDescent="0.3">
      <c r="F32" s="91"/>
      <c r="H32" s="90"/>
    </row>
    <row r="33" spans="2:8" x14ac:dyDescent="0.3">
      <c r="F33" s="91" t="s">
        <v>163</v>
      </c>
      <c r="H33" s="90" t="str">
        <f>IF(SUM(H31)=0,"",SUM(0.22*H31))</f>
        <v/>
      </c>
    </row>
    <row r="34" spans="2:8" x14ac:dyDescent="0.3">
      <c r="H34" s="90"/>
    </row>
    <row r="35" spans="2:8" x14ac:dyDescent="0.3">
      <c r="H35" s="92"/>
    </row>
    <row r="36" spans="2:8" x14ac:dyDescent="0.3">
      <c r="C36" s="93" t="s">
        <v>37</v>
      </c>
      <c r="D36" s="88"/>
      <c r="E36" s="88"/>
      <c r="F36" s="88"/>
      <c r="G36" s="88"/>
      <c r="H36" s="94" t="str">
        <f>IF(SUM(H31:H33)=0,"",SUM(H31:H33))</f>
        <v/>
      </c>
    </row>
    <row r="41" spans="2:8" ht="17.25" hidden="1" thickBot="1" x14ac:dyDescent="0.35">
      <c r="B41" s="123" t="s">
        <v>38</v>
      </c>
      <c r="C41" s="123"/>
      <c r="D41" s="123"/>
      <c r="E41" s="123"/>
      <c r="F41" s="95">
        <v>1</v>
      </c>
    </row>
  </sheetData>
  <sheetProtection algorithmName="SHA-512" hashValue="cjRODDGcHiXJoQb/3z85osBMiuE4hTZW3+WdPgLhgf2lh2uCN271JsCWTxhkWh9CqkM6J+PNIx9IJMw8ieT5CQ==" saltValue="+21w0/5kSAf/nxkvGwQQ7A==" spinCount="100000" sheet="1" objects="1" scenarios="1"/>
  <mergeCells count="4">
    <mergeCell ref="B41:E41"/>
    <mergeCell ref="E4:H4"/>
    <mergeCell ref="E6:H6"/>
    <mergeCell ref="E8:H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&amp;L&amp;"Arial Narrow,Navadno"&amp;F&amp;R&amp;"Arial Narrow,Poševno"&amp;10Stran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39"/>
  <sheetViews>
    <sheetView view="pageBreakPreview" zoomScaleNormal="115" zoomScaleSheetLayoutView="100" zoomScalePageLayoutView="14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140625" style="2" customWidth="1"/>
    <col min="3" max="3" width="5.425781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3.42578125" style="6" customWidth="1"/>
    <col min="9" max="9" width="7.7109375" style="59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29</v>
      </c>
      <c r="C2" s="8" t="s">
        <v>34</v>
      </c>
      <c r="D2" s="8" t="s">
        <v>30</v>
      </c>
      <c r="E2" s="9" t="s">
        <v>31</v>
      </c>
      <c r="F2" s="9" t="s">
        <v>32</v>
      </c>
      <c r="G2" s="9" t="s">
        <v>33</v>
      </c>
      <c r="I2" s="60" t="s">
        <v>39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61"/>
    </row>
    <row r="4" spans="1:9" ht="15.75" x14ac:dyDescent="0.2">
      <c r="B4" s="129" t="s">
        <v>0</v>
      </c>
      <c r="C4" s="129"/>
      <c r="D4" s="129"/>
      <c r="E4" s="129"/>
      <c r="F4" s="129"/>
      <c r="G4" s="129"/>
    </row>
    <row r="5" spans="1:9" ht="12.75" customHeight="1" x14ac:dyDescent="0.2">
      <c r="B5" s="79"/>
      <c r="C5" s="79"/>
      <c r="D5" s="79"/>
      <c r="E5" s="15" t="str">
        <f>IF(SUM(E8:E11)=0,0,"")</f>
        <v/>
      </c>
      <c r="F5" s="15"/>
      <c r="G5" s="15"/>
    </row>
    <row r="6" spans="1:9" ht="21.2" customHeight="1" x14ac:dyDescent="0.3">
      <c r="B6" s="130" t="s">
        <v>23</v>
      </c>
      <c r="C6" s="131"/>
      <c r="D6" s="131"/>
      <c r="E6" s="16" t="str">
        <f>IF(SUM(E8:E11)=0,0,"")</f>
        <v/>
      </c>
      <c r="F6" s="16"/>
      <c r="G6" s="17"/>
    </row>
    <row r="7" spans="1:9" x14ac:dyDescent="0.2">
      <c r="E7" s="15" t="str">
        <f>IF(SUM(E8:E11)=0,0,"")</f>
        <v/>
      </c>
      <c r="F7" s="15"/>
      <c r="G7" s="15"/>
    </row>
    <row r="8" spans="1:9" ht="38.25" x14ac:dyDescent="0.2">
      <c r="B8" s="18" t="s">
        <v>2</v>
      </c>
      <c r="C8" s="19" t="s">
        <v>1</v>
      </c>
      <c r="D8" s="20" t="s">
        <v>183</v>
      </c>
      <c r="E8" s="73">
        <v>0.16</v>
      </c>
      <c r="F8" s="96"/>
      <c r="G8" s="21" t="str">
        <f t="shared" ref="G8:G11" si="0">IF(F8="","",E8*F8)</f>
        <v/>
      </c>
      <c r="I8" s="63">
        <v>1410</v>
      </c>
    </row>
    <row r="9" spans="1:9" ht="38.25" x14ac:dyDescent="0.2">
      <c r="B9" s="18" t="s">
        <v>3</v>
      </c>
      <c r="C9" s="19" t="s">
        <v>1</v>
      </c>
      <c r="D9" s="20" t="s">
        <v>184</v>
      </c>
      <c r="E9" s="73">
        <f>+E8</f>
        <v>0.16</v>
      </c>
      <c r="F9" s="96"/>
      <c r="G9" s="21" t="str">
        <f t="shared" si="0"/>
        <v/>
      </c>
      <c r="I9" s="62">
        <v>0</v>
      </c>
    </row>
    <row r="10" spans="1:9" ht="38.25" x14ac:dyDescent="0.2">
      <c r="B10" s="18" t="s">
        <v>5</v>
      </c>
      <c r="C10" s="19" t="s">
        <v>4</v>
      </c>
      <c r="D10" s="20" t="s">
        <v>185</v>
      </c>
      <c r="E10" s="73">
        <v>12</v>
      </c>
      <c r="F10" s="96"/>
      <c r="G10" s="21" t="str">
        <f t="shared" si="0"/>
        <v/>
      </c>
      <c r="I10" s="63">
        <v>23</v>
      </c>
    </row>
    <row r="11" spans="1:9" ht="38.25" x14ac:dyDescent="0.2">
      <c r="B11" s="18" t="s">
        <v>6</v>
      </c>
      <c r="C11" s="19" t="s">
        <v>4</v>
      </c>
      <c r="D11" s="20" t="s">
        <v>204</v>
      </c>
      <c r="E11" s="73">
        <v>20</v>
      </c>
      <c r="F11" s="96"/>
      <c r="G11" s="21" t="str">
        <f t="shared" si="0"/>
        <v/>
      </c>
      <c r="I11" s="62">
        <v>0</v>
      </c>
    </row>
    <row r="12" spans="1:9" x14ac:dyDescent="0.2">
      <c r="E12" s="22"/>
      <c r="G12" s="22"/>
    </row>
    <row r="13" spans="1:9" ht="21.2" customHeight="1" x14ac:dyDescent="0.3">
      <c r="B13" s="130" t="s">
        <v>24</v>
      </c>
      <c r="C13" s="131"/>
      <c r="D13" s="131"/>
      <c r="E13" s="16"/>
      <c r="F13" s="16"/>
      <c r="G13" s="17"/>
    </row>
    <row r="14" spans="1:9" x14ac:dyDescent="0.2">
      <c r="E14" s="15" t="str">
        <f>IF(SUM(E17:E19)=0,0,"")</f>
        <v/>
      </c>
      <c r="F14" s="15"/>
      <c r="G14" s="15"/>
    </row>
    <row r="15" spans="1:9" ht="21.75" customHeight="1" x14ac:dyDescent="0.25">
      <c r="B15" s="132" t="s">
        <v>25</v>
      </c>
      <c r="C15" s="132"/>
      <c r="D15" s="132"/>
      <c r="E15" s="68" t="str">
        <f>IF(SUM(E17:E19)=0,0,"")</f>
        <v/>
      </c>
      <c r="F15" s="68"/>
      <c r="G15" s="68"/>
    </row>
    <row r="16" spans="1:9" x14ac:dyDescent="0.2">
      <c r="E16" s="15" t="str">
        <f>IF(SUM(E17:E19)=0,0,"")</f>
        <v/>
      </c>
      <c r="F16" s="15"/>
      <c r="G16" s="15"/>
    </row>
    <row r="17" spans="2:9" ht="25.5" x14ac:dyDescent="0.2">
      <c r="B17" s="18" t="s">
        <v>8</v>
      </c>
      <c r="C17" s="19" t="s">
        <v>4</v>
      </c>
      <c r="D17" s="20" t="s">
        <v>216</v>
      </c>
      <c r="E17" s="73">
        <v>3</v>
      </c>
      <c r="F17" s="96"/>
      <c r="G17" s="21" t="str">
        <f>IF(F17="","",E17*F17)</f>
        <v/>
      </c>
      <c r="I17" s="69">
        <v>16</v>
      </c>
    </row>
    <row r="18" spans="2:9" ht="25.5" x14ac:dyDescent="0.2">
      <c r="B18" s="18" t="s">
        <v>9</v>
      </c>
      <c r="C18" s="19" t="s">
        <v>4</v>
      </c>
      <c r="D18" s="20" t="s">
        <v>225</v>
      </c>
      <c r="E18" s="73">
        <v>2</v>
      </c>
      <c r="F18" s="96"/>
      <c r="G18" s="21" t="str">
        <f t="shared" ref="G18:G19" si="1">IF(F18="","",E18*F18)</f>
        <v/>
      </c>
      <c r="I18" s="70">
        <v>22</v>
      </c>
    </row>
    <row r="19" spans="2:9" ht="25.5" x14ac:dyDescent="0.2">
      <c r="B19" s="18" t="s">
        <v>165</v>
      </c>
      <c r="C19" s="19" t="s">
        <v>4</v>
      </c>
      <c r="D19" s="20" t="s">
        <v>166</v>
      </c>
      <c r="E19" s="73">
        <v>2</v>
      </c>
      <c r="F19" s="96"/>
      <c r="G19" s="21" t="str">
        <f t="shared" si="1"/>
        <v/>
      </c>
      <c r="I19" s="71">
        <v>0</v>
      </c>
    </row>
    <row r="20" spans="2:9" x14ac:dyDescent="0.2">
      <c r="E20" s="24" t="str">
        <f>IF(SUM(E23:E31)=0,0,"")</f>
        <v/>
      </c>
      <c r="F20" s="24"/>
      <c r="G20" s="24"/>
    </row>
    <row r="21" spans="2:9" ht="21.2" customHeight="1" x14ac:dyDescent="0.2">
      <c r="B21" s="132" t="s">
        <v>26</v>
      </c>
      <c r="C21" s="132"/>
      <c r="D21" s="132"/>
      <c r="E21" s="25" t="str">
        <f>IF(SUM(E23:E31)=0,0,"")</f>
        <v/>
      </c>
      <c r="F21" s="25"/>
      <c r="G21" s="25"/>
    </row>
    <row r="22" spans="2:9" x14ac:dyDescent="0.2">
      <c r="E22" s="24" t="str">
        <f>IF(SUM(E23:E31)=0,0,"")</f>
        <v/>
      </c>
      <c r="F22" s="24"/>
      <c r="G22" s="24"/>
    </row>
    <row r="23" spans="2:9" ht="38.25" x14ac:dyDescent="0.2">
      <c r="B23" s="18" t="s">
        <v>12</v>
      </c>
      <c r="C23" s="19" t="s">
        <v>11</v>
      </c>
      <c r="D23" s="20" t="s">
        <v>40</v>
      </c>
      <c r="E23" s="73">
        <f>40*0.2</f>
        <v>8</v>
      </c>
      <c r="F23" s="96"/>
      <c r="G23" s="21" t="str">
        <f>IF(F23="","",E23*F23)</f>
        <v/>
      </c>
      <c r="I23" s="64">
        <v>22</v>
      </c>
    </row>
    <row r="24" spans="2:9" ht="38.25" x14ac:dyDescent="0.2">
      <c r="B24" s="18" t="s">
        <v>13</v>
      </c>
      <c r="C24" s="19" t="s">
        <v>7</v>
      </c>
      <c r="D24" s="20" t="s">
        <v>187</v>
      </c>
      <c r="E24" s="73">
        <v>30</v>
      </c>
      <c r="F24" s="96"/>
      <c r="G24" s="21" t="str">
        <f t="shared" ref="G24:G31" si="2">IF(F24="","",E24*F24)</f>
        <v/>
      </c>
      <c r="I24" s="66">
        <v>3</v>
      </c>
    </row>
    <row r="25" spans="2:9" ht="38.25" x14ac:dyDescent="0.2">
      <c r="B25" s="18" t="s">
        <v>14</v>
      </c>
      <c r="C25" s="19" t="s">
        <v>7</v>
      </c>
      <c r="D25" s="20" t="s">
        <v>188</v>
      </c>
      <c r="E25" s="78">
        <v>250</v>
      </c>
      <c r="F25" s="96"/>
      <c r="G25" s="21" t="str">
        <f t="shared" si="2"/>
        <v/>
      </c>
      <c r="I25" s="64">
        <v>7</v>
      </c>
    </row>
    <row r="26" spans="2:9" ht="38.25" x14ac:dyDescent="0.2">
      <c r="B26" s="18" t="s">
        <v>15</v>
      </c>
      <c r="C26" s="19" t="s">
        <v>7</v>
      </c>
      <c r="D26" s="20" t="s">
        <v>219</v>
      </c>
      <c r="E26" s="73">
        <f>E28*0.25</f>
        <v>0.5</v>
      </c>
      <c r="F26" s="96"/>
      <c r="G26" s="21" t="str">
        <f t="shared" si="2"/>
        <v/>
      </c>
      <c r="I26" s="72">
        <v>0</v>
      </c>
    </row>
    <row r="27" spans="2:9" ht="38.25" x14ac:dyDescent="0.2">
      <c r="B27" s="18" t="s">
        <v>16</v>
      </c>
      <c r="C27" s="19" t="s">
        <v>7</v>
      </c>
      <c r="D27" s="20" t="s">
        <v>220</v>
      </c>
      <c r="E27" s="73">
        <f>E29*0.5</f>
        <v>45</v>
      </c>
      <c r="F27" s="96"/>
      <c r="G27" s="21" t="str">
        <f t="shared" si="2"/>
        <v/>
      </c>
      <c r="I27" s="72">
        <v>0</v>
      </c>
    </row>
    <row r="28" spans="2:9" ht="38.25" x14ac:dyDescent="0.2">
      <c r="B28" s="18" t="s">
        <v>17</v>
      </c>
      <c r="C28" s="19" t="s">
        <v>10</v>
      </c>
      <c r="D28" s="20" t="s">
        <v>218</v>
      </c>
      <c r="E28" s="73">
        <v>2</v>
      </c>
      <c r="F28" s="96"/>
      <c r="G28" s="21" t="str">
        <f t="shared" si="2"/>
        <v/>
      </c>
      <c r="I28" s="64">
        <v>1</v>
      </c>
    </row>
    <row r="29" spans="2:9" ht="38.25" x14ac:dyDescent="0.2">
      <c r="B29" s="18" t="s">
        <v>18</v>
      </c>
      <c r="C29" s="19" t="s">
        <v>10</v>
      </c>
      <c r="D29" s="20" t="s">
        <v>217</v>
      </c>
      <c r="E29" s="78">
        <v>90</v>
      </c>
      <c r="F29" s="96"/>
      <c r="G29" s="21" t="str">
        <f t="shared" si="2"/>
        <v/>
      </c>
      <c r="I29" s="64">
        <v>1.2</v>
      </c>
    </row>
    <row r="30" spans="2:9" ht="25.5" x14ac:dyDescent="0.2">
      <c r="B30" s="18" t="s">
        <v>19</v>
      </c>
      <c r="C30" s="19" t="s">
        <v>10</v>
      </c>
      <c r="D30" s="20" t="s">
        <v>41</v>
      </c>
      <c r="E30" s="73">
        <v>30</v>
      </c>
      <c r="F30" s="96"/>
      <c r="G30" s="21" t="str">
        <f t="shared" si="2"/>
        <v/>
      </c>
      <c r="I30" s="65">
        <v>14</v>
      </c>
    </row>
    <row r="31" spans="2:9" ht="25.5" x14ac:dyDescent="0.2">
      <c r="B31" s="18" t="s">
        <v>20</v>
      </c>
      <c r="C31" s="19" t="s">
        <v>10</v>
      </c>
      <c r="D31" s="20" t="s">
        <v>182</v>
      </c>
      <c r="E31" s="78">
        <v>25</v>
      </c>
      <c r="F31" s="96"/>
      <c r="G31" s="21" t="str">
        <f t="shared" si="2"/>
        <v/>
      </c>
      <c r="I31" s="65">
        <v>14</v>
      </c>
    </row>
    <row r="32" spans="2:9" x14ac:dyDescent="0.2">
      <c r="E32" s="22"/>
      <c r="F32" s="22"/>
      <c r="G32" s="22"/>
    </row>
    <row r="33" spans="2:9" ht="21.2" customHeight="1" x14ac:dyDescent="0.3">
      <c r="B33" s="130" t="s">
        <v>27</v>
      </c>
      <c r="C33" s="131"/>
      <c r="D33" s="131"/>
      <c r="E33" s="16"/>
      <c r="F33" s="16"/>
      <c r="G33" s="17"/>
    </row>
    <row r="34" spans="2:9" ht="20.25" customHeight="1" x14ac:dyDescent="0.25">
      <c r="B34" s="133" t="s">
        <v>28</v>
      </c>
      <c r="C34" s="133"/>
      <c r="D34" s="133"/>
      <c r="E34" s="23" t="str">
        <f>IF(SUM(E36:E36)=0,0,"")</f>
        <v/>
      </c>
      <c r="F34" s="23"/>
      <c r="G34" s="23"/>
    </row>
    <row r="35" spans="2:9" x14ac:dyDescent="0.2">
      <c r="E35" s="15" t="str">
        <f>IF(SUM(E36:E36)=0,0,"")</f>
        <v/>
      </c>
      <c r="F35" s="15"/>
      <c r="G35" s="15"/>
    </row>
    <row r="36" spans="2:9" ht="25.5" x14ac:dyDescent="0.2">
      <c r="B36" s="18" t="s">
        <v>22</v>
      </c>
      <c r="C36" s="19" t="s">
        <v>21</v>
      </c>
      <c r="D36" s="20" t="s">
        <v>177</v>
      </c>
      <c r="E36" s="73">
        <v>15</v>
      </c>
      <c r="F36" s="96"/>
      <c r="G36" s="21" t="str">
        <f t="shared" ref="G36:G37" si="3">IF(F36="","",E36*F36)</f>
        <v/>
      </c>
      <c r="I36" s="67">
        <v>0</v>
      </c>
    </row>
    <row r="37" spans="2:9" ht="25.5" x14ac:dyDescent="0.2">
      <c r="B37" s="18" t="s">
        <v>161</v>
      </c>
      <c r="C37" s="19" t="s">
        <v>4</v>
      </c>
      <c r="D37" s="20" t="s">
        <v>162</v>
      </c>
      <c r="E37" s="73">
        <v>1</v>
      </c>
      <c r="F37" s="96"/>
      <c r="G37" s="21" t="str">
        <f t="shared" si="3"/>
        <v/>
      </c>
      <c r="I37" s="6"/>
    </row>
    <row r="38" spans="2:9" ht="13.5" thickBot="1" x14ac:dyDescent="0.25"/>
    <row r="39" spans="2:9" ht="16.5" thickBot="1" x14ac:dyDescent="0.25">
      <c r="D39" s="26" t="s">
        <v>42</v>
      </c>
      <c r="E39" s="27"/>
      <c r="F39" s="127" t="str">
        <f>IF(SUM(G8:G37)=0,"",SUM(G8:G37))</f>
        <v/>
      </c>
      <c r="G39" s="128"/>
    </row>
  </sheetData>
  <sheetProtection algorithmName="SHA-512" hashValue="S8XH9iXz+pTZ7mKBawfZseBCiTh8/x2SqkN3U9DjciL9ILPzNowDtYhOxDhreUceUNVsbHhfppzKLr7iGmoYhQ==" saltValue="/XuM6Y2rHiTzaUXC1QAbTQ==" spinCount="100000" sheet="1" objects="1" scenarios="1"/>
  <autoFilter ref="E1:G39">
    <filterColumn colId="0">
      <filters blank="1">
        <filter val="0,16"/>
        <filter val="0,50"/>
        <filter val="1,00"/>
        <filter val="12,00"/>
        <filter val="2,00"/>
        <filter val="20,00"/>
        <filter val="25,00"/>
        <filter val="250,00"/>
        <filter val="3,00"/>
        <filter val="30,00"/>
        <filter val="45,00"/>
        <filter val="8,00"/>
        <filter val="90,00"/>
        <filter val="količina"/>
      </filters>
    </filterColumn>
  </autoFilter>
  <dataConsolidate/>
  <mergeCells count="8">
    <mergeCell ref="F39:G39"/>
    <mergeCell ref="B4:G4"/>
    <mergeCell ref="B6:D6"/>
    <mergeCell ref="B13:D13"/>
    <mergeCell ref="B15:D15"/>
    <mergeCell ref="B21:D21"/>
    <mergeCell ref="B33:D33"/>
    <mergeCell ref="B34:D3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I41"/>
  <sheetViews>
    <sheetView view="pageBreakPreview" zoomScaleNormal="13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4" style="28" hidden="1" customWidth="1"/>
    <col min="9" max="9" width="8.7109375" style="31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29</v>
      </c>
      <c r="C2" s="8" t="s">
        <v>34</v>
      </c>
      <c r="D2" s="8" t="s">
        <v>30</v>
      </c>
      <c r="E2" s="9" t="s">
        <v>31</v>
      </c>
      <c r="F2" s="9" t="s">
        <v>32</v>
      </c>
      <c r="G2" s="9" t="s">
        <v>33</v>
      </c>
      <c r="I2" s="32" t="s">
        <v>39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H3" s="29"/>
      <c r="I3" s="33"/>
    </row>
    <row r="4" spans="1:9" ht="15.75" x14ac:dyDescent="0.2">
      <c r="B4" s="129" t="s">
        <v>43</v>
      </c>
      <c r="C4" s="129"/>
      <c r="D4" s="129"/>
      <c r="E4" s="129"/>
      <c r="F4" s="129"/>
      <c r="G4" s="129"/>
    </row>
    <row r="5" spans="1:9" ht="12.75" customHeight="1" x14ac:dyDescent="0.2">
      <c r="B5" s="79"/>
      <c r="C5" s="79"/>
      <c r="D5" s="79"/>
      <c r="E5" s="15"/>
      <c r="F5" s="15"/>
      <c r="G5" s="15"/>
    </row>
    <row r="6" spans="1:9" ht="21.2" customHeight="1" x14ac:dyDescent="0.3">
      <c r="B6" s="130" t="s">
        <v>68</v>
      </c>
      <c r="C6" s="131"/>
      <c r="D6" s="131"/>
      <c r="E6" s="16"/>
      <c r="F6" s="16"/>
      <c r="G6" s="17"/>
    </row>
    <row r="7" spans="1:9" x14ac:dyDescent="0.2">
      <c r="E7" s="15"/>
      <c r="F7" s="15"/>
      <c r="G7" s="15"/>
    </row>
    <row r="8" spans="1:9" ht="38.25" x14ac:dyDescent="0.2">
      <c r="B8" s="18" t="s">
        <v>44</v>
      </c>
      <c r="C8" s="19" t="s">
        <v>11</v>
      </c>
      <c r="D8" s="20" t="s">
        <v>63</v>
      </c>
      <c r="E8" s="73">
        <f>(260)*0.2</f>
        <v>52</v>
      </c>
      <c r="F8" s="96"/>
      <c r="G8" s="21" t="str">
        <f t="shared" ref="G8:G11" si="0">IF(F8="","",E8*F8)</f>
        <v/>
      </c>
      <c r="I8" s="54">
        <v>5.28</v>
      </c>
    </row>
    <row r="9" spans="1:9" ht="25.5" x14ac:dyDescent="0.2">
      <c r="B9" s="18" t="s">
        <v>46</v>
      </c>
      <c r="C9" s="19" t="s">
        <v>11</v>
      </c>
      <c r="D9" s="20" t="s">
        <v>223</v>
      </c>
      <c r="E9" s="73">
        <f>(('3. VOZIŠČNE KONSTRUKCIJE'!E24)*0.56)+('3. VOZIŠČNE KONSTRUKCIJE'!E25)*0.88</f>
        <v>210.4</v>
      </c>
      <c r="F9" s="96"/>
      <c r="G9" s="21" t="str">
        <f t="shared" si="0"/>
        <v/>
      </c>
      <c r="I9" s="56">
        <v>5.28</v>
      </c>
    </row>
    <row r="10" spans="1:9" ht="51" x14ac:dyDescent="0.2">
      <c r="B10" s="18" t="s">
        <v>47</v>
      </c>
      <c r="C10" s="19" t="s">
        <v>11</v>
      </c>
      <c r="D10" s="20" t="s">
        <v>64</v>
      </c>
      <c r="E10" s="73">
        <f>+('4. ODVODNJAVANJE'!E9*0.3)</f>
        <v>4.5</v>
      </c>
      <c r="F10" s="96"/>
      <c r="G10" s="21" t="str">
        <f t="shared" si="0"/>
        <v/>
      </c>
      <c r="I10" s="55">
        <v>8.8000000000000007</v>
      </c>
    </row>
    <row r="11" spans="1:9" ht="51" x14ac:dyDescent="0.2">
      <c r="B11" s="18" t="s">
        <v>48</v>
      </c>
      <c r="C11" s="19" t="s">
        <v>11</v>
      </c>
      <c r="D11" s="20" t="s">
        <v>65</v>
      </c>
      <c r="E11" s="73">
        <f>+('4. ODVODNJAVANJE'!E18*4)</f>
        <v>12</v>
      </c>
      <c r="F11" s="96"/>
      <c r="G11" s="21" t="str">
        <f t="shared" si="0"/>
        <v/>
      </c>
      <c r="I11" s="57">
        <v>11.33</v>
      </c>
    </row>
    <row r="12" spans="1:9" x14ac:dyDescent="0.2">
      <c r="E12" s="15"/>
      <c r="F12" s="15"/>
      <c r="G12" s="15"/>
    </row>
    <row r="13" spans="1:9" ht="21.2" customHeight="1" x14ac:dyDescent="0.3">
      <c r="B13" s="130" t="s">
        <v>45</v>
      </c>
      <c r="C13" s="131"/>
      <c r="D13" s="131"/>
      <c r="E13" s="16"/>
      <c r="F13" s="16"/>
      <c r="G13" s="17"/>
    </row>
    <row r="14" spans="1:9" x14ac:dyDescent="0.2">
      <c r="E14" s="15"/>
      <c r="F14" s="15"/>
      <c r="G14" s="15"/>
    </row>
    <row r="15" spans="1:9" ht="25.5" x14ac:dyDescent="0.2">
      <c r="B15" s="18" t="s">
        <v>49</v>
      </c>
      <c r="C15" s="19" t="s">
        <v>7</v>
      </c>
      <c r="D15" s="97" t="s">
        <v>66</v>
      </c>
      <c r="E15" s="73">
        <f>('3. VOZIŠČNE KONSTRUKCIJE'!E15+'3. VOZIŠČNE KONSTRUKCIJE'!E24)*0.97</f>
        <v>281.3</v>
      </c>
      <c r="F15" s="96"/>
      <c r="G15" s="21" t="str">
        <f t="shared" ref="G15:G16" si="1">IF(F15="","",E15*F15)</f>
        <v/>
      </c>
      <c r="I15" s="51">
        <v>2</v>
      </c>
    </row>
    <row r="16" spans="1:9" ht="25.5" x14ac:dyDescent="0.2">
      <c r="B16" s="18" t="s">
        <v>164</v>
      </c>
      <c r="C16" s="19" t="s">
        <v>7</v>
      </c>
      <c r="D16" s="97" t="s">
        <v>178</v>
      </c>
      <c r="E16" s="73">
        <f>('3. VOZIŠČNE KONSTRUKCIJE'!E15+'3. VOZIŠČNE KONSTRUKCIJE'!E24)*0.99</f>
        <v>287.10000000000002</v>
      </c>
      <c r="F16" s="96"/>
      <c r="G16" s="21" t="str">
        <f t="shared" si="1"/>
        <v/>
      </c>
      <c r="I16" s="28"/>
    </row>
    <row r="17" spans="1:9" x14ac:dyDescent="0.2">
      <c r="E17" s="15"/>
      <c r="F17" s="15"/>
      <c r="G17" s="15"/>
    </row>
    <row r="18" spans="1:9" ht="21.2" customHeight="1" x14ac:dyDescent="0.3">
      <c r="B18" s="130" t="s">
        <v>69</v>
      </c>
      <c r="C18" s="131"/>
      <c r="D18" s="131"/>
      <c r="E18" s="16"/>
      <c r="F18" s="16"/>
      <c r="G18" s="17"/>
    </row>
    <row r="19" spans="1:9" x14ac:dyDescent="0.2">
      <c r="E19" s="15"/>
      <c r="F19" s="15"/>
      <c r="G19" s="15"/>
    </row>
    <row r="20" spans="1:9" s="106" customFormat="1" ht="38.25" x14ac:dyDescent="0.2">
      <c r="A20" s="98"/>
      <c r="B20" s="99" t="s">
        <v>50</v>
      </c>
      <c r="C20" s="100" t="s">
        <v>7</v>
      </c>
      <c r="D20" s="97" t="s">
        <v>67</v>
      </c>
      <c r="E20" s="73">
        <f>('3. VOZIŠČNE KONSTRUKCIJE'!E15+'3. VOZIŠČNE KONSTRUKCIJE'!E24)*1.5</f>
        <v>435</v>
      </c>
      <c r="F20" s="107"/>
      <c r="G20" s="73" t="str">
        <f t="shared" ref="G20" si="2">IF(F20="","",E20*F20)</f>
        <v/>
      </c>
      <c r="H20" s="30"/>
      <c r="I20" s="77">
        <v>0</v>
      </c>
    </row>
    <row r="21" spans="1:9" x14ac:dyDescent="0.2">
      <c r="E21" s="101"/>
      <c r="F21" s="15"/>
      <c r="G21" s="15"/>
    </row>
    <row r="22" spans="1:9" ht="21.2" customHeight="1" x14ac:dyDescent="0.3">
      <c r="B22" s="130" t="s">
        <v>70</v>
      </c>
      <c r="C22" s="131"/>
      <c r="D22" s="131"/>
      <c r="E22" s="16"/>
      <c r="F22" s="16"/>
      <c r="G22" s="17"/>
    </row>
    <row r="23" spans="1:9" x14ac:dyDescent="0.2">
      <c r="E23" s="15"/>
      <c r="F23" s="15"/>
      <c r="G23" s="15"/>
    </row>
    <row r="24" spans="1:9" ht="89.25" x14ac:dyDescent="0.2">
      <c r="B24" s="18" t="s">
        <v>51</v>
      </c>
      <c r="C24" s="19" t="s">
        <v>11</v>
      </c>
      <c r="D24" s="20" t="s">
        <v>237</v>
      </c>
      <c r="E24" s="73">
        <f>(E10+E11)*0.8</f>
        <v>13.200000000000001</v>
      </c>
      <c r="F24" s="96"/>
      <c r="G24" s="21" t="str">
        <f t="shared" ref="G24" si="3">IF(F24="","",E24*F24)</f>
        <v/>
      </c>
      <c r="I24" s="58">
        <v>18</v>
      </c>
    </row>
    <row r="25" spans="1:9" ht="38.25" x14ac:dyDescent="0.2">
      <c r="B25" s="18" t="s">
        <v>52</v>
      </c>
      <c r="C25" s="19" t="s">
        <v>11</v>
      </c>
      <c r="D25" s="20" t="s">
        <v>191</v>
      </c>
      <c r="E25" s="73">
        <f>'3. VOZIŠČNE KONSTRUKCIJE'!E24*0.32</f>
        <v>44.800000000000004</v>
      </c>
      <c r="F25" s="96"/>
      <c r="G25" s="21" t="str">
        <f t="shared" ref="G25:G26" si="4">IF(F25="","",E25*F25)</f>
        <v/>
      </c>
      <c r="I25" s="46">
        <v>0</v>
      </c>
    </row>
    <row r="26" spans="1:9" ht="38.25" x14ac:dyDescent="0.2">
      <c r="B26" s="18" t="s">
        <v>53</v>
      </c>
      <c r="C26" s="19" t="s">
        <v>11</v>
      </c>
      <c r="D26" s="20" t="s">
        <v>190</v>
      </c>
      <c r="E26" s="73">
        <f>'3. VOZIŠČNE KONSTRUKCIJE'!E25*0.42</f>
        <v>63</v>
      </c>
      <c r="F26" s="96"/>
      <c r="G26" s="21" t="str">
        <f t="shared" si="4"/>
        <v/>
      </c>
      <c r="I26" s="46">
        <v>0</v>
      </c>
    </row>
    <row r="27" spans="1:9" x14ac:dyDescent="0.2">
      <c r="E27" s="15" t="str">
        <f>IF(SUM(E30:E31)=0,0,"")</f>
        <v/>
      </c>
      <c r="F27" s="15"/>
      <c r="G27" s="15"/>
    </row>
    <row r="28" spans="1:9" ht="21.2" customHeight="1" x14ac:dyDescent="0.3">
      <c r="B28" s="130" t="s">
        <v>71</v>
      </c>
      <c r="C28" s="131"/>
      <c r="D28" s="131"/>
      <c r="E28" s="16" t="str">
        <f>IF(SUM(E30:E31)=0,0,"")</f>
        <v/>
      </c>
      <c r="F28" s="16"/>
      <c r="G28" s="17"/>
    </row>
    <row r="29" spans="1:9" x14ac:dyDescent="0.2">
      <c r="E29" s="15" t="str">
        <f>IF(SUM(E30:E31)=0,0,"")</f>
        <v/>
      </c>
      <c r="F29" s="15"/>
      <c r="G29" s="15"/>
    </row>
    <row r="30" spans="1:9" ht="38.25" x14ac:dyDescent="0.2">
      <c r="B30" s="18" t="s">
        <v>54</v>
      </c>
      <c r="C30" s="19" t="s">
        <v>7</v>
      </c>
      <c r="D30" s="20" t="s">
        <v>226</v>
      </c>
      <c r="E30" s="73">
        <v>75</v>
      </c>
      <c r="F30" s="96"/>
      <c r="G30" s="21" t="str">
        <f t="shared" ref="G30:G31" si="5">IF(F30="","",E30*F30)</f>
        <v/>
      </c>
      <c r="I30" s="52">
        <v>0</v>
      </c>
    </row>
    <row r="31" spans="1:9" ht="25.5" x14ac:dyDescent="0.2">
      <c r="B31" s="18" t="s">
        <v>55</v>
      </c>
      <c r="C31" s="19" t="s">
        <v>7</v>
      </c>
      <c r="D31" s="20" t="s">
        <v>174</v>
      </c>
      <c r="E31" s="73">
        <f>E30</f>
        <v>75</v>
      </c>
      <c r="F31" s="96"/>
      <c r="G31" s="21" t="str">
        <f t="shared" si="5"/>
        <v/>
      </c>
      <c r="I31" s="52">
        <v>0</v>
      </c>
    </row>
    <row r="32" spans="1:9" x14ac:dyDescent="0.2">
      <c r="E32" s="15"/>
      <c r="F32" s="15"/>
      <c r="G32" s="15"/>
    </row>
    <row r="33" spans="2:9" ht="21.2" customHeight="1" x14ac:dyDescent="0.3">
      <c r="B33" s="130" t="s">
        <v>72</v>
      </c>
      <c r="C33" s="131"/>
      <c r="D33" s="131"/>
      <c r="E33" s="16"/>
      <c r="F33" s="16"/>
      <c r="G33" s="17"/>
    </row>
    <row r="34" spans="2:9" x14ac:dyDescent="0.2">
      <c r="E34" s="15"/>
      <c r="F34" s="15"/>
      <c r="G34" s="15"/>
    </row>
    <row r="35" spans="2:9" ht="25.5" x14ac:dyDescent="0.2">
      <c r="B35" s="18" t="s">
        <v>57</v>
      </c>
      <c r="C35" s="19" t="s">
        <v>56</v>
      </c>
      <c r="D35" s="20" t="s">
        <v>175</v>
      </c>
      <c r="E35" s="73">
        <f>E37+E38+E39</f>
        <v>424.92499999999995</v>
      </c>
      <c r="F35" s="96"/>
      <c r="G35" s="21" t="str">
        <f t="shared" ref="G35:G39" si="6">IF(F35="","",E35*F35)</f>
        <v/>
      </c>
      <c r="I35" s="50">
        <v>0</v>
      </c>
    </row>
    <row r="36" spans="2:9" ht="51" x14ac:dyDescent="0.2">
      <c r="B36" s="18" t="s">
        <v>58</v>
      </c>
      <c r="C36" s="19" t="s">
        <v>56</v>
      </c>
      <c r="D36" s="97" t="s">
        <v>208</v>
      </c>
      <c r="E36" s="73">
        <f>(('1. PREDDELA'!E27)*0.1)*2.3</f>
        <v>10.35</v>
      </c>
      <c r="F36" s="96"/>
      <c r="G36" s="21" t="str">
        <f t="shared" si="6"/>
        <v/>
      </c>
      <c r="I36" s="51">
        <v>0</v>
      </c>
    </row>
    <row r="37" spans="2:9" ht="38.25" x14ac:dyDescent="0.2">
      <c r="B37" s="18" t="s">
        <v>59</v>
      </c>
      <c r="C37" s="19" t="s">
        <v>56</v>
      </c>
      <c r="D37" s="20" t="s">
        <v>167</v>
      </c>
      <c r="E37" s="73">
        <f>(E8+E9+E10+'1. PREDDELA'!E23)*1.5</f>
        <v>412.34999999999997</v>
      </c>
      <c r="F37" s="96"/>
      <c r="G37" s="21" t="str">
        <f t="shared" si="6"/>
        <v/>
      </c>
      <c r="I37" s="51">
        <v>0</v>
      </c>
    </row>
    <row r="38" spans="2:9" ht="38.25" x14ac:dyDescent="0.2">
      <c r="B38" s="18" t="s">
        <v>60</v>
      </c>
      <c r="C38" s="19" t="s">
        <v>56</v>
      </c>
      <c r="D38" s="20" t="s">
        <v>168</v>
      </c>
      <c r="E38" s="73">
        <f>(('1. PREDDELA'!E24*0.05))*2.3</f>
        <v>3.4499999999999997</v>
      </c>
      <c r="F38" s="96"/>
      <c r="G38" s="21" t="str">
        <f t="shared" si="6"/>
        <v/>
      </c>
      <c r="I38" s="51">
        <v>0</v>
      </c>
    </row>
    <row r="39" spans="2:9" ht="51" x14ac:dyDescent="0.2">
      <c r="B39" s="18" t="s">
        <v>61</v>
      </c>
      <c r="C39" s="19" t="s">
        <v>56</v>
      </c>
      <c r="D39" s="20" t="s">
        <v>169</v>
      </c>
      <c r="E39" s="73">
        <f>(('1. PREDDELA'!E30*80/1000)+('1. PREDDELA'!E31*50/1000))*2.5</f>
        <v>9.125</v>
      </c>
      <c r="F39" s="96"/>
      <c r="G39" s="21" t="str">
        <f t="shared" si="6"/>
        <v/>
      </c>
      <c r="I39" s="51">
        <v>0</v>
      </c>
    </row>
    <row r="40" spans="2:9" ht="13.5" thickBot="1" x14ac:dyDescent="0.25">
      <c r="B40" s="102"/>
      <c r="C40" s="103"/>
      <c r="D40" s="104"/>
      <c r="E40" s="105"/>
      <c r="F40" s="105"/>
      <c r="G40" s="105"/>
      <c r="I40" s="28"/>
    </row>
    <row r="41" spans="2:9" ht="16.5" thickBot="1" x14ac:dyDescent="0.25">
      <c r="D41" s="26" t="s">
        <v>62</v>
      </c>
      <c r="E41" s="27"/>
      <c r="F41" s="127" t="str">
        <f>IF(SUM(G8:G39)=0,"",SUM(G8:G39))</f>
        <v/>
      </c>
      <c r="G41" s="128"/>
    </row>
  </sheetData>
  <sheetProtection algorithmName="SHA-512" hashValue="O6rJGCjEZoGJLvvrJNWDgbfTnoUWvzDc+LXtyZ8HCZmCxnikfa2znqiJQybDHavyiMlB4/kz/bLzxxmSVQqsDw==" saltValue="CQYvglixSNoGXqrGil+R8Q==" spinCount="100000" sheet="1" objects="1" scenarios="1"/>
  <autoFilter ref="E1:G41">
    <filterColumn colId="0">
      <filters blank="1">
        <filter val="10,35"/>
        <filter val="12,00"/>
        <filter val="13,20"/>
        <filter val="210,40"/>
        <filter val="281,30"/>
        <filter val="287,10"/>
        <filter val="3,45"/>
        <filter val="4,50"/>
        <filter val="412,35"/>
        <filter val="424,93"/>
        <filter val="435,00"/>
        <filter val="44,80"/>
        <filter val="52,00"/>
        <filter val="63,00"/>
        <filter val="75,00"/>
        <filter val="9,13"/>
        <filter val="količina"/>
      </filters>
    </filterColumn>
  </autoFilter>
  <dataConsolidate/>
  <mergeCells count="8">
    <mergeCell ref="B4:G4"/>
    <mergeCell ref="B6:D6"/>
    <mergeCell ref="B13:D13"/>
    <mergeCell ref="B18:D18"/>
    <mergeCell ref="F41:G41"/>
    <mergeCell ref="B22:D22"/>
    <mergeCell ref="B28:D28"/>
    <mergeCell ref="B33:D3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7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54"/>
  <sheetViews>
    <sheetView view="pageBreakPreview" zoomScaleNormal="11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4" style="6" customWidth="1"/>
    <col min="9" max="9" width="16.85546875" style="31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29</v>
      </c>
      <c r="C2" s="8" t="s">
        <v>34</v>
      </c>
      <c r="D2" s="8" t="s">
        <v>30</v>
      </c>
      <c r="E2" s="9" t="s">
        <v>31</v>
      </c>
      <c r="F2" s="9" t="s">
        <v>32</v>
      </c>
      <c r="G2" s="9" t="s">
        <v>33</v>
      </c>
      <c r="I2" s="32" t="s">
        <v>39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33"/>
    </row>
    <row r="4" spans="1:9" ht="15.75" x14ac:dyDescent="0.2">
      <c r="B4" s="129" t="s">
        <v>73</v>
      </c>
      <c r="C4" s="129"/>
      <c r="D4" s="129"/>
      <c r="E4" s="129"/>
      <c r="F4" s="129"/>
      <c r="G4" s="129"/>
    </row>
    <row r="5" spans="1:9" ht="12.75" customHeight="1" x14ac:dyDescent="0.2">
      <c r="B5" s="79"/>
      <c r="C5" s="79"/>
      <c r="D5" s="79"/>
      <c r="E5" s="108"/>
      <c r="F5" s="108"/>
      <c r="G5" s="108"/>
    </row>
    <row r="6" spans="1:9" ht="21.2" customHeight="1" x14ac:dyDescent="0.3">
      <c r="B6" s="130" t="s">
        <v>91</v>
      </c>
      <c r="C6" s="131"/>
      <c r="D6" s="131"/>
      <c r="E6" s="16"/>
      <c r="F6" s="16"/>
      <c r="G6" s="17"/>
    </row>
    <row r="7" spans="1:9" ht="21.2" customHeight="1" x14ac:dyDescent="0.25">
      <c r="B7" s="133" t="s">
        <v>74</v>
      </c>
      <c r="C7" s="133"/>
      <c r="D7" s="133"/>
      <c r="E7" s="23"/>
      <c r="F7" s="23"/>
      <c r="G7" s="23"/>
    </row>
    <row r="8" spans="1:9" ht="13.5" x14ac:dyDescent="0.25">
      <c r="E8" s="68"/>
      <c r="F8" s="68"/>
      <c r="G8" s="68"/>
    </row>
    <row r="9" spans="1:9" ht="38.25" x14ac:dyDescent="0.2">
      <c r="B9" s="18" t="s">
        <v>122</v>
      </c>
      <c r="C9" s="19" t="s">
        <v>11</v>
      </c>
      <c r="D9" s="20" t="s">
        <v>235</v>
      </c>
      <c r="E9" s="73">
        <f>E24*0.22</f>
        <v>30.8</v>
      </c>
      <c r="F9" s="96"/>
      <c r="G9" s="21" t="str">
        <f t="shared" ref="G9:G11" si="0">IF(F9="","",E9*F9)</f>
        <v/>
      </c>
      <c r="I9" s="43">
        <v>20</v>
      </c>
    </row>
    <row r="10" spans="1:9" s="106" customFormat="1" ht="51" x14ac:dyDescent="0.2">
      <c r="A10" s="98"/>
      <c r="B10" s="99" t="s">
        <v>123</v>
      </c>
      <c r="C10" s="100" t="s">
        <v>11</v>
      </c>
      <c r="D10" s="97" t="s">
        <v>234</v>
      </c>
      <c r="E10" s="73">
        <f>(E15*0.32)</f>
        <v>48</v>
      </c>
      <c r="F10" s="107"/>
      <c r="G10" s="73" t="str">
        <f t="shared" si="0"/>
        <v/>
      </c>
      <c r="I10" s="43">
        <v>22</v>
      </c>
    </row>
    <row r="11" spans="1:9" ht="38.25" x14ac:dyDescent="0.2">
      <c r="B11" s="18" t="s">
        <v>124</v>
      </c>
      <c r="C11" s="19" t="s">
        <v>11</v>
      </c>
      <c r="D11" s="20" t="s">
        <v>155</v>
      </c>
      <c r="E11" s="73">
        <f>(E15+E24)*0.05</f>
        <v>14.5</v>
      </c>
      <c r="F11" s="96"/>
      <c r="G11" s="21" t="str">
        <f t="shared" si="0"/>
        <v/>
      </c>
      <c r="I11" s="47">
        <v>5</v>
      </c>
    </row>
    <row r="12" spans="1:9" x14ac:dyDescent="0.2">
      <c r="E12" s="15"/>
      <c r="F12" s="15"/>
      <c r="G12" s="15"/>
    </row>
    <row r="13" spans="1:9" ht="21.75" customHeight="1" x14ac:dyDescent="0.25">
      <c r="B13" s="132" t="s">
        <v>125</v>
      </c>
      <c r="C13" s="132"/>
      <c r="D13" s="132"/>
      <c r="E13" s="68" t="str">
        <f>IF(SUM(E15:E15)=0,0,"")</f>
        <v/>
      </c>
      <c r="F13" s="68"/>
      <c r="G13" s="68"/>
    </row>
    <row r="14" spans="1:9" x14ac:dyDescent="0.2">
      <c r="E14" s="15" t="str">
        <f>IF(SUM(E15:E15)=0,0,"")</f>
        <v/>
      </c>
      <c r="F14" s="15"/>
      <c r="G14" s="15"/>
    </row>
    <row r="15" spans="1:9" ht="89.25" x14ac:dyDescent="0.2">
      <c r="B15" s="18" t="s">
        <v>126</v>
      </c>
      <c r="C15" s="19" t="s">
        <v>7</v>
      </c>
      <c r="D15" s="20" t="s">
        <v>221</v>
      </c>
      <c r="E15" s="73">
        <v>150</v>
      </c>
      <c r="F15" s="96"/>
      <c r="G15" s="21" t="str">
        <f t="shared" ref="G15" si="1">IF(F15="","",E15*F15)</f>
        <v/>
      </c>
      <c r="I15" s="49">
        <v>0</v>
      </c>
    </row>
    <row r="16" spans="1:9" x14ac:dyDescent="0.2">
      <c r="E16" s="15"/>
      <c r="F16" s="15"/>
      <c r="G16" s="15"/>
    </row>
    <row r="17" spans="1:9" ht="21.2" customHeight="1" x14ac:dyDescent="0.3">
      <c r="B17" s="130" t="s">
        <v>127</v>
      </c>
      <c r="C17" s="131"/>
      <c r="D17" s="131"/>
      <c r="E17" s="16"/>
      <c r="F17" s="16"/>
      <c r="G17" s="17"/>
    </row>
    <row r="18" spans="1:9" ht="21.2" customHeight="1" x14ac:dyDescent="0.25">
      <c r="B18" s="133" t="s">
        <v>128</v>
      </c>
      <c r="C18" s="133"/>
      <c r="D18" s="133"/>
      <c r="E18" s="23" t="str">
        <f>IF(SUM(E20:E20)=0,0,"")</f>
        <v/>
      </c>
      <c r="F18" s="23"/>
      <c r="G18" s="23"/>
    </row>
    <row r="19" spans="1:9" x14ac:dyDescent="0.2">
      <c r="E19" s="15" t="str">
        <f>IF(SUM(E20:E20)=0,0,"")</f>
        <v/>
      </c>
      <c r="F19" s="15"/>
      <c r="G19" s="15"/>
    </row>
    <row r="20" spans="1:9" ht="38.25" x14ac:dyDescent="0.2">
      <c r="B20" s="18" t="s">
        <v>129</v>
      </c>
      <c r="C20" s="19" t="s">
        <v>11</v>
      </c>
      <c r="D20" s="20" t="s">
        <v>227</v>
      </c>
      <c r="E20" s="73">
        <f>45*0.15</f>
        <v>6.75</v>
      </c>
      <c r="F20" s="96"/>
      <c r="G20" s="21" t="str">
        <f>IF(F20="","",E20*F20)</f>
        <v/>
      </c>
      <c r="I20" s="53">
        <v>0</v>
      </c>
    </row>
    <row r="21" spans="1:9" s="14" customFormat="1" x14ac:dyDescent="0.2">
      <c r="A21" s="10"/>
      <c r="B21" s="109"/>
      <c r="C21" s="110"/>
      <c r="D21" s="111"/>
      <c r="E21" s="112"/>
      <c r="F21" s="112"/>
      <c r="G21" s="112"/>
      <c r="I21" s="33"/>
    </row>
    <row r="22" spans="1:9" s="14" customFormat="1" ht="27" customHeight="1" x14ac:dyDescent="0.25">
      <c r="A22" s="10"/>
      <c r="B22" s="134" t="s">
        <v>130</v>
      </c>
      <c r="C22" s="134"/>
      <c r="D22" s="134"/>
      <c r="E22" s="113"/>
      <c r="F22" s="113"/>
      <c r="G22" s="113"/>
      <c r="I22" s="33"/>
    </row>
    <row r="23" spans="1:9" s="14" customFormat="1" x14ac:dyDescent="0.2">
      <c r="A23" s="10"/>
      <c r="B23" s="109"/>
      <c r="C23" s="110"/>
      <c r="D23" s="111"/>
      <c r="E23" s="112"/>
      <c r="F23" s="112"/>
      <c r="G23" s="112"/>
      <c r="I23" s="33"/>
    </row>
    <row r="24" spans="1:9" ht="76.5" x14ac:dyDescent="0.2">
      <c r="B24" s="18" t="s">
        <v>131</v>
      </c>
      <c r="C24" s="19" t="s">
        <v>7</v>
      </c>
      <c r="D24" s="20" t="s">
        <v>232</v>
      </c>
      <c r="E24" s="73">
        <v>140</v>
      </c>
      <c r="F24" s="96"/>
      <c r="G24" s="21" t="str">
        <f t="shared" ref="G24:G25" si="2">IF(F24="","",E24*F24)</f>
        <v/>
      </c>
      <c r="I24" s="45">
        <v>10</v>
      </c>
    </row>
    <row r="25" spans="1:9" ht="89.25" x14ac:dyDescent="0.2">
      <c r="B25" s="18" t="s">
        <v>132</v>
      </c>
      <c r="C25" s="19" t="s">
        <v>7</v>
      </c>
      <c r="D25" s="20" t="s">
        <v>233</v>
      </c>
      <c r="E25" s="73">
        <f>+E15</f>
        <v>150</v>
      </c>
      <c r="F25" s="96"/>
      <c r="G25" s="21" t="str">
        <f t="shared" si="2"/>
        <v/>
      </c>
      <c r="I25" s="48">
        <v>0</v>
      </c>
    </row>
    <row r="26" spans="1:9" x14ac:dyDescent="0.2">
      <c r="E26" s="15"/>
      <c r="F26" s="15"/>
      <c r="G26" s="15"/>
    </row>
    <row r="27" spans="1:9" ht="27" customHeight="1" x14ac:dyDescent="0.25">
      <c r="B27" s="132" t="s">
        <v>133</v>
      </c>
      <c r="C27" s="132"/>
      <c r="D27" s="132"/>
      <c r="E27" s="68"/>
      <c r="F27" s="68"/>
      <c r="G27" s="68"/>
    </row>
    <row r="28" spans="1:9" x14ac:dyDescent="0.2">
      <c r="E28" s="15"/>
      <c r="F28" s="15"/>
      <c r="G28" s="15"/>
    </row>
    <row r="29" spans="1:9" ht="38.25" x14ac:dyDescent="0.2">
      <c r="B29" s="18" t="s">
        <v>134</v>
      </c>
      <c r="C29" s="19" t="s">
        <v>7</v>
      </c>
      <c r="D29" s="20" t="s">
        <v>173</v>
      </c>
      <c r="E29" s="73">
        <f>'1. PREDDELA'!E26+'1. PREDDELA'!E27</f>
        <v>45.5</v>
      </c>
      <c r="F29" s="96"/>
      <c r="G29" s="21" t="str">
        <f t="shared" ref="G29:G31" si="3">IF(F29="","",E29*F29)</f>
        <v/>
      </c>
      <c r="I29" s="51">
        <v>0</v>
      </c>
    </row>
    <row r="30" spans="1:9" ht="25.5" x14ac:dyDescent="0.2">
      <c r="B30" s="18" t="s">
        <v>135</v>
      </c>
      <c r="C30" s="19" t="s">
        <v>7</v>
      </c>
      <c r="D30" s="20" t="s">
        <v>156</v>
      </c>
      <c r="E30" s="73">
        <f>E29</f>
        <v>45.5</v>
      </c>
      <c r="F30" s="96"/>
      <c r="G30" s="21" t="str">
        <f t="shared" si="3"/>
        <v/>
      </c>
      <c r="I30" s="51">
        <v>0</v>
      </c>
    </row>
    <row r="31" spans="1:9" ht="25.5" x14ac:dyDescent="0.2">
      <c r="B31" s="18" t="s">
        <v>136</v>
      </c>
      <c r="C31" s="19" t="s">
        <v>10</v>
      </c>
      <c r="D31" s="20" t="s">
        <v>176</v>
      </c>
      <c r="E31" s="73">
        <f>'1. PREDDELA'!E28+'1. PREDDELA'!E29</f>
        <v>92</v>
      </c>
      <c r="F31" s="96"/>
      <c r="G31" s="21" t="str">
        <f t="shared" si="3"/>
        <v/>
      </c>
      <c r="I31" s="51">
        <v>0</v>
      </c>
    </row>
    <row r="32" spans="1:9" x14ac:dyDescent="0.2">
      <c r="E32" s="15" t="str">
        <f>IF(SUM(E35:E36)=0,0,"")</f>
        <v/>
      </c>
      <c r="F32" s="15"/>
      <c r="G32" s="15"/>
    </row>
    <row r="33" spans="2:9" ht="21.2" customHeight="1" x14ac:dyDescent="0.3">
      <c r="B33" s="130" t="s">
        <v>137</v>
      </c>
      <c r="C33" s="131"/>
      <c r="D33" s="131"/>
      <c r="E33" s="16" t="str">
        <f>IF(SUM(E35:E36)=0,0,"")</f>
        <v/>
      </c>
      <c r="F33" s="16"/>
      <c r="G33" s="17"/>
    </row>
    <row r="34" spans="2:9" x14ac:dyDescent="0.2">
      <c r="E34" s="15" t="str">
        <f>IF(SUM(E35:E36)=0,0,"")</f>
        <v/>
      </c>
      <c r="F34" s="15"/>
      <c r="G34" s="15"/>
    </row>
    <row r="35" spans="2:9" ht="38.25" x14ac:dyDescent="0.2">
      <c r="B35" s="18" t="s">
        <v>202</v>
      </c>
      <c r="C35" s="19" t="s">
        <v>4</v>
      </c>
      <c r="D35" s="20" t="s">
        <v>201</v>
      </c>
      <c r="E35" s="73">
        <f>50+50</f>
        <v>100</v>
      </c>
      <c r="F35" s="96"/>
      <c r="G35" s="21" t="str">
        <f t="shared" ref="G35" si="4">IF(F35="","",E35*F35)</f>
        <v/>
      </c>
      <c r="I35" s="46">
        <v>0</v>
      </c>
    </row>
    <row r="36" spans="2:9" ht="38.25" x14ac:dyDescent="0.2">
      <c r="B36" s="18" t="s">
        <v>203</v>
      </c>
      <c r="C36" s="19" t="s">
        <v>4</v>
      </c>
      <c r="D36" s="20" t="s">
        <v>224</v>
      </c>
      <c r="E36" s="73">
        <f>19+19</f>
        <v>38</v>
      </c>
      <c r="F36" s="96"/>
      <c r="G36" s="21" t="str">
        <f t="shared" ref="G36" si="5">IF(F36="","",E36*F36)</f>
        <v/>
      </c>
      <c r="I36" s="46">
        <v>0</v>
      </c>
    </row>
    <row r="37" spans="2:9" ht="13.5" x14ac:dyDescent="0.25">
      <c r="B37" s="102"/>
      <c r="C37" s="103"/>
      <c r="D37" s="104"/>
      <c r="E37" s="114"/>
      <c r="F37" s="105"/>
      <c r="G37" s="114"/>
      <c r="I37" s="28"/>
    </row>
    <row r="38" spans="2:9" ht="21.2" customHeight="1" x14ac:dyDescent="0.3">
      <c r="B38" s="130" t="s">
        <v>138</v>
      </c>
      <c r="C38" s="131"/>
      <c r="D38" s="131"/>
      <c r="E38" s="16"/>
      <c r="F38" s="16"/>
      <c r="G38" s="17"/>
    </row>
    <row r="39" spans="2:9" x14ac:dyDescent="0.2">
      <c r="E39" s="15" t="str">
        <f>IF(SUM(E42:E44)=0,0,"")</f>
        <v/>
      </c>
      <c r="F39" s="15"/>
      <c r="G39" s="15"/>
    </row>
    <row r="40" spans="2:9" ht="21.2" customHeight="1" x14ac:dyDescent="0.25">
      <c r="B40" s="132" t="s">
        <v>139</v>
      </c>
      <c r="C40" s="132"/>
      <c r="D40" s="132"/>
      <c r="E40" s="68" t="str">
        <f>IF(SUM(E42:E44)=0,0,"")</f>
        <v/>
      </c>
      <c r="F40" s="68"/>
      <c r="G40" s="68"/>
    </row>
    <row r="41" spans="2:9" x14ac:dyDescent="0.2">
      <c r="E41" s="15" t="str">
        <f>IF(SUM(E42:E44)=0,0,"")</f>
        <v/>
      </c>
      <c r="F41" s="15"/>
      <c r="G41" s="15"/>
    </row>
    <row r="42" spans="2:9" ht="38.25" x14ac:dyDescent="0.2">
      <c r="B42" s="18" t="s">
        <v>141</v>
      </c>
      <c r="C42" s="19" t="s">
        <v>10</v>
      </c>
      <c r="D42" s="20" t="s">
        <v>157</v>
      </c>
      <c r="E42" s="73">
        <v>100</v>
      </c>
      <c r="F42" s="96"/>
      <c r="G42" s="21" t="str">
        <f t="shared" ref="G42:G44" si="6">IF(F42="","",E42*F42)</f>
        <v/>
      </c>
      <c r="I42" s="44">
        <v>20</v>
      </c>
    </row>
    <row r="43" spans="2:9" ht="38.25" x14ac:dyDescent="0.2">
      <c r="B43" s="18" t="s">
        <v>142</v>
      </c>
      <c r="C43" s="19" t="s">
        <v>10</v>
      </c>
      <c r="D43" s="20" t="s">
        <v>158</v>
      </c>
      <c r="E43" s="73">
        <v>8</v>
      </c>
      <c r="F43" s="96"/>
      <c r="G43" s="21" t="str">
        <f t="shared" si="6"/>
        <v/>
      </c>
      <c r="I43" s="51">
        <v>0</v>
      </c>
    </row>
    <row r="44" spans="2:9" ht="38.25" x14ac:dyDescent="0.2">
      <c r="B44" s="18" t="s">
        <v>143</v>
      </c>
      <c r="C44" s="19" t="s">
        <v>10</v>
      </c>
      <c r="D44" s="20" t="s">
        <v>159</v>
      </c>
      <c r="E44" s="73">
        <v>3</v>
      </c>
      <c r="F44" s="96"/>
      <c r="G44" s="21" t="str">
        <f t="shared" si="6"/>
        <v/>
      </c>
      <c r="I44" s="50">
        <v>20</v>
      </c>
    </row>
    <row r="45" spans="2:9" x14ac:dyDescent="0.2">
      <c r="E45" s="15" t="str">
        <f>IF(SUM(E48:E48)=0,0,"")</f>
        <v/>
      </c>
      <c r="F45" s="15"/>
      <c r="G45" s="15"/>
    </row>
    <row r="46" spans="2:9" ht="21.2" customHeight="1" x14ac:dyDescent="0.25">
      <c r="B46" s="132" t="s">
        <v>140</v>
      </c>
      <c r="C46" s="132"/>
      <c r="D46" s="132"/>
      <c r="E46" s="68" t="str">
        <f>IF(SUM(E48:E48)=0,0,"")</f>
        <v/>
      </c>
      <c r="F46" s="68"/>
      <c r="G46" s="68"/>
    </row>
    <row r="47" spans="2:9" x14ac:dyDescent="0.2">
      <c r="E47" s="15" t="str">
        <f>IF(SUM(E48:E48)=0,0,"")</f>
        <v/>
      </c>
      <c r="F47" s="15"/>
      <c r="G47" s="15"/>
    </row>
    <row r="48" spans="2:9" ht="38.25" x14ac:dyDescent="0.2">
      <c r="B48" s="18" t="s">
        <v>144</v>
      </c>
      <c r="C48" s="19" t="s">
        <v>10</v>
      </c>
      <c r="D48" s="20" t="s">
        <v>228</v>
      </c>
      <c r="E48" s="73">
        <v>95</v>
      </c>
      <c r="F48" s="96"/>
      <c r="G48" s="21" t="str">
        <f t="shared" ref="G48" si="7">IF(F48="","",E48*F48)</f>
        <v/>
      </c>
      <c r="I48" s="42">
        <v>15</v>
      </c>
    </row>
    <row r="49" spans="2:9" x14ac:dyDescent="0.2">
      <c r="E49" s="15" t="str">
        <f>IF(SUM(E52:E52)=0,0,"")</f>
        <v/>
      </c>
      <c r="F49" s="15"/>
      <c r="G49" s="15"/>
    </row>
    <row r="50" spans="2:9" ht="21.2" customHeight="1" x14ac:dyDescent="0.3">
      <c r="B50" s="130" t="s">
        <v>145</v>
      </c>
      <c r="C50" s="131"/>
      <c r="D50" s="131"/>
      <c r="E50" s="16" t="str">
        <f>IF(SUM(E52:E52)=0,0,"")</f>
        <v/>
      </c>
      <c r="F50" s="16"/>
      <c r="G50" s="17"/>
    </row>
    <row r="51" spans="2:9" x14ac:dyDescent="0.2">
      <c r="E51" s="15" t="str">
        <f>IF(SUM(E52:E52)=0,0,"")</f>
        <v/>
      </c>
      <c r="F51" s="15"/>
      <c r="G51" s="15"/>
    </row>
    <row r="52" spans="2:9" ht="38.25" x14ac:dyDescent="0.2">
      <c r="B52" s="18" t="s">
        <v>146</v>
      </c>
      <c r="C52" s="19" t="s">
        <v>11</v>
      </c>
      <c r="D52" s="20" t="s">
        <v>160</v>
      </c>
      <c r="E52" s="73">
        <f>50*0.1</f>
        <v>5</v>
      </c>
      <c r="F52" s="96"/>
      <c r="G52" s="21" t="str">
        <f>IF(F52="","",E52*F52)</f>
        <v/>
      </c>
      <c r="I52" s="53">
        <v>0</v>
      </c>
    </row>
    <row r="53" spans="2:9" ht="13.5" thickBot="1" x14ac:dyDescent="0.25"/>
    <row r="54" spans="2:9" ht="16.5" thickBot="1" x14ac:dyDescent="0.25">
      <c r="D54" s="26" t="s">
        <v>90</v>
      </c>
      <c r="E54" s="27"/>
      <c r="F54" s="127" t="str">
        <f>IF(SUM(G9:G52)=0,"",SUM(G9:G52))</f>
        <v/>
      </c>
      <c r="G54" s="128"/>
    </row>
  </sheetData>
  <sheetProtection algorithmName="SHA-512" hashValue="5Brp45COzediYtAPtrnmRq7MZ3bTXdOH6jqSOquiHZdmYVD90R/1LqeLg8jHk7yDfK4q5ZAV1QfYWL0o44aWAg==" saltValue="hLunrD27TJM4JTwc9vI5eA==" spinCount="100000" sheet="1" objects="1" scenarios="1"/>
  <autoFilter ref="E1:G54">
    <filterColumn colId="0">
      <filters blank="1">
        <filter val="14,00"/>
        <filter val="14,50"/>
        <filter val="140,00"/>
        <filter val="150,00"/>
        <filter val="30,00"/>
        <filter val="30,80"/>
        <filter val="34,00"/>
        <filter val="45,50"/>
        <filter val="48,00"/>
        <filter val="500,00"/>
        <filter val="52,00"/>
        <filter val="6,75"/>
        <filter val="70,00"/>
        <filter val="760,00"/>
        <filter val="92,00"/>
        <filter val="količina"/>
      </filters>
    </filterColumn>
  </autoFilter>
  <dataConsolidate/>
  <mergeCells count="14">
    <mergeCell ref="B22:D22"/>
    <mergeCell ref="B4:G4"/>
    <mergeCell ref="B6:D6"/>
    <mergeCell ref="B7:D7"/>
    <mergeCell ref="B17:D17"/>
    <mergeCell ref="B18:D18"/>
    <mergeCell ref="B13:D13"/>
    <mergeCell ref="B40:D40"/>
    <mergeCell ref="F54:G54"/>
    <mergeCell ref="B27:D27"/>
    <mergeCell ref="B33:D33"/>
    <mergeCell ref="B38:D38"/>
    <mergeCell ref="B46:D46"/>
    <mergeCell ref="B50:D5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I22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4.7109375" style="4" customWidth="1"/>
    <col min="5" max="5" width="9.140625" style="5"/>
    <col min="6" max="6" width="9.140625" style="5" customWidth="1"/>
    <col min="7" max="7" width="9.7109375" style="5" customWidth="1"/>
    <col min="8" max="8" width="3.5703125" style="6" customWidth="1"/>
    <col min="9" max="9" width="8.42578125" style="34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29</v>
      </c>
      <c r="C2" s="8" t="s">
        <v>34</v>
      </c>
      <c r="D2" s="8" t="s">
        <v>30</v>
      </c>
      <c r="E2" s="9" t="s">
        <v>31</v>
      </c>
      <c r="F2" s="9" t="s">
        <v>32</v>
      </c>
      <c r="G2" s="9" t="s">
        <v>33</v>
      </c>
      <c r="I2" s="35" t="s">
        <v>39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36"/>
    </row>
    <row r="4" spans="1:9" ht="15.75" x14ac:dyDescent="0.2">
      <c r="B4" s="129" t="s">
        <v>75</v>
      </c>
      <c r="C4" s="129"/>
      <c r="D4" s="129"/>
      <c r="E4" s="129"/>
      <c r="F4" s="129"/>
      <c r="G4" s="129"/>
    </row>
    <row r="5" spans="1:9" x14ac:dyDescent="0.2">
      <c r="E5" s="15"/>
      <c r="F5" s="15"/>
      <c r="G5" s="15"/>
    </row>
    <row r="6" spans="1:9" ht="21.2" customHeight="1" x14ac:dyDescent="0.3">
      <c r="B6" s="130" t="s">
        <v>76</v>
      </c>
      <c r="C6" s="131"/>
      <c r="D6" s="131"/>
      <c r="E6" s="16"/>
      <c r="F6" s="16"/>
      <c r="G6" s="17"/>
    </row>
    <row r="7" spans="1:9" x14ac:dyDescent="0.2">
      <c r="E7" s="15"/>
      <c r="F7" s="15"/>
      <c r="G7" s="15"/>
    </row>
    <row r="8" spans="1:9" ht="51" x14ac:dyDescent="0.2">
      <c r="B8" s="18" t="s">
        <v>77</v>
      </c>
      <c r="C8" s="19" t="s">
        <v>10</v>
      </c>
      <c r="D8" s="20" t="s">
        <v>192</v>
      </c>
      <c r="E8" s="73">
        <v>3</v>
      </c>
      <c r="F8" s="96"/>
      <c r="G8" s="21" t="str">
        <f t="shared" ref="G8:G11" si="0">IF(F8="","",E8*F8)</f>
        <v/>
      </c>
      <c r="I8" s="37">
        <v>23.16</v>
      </c>
    </row>
    <row r="9" spans="1:9" ht="63.75" x14ac:dyDescent="0.2">
      <c r="B9" s="18" t="s">
        <v>78</v>
      </c>
      <c r="C9" s="19" t="s">
        <v>10</v>
      </c>
      <c r="D9" s="20" t="s">
        <v>193</v>
      </c>
      <c r="E9" s="73">
        <v>15</v>
      </c>
      <c r="F9" s="96"/>
      <c r="G9" s="21" t="str">
        <f t="shared" si="0"/>
        <v/>
      </c>
      <c r="I9" s="37">
        <v>29.36</v>
      </c>
    </row>
    <row r="10" spans="1:9" ht="51" x14ac:dyDescent="0.2">
      <c r="B10" s="18" t="s">
        <v>79</v>
      </c>
      <c r="C10" s="19" t="s">
        <v>10</v>
      </c>
      <c r="D10" s="20" t="s">
        <v>194</v>
      </c>
      <c r="E10" s="73">
        <f>+E8</f>
        <v>3</v>
      </c>
      <c r="F10" s="96"/>
      <c r="G10" s="21" t="str">
        <f t="shared" si="0"/>
        <v/>
      </c>
      <c r="I10" s="37">
        <v>3</v>
      </c>
    </row>
    <row r="11" spans="1:9" ht="63.75" x14ac:dyDescent="0.2">
      <c r="B11" s="18" t="s">
        <v>80</v>
      </c>
      <c r="C11" s="19" t="s">
        <v>10</v>
      </c>
      <c r="D11" s="20" t="s">
        <v>195</v>
      </c>
      <c r="E11" s="73">
        <f>+E9</f>
        <v>15</v>
      </c>
      <c r="F11" s="96"/>
      <c r="G11" s="21" t="str">
        <f t="shared" si="0"/>
        <v/>
      </c>
      <c r="I11" s="37">
        <v>3.5</v>
      </c>
    </row>
    <row r="12" spans="1:9" ht="63.75" x14ac:dyDescent="0.2">
      <c r="B12" s="18" t="s">
        <v>81</v>
      </c>
      <c r="C12" s="19" t="s">
        <v>10</v>
      </c>
      <c r="D12" s="20" t="s">
        <v>213</v>
      </c>
      <c r="E12" s="73">
        <f>+E8+E9</f>
        <v>18</v>
      </c>
      <c r="F12" s="96"/>
      <c r="G12" s="21" t="str">
        <f t="shared" ref="G12:G13" si="1">IF(F12="","",E12*F12)</f>
        <v/>
      </c>
      <c r="I12" s="38">
        <v>3.6</v>
      </c>
    </row>
    <row r="13" spans="1:9" ht="51" x14ac:dyDescent="0.2">
      <c r="B13" s="18" t="s">
        <v>82</v>
      </c>
      <c r="C13" s="19" t="s">
        <v>10</v>
      </c>
      <c r="D13" s="20" t="s">
        <v>214</v>
      </c>
      <c r="E13" s="73">
        <f>E12</f>
        <v>18</v>
      </c>
      <c r="F13" s="96"/>
      <c r="G13" s="21" t="str">
        <f t="shared" si="1"/>
        <v/>
      </c>
      <c r="I13" s="37">
        <v>1.04</v>
      </c>
    </row>
    <row r="14" spans="1:9" s="106" customFormat="1" ht="38.25" x14ac:dyDescent="0.2">
      <c r="A14" s="98"/>
      <c r="B14" s="99" t="s">
        <v>189</v>
      </c>
      <c r="C14" s="100" t="s">
        <v>4</v>
      </c>
      <c r="D14" s="97" t="s">
        <v>215</v>
      </c>
      <c r="E14" s="78">
        <v>3</v>
      </c>
      <c r="F14" s="107"/>
      <c r="G14" s="73" t="str">
        <f t="shared" ref="G14" si="2">IF(F14="","",E14*F14)</f>
        <v/>
      </c>
      <c r="I14" s="30"/>
    </row>
    <row r="15" spans="1:9" x14ac:dyDescent="0.2">
      <c r="B15" s="102"/>
      <c r="C15" s="103"/>
      <c r="D15" s="104"/>
      <c r="E15" s="105"/>
      <c r="F15" s="105"/>
      <c r="G15" s="105"/>
      <c r="I15" s="28"/>
    </row>
    <row r="16" spans="1:9" ht="21.2" customHeight="1" x14ac:dyDescent="0.3">
      <c r="B16" s="130" t="s">
        <v>83</v>
      </c>
      <c r="C16" s="131"/>
      <c r="D16" s="131"/>
      <c r="E16" s="16"/>
      <c r="F16" s="16"/>
      <c r="G16" s="17"/>
    </row>
    <row r="17" spans="2:9" ht="21.2" customHeight="1" x14ac:dyDescent="0.3">
      <c r="B17" s="115"/>
      <c r="C17" s="115"/>
      <c r="D17" s="115"/>
      <c r="E17" s="116"/>
      <c r="F17" s="116"/>
      <c r="G17" s="116"/>
      <c r="I17" s="39"/>
    </row>
    <row r="18" spans="2:9" ht="63.75" x14ac:dyDescent="0.2">
      <c r="B18" s="99" t="s">
        <v>84</v>
      </c>
      <c r="C18" s="100" t="s">
        <v>4</v>
      </c>
      <c r="D18" s="97" t="s">
        <v>236</v>
      </c>
      <c r="E18" s="73">
        <f>E19</f>
        <v>3</v>
      </c>
      <c r="F18" s="107"/>
      <c r="G18" s="21" t="str">
        <f t="shared" ref="G18" si="3">IF(F18="","",E18*F18)</f>
        <v/>
      </c>
      <c r="I18" s="40">
        <v>0</v>
      </c>
    </row>
    <row r="19" spans="2:9" ht="51" x14ac:dyDescent="0.2">
      <c r="B19" s="18" t="s">
        <v>85</v>
      </c>
      <c r="C19" s="19" t="s">
        <v>4</v>
      </c>
      <c r="D19" s="117" t="s">
        <v>200</v>
      </c>
      <c r="E19" s="73">
        <v>3</v>
      </c>
      <c r="F19" s="96"/>
      <c r="G19" s="21" t="str">
        <f t="shared" ref="G19:G20" si="4">IF(F19="","",E19*F19)</f>
        <v/>
      </c>
      <c r="I19" s="41">
        <v>268.8</v>
      </c>
    </row>
    <row r="20" spans="2:9" ht="63.75" x14ac:dyDescent="0.2">
      <c r="B20" s="18" t="s">
        <v>86</v>
      </c>
      <c r="C20" s="19" t="s">
        <v>4</v>
      </c>
      <c r="D20" s="20" t="s">
        <v>196</v>
      </c>
      <c r="E20" s="73">
        <v>5</v>
      </c>
      <c r="F20" s="96"/>
      <c r="G20" s="21" t="str">
        <f t="shared" si="4"/>
        <v/>
      </c>
      <c r="I20" s="40">
        <v>0</v>
      </c>
    </row>
    <row r="21" spans="2:9" ht="13.5" thickBot="1" x14ac:dyDescent="0.25">
      <c r="B21" s="102"/>
      <c r="C21" s="103"/>
      <c r="D21" s="104"/>
      <c r="E21" s="105"/>
      <c r="F21" s="105"/>
      <c r="G21" s="105"/>
      <c r="I21" s="28"/>
    </row>
    <row r="22" spans="2:9" ht="16.5" thickBot="1" x14ac:dyDescent="0.25">
      <c r="D22" s="26" t="s">
        <v>89</v>
      </c>
      <c r="E22" s="27"/>
      <c r="F22" s="127" t="str">
        <f>IF(SUM(G5:G20)=0,"",SUM(G5:G20))</f>
        <v/>
      </c>
      <c r="G22" s="128"/>
    </row>
  </sheetData>
  <sheetProtection algorithmName="SHA-512" hashValue="J3Jq0AYzqdSLjOtx8REDYF2URbuxXwtwe1MJuyyuct+qtr1oZNm63SgZhlbYNmxZDrR4/Jz3/e5hWZJjlnLriQ==" saltValue="4wRFQCJAlLc76yd/pe/KvQ==" spinCount="100000" sheet="1" objects="1" scenarios="1"/>
  <autoFilter ref="E1:G22">
    <filterColumn colId="0">
      <filters blank="1">
        <filter val="15,00"/>
        <filter val="18,00"/>
        <filter val="3,00"/>
        <filter val="5,00"/>
        <filter val="količina"/>
      </filters>
    </filterColumn>
  </autoFilter>
  <dataConsolidate/>
  <mergeCells count="4">
    <mergeCell ref="B4:G4"/>
    <mergeCell ref="F22:G22"/>
    <mergeCell ref="B6:D6"/>
    <mergeCell ref="B16:D1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1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6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118"/>
    <col min="6" max="6" width="9.140625" style="5" customWidth="1"/>
    <col min="7" max="7" width="9.7109375" style="5" customWidth="1"/>
    <col min="8" max="8" width="4" style="6" customWidth="1"/>
    <col min="9" max="9" width="16.85546875" style="31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29</v>
      </c>
      <c r="C2" s="8" t="s">
        <v>34</v>
      </c>
      <c r="D2" s="8" t="s">
        <v>30</v>
      </c>
      <c r="E2" s="119" t="s">
        <v>31</v>
      </c>
      <c r="F2" s="9" t="s">
        <v>32</v>
      </c>
      <c r="G2" s="9" t="s">
        <v>33</v>
      </c>
      <c r="I2" s="32" t="s">
        <v>39</v>
      </c>
    </row>
    <row r="3" spans="1:9" s="14" customFormat="1" x14ac:dyDescent="0.2">
      <c r="A3" s="10"/>
      <c r="B3" s="11"/>
      <c r="C3" s="11"/>
      <c r="D3" s="12"/>
      <c r="E3" s="120"/>
      <c r="F3" s="13"/>
      <c r="G3" s="13"/>
      <c r="I3" s="33"/>
    </row>
    <row r="4" spans="1:9" ht="15.75" x14ac:dyDescent="0.2">
      <c r="B4" s="129" t="s">
        <v>87</v>
      </c>
      <c r="C4" s="129"/>
      <c r="D4" s="129"/>
      <c r="E4" s="135"/>
      <c r="F4" s="129"/>
      <c r="G4" s="129"/>
    </row>
    <row r="5" spans="1:9" ht="13.5" thickBot="1" x14ac:dyDescent="0.25"/>
    <row r="6" spans="1:9" ht="16.5" thickBot="1" x14ac:dyDescent="0.25">
      <c r="D6" s="26" t="s">
        <v>88</v>
      </c>
      <c r="E6" s="121"/>
      <c r="F6" s="127" t="str">
        <f>IF(SUM(G5)=0,"",SUM(G5))</f>
        <v/>
      </c>
      <c r="G6" s="128"/>
    </row>
  </sheetData>
  <sheetProtection algorithmName="SHA-512" hashValue="5B5mBWnc0Pf4FWAcjmvfoY/mKJIKxp2RVO9xEvvsGCorE4cvZb4qnULpYu4Sb/CtYQeAU5qplxsPG9v+MPKA8w==" saltValue="rXxvIlwSzVjJLilkd1t0Fw==" spinCount="100000" sheet="1" objects="1" scenarios="1"/>
  <autoFilter ref="E1:G6">
    <filterColumn colId="0">
      <filters>
        <filter val="količina"/>
      </filters>
    </filterColumn>
  </autoFilter>
  <dataConsolidate/>
  <mergeCells count="2">
    <mergeCell ref="B4:G4"/>
    <mergeCell ref="F6:G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34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4" style="6" customWidth="1"/>
    <col min="9" max="9" width="16.85546875" style="74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29</v>
      </c>
      <c r="C2" s="8" t="s">
        <v>34</v>
      </c>
      <c r="D2" s="8" t="s">
        <v>30</v>
      </c>
      <c r="E2" s="9" t="s">
        <v>31</v>
      </c>
      <c r="F2" s="9" t="s">
        <v>32</v>
      </c>
      <c r="G2" s="9" t="s">
        <v>33</v>
      </c>
      <c r="I2" s="75" t="s">
        <v>39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76"/>
    </row>
    <row r="4" spans="1:9" ht="15.75" x14ac:dyDescent="0.2">
      <c r="B4" s="129" t="s">
        <v>93</v>
      </c>
      <c r="C4" s="129"/>
      <c r="D4" s="129"/>
      <c r="E4" s="129"/>
      <c r="F4" s="129"/>
      <c r="G4" s="129"/>
    </row>
    <row r="5" spans="1:9" ht="12.75" customHeight="1" x14ac:dyDescent="0.2">
      <c r="B5" s="79"/>
      <c r="C5" s="79"/>
      <c r="D5" s="79"/>
      <c r="E5" s="108" t="str">
        <f>IF(SUM(E8:E10)=0,0,"")</f>
        <v/>
      </c>
      <c r="F5" s="108"/>
      <c r="G5" s="108"/>
    </row>
    <row r="6" spans="1:9" ht="21.2" customHeight="1" x14ac:dyDescent="0.3">
      <c r="B6" s="130" t="s">
        <v>94</v>
      </c>
      <c r="C6" s="131"/>
      <c r="D6" s="131"/>
      <c r="E6" s="16" t="str">
        <f>IF(SUM(E8:E10)=0,0,"")</f>
        <v/>
      </c>
      <c r="F6" s="16"/>
      <c r="G6" s="17"/>
    </row>
    <row r="7" spans="1:9" x14ac:dyDescent="0.2">
      <c r="E7" s="122" t="str">
        <f>IF(SUM(E8:E10)=0,0,"")</f>
        <v/>
      </c>
      <c r="F7" s="122"/>
      <c r="G7" s="122"/>
    </row>
    <row r="8" spans="1:9" ht="38.25" x14ac:dyDescent="0.2">
      <c r="B8" s="18" t="s">
        <v>95</v>
      </c>
      <c r="C8" s="19" t="s">
        <v>4</v>
      </c>
      <c r="D8" s="20" t="s">
        <v>198</v>
      </c>
      <c r="E8" s="73">
        <v>2</v>
      </c>
      <c r="F8" s="96"/>
      <c r="G8" s="21" t="str">
        <f t="shared" ref="G8:G9" si="0">IF(F8="","",E8*F8)</f>
        <v/>
      </c>
      <c r="I8" s="74">
        <v>30</v>
      </c>
    </row>
    <row r="9" spans="1:9" ht="38.25" x14ac:dyDescent="0.2">
      <c r="B9" s="18" t="s">
        <v>96</v>
      </c>
      <c r="C9" s="19" t="s">
        <v>4</v>
      </c>
      <c r="D9" s="20" t="s">
        <v>197</v>
      </c>
      <c r="E9" s="73">
        <v>2</v>
      </c>
      <c r="F9" s="96"/>
      <c r="G9" s="21" t="str">
        <f t="shared" si="0"/>
        <v/>
      </c>
      <c r="I9" s="74">
        <v>0</v>
      </c>
    </row>
    <row r="10" spans="1:9" ht="51" x14ac:dyDescent="0.2">
      <c r="B10" s="18" t="s">
        <v>97</v>
      </c>
      <c r="C10" s="19" t="s">
        <v>4</v>
      </c>
      <c r="D10" s="20" t="s">
        <v>222</v>
      </c>
      <c r="E10" s="73">
        <v>2</v>
      </c>
      <c r="F10" s="96"/>
      <c r="G10" s="21" t="str">
        <f t="shared" ref="G10" si="1">IF(F10="","",E10*F10)</f>
        <v/>
      </c>
      <c r="I10" s="74">
        <v>150</v>
      </c>
    </row>
    <row r="11" spans="1:9" x14ac:dyDescent="0.2">
      <c r="E11" s="15" t="str">
        <f>IF(SUM(E14:E26)=0,0,"")</f>
        <v/>
      </c>
      <c r="F11" s="15"/>
      <c r="G11" s="15"/>
    </row>
    <row r="12" spans="1:9" ht="21.2" customHeight="1" x14ac:dyDescent="0.3">
      <c r="B12" s="130" t="s">
        <v>98</v>
      </c>
      <c r="C12" s="131"/>
      <c r="D12" s="131"/>
      <c r="E12" s="16" t="str">
        <f>IF(SUM(E14:E26)=0,0,"")</f>
        <v/>
      </c>
      <c r="F12" s="16"/>
      <c r="G12" s="17"/>
    </row>
    <row r="13" spans="1:9" x14ac:dyDescent="0.2">
      <c r="E13" s="15" t="str">
        <f>IF(SUM(E14:E26)=0,0,"")</f>
        <v/>
      </c>
      <c r="F13" s="15"/>
      <c r="G13" s="15"/>
    </row>
    <row r="14" spans="1:9" ht="63.75" x14ac:dyDescent="0.2">
      <c r="B14" s="18" t="s">
        <v>99</v>
      </c>
      <c r="C14" s="19" t="s">
        <v>10</v>
      </c>
      <c r="D14" s="97" t="s">
        <v>249</v>
      </c>
      <c r="E14" s="73">
        <v>215</v>
      </c>
      <c r="F14" s="96"/>
      <c r="G14" s="21" t="str">
        <f t="shared" ref="G14:G20" si="2">IF(F14="","",E14*F14)</f>
        <v/>
      </c>
      <c r="I14" s="74">
        <v>0</v>
      </c>
    </row>
    <row r="15" spans="1:9" ht="63.75" x14ac:dyDescent="0.2">
      <c r="B15" s="18" t="s">
        <v>100</v>
      </c>
      <c r="C15" s="19" t="s">
        <v>10</v>
      </c>
      <c r="D15" s="97" t="s">
        <v>248</v>
      </c>
      <c r="E15" s="73">
        <v>215</v>
      </c>
      <c r="F15" s="96"/>
      <c r="G15" s="21" t="str">
        <f t="shared" si="2"/>
        <v/>
      </c>
      <c r="I15" s="74">
        <v>0</v>
      </c>
    </row>
    <row r="16" spans="1:9" ht="63.75" x14ac:dyDescent="0.2">
      <c r="B16" s="18" t="s">
        <v>101</v>
      </c>
      <c r="C16" s="19" t="s">
        <v>10</v>
      </c>
      <c r="D16" s="97" t="s">
        <v>247</v>
      </c>
      <c r="E16" s="73">
        <v>1.5</v>
      </c>
      <c r="F16" s="96"/>
      <c r="G16" s="21" t="str">
        <f t="shared" si="2"/>
        <v/>
      </c>
      <c r="I16" s="74">
        <v>15</v>
      </c>
    </row>
    <row r="17" spans="2:9" ht="63.75" x14ac:dyDescent="0.2">
      <c r="B17" s="18" t="s">
        <v>102</v>
      </c>
      <c r="C17" s="19" t="s">
        <v>10</v>
      </c>
      <c r="D17" s="97" t="s">
        <v>246</v>
      </c>
      <c r="E17" s="73">
        <v>22</v>
      </c>
      <c r="F17" s="96"/>
      <c r="G17" s="21" t="str">
        <f t="shared" si="2"/>
        <v/>
      </c>
      <c r="I17" s="74">
        <v>25</v>
      </c>
    </row>
    <row r="18" spans="2:9" ht="89.25" x14ac:dyDescent="0.2">
      <c r="B18" s="18" t="s">
        <v>103</v>
      </c>
      <c r="C18" s="19" t="s">
        <v>7</v>
      </c>
      <c r="D18" s="20" t="s">
        <v>241</v>
      </c>
      <c r="E18" s="73">
        <f>8*0.7</f>
        <v>5.6</v>
      </c>
      <c r="F18" s="96"/>
      <c r="G18" s="21" t="str">
        <f t="shared" si="2"/>
        <v/>
      </c>
      <c r="I18" s="74">
        <v>0</v>
      </c>
    </row>
    <row r="19" spans="2:9" ht="89.25" x14ac:dyDescent="0.2">
      <c r="B19" s="18" t="s">
        <v>104</v>
      </c>
      <c r="C19" s="19" t="s">
        <v>7</v>
      </c>
      <c r="D19" s="20" t="s">
        <v>240</v>
      </c>
      <c r="E19" s="73">
        <f>8*1</f>
        <v>8</v>
      </c>
      <c r="F19" s="96"/>
      <c r="G19" s="21" t="str">
        <f t="shared" si="2"/>
        <v/>
      </c>
      <c r="I19" s="74">
        <v>0</v>
      </c>
    </row>
    <row r="20" spans="2:9" ht="89.25" x14ac:dyDescent="0.2">
      <c r="B20" s="18" t="s">
        <v>105</v>
      </c>
      <c r="C20" s="19" t="s">
        <v>7</v>
      </c>
      <c r="D20" s="20" t="s">
        <v>239</v>
      </c>
      <c r="E20" s="73">
        <v>30</v>
      </c>
      <c r="F20" s="96"/>
      <c r="G20" s="21" t="str">
        <f t="shared" si="2"/>
        <v/>
      </c>
      <c r="I20" s="74">
        <v>30</v>
      </c>
    </row>
    <row r="21" spans="2:9" ht="89.25" x14ac:dyDescent="0.2">
      <c r="B21" s="18" t="s">
        <v>106</v>
      </c>
      <c r="C21" s="19" t="s">
        <v>7</v>
      </c>
      <c r="D21" s="20" t="s">
        <v>242</v>
      </c>
      <c r="E21" s="73">
        <f>15*2</f>
        <v>30</v>
      </c>
      <c r="F21" s="96"/>
      <c r="G21" s="21" t="str">
        <f t="shared" ref="G21:G22" si="3">IF(F21="","",E21*F21)</f>
        <v/>
      </c>
      <c r="I21" s="74">
        <v>0</v>
      </c>
    </row>
    <row r="22" spans="2:9" ht="89.25" x14ac:dyDescent="0.2">
      <c r="B22" s="18" t="s">
        <v>107</v>
      </c>
      <c r="C22" s="19" t="s">
        <v>7</v>
      </c>
      <c r="D22" s="20" t="s">
        <v>245</v>
      </c>
      <c r="E22" s="73">
        <f>(3*2)*2</f>
        <v>12</v>
      </c>
      <c r="F22" s="96"/>
      <c r="G22" s="21" t="str">
        <f t="shared" si="3"/>
        <v/>
      </c>
      <c r="I22" s="74">
        <v>0</v>
      </c>
    </row>
    <row r="23" spans="2:9" ht="38.25" x14ac:dyDescent="0.2">
      <c r="B23" s="18" t="s">
        <v>108</v>
      </c>
      <c r="C23" s="19" t="s">
        <v>10</v>
      </c>
      <c r="D23" s="20" t="s">
        <v>243</v>
      </c>
      <c r="E23" s="73">
        <f>E14</f>
        <v>215</v>
      </c>
      <c r="F23" s="96"/>
      <c r="G23" s="21" t="str">
        <f t="shared" ref="G23:G26" si="4">IF(F23="","",E23*F23)</f>
        <v/>
      </c>
      <c r="I23" s="74">
        <v>0</v>
      </c>
    </row>
    <row r="24" spans="2:9" ht="38.25" x14ac:dyDescent="0.2">
      <c r="B24" s="18" t="s">
        <v>109</v>
      </c>
      <c r="C24" s="19" t="s">
        <v>10</v>
      </c>
      <c r="D24" s="20" t="s">
        <v>244</v>
      </c>
      <c r="E24" s="73">
        <f>E17+E16</f>
        <v>23.5</v>
      </c>
      <c r="F24" s="96"/>
      <c r="G24" s="21" t="str">
        <f t="shared" si="4"/>
        <v/>
      </c>
      <c r="I24" s="74">
        <v>0</v>
      </c>
    </row>
    <row r="25" spans="2:9" ht="38.25" x14ac:dyDescent="0.2">
      <c r="B25" s="18" t="s">
        <v>110</v>
      </c>
      <c r="C25" s="19" t="s">
        <v>10</v>
      </c>
      <c r="D25" s="20" t="s">
        <v>230</v>
      </c>
      <c r="E25" s="73">
        <f>150+130</f>
        <v>280</v>
      </c>
      <c r="F25" s="96"/>
      <c r="G25" s="21" t="str">
        <f t="shared" si="4"/>
        <v/>
      </c>
      <c r="I25" s="74">
        <v>0</v>
      </c>
    </row>
    <row r="26" spans="2:9" ht="51" x14ac:dyDescent="0.2">
      <c r="B26" s="18" t="s">
        <v>111</v>
      </c>
      <c r="C26" s="19" t="s">
        <v>7</v>
      </c>
      <c r="D26" s="20" t="s">
        <v>229</v>
      </c>
      <c r="E26" s="73">
        <f>(3+3)*2+8+10</f>
        <v>30</v>
      </c>
      <c r="F26" s="96"/>
      <c r="G26" s="21" t="str">
        <f t="shared" si="4"/>
        <v/>
      </c>
      <c r="I26" s="74">
        <v>0</v>
      </c>
    </row>
    <row r="27" spans="2:9" x14ac:dyDescent="0.2">
      <c r="E27" s="15" t="str">
        <f>IF(SUM(E30:E33)=0,0,"")</f>
        <v/>
      </c>
      <c r="F27" s="15"/>
      <c r="G27" s="15"/>
    </row>
    <row r="28" spans="2:9" ht="21.2" customHeight="1" x14ac:dyDescent="0.3">
      <c r="B28" s="130" t="s">
        <v>112</v>
      </c>
      <c r="C28" s="131"/>
      <c r="D28" s="131"/>
      <c r="E28" s="16" t="str">
        <f>IF(SUM(E30:E33)=0,0,"")</f>
        <v/>
      </c>
      <c r="F28" s="16"/>
      <c r="G28" s="17"/>
    </row>
    <row r="29" spans="2:9" x14ac:dyDescent="0.2">
      <c r="E29" s="15" t="str">
        <f>IF(SUM(E30:E33)=0,0,"")</f>
        <v/>
      </c>
      <c r="F29" s="15"/>
      <c r="G29" s="15"/>
    </row>
    <row r="30" spans="2:9" ht="25.5" x14ac:dyDescent="0.2">
      <c r="B30" s="18" t="s">
        <v>205</v>
      </c>
      <c r="C30" s="19" t="s">
        <v>4</v>
      </c>
      <c r="D30" s="20" t="s">
        <v>252</v>
      </c>
      <c r="E30" s="73">
        <v>4</v>
      </c>
      <c r="F30" s="96"/>
      <c r="G30" s="21" t="str">
        <f t="shared" ref="G30:G31" si="5">IF(F30="","",E30*F30)</f>
        <v/>
      </c>
      <c r="I30" s="74">
        <v>0</v>
      </c>
    </row>
    <row r="31" spans="2:9" ht="38.25" x14ac:dyDescent="0.2">
      <c r="B31" s="18" t="s">
        <v>206</v>
      </c>
      <c r="C31" s="19" t="s">
        <v>4</v>
      </c>
      <c r="D31" s="20" t="s">
        <v>250</v>
      </c>
      <c r="E31" s="73">
        <f>E30</f>
        <v>4</v>
      </c>
      <c r="F31" s="96"/>
      <c r="G31" s="21" t="str">
        <f t="shared" si="5"/>
        <v/>
      </c>
      <c r="I31" s="74">
        <v>0</v>
      </c>
    </row>
    <row r="32" spans="2:9" ht="39.75" x14ac:dyDescent="0.2">
      <c r="B32" s="18" t="s">
        <v>207</v>
      </c>
      <c r="C32" s="19" t="s">
        <v>199</v>
      </c>
      <c r="D32" s="20" t="s">
        <v>251</v>
      </c>
      <c r="E32" s="73">
        <f>E30</f>
        <v>4</v>
      </c>
      <c r="F32" s="96"/>
      <c r="G32" s="21" t="str">
        <f t="shared" ref="G32" si="6">IF(F32="","",E32*F32)</f>
        <v/>
      </c>
      <c r="I32" s="74">
        <v>0</v>
      </c>
    </row>
    <row r="33" spans="4:9" ht="13.5" thickBot="1" x14ac:dyDescent="0.25">
      <c r="I33" s="28"/>
    </row>
    <row r="34" spans="4:9" ht="16.5" thickBot="1" x14ac:dyDescent="0.25">
      <c r="D34" s="26" t="s">
        <v>92</v>
      </c>
      <c r="E34" s="27"/>
      <c r="F34" s="127" t="str">
        <f>IF(SUM(G8:G32)=0,"",SUM(G8:G32))</f>
        <v/>
      </c>
      <c r="G34" s="128"/>
    </row>
  </sheetData>
  <sheetProtection algorithmName="SHA-512" hashValue="JoLM0pwgYcMjj5rUwarFrKMnRbmWeId7MHdLQbyk3R6H0C8E59XiNMK56a4txqbOk+BuvDAv0Q/rgiIOiJO27A==" saltValue="2tt8406mVOHnrlxdcQUyaw==" spinCount="100000" sheet="1" objects="1" scenarios="1"/>
  <autoFilter ref="E1:G34">
    <filterColumn colId="0">
      <filters blank="1">
        <filter val="1,50"/>
        <filter val="12,00"/>
        <filter val="2,00"/>
        <filter val="215,00"/>
        <filter val="22,00"/>
        <filter val="23,50"/>
        <filter val="280,00"/>
        <filter val="30,00"/>
        <filter val="4,00"/>
        <filter val="5,60"/>
        <filter val="8,00"/>
        <filter val="količina"/>
      </filters>
    </filterColumn>
  </autoFilter>
  <dataConsolidate/>
  <mergeCells count="5">
    <mergeCell ref="B28:D28"/>
    <mergeCell ref="F34:G34"/>
    <mergeCell ref="B4:G4"/>
    <mergeCell ref="B6:D6"/>
    <mergeCell ref="B12:D1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20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5703125" style="3" customWidth="1"/>
    <col min="4" max="4" width="43.85546875" style="4" customWidth="1"/>
    <col min="5" max="5" width="9.140625" style="5"/>
    <col min="6" max="6" width="10.28515625" style="5" customWidth="1"/>
    <col min="7" max="7" width="9.7109375" style="5" customWidth="1"/>
    <col min="8" max="8" width="4" style="6" customWidth="1"/>
    <col min="9" max="9" width="6" style="74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29</v>
      </c>
      <c r="C2" s="8" t="s">
        <v>34</v>
      </c>
      <c r="D2" s="8" t="s">
        <v>30</v>
      </c>
      <c r="E2" s="9" t="s">
        <v>31</v>
      </c>
      <c r="F2" s="9" t="s">
        <v>32</v>
      </c>
      <c r="G2" s="9" t="s">
        <v>33</v>
      </c>
      <c r="I2" s="75" t="s">
        <v>39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76"/>
    </row>
    <row r="4" spans="1:9" ht="15.75" x14ac:dyDescent="0.2">
      <c r="B4" s="129" t="s">
        <v>114</v>
      </c>
      <c r="C4" s="129"/>
      <c r="D4" s="129"/>
      <c r="E4" s="129"/>
      <c r="F4" s="129"/>
      <c r="G4" s="129"/>
    </row>
    <row r="5" spans="1:9" ht="12.75" customHeight="1" x14ac:dyDescent="0.2">
      <c r="E5" s="122" t="str">
        <f>IF(SUM(E6:E8)=0,0,"")</f>
        <v/>
      </c>
      <c r="F5" s="122"/>
      <c r="G5" s="122"/>
    </row>
    <row r="6" spans="1:9" ht="21.2" customHeight="1" x14ac:dyDescent="0.3">
      <c r="B6" s="130" t="s">
        <v>115</v>
      </c>
      <c r="C6" s="131"/>
      <c r="D6" s="131"/>
      <c r="E6" s="16" t="str">
        <f>IF(SUM(E8:E8)=0,0,"")</f>
        <v/>
      </c>
      <c r="F6" s="16"/>
      <c r="G6" s="17"/>
    </row>
    <row r="7" spans="1:9" ht="12.75" customHeight="1" x14ac:dyDescent="0.2">
      <c r="E7" s="122" t="str">
        <f>IF(SUM(E8:E8)=0,0,"")</f>
        <v/>
      </c>
      <c r="F7" s="122"/>
      <c r="G7" s="122"/>
    </row>
    <row r="8" spans="1:9" ht="51" x14ac:dyDescent="0.2">
      <c r="B8" s="18" t="s">
        <v>116</v>
      </c>
      <c r="C8" s="19" t="s">
        <v>179</v>
      </c>
      <c r="D8" s="20" t="s">
        <v>211</v>
      </c>
      <c r="E8" s="73">
        <v>15</v>
      </c>
      <c r="F8" s="96"/>
      <c r="G8" s="21" t="str">
        <f t="shared" ref="G8" si="0">IF(F8="","",E8*F8)</f>
        <v/>
      </c>
      <c r="I8" s="74">
        <v>0</v>
      </c>
    </row>
    <row r="9" spans="1:9" ht="12.75" customHeight="1" x14ac:dyDescent="0.2">
      <c r="E9" s="122" t="str">
        <f>IF(SUM(E12:E12)=0,0,"")</f>
        <v/>
      </c>
      <c r="F9" s="122"/>
      <c r="G9" s="122"/>
    </row>
    <row r="10" spans="1:9" ht="21.2" customHeight="1" x14ac:dyDescent="0.3">
      <c r="B10" s="130" t="s">
        <v>117</v>
      </c>
      <c r="C10" s="131"/>
      <c r="D10" s="131"/>
      <c r="E10" s="16" t="str">
        <f>IF(SUM(E12:E12)=0,0,"")</f>
        <v/>
      </c>
      <c r="F10" s="16"/>
      <c r="G10" s="17"/>
    </row>
    <row r="11" spans="1:9" ht="12.75" customHeight="1" x14ac:dyDescent="0.2">
      <c r="E11" s="122" t="str">
        <f>IF(SUM(E12:E12)=0,0,"")</f>
        <v/>
      </c>
      <c r="F11" s="122"/>
      <c r="G11" s="122"/>
    </row>
    <row r="12" spans="1:9" ht="51" x14ac:dyDescent="0.2">
      <c r="B12" s="18" t="s">
        <v>186</v>
      </c>
      <c r="C12" s="19" t="s">
        <v>10</v>
      </c>
      <c r="D12" s="20" t="s">
        <v>210</v>
      </c>
      <c r="E12" s="73">
        <v>5</v>
      </c>
      <c r="F12" s="96"/>
      <c r="G12" s="21" t="str">
        <f t="shared" ref="G12" si="1">IF(F12="","",E12*F12)</f>
        <v/>
      </c>
      <c r="I12" s="28"/>
    </row>
    <row r="13" spans="1:9" ht="12.75" customHeight="1" x14ac:dyDescent="0.2">
      <c r="E13" s="122" t="str">
        <f>IF(SUM(E16:E18)=0,0,"")</f>
        <v/>
      </c>
      <c r="F13" s="122"/>
      <c r="G13" s="122"/>
    </row>
    <row r="14" spans="1:9" ht="21.2" customHeight="1" x14ac:dyDescent="0.3">
      <c r="B14" s="130" t="s">
        <v>118</v>
      </c>
      <c r="C14" s="131"/>
      <c r="D14" s="131"/>
      <c r="E14" s="16" t="str">
        <f>IF(SUM(E16:E18)=0,0,"")</f>
        <v/>
      </c>
      <c r="F14" s="16"/>
      <c r="G14" s="17"/>
    </row>
    <row r="15" spans="1:9" ht="9" customHeight="1" x14ac:dyDescent="0.2">
      <c r="E15" s="122" t="str">
        <f>IF(SUM(E16:E18)=0,0,"")</f>
        <v/>
      </c>
      <c r="F15" s="122"/>
      <c r="G15" s="122"/>
    </row>
    <row r="16" spans="1:9" ht="25.5" x14ac:dyDescent="0.2">
      <c r="B16" s="18" t="s">
        <v>119</v>
      </c>
      <c r="C16" s="19" t="s">
        <v>120</v>
      </c>
      <c r="D16" s="20" t="s">
        <v>180</v>
      </c>
      <c r="E16" s="73">
        <v>5</v>
      </c>
      <c r="F16" s="96"/>
      <c r="G16" s="21" t="str">
        <f t="shared" ref="G16:G18" si="2">IF(F16="","",E16*F16)</f>
        <v/>
      </c>
      <c r="I16" s="74">
        <v>125</v>
      </c>
    </row>
    <row r="17" spans="2:9" ht="25.5" x14ac:dyDescent="0.2">
      <c r="B17" s="18" t="s">
        <v>121</v>
      </c>
      <c r="C17" s="19" t="s">
        <v>120</v>
      </c>
      <c r="D17" s="20" t="s">
        <v>181</v>
      </c>
      <c r="E17" s="73">
        <v>2</v>
      </c>
      <c r="F17" s="96"/>
      <c r="G17" s="21" t="str">
        <f t="shared" si="2"/>
        <v/>
      </c>
      <c r="I17" s="74">
        <v>125</v>
      </c>
    </row>
    <row r="18" spans="2:9" ht="51" x14ac:dyDescent="0.2">
      <c r="B18" s="18" t="s">
        <v>209</v>
      </c>
      <c r="C18" s="19" t="s">
        <v>4</v>
      </c>
      <c r="D18" s="20" t="s">
        <v>212</v>
      </c>
      <c r="E18" s="73">
        <v>1</v>
      </c>
      <c r="F18" s="96"/>
      <c r="G18" s="21" t="str">
        <f t="shared" si="2"/>
        <v/>
      </c>
      <c r="I18" s="74">
        <v>0</v>
      </c>
    </row>
    <row r="19" spans="2:9" ht="12.75" customHeight="1" thickBot="1" x14ac:dyDescent="0.25"/>
    <row r="20" spans="2:9" ht="16.5" thickBot="1" x14ac:dyDescent="0.25">
      <c r="D20" s="26" t="s">
        <v>113</v>
      </c>
      <c r="E20" s="27"/>
      <c r="F20" s="127" t="str">
        <f>IF(SUM(G5:G18)=0,"",SUM(G5:G18))</f>
        <v/>
      </c>
      <c r="G20" s="128"/>
    </row>
  </sheetData>
  <sheetProtection algorithmName="SHA-512" hashValue="KejIaNgC4pIxwf1hJSY5iMHFjlgQNfcN1Ia8t31bR10TeQa/T9lx/IOEx5C69/WbzsJJyT0H+whXq/3+siST/Q==" saltValue="0GmUXnDXR8q1WzoJFLZA3A==" spinCount="100000" sheet="1" objects="1" scenarios="1"/>
  <autoFilter ref="E1:G20">
    <filterColumn colId="0">
      <filters blank="1">
        <filter val="1,00"/>
        <filter val="15,00"/>
        <filter val="2,00"/>
        <filter val="5,00"/>
        <filter val="količina"/>
      </filters>
    </filterColumn>
  </autoFilter>
  <dataConsolidate/>
  <mergeCells count="5">
    <mergeCell ref="B14:D14"/>
    <mergeCell ref="F20:G20"/>
    <mergeCell ref="B6:D6"/>
    <mergeCell ref="B4:G4"/>
    <mergeCell ref="B10:D1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40</vt:i4>
      </vt:variant>
    </vt:vector>
  </HeadingPairs>
  <TitlesOfParts>
    <vt:vector size="48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_2.1_Izkopi</vt:lpstr>
      <vt:lpstr>_2.2_Planum_tal</vt:lpstr>
      <vt:lpstr>_2.3_ločilne_drenažne_filterske_plasti</vt:lpstr>
      <vt:lpstr>_2.4_Nasipi_zasipi_posteljica</vt:lpstr>
      <vt:lpstr>_2.5_Brežine_zelenice</vt:lpstr>
      <vt:lpstr>_2.9_prevozi_razprostiranje_materiala</vt:lpstr>
      <vt:lpstr>_3.1_Nosilne_plasti</vt:lpstr>
      <vt:lpstr>_3.2_Obrabne_plasti</vt:lpstr>
      <vt:lpstr>_3.4_Tlakovane_obrabne_plasti</vt:lpstr>
      <vt:lpstr>_3.5_Robni_elementi_vozišč</vt:lpstr>
      <vt:lpstr>_4.3_Kanalizacija</vt:lpstr>
      <vt:lpstr>_4.4_Jaški</vt:lpstr>
      <vt:lpstr>_6.1_Pokončna_oprema_cest</vt:lpstr>
      <vt:lpstr>_6.2_Označbe_na_voziščihž</vt:lpstr>
      <vt:lpstr>_6.6_Druga_prometna_oprema_cest</vt:lpstr>
      <vt:lpstr>_7.3_Telekomunikacijske_naprave</vt:lpstr>
      <vt:lpstr>_7.5_Javna_razsvetljava</vt:lpstr>
      <vt:lpstr>_7.9_Preizkusi_nadzor_dokumentacija</vt:lpstr>
      <vt:lpstr>Čiščenje_terena_1.2</vt:lpstr>
      <vt:lpstr>Geodetska_dela_1.1</vt:lpstr>
      <vt:lpstr>Ostala_preddela_1.3</vt:lpstr>
      <vt:lpstr>'5. GRADBENA IN OBRTNIŠKA DELA'!Področje_tiskanja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Boštjan Žagar</cp:lastModifiedBy>
  <cp:lastPrinted>2024-12-17T15:18:26Z</cp:lastPrinted>
  <dcterms:created xsi:type="dcterms:W3CDTF">2010-07-30T11:24:43Z</dcterms:created>
  <dcterms:modified xsi:type="dcterms:W3CDTF">2025-02-24T15:29:56Z</dcterms:modified>
</cp:coreProperties>
</file>