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mc:AlternateContent xmlns:mc="http://schemas.openxmlformats.org/markup-compatibility/2006">
    <mc:Choice Requires="x15">
      <x15ac:absPath xmlns:x15ac="http://schemas.microsoft.com/office/spreadsheetml/2010/11/ac" url="S:\16-20 Emonska vrata\CD celota\popis\"/>
    </mc:Choice>
  </mc:AlternateContent>
  <bookViews>
    <workbookView xWindow="1320" yWindow="8145" windowWidth="49500" windowHeight="27645" tabRatio="643"/>
  </bookViews>
  <sheets>
    <sheet name="1. stran" sheetId="1" r:id="rId1"/>
    <sheet name="Uvod" sheetId="2" r:id="rId2"/>
    <sheet name="Rekapitulacija" sheetId="3" r:id="rId3"/>
    <sheet name="A. GRADBENA DELA" sheetId="16" r:id="rId4"/>
    <sheet name="A1. Pripravljalna d." sheetId="4" r:id="rId5"/>
    <sheet name="A2. Rušitvena d." sheetId="18" r:id="rId6"/>
    <sheet name="A3. Zemeljska d." sheetId="23" r:id="rId7"/>
    <sheet name="A4. Tesarska dela" sheetId="24" r:id="rId8"/>
    <sheet name="A5. Betonska in AB dela" sheetId="22" r:id="rId9"/>
    <sheet name="A6. Sanacijska d." sheetId="25" r:id="rId10"/>
    <sheet name="A7. Zidarska d." sheetId="5" r:id="rId11"/>
    <sheet name="B. OBRTNIŠKA DELA" sheetId="27" r:id="rId12"/>
    <sheet name="B1. Montažerska d. " sheetId="28" r:id="rId13"/>
    <sheet name="B2. Slikopleskarska d." sheetId="29" r:id="rId14"/>
    <sheet name="B3. Tlakarska, teracerska d." sheetId="30" r:id="rId15"/>
    <sheet name="B4. Vrata, stekl. stene 1" sheetId="31" r:id="rId16"/>
    <sheet name="B4. Vrata 2" sheetId="32" r:id="rId17"/>
    <sheet name="B5. Steklene stene, fasada" sheetId="38" r:id="rId18"/>
    <sheet name="B6. Pasarska dela" sheetId="40" r:id="rId19"/>
    <sheet name="B7. Vgradna oprema" sheetId="37" r:id="rId20"/>
    <sheet name="C. ZUNANJA UREDITEV" sheetId="33" r:id="rId21"/>
    <sheet name="C1. Odvodnja" sheetId="35" r:id="rId22"/>
    <sheet name="C2. Tlakarska d." sheetId="34" r:id="rId23"/>
    <sheet name="D. RESTAVRATORSKA DELA" sheetId="36" r:id="rId24"/>
    <sheet name="E. EI instalacije" sheetId="42" r:id="rId25"/>
    <sheet name="F. SI 0.1" sheetId="44" r:id="rId26"/>
    <sheet name="F. SI 1.1 VODOVOD" sheetId="45" r:id="rId27"/>
    <sheet name="F. SI 2.1 TOPL. PODPOST." sheetId="46" r:id="rId28"/>
    <sheet name="F. SI 2.2 TALNO OGR." sheetId="47" r:id="rId29"/>
    <sheet name="F. SI 2.3 HLAJENJE" sheetId="48" r:id="rId30"/>
    <sheet name="F. SI 3.1 VENTILACIJA" sheetId="49" r:id="rId31"/>
    <sheet name="G. Rekapitulacija_VO_SD" sheetId="50" r:id="rId32"/>
    <sheet name="G. Vroc-priklj_BUKVARNA_SD" sheetId="51" r:id="rId33"/>
    <sheet name="G. Vroc-priklj_BUKVARNA_GD" sheetId="52" r:id="rId34"/>
    <sheet name="H. KANALIZACIJSKI PRIKLJUCEK" sheetId="43" r:id="rId35"/>
  </sheets>
  <externalReferences>
    <externalReference r:id="rId36"/>
    <externalReference r:id="rId37"/>
    <externalReference r:id="rId38"/>
  </externalReferences>
  <definedNames>
    <definedName name="_xlnm._FilterDatabase" localSheetId="5" hidden="1">'A2. Rušitvena d.'!$A$1:$F$33</definedName>
    <definedName name="_xlnm._FilterDatabase" localSheetId="6" hidden="1">'A3. Zemeljska d.'!$A$1:$F$20</definedName>
    <definedName name="_xlnm._FilterDatabase" localSheetId="32" hidden="1">'G. Vroc-priklj_BUKVARNA_SD'!$A$6:$F$6</definedName>
    <definedName name="a" localSheetId="15">#REF!</definedName>
    <definedName name="a">#REF!</definedName>
    <definedName name="A2rusitve" localSheetId="15">#REF!</definedName>
    <definedName name="A2rusitve">#REF!</definedName>
    <definedName name="DDDD">[1]Podatki!$A$45:$J$52</definedName>
    <definedName name="Excel_BuiltIn_Print_Area" localSheetId="11">'B. OBRTNIŠKA DELA'!$A$3:$D$35</definedName>
    <definedName name="Excel_BuiltIn_Print_Area" localSheetId="20">'C. ZUNANJA UREDITEV'!$A$3:$D$35</definedName>
    <definedName name="Excel_BuiltIn_Print_Area" localSheetId="23">'D. RESTAVRATORSKA DELA'!$A$3:$D$10</definedName>
    <definedName name="Excel_BuiltIn_Print_Area_1" localSheetId="11">#REF!</definedName>
    <definedName name="Excel_BuiltIn_Print_Area_1" localSheetId="20">#REF!</definedName>
    <definedName name="Excel_BuiltIn_Print_Area_1" localSheetId="23">#REF!</definedName>
    <definedName name="Excel_BuiltIn_Print_Area_1">#REF!</definedName>
    <definedName name="Excel_BuiltIn_Print_Area_3_1" localSheetId="3">#REF!</definedName>
    <definedName name="Excel_BuiltIn_Print_Area_3_1" localSheetId="5">'A2. Rušitvena d.'!#REF!</definedName>
    <definedName name="Excel_BuiltIn_Print_Area_3_1" localSheetId="6">'A3. Zemeljska d.'!#REF!</definedName>
    <definedName name="Excel_BuiltIn_Print_Area_3_1" localSheetId="7">'A4. Tesarska dela'!#REF!</definedName>
    <definedName name="Excel_BuiltIn_Print_Area_3_1" localSheetId="8">'A5. Betonska in AB dela'!#REF!</definedName>
    <definedName name="Excel_BuiltIn_Print_Area_3_1" localSheetId="9">'A6. Sanacijska d.'!#REF!</definedName>
    <definedName name="Excel_BuiltIn_Print_Area_3_1" localSheetId="10">'A7. Zidarska d.'!#REF!</definedName>
    <definedName name="Excel_BuiltIn_Print_Area_3_1" localSheetId="11">#REF!</definedName>
    <definedName name="Excel_BuiltIn_Print_Area_3_1" localSheetId="12">'B1. Montažerska d. '!#REF!</definedName>
    <definedName name="Excel_BuiltIn_Print_Area_3_1" localSheetId="13">'B2. Slikopleskarska d.'!#REF!</definedName>
    <definedName name="Excel_BuiltIn_Print_Area_3_1" localSheetId="14">'B3. Tlakarska, teracerska d.'!#REF!</definedName>
    <definedName name="Excel_BuiltIn_Print_Area_3_1" localSheetId="15">#REF!</definedName>
    <definedName name="Excel_BuiltIn_Print_Area_3_1" localSheetId="18">'B6. Pasarska dela'!#REF!</definedName>
    <definedName name="Excel_BuiltIn_Print_Area_3_1" localSheetId="19">'B7. Vgradna oprema'!#REF!</definedName>
    <definedName name="Excel_BuiltIn_Print_Area_3_1" localSheetId="20">#REF!</definedName>
    <definedName name="Excel_BuiltIn_Print_Area_3_1" localSheetId="21">'C1. Odvodnja'!#REF!</definedName>
    <definedName name="Excel_BuiltIn_Print_Area_3_1" localSheetId="22">'C2. Tlakarska d.'!#REF!</definedName>
    <definedName name="Excel_BuiltIn_Print_Area_3_1" localSheetId="23">#REF!</definedName>
    <definedName name="Excel_BuiltIn_Print_Area_3_1" localSheetId="1">#REF!</definedName>
    <definedName name="Excel_BuiltIn_Print_Area_3_1">#REF!</definedName>
    <definedName name="Excel_BuiltIn_Print_Area_3_1_1" localSheetId="3">#REF!</definedName>
    <definedName name="Excel_BuiltIn_Print_Area_3_1_1" localSheetId="5">'A2. Rušitvena d.'!#REF!</definedName>
    <definedName name="Excel_BuiltIn_Print_Area_3_1_1" localSheetId="6">'A3. Zemeljska d.'!#REF!</definedName>
    <definedName name="Excel_BuiltIn_Print_Area_3_1_1" localSheetId="7">'A4. Tesarska dela'!#REF!</definedName>
    <definedName name="Excel_BuiltIn_Print_Area_3_1_1" localSheetId="8">'A5. Betonska in AB dela'!#REF!</definedName>
    <definedName name="Excel_BuiltIn_Print_Area_3_1_1" localSheetId="9">'A6. Sanacijska d.'!#REF!</definedName>
    <definedName name="Excel_BuiltIn_Print_Area_3_1_1" localSheetId="10">'A7. Zidarska d.'!#REF!</definedName>
    <definedName name="Excel_BuiltIn_Print_Area_3_1_1" localSheetId="11">#REF!</definedName>
    <definedName name="Excel_BuiltIn_Print_Area_3_1_1" localSheetId="12">'B1. Montažerska d. '!#REF!</definedName>
    <definedName name="Excel_BuiltIn_Print_Area_3_1_1" localSheetId="13">'B2. Slikopleskarska d.'!#REF!</definedName>
    <definedName name="Excel_BuiltIn_Print_Area_3_1_1" localSheetId="14">'B3. Tlakarska, teracerska d.'!#REF!</definedName>
    <definedName name="Excel_BuiltIn_Print_Area_3_1_1" localSheetId="15">#REF!</definedName>
    <definedName name="Excel_BuiltIn_Print_Area_3_1_1" localSheetId="18">'B6. Pasarska dela'!#REF!</definedName>
    <definedName name="Excel_BuiltIn_Print_Area_3_1_1" localSheetId="19">'B7. Vgradna oprema'!#REF!</definedName>
    <definedName name="Excel_BuiltIn_Print_Area_3_1_1" localSheetId="20">#REF!</definedName>
    <definedName name="Excel_BuiltIn_Print_Area_3_1_1" localSheetId="21">'C1. Odvodnja'!#REF!</definedName>
    <definedName name="Excel_BuiltIn_Print_Area_3_1_1" localSheetId="22">'C2. Tlakarska d.'!#REF!</definedName>
    <definedName name="Excel_BuiltIn_Print_Area_3_1_1" localSheetId="23">#REF!</definedName>
    <definedName name="Excel_BuiltIn_Print_Area_3_1_1" localSheetId="1">#REF!</definedName>
    <definedName name="Excel_BuiltIn_Print_Area_3_1_1">#REF!</definedName>
    <definedName name="Excel_BuiltIn_Print_Area_3_1_1_1" localSheetId="3">#REF!</definedName>
    <definedName name="Excel_BuiltIn_Print_Area_3_1_1_1" localSheetId="5">'A2. Rušitvena d.'!#REF!</definedName>
    <definedName name="Excel_BuiltIn_Print_Area_3_1_1_1" localSheetId="6">'A3. Zemeljska d.'!#REF!</definedName>
    <definedName name="Excel_BuiltIn_Print_Area_3_1_1_1" localSheetId="7">'A4. Tesarska dela'!#REF!</definedName>
    <definedName name="Excel_BuiltIn_Print_Area_3_1_1_1" localSheetId="8">'A5. Betonska in AB dela'!#REF!</definedName>
    <definedName name="Excel_BuiltIn_Print_Area_3_1_1_1" localSheetId="9">'A6. Sanacijska d.'!#REF!</definedName>
    <definedName name="Excel_BuiltIn_Print_Area_3_1_1_1" localSheetId="10">'A7. Zidarska d.'!#REF!</definedName>
    <definedName name="Excel_BuiltIn_Print_Area_3_1_1_1" localSheetId="11">#REF!</definedName>
    <definedName name="Excel_BuiltIn_Print_Area_3_1_1_1" localSheetId="12">'B1. Montažerska d. '!#REF!</definedName>
    <definedName name="Excel_BuiltIn_Print_Area_3_1_1_1" localSheetId="13">'B2. Slikopleskarska d.'!#REF!</definedName>
    <definedName name="Excel_BuiltIn_Print_Area_3_1_1_1" localSheetId="14">'B3. Tlakarska, teracerska d.'!#REF!</definedName>
    <definedName name="Excel_BuiltIn_Print_Area_3_1_1_1" localSheetId="15">#REF!</definedName>
    <definedName name="Excel_BuiltIn_Print_Area_3_1_1_1" localSheetId="18">'B6. Pasarska dela'!#REF!</definedName>
    <definedName name="Excel_BuiltIn_Print_Area_3_1_1_1" localSheetId="19">'B7. Vgradna oprema'!#REF!</definedName>
    <definedName name="Excel_BuiltIn_Print_Area_3_1_1_1" localSheetId="20">#REF!</definedName>
    <definedName name="Excel_BuiltIn_Print_Area_3_1_1_1" localSheetId="21">'C1. Odvodnja'!#REF!</definedName>
    <definedName name="Excel_BuiltIn_Print_Area_3_1_1_1" localSheetId="22">'C2. Tlakarska d.'!#REF!</definedName>
    <definedName name="Excel_BuiltIn_Print_Area_3_1_1_1" localSheetId="23">#REF!</definedName>
    <definedName name="Excel_BuiltIn_Print_Area_3_1_1_1" localSheetId="1">#REF!</definedName>
    <definedName name="Excel_BuiltIn_Print_Area_3_1_1_1">#REF!</definedName>
    <definedName name="Excel_BuiltIn_Print_Area_4" localSheetId="11">#REF!</definedName>
    <definedName name="Excel_BuiltIn_Print_Area_4" localSheetId="20">#REF!</definedName>
    <definedName name="Excel_BuiltIn_Print_Area_4" localSheetId="23">#REF!</definedName>
    <definedName name="Excel_BuiltIn_Print_Area_4">#REF!</definedName>
    <definedName name="Excel_BuiltIn_Print_Area_5" localSheetId="11">#REF!</definedName>
    <definedName name="Excel_BuiltIn_Print_Area_5" localSheetId="20">#REF!</definedName>
    <definedName name="Excel_BuiltIn_Print_Area_5" localSheetId="23">#REF!</definedName>
    <definedName name="Excel_BuiltIn_Print_Area_5">#REF!</definedName>
    <definedName name="investicija" localSheetId="31">'G. Rekapitulacija_VO_SD'!#REF!</definedName>
    <definedName name="investicija" localSheetId="32">#REF!</definedName>
    <definedName name="investicija">#REF!</definedName>
    <definedName name="JANUS05">[2]Podatki!$A$45:$J$52</definedName>
    <definedName name="K">[3]Sum!$G$38</definedName>
    <definedName name="Plin_ZUN">[1]Podatki!$A$45:$J$52</definedName>
    <definedName name="_xlnm.Print_Area" localSheetId="0">'1. stran'!$A$1:$E$41</definedName>
    <definedName name="_xlnm.Print_Area" localSheetId="3">'A. GRADBENA DELA'!$A$1:$B$29</definedName>
    <definedName name="_xlnm.Print_Area" localSheetId="4">'A1. Pripravljalna d.'!$A$1:$F$18</definedName>
    <definedName name="_xlnm.Print_Area" localSheetId="5">'A2. Rušitvena d.'!$A$1:$F$32</definedName>
    <definedName name="_xlnm.Print_Area" localSheetId="6">'A3. Zemeljska d.'!$A$1:$F$19</definedName>
    <definedName name="_xlnm.Print_Area" localSheetId="7">'A4. Tesarska dela'!$A$1:$F$14</definedName>
    <definedName name="_xlnm.Print_Area" localSheetId="8">'A5. Betonska in AB dela'!$A$1:$F$42</definedName>
    <definedName name="_xlnm.Print_Area" localSheetId="9">'A6. Sanacijska d.'!$A$1:$F$57</definedName>
    <definedName name="_xlnm.Print_Area" localSheetId="10">'A7. Zidarska d.'!$A$1:$F$44</definedName>
    <definedName name="_xlnm.Print_Area" localSheetId="11">'B. OBRTNIŠKA DELA'!$A$1:$B$45</definedName>
    <definedName name="_xlnm.Print_Area" localSheetId="12">'B1. Montažerska d. '!$A$1:$F$55</definedName>
    <definedName name="_xlnm.Print_Area" localSheetId="13">'B2. Slikopleskarska d.'!$A$1:$F$22</definedName>
    <definedName name="_xlnm.Print_Area" localSheetId="14">'B3. Tlakarska, teracerska d.'!$A$1:$F$45</definedName>
    <definedName name="_xlnm.Print_Area" localSheetId="16">'B4. Vrata 2'!$A$1:$C$24</definedName>
    <definedName name="_xlnm.Print_Area" localSheetId="15">'B4. Vrata, stekl. stene 1'!$A$1:$B$21</definedName>
    <definedName name="_xlnm.Print_Area" localSheetId="18">'B6. Pasarska dela'!$A$1:$F$10</definedName>
    <definedName name="_xlnm.Print_Area" localSheetId="19">'B7. Vgradna oprema'!$A$1:$F$11</definedName>
    <definedName name="_xlnm.Print_Area" localSheetId="20">'C. ZUNANJA UREDITEV'!$A$1:$B$8</definedName>
    <definedName name="_xlnm.Print_Area" localSheetId="21">'C1. Odvodnja'!$A$1:$F$31</definedName>
    <definedName name="_xlnm.Print_Area" localSheetId="22">'C2. Tlakarska d.'!$A$1:$F$30</definedName>
    <definedName name="_xlnm.Print_Area" localSheetId="23">'D. RESTAVRATORSKA DELA'!$A$1:$F$9</definedName>
    <definedName name="_xlnm.Print_Area" localSheetId="24">'E. EI instalacije'!$A$1:$G$223</definedName>
    <definedName name="_xlnm.Print_Area" localSheetId="25">'F. SI 0.1'!$A$1:$G$38</definedName>
    <definedName name="_xlnm.Print_Area" localSheetId="26">'F. SI 1.1 VODOVOD'!$A$1:$G$156</definedName>
    <definedName name="_xlnm.Print_Area" localSheetId="27">'F. SI 2.1 TOPL. PODPOST.'!$A$1:$G$103</definedName>
    <definedName name="_xlnm.Print_Area" localSheetId="28">'F. SI 2.2 TALNO OGR.'!$A$1:$G$99</definedName>
    <definedName name="_xlnm.Print_Area" localSheetId="29">'F. SI 2.3 HLAJENJE'!$A$1:$G$67</definedName>
    <definedName name="_xlnm.Print_Area" localSheetId="30">'F. SI 3.1 VENTILACIJA'!$A$1:$G$114</definedName>
    <definedName name="_xlnm.Print_Area" localSheetId="31">'G. Rekapitulacija_VO_SD'!$A$1:$G$23</definedName>
    <definedName name="_xlnm.Print_Area" localSheetId="32">'G. Vroc-priklj_BUKVARNA_SD'!$A$1:$F$127</definedName>
    <definedName name="_xlnm.Print_Area" localSheetId="34">'H. KANALIZACIJSKI PRIKLJUCEK'!$A$1:$F$42</definedName>
    <definedName name="_xlnm.Print_Area" localSheetId="2">Rekapitulacija!$A$1:$I$50</definedName>
    <definedName name="_xlnm.Print_Area" localSheetId="1">Uvod!$A$1:$I$23</definedName>
    <definedName name="_xlnm.Print_Titles" localSheetId="3">'A. GRADBENA DELA'!$1:$1</definedName>
    <definedName name="_xlnm.Print_Titles" localSheetId="4">'A1. Pripravljalna d.'!$1:$1</definedName>
    <definedName name="_xlnm.Print_Titles" localSheetId="5">'A2. Rušitvena d.'!$1:$1</definedName>
    <definedName name="_xlnm.Print_Titles" localSheetId="6">'A3. Zemeljska d.'!$1:$1</definedName>
    <definedName name="_xlnm.Print_Titles" localSheetId="7">'A4. Tesarska dela'!$1:$1</definedName>
    <definedName name="_xlnm.Print_Titles" localSheetId="8">'A5. Betonska in AB dela'!$1:$1</definedName>
    <definedName name="_xlnm.Print_Titles" localSheetId="9">'A6. Sanacijska d.'!$1:$1</definedName>
    <definedName name="_xlnm.Print_Titles" localSheetId="10">'A7. Zidarska d.'!$1:$1</definedName>
    <definedName name="_xlnm.Print_Titles" localSheetId="12">'B1. Montažerska d. '!$1:$1</definedName>
    <definedName name="_xlnm.Print_Titles" localSheetId="16">'B4. Vrata 2'!$A:$A</definedName>
    <definedName name="_xlnm.Print_Titles" localSheetId="15">'B4. Vrata, stekl. stene 1'!$C:$R</definedName>
    <definedName name="_xlnm.Print_Titles" localSheetId="17">'B5. Steklene stene, fasada'!$A:$A</definedName>
    <definedName name="_xlnm.Print_Titles" localSheetId="26">'F. SI 1.1 VODOVOD'!$3:$4</definedName>
    <definedName name="_xlnm.Print_Titles" localSheetId="27">'F. SI 2.1 TOPL. PODPOST.'!$3:$4</definedName>
    <definedName name="_xlnm.Print_Titles" localSheetId="28">'F. SI 2.2 TALNO OGR.'!$3:$4</definedName>
    <definedName name="_xlnm.Print_Titles" localSheetId="29">'F. SI 2.3 HLAJENJE'!$3:$4</definedName>
    <definedName name="_xlnm.Print_Titles" localSheetId="30">'F. SI 3.1 VENTILACIJA'!$3:$4</definedName>
    <definedName name="_xlnm.Print_Titles" localSheetId="32">'G. Vroc-priklj_BUKVARNA_SD'!$5:$5</definedName>
    <definedName name="_xlnm.Print_Titles" localSheetId="34">'H. KANALIZACIJSKI PRIKLJUCEK'!$26:$26</definedName>
    <definedName name="Z_0A8C9083_E4BF_4857_866E_C447F43CB2FB_.wvu.PrintArea" localSheetId="11" hidden="1">'B. OBRTNIŠKA DELA'!$A$1:$B$45</definedName>
    <definedName name="Z_0A8C9083_E4BF_4857_866E_C447F43CB2FB_.wvu.PrintArea" localSheetId="12" hidden="1">'B1. Montažerska d. '!$A$1:$F$55</definedName>
    <definedName name="Z_0A8C9083_E4BF_4857_866E_C447F43CB2FB_.wvu.PrintArea" localSheetId="13" hidden="1">'B2. Slikopleskarska d.'!$A$1:$F$22</definedName>
    <definedName name="Z_0A8C9083_E4BF_4857_866E_C447F43CB2FB_.wvu.PrintArea" localSheetId="14" hidden="1">'B3. Tlakarska, teracerska d.'!$A$1:$F$45</definedName>
    <definedName name="Z_0A8C9083_E4BF_4857_866E_C447F43CB2FB_.wvu.PrintArea" localSheetId="15" hidden="1">'B4. Vrata, stekl. stene 1'!$A$1:$B$21</definedName>
    <definedName name="Z_0A8C9083_E4BF_4857_866E_C447F43CB2FB_.wvu.PrintArea" localSheetId="18" hidden="1">'B6. Pasarska dela'!$A$1:$F$10</definedName>
    <definedName name="Z_0A8C9083_E4BF_4857_866E_C447F43CB2FB_.wvu.PrintArea" localSheetId="19" hidden="1">'B7. Vgradna oprema'!$A$1:$F$11</definedName>
    <definedName name="Z_0A8C9083_E4BF_4857_866E_C447F43CB2FB_.wvu.PrintArea" localSheetId="20" hidden="1">'C. ZUNANJA UREDITEV'!$A$1:$B$45</definedName>
    <definedName name="Z_0A8C9083_E4BF_4857_866E_C447F43CB2FB_.wvu.PrintArea" localSheetId="21" hidden="1">'C1. Odvodnja'!$A$1:$F$31</definedName>
    <definedName name="Z_0A8C9083_E4BF_4857_866E_C447F43CB2FB_.wvu.PrintArea" localSheetId="22" hidden="1">'C2. Tlakarska d.'!$A$1:$F$30</definedName>
    <definedName name="Z_0A8C9083_E4BF_4857_866E_C447F43CB2FB_.wvu.PrintArea" localSheetId="23" hidden="1">'D. RESTAVRATORSKA DELA'!$A$1:$B$10</definedName>
    <definedName name="Z_0A8C9083_E4BF_4857_866E_C447F43CB2FB_.wvu.PrintTitles" localSheetId="12" hidden="1">'B1. Montažerska d. '!$1:$1</definedName>
    <definedName name="Z_0A8C9083_E4BF_4857_866E_C447F43CB2FB_.wvu.PrintTitles" localSheetId="15" hidden="1">'B4. Vrata, stekl. stene 1'!$C:$R</definedName>
    <definedName name="Z_F2C1ED84_00EC_479F_A04F_A7A90BC741C4_.wvu.PrintArea" localSheetId="11" hidden="1">'B. OBRTNIŠKA DELA'!$A$3:$H$45</definedName>
    <definedName name="Z_F2C1ED84_00EC_479F_A04F_A7A90BC741C4_.wvu.PrintArea" localSheetId="20" hidden="1">'C. ZUNANJA UREDITEV'!$A$3:$H$45</definedName>
    <definedName name="Z_F2C1ED84_00EC_479F_A04F_A7A90BC741C4_.wvu.PrintArea" localSheetId="23" hidden="1">'D. RESTAVRATORSKA DELA'!$A$3:$H$10</definedName>
  </definedNames>
  <calcPr calcId="162913"/>
  <fileRecoveryPr repairLoad="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5" i="4" l="1"/>
  <c r="A15" i="4"/>
  <c r="I44" i="3" l="1"/>
  <c r="I43" i="3"/>
  <c r="I41" i="3"/>
  <c r="I17" i="3"/>
  <c r="B8" i="36" l="1"/>
  <c r="F6" i="36"/>
  <c r="F8" i="36" s="1"/>
  <c r="I39" i="3" s="1"/>
  <c r="A6" i="36"/>
  <c r="G222" i="42" l="1"/>
  <c r="F25" i="34" l="1"/>
  <c r="D25" i="34"/>
  <c r="A53" i="25"/>
  <c r="A54" i="25" s="1"/>
  <c r="F53" i="25"/>
  <c r="D53" i="25"/>
  <c r="F54" i="25"/>
  <c r="A52" i="25"/>
  <c r="F52" i="25"/>
  <c r="F15" i="52" l="1"/>
  <c r="F10" i="52"/>
  <c r="A7" i="52"/>
  <c r="A13" i="52" s="1"/>
  <c r="F124" i="51"/>
  <c r="F119" i="51"/>
  <c r="F114" i="51"/>
  <c r="F109" i="51"/>
  <c r="F104" i="51"/>
  <c r="F99" i="51"/>
  <c r="F98" i="51"/>
  <c r="F97" i="51"/>
  <c r="F96" i="51"/>
  <c r="F90" i="51"/>
  <c r="F89" i="51"/>
  <c r="F83" i="51"/>
  <c r="F78" i="51"/>
  <c r="F77" i="51"/>
  <c r="F76" i="51"/>
  <c r="F75" i="51"/>
  <c r="F70" i="51"/>
  <c r="F69" i="51"/>
  <c r="F68" i="51"/>
  <c r="F67" i="51"/>
  <c r="F62" i="51"/>
  <c r="F57" i="51"/>
  <c r="F52" i="51"/>
  <c r="F51" i="51"/>
  <c r="F45" i="51"/>
  <c r="F39" i="51"/>
  <c r="F38" i="51"/>
  <c r="F37" i="51"/>
  <c r="F31" i="51"/>
  <c r="F30" i="51"/>
  <c r="F24" i="51"/>
  <c r="F23" i="51"/>
  <c r="F22" i="51"/>
  <c r="F16" i="51"/>
  <c r="A14" i="51"/>
  <c r="F11" i="51"/>
  <c r="F10" i="51"/>
  <c r="B22" i="50"/>
  <c r="B15" i="50"/>
  <c r="F127" i="51" l="1"/>
  <c r="G15" i="50" s="1"/>
  <c r="G16" i="50" s="1"/>
  <c r="G7" i="50" s="1"/>
  <c r="A19" i="51"/>
  <c r="A27" i="51" s="1"/>
  <c r="F17" i="52"/>
  <c r="G22" i="50" s="1"/>
  <c r="G23" i="50" s="1"/>
  <c r="G8" i="50" s="1"/>
  <c r="A34" i="51" l="1"/>
  <c r="A42" i="51" s="1"/>
  <c r="G6" i="50"/>
  <c r="A48" i="51" l="1"/>
  <c r="A55" i="51" l="1"/>
  <c r="A60" i="51" l="1"/>
  <c r="A65" i="51" l="1"/>
  <c r="A73" i="51" s="1"/>
  <c r="A81" i="51"/>
  <c r="A86" i="51" s="1"/>
  <c r="A93" i="51" s="1"/>
  <c r="A102" i="51" s="1"/>
  <c r="A107" i="51" s="1"/>
  <c r="A112" i="51" s="1"/>
  <c r="A117" i="51" s="1"/>
  <c r="A122" i="51" s="1"/>
  <c r="C114" i="49" l="1"/>
  <c r="G113" i="49"/>
  <c r="G105" i="49"/>
  <c r="G104" i="49"/>
  <c r="G103" i="49"/>
  <c r="G100" i="49"/>
  <c r="G99" i="49"/>
  <c r="G98" i="49"/>
  <c r="G97" i="49"/>
  <c r="G96" i="49"/>
  <c r="G95" i="49"/>
  <c r="G94" i="49"/>
  <c r="G93" i="49"/>
  <c r="G92" i="49"/>
  <c r="G91" i="49"/>
  <c r="G90" i="49"/>
  <c r="G89" i="49"/>
  <c r="G88" i="49"/>
  <c r="G87" i="49"/>
  <c r="G86" i="49"/>
  <c r="G85" i="49"/>
  <c r="G84" i="49"/>
  <c r="G83" i="49"/>
  <c r="G82" i="49"/>
  <c r="G81" i="49"/>
  <c r="G80" i="49"/>
  <c r="G79" i="49"/>
  <c r="G78" i="49"/>
  <c r="G77" i="49"/>
  <c r="G76" i="49"/>
  <c r="G74" i="49"/>
  <c r="G73" i="49"/>
  <c r="G72" i="49"/>
  <c r="G71" i="49"/>
  <c r="G70" i="49"/>
  <c r="G69" i="49"/>
  <c r="G68" i="49"/>
  <c r="G67" i="49"/>
  <c r="G66" i="49"/>
  <c r="G65" i="49"/>
  <c r="G64" i="49"/>
  <c r="G63" i="49"/>
  <c r="G62" i="49"/>
  <c r="G61" i="49"/>
  <c r="G60" i="49"/>
  <c r="G59" i="49"/>
  <c r="G58" i="49"/>
  <c r="G57" i="49"/>
  <c r="G56" i="49"/>
  <c r="G55" i="49"/>
  <c r="G54" i="49"/>
  <c r="G53" i="49"/>
  <c r="G52" i="49"/>
  <c r="G51" i="49"/>
  <c r="G50" i="49"/>
  <c r="G49" i="49"/>
  <c r="G48" i="49"/>
  <c r="G47" i="49"/>
  <c r="G46" i="49"/>
  <c r="G45" i="49"/>
  <c r="G44" i="49"/>
  <c r="G43" i="49"/>
  <c r="G42" i="49"/>
  <c r="G41" i="49"/>
  <c r="G40" i="49"/>
  <c r="G39" i="49"/>
  <c r="G38" i="49"/>
  <c r="G37" i="49"/>
  <c r="G36" i="49"/>
  <c r="G35" i="49"/>
  <c r="G34" i="49"/>
  <c r="G33" i="49"/>
  <c r="G32" i="49"/>
  <c r="G29" i="49"/>
  <c r="G28" i="49"/>
  <c r="G27" i="49"/>
  <c r="G26" i="49"/>
  <c r="G24" i="49"/>
  <c r="G23" i="49"/>
  <c r="G22" i="49"/>
  <c r="G21" i="49"/>
  <c r="G20" i="49"/>
  <c r="G19" i="49"/>
  <c r="G18" i="49"/>
  <c r="G17" i="49"/>
  <c r="G16" i="49"/>
  <c r="G15" i="49"/>
  <c r="G14" i="49"/>
  <c r="G13" i="49"/>
  <c r="G12" i="49"/>
  <c r="G11" i="49"/>
  <c r="G10" i="49"/>
  <c r="G9" i="49"/>
  <c r="G8" i="49"/>
  <c r="G7" i="49"/>
  <c r="G6" i="49"/>
  <c r="G5" i="49"/>
  <c r="A5" i="49"/>
  <c r="G4" i="49"/>
  <c r="C67" i="48"/>
  <c r="G66" i="48"/>
  <c r="G58" i="48"/>
  <c r="G57" i="48"/>
  <c r="G56" i="48"/>
  <c r="G55" i="48"/>
  <c r="G53" i="48"/>
  <c r="G52" i="48"/>
  <c r="G51" i="48"/>
  <c r="G50" i="48"/>
  <c r="G49" i="48"/>
  <c r="G48" i="48"/>
  <c r="G46" i="48"/>
  <c r="G43" i="48"/>
  <c r="G42" i="48"/>
  <c r="G40" i="48"/>
  <c r="G38" i="48"/>
  <c r="G37" i="48"/>
  <c r="G31" i="48"/>
  <c r="G28" i="48"/>
  <c r="G27" i="48"/>
  <c r="G26" i="48"/>
  <c r="G25" i="48"/>
  <c r="G24" i="48"/>
  <c r="G22" i="48"/>
  <c r="G13" i="48"/>
  <c r="G12" i="48"/>
  <c r="G9" i="48"/>
  <c r="G8" i="48"/>
  <c r="G7" i="48"/>
  <c r="G6" i="48"/>
  <c r="G5" i="48"/>
  <c r="A5" i="48"/>
  <c r="G4" i="48"/>
  <c r="C99" i="47"/>
  <c r="G98" i="47"/>
  <c r="G90" i="47"/>
  <c r="G89" i="47"/>
  <c r="G88" i="47"/>
  <c r="G87" i="47"/>
  <c r="G86" i="47"/>
  <c r="G85" i="47"/>
  <c r="G84" i="47"/>
  <c r="G83" i="47"/>
  <c r="G82" i="47"/>
  <c r="G81" i="47"/>
  <c r="G80" i="47"/>
  <c r="G78" i="47"/>
  <c r="G75" i="47"/>
  <c r="G74" i="47"/>
  <c r="G73" i="47"/>
  <c r="G72" i="47"/>
  <c r="G71" i="47"/>
  <c r="G70" i="47"/>
  <c r="G69" i="47"/>
  <c r="G68" i="47"/>
  <c r="G67" i="47"/>
  <c r="G66" i="47"/>
  <c r="G65" i="47"/>
  <c r="G64" i="47"/>
  <c r="G63" i="47"/>
  <c r="G62" i="47"/>
  <c r="G61" i="47"/>
  <c r="G60" i="47"/>
  <c r="G59" i="47"/>
  <c r="G58" i="47"/>
  <c r="G57" i="47"/>
  <c r="G56" i="47"/>
  <c r="G55" i="47"/>
  <c r="G54" i="47"/>
  <c r="G53" i="47"/>
  <c r="G52" i="47"/>
  <c r="G51" i="47"/>
  <c r="G50" i="47"/>
  <c r="G49" i="47"/>
  <c r="G48" i="47"/>
  <c r="G47" i="47"/>
  <c r="G46" i="47"/>
  <c r="G45" i="47"/>
  <c r="G44" i="47"/>
  <c r="G43" i="47"/>
  <c r="G42" i="47"/>
  <c r="G41" i="47"/>
  <c r="G40" i="47"/>
  <c r="G39" i="47"/>
  <c r="G38" i="47"/>
  <c r="G37" i="47"/>
  <c r="G36" i="47"/>
  <c r="G35" i="47"/>
  <c r="G34" i="47"/>
  <c r="G33" i="47"/>
  <c r="G32" i="47"/>
  <c r="G31" i="47"/>
  <c r="G30" i="47"/>
  <c r="G29" i="47"/>
  <c r="G28" i="47"/>
  <c r="G27" i="47"/>
  <c r="G26" i="47"/>
  <c r="G25" i="47"/>
  <c r="G24" i="47"/>
  <c r="G23" i="47"/>
  <c r="G22" i="47"/>
  <c r="G21" i="47"/>
  <c r="G20" i="47"/>
  <c r="G19" i="47"/>
  <c r="G18" i="47"/>
  <c r="G17" i="47"/>
  <c r="G16" i="47"/>
  <c r="G15" i="47"/>
  <c r="G14" i="47"/>
  <c r="G13" i="47"/>
  <c r="G12" i="47"/>
  <c r="G11" i="47"/>
  <c r="G10" i="47"/>
  <c r="G9" i="47"/>
  <c r="G8" i="47"/>
  <c r="G7" i="47"/>
  <c r="G6" i="47"/>
  <c r="G5" i="47"/>
  <c r="A5" i="47"/>
  <c r="G4" i="47"/>
  <c r="C103" i="46"/>
  <c r="G102" i="46"/>
  <c r="G94" i="46"/>
  <c r="G93" i="46"/>
  <c r="G91" i="46"/>
  <c r="G89" i="46"/>
  <c r="G88" i="46"/>
  <c r="G87" i="46"/>
  <c r="G86" i="46"/>
  <c r="G85" i="46"/>
  <c r="G84" i="46"/>
  <c r="G83" i="46"/>
  <c r="G81" i="46"/>
  <c r="G77" i="46"/>
  <c r="G76" i="46"/>
  <c r="G75" i="46"/>
  <c r="G73" i="46"/>
  <c r="G72" i="46"/>
  <c r="G71" i="46"/>
  <c r="G69" i="46"/>
  <c r="G68" i="46"/>
  <c r="G67" i="46"/>
  <c r="G65" i="46"/>
  <c r="G62" i="46"/>
  <c r="G61" i="46"/>
  <c r="G60" i="46"/>
  <c r="G59" i="46"/>
  <c r="G58" i="46"/>
  <c r="G57" i="46"/>
  <c r="G56" i="46"/>
  <c r="G55" i="46"/>
  <c r="G54" i="46"/>
  <c r="G53" i="46"/>
  <c r="G52" i="46"/>
  <c r="G51" i="46"/>
  <c r="G50" i="46"/>
  <c r="G49" i="46"/>
  <c r="G48" i="46"/>
  <c r="G46" i="46"/>
  <c r="G44" i="46"/>
  <c r="G43" i="46"/>
  <c r="G42" i="46"/>
  <c r="G41" i="46"/>
  <c r="G40" i="46"/>
  <c r="G39" i="46"/>
  <c r="G38" i="46"/>
  <c r="G36" i="46"/>
  <c r="G35" i="46"/>
  <c r="G34" i="46"/>
  <c r="G32" i="46"/>
  <c r="G29" i="46"/>
  <c r="G25" i="46"/>
  <c r="G24" i="46"/>
  <c r="G23" i="46"/>
  <c r="G22" i="46"/>
  <c r="G21" i="46"/>
  <c r="G20" i="46"/>
  <c r="G18" i="46"/>
  <c r="G17" i="46"/>
  <c r="G16" i="46"/>
  <c r="G15" i="46"/>
  <c r="G14" i="46"/>
  <c r="G13" i="46"/>
  <c r="G12" i="46"/>
  <c r="A5" i="46"/>
  <c r="G4" i="46"/>
  <c r="G95" i="46" s="1"/>
  <c r="C156" i="45"/>
  <c r="G148" i="45"/>
  <c r="G147" i="45"/>
  <c r="G145" i="45"/>
  <c r="G144" i="45"/>
  <c r="G143" i="45"/>
  <c r="G142" i="45"/>
  <c r="G141" i="45"/>
  <c r="G140" i="45"/>
  <c r="G139" i="45"/>
  <c r="G138" i="45"/>
  <c r="G137" i="45"/>
  <c r="G136" i="45"/>
  <c r="G135" i="45"/>
  <c r="G134" i="45"/>
  <c r="G133" i="45"/>
  <c r="G132" i="45"/>
  <c r="G131" i="45"/>
  <c r="G130" i="45"/>
  <c r="G128" i="45"/>
  <c r="G122" i="45"/>
  <c r="G121" i="45"/>
  <c r="G120" i="45"/>
  <c r="G119" i="45"/>
  <c r="G118" i="45"/>
  <c r="G116" i="45"/>
  <c r="G115" i="45"/>
  <c r="G114" i="45"/>
  <c r="G113" i="45"/>
  <c r="G112" i="45"/>
  <c r="G111" i="45"/>
  <c r="G110" i="45"/>
  <c r="G109" i="45"/>
  <c r="G108" i="45"/>
  <c r="G107" i="45"/>
  <c r="G106" i="45"/>
  <c r="G105" i="45"/>
  <c r="G104" i="45"/>
  <c r="G103" i="45"/>
  <c r="G102" i="45"/>
  <c r="G97" i="45"/>
  <c r="G96" i="45"/>
  <c r="G95" i="45"/>
  <c r="G94" i="45"/>
  <c r="G93" i="45"/>
  <c r="G92" i="45"/>
  <c r="G91" i="45"/>
  <c r="G90" i="45"/>
  <c r="G89" i="45"/>
  <c r="G87" i="45"/>
  <c r="G84" i="45"/>
  <c r="G83" i="45"/>
  <c r="G82" i="45"/>
  <c r="G81" i="45"/>
  <c r="G80" i="45"/>
  <c r="G79" i="45"/>
  <c r="G78" i="45"/>
  <c r="G77" i="45"/>
  <c r="G76" i="45"/>
  <c r="G75" i="45"/>
  <c r="G74" i="45"/>
  <c r="G73" i="45"/>
  <c r="G72" i="45"/>
  <c r="G71" i="45"/>
  <c r="G70" i="45"/>
  <c r="G69" i="45"/>
  <c r="G68" i="45"/>
  <c r="G67" i="45"/>
  <c r="G66" i="45"/>
  <c r="G65" i="45"/>
  <c r="G64" i="45"/>
  <c r="G63" i="45"/>
  <c r="G62" i="45"/>
  <c r="G61" i="45"/>
  <c r="G60" i="45"/>
  <c r="G59" i="45"/>
  <c r="G57" i="45"/>
  <c r="G56" i="45"/>
  <c r="G55" i="45"/>
  <c r="G54" i="45"/>
  <c r="G53" i="45"/>
  <c r="G52" i="45"/>
  <c r="G51" i="45"/>
  <c r="G50" i="45"/>
  <c r="G49" i="45"/>
  <c r="G48" i="45"/>
  <c r="G47" i="45"/>
  <c r="G45" i="45"/>
  <c r="G44" i="45"/>
  <c r="G43" i="45"/>
  <c r="G42" i="45"/>
  <c r="G41" i="45"/>
  <c r="G40" i="45"/>
  <c r="G39" i="45"/>
  <c r="G38" i="45"/>
  <c r="G37" i="45"/>
  <c r="G36" i="45"/>
  <c r="G35" i="45"/>
  <c r="G34" i="45"/>
  <c r="G33" i="45"/>
  <c r="G32" i="45"/>
  <c r="G31" i="45"/>
  <c r="G30" i="45"/>
  <c r="G29" i="45"/>
  <c r="G28" i="45"/>
  <c r="G27" i="45"/>
  <c r="G25" i="45"/>
  <c r="G24" i="45"/>
  <c r="G23" i="45"/>
  <c r="G22" i="45"/>
  <c r="G21" i="45"/>
  <c r="G20" i="45"/>
  <c r="G19" i="45"/>
  <c r="G18" i="45"/>
  <c r="G17" i="45"/>
  <c r="G16" i="45"/>
  <c r="G15" i="45"/>
  <c r="G14" i="45"/>
  <c r="G10" i="45"/>
  <c r="G9" i="45"/>
  <c r="G7" i="45"/>
  <c r="G5" i="45"/>
  <c r="A5" i="45"/>
  <c r="G4" i="45"/>
  <c r="G149" i="45" s="1"/>
  <c r="A29" i="44"/>
  <c r="A30" i="44" s="1"/>
  <c r="A31" i="44" s="1"/>
  <c r="A32" i="44" s="1"/>
  <c r="A33" i="44" s="1"/>
  <c r="A34" i="44" s="1"/>
  <c r="A35" i="44" s="1"/>
  <c r="A36" i="44" s="1"/>
  <c r="A37" i="44" s="1"/>
  <c r="A38" i="44" s="1"/>
  <c r="C17" i="44"/>
  <c r="A17" i="44"/>
  <c r="C16" i="44"/>
  <c r="A16" i="44"/>
  <c r="C15" i="44"/>
  <c r="A15" i="44"/>
  <c r="C14" i="44"/>
  <c r="A14" i="44"/>
  <c r="C13" i="44"/>
  <c r="A13" i="44"/>
  <c r="F40" i="43"/>
  <c r="F39" i="43"/>
  <c r="F38" i="43"/>
  <c r="F37" i="43"/>
  <c r="F36" i="43"/>
  <c r="F35" i="43"/>
  <c r="F34" i="43"/>
  <c r="F33" i="43"/>
  <c r="F32" i="43"/>
  <c r="F31" i="43"/>
  <c r="F30" i="43"/>
  <c r="F29" i="43"/>
  <c r="F28" i="43"/>
  <c r="F27" i="43"/>
  <c r="G106" i="49" l="1"/>
  <c r="G59" i="48"/>
  <c r="G91" i="47"/>
  <c r="G97" i="47" s="1"/>
  <c r="F42" i="43"/>
  <c r="G101" i="46"/>
  <c r="G97" i="46"/>
  <c r="G99" i="46"/>
  <c r="G103" i="46" s="1"/>
  <c r="G1" i="46" s="1"/>
  <c r="G14" i="44" s="1"/>
  <c r="A20" i="46"/>
  <c r="G153" i="45"/>
  <c r="G155" i="45"/>
  <c r="G151" i="45"/>
  <c r="G110" i="49"/>
  <c r="G112" i="49"/>
  <c r="G108" i="49"/>
  <c r="G63" i="48"/>
  <c r="G65" i="48"/>
  <c r="G61" i="48"/>
  <c r="G67" i="48" s="1"/>
  <c r="G1" i="48" s="1"/>
  <c r="G16" i="44" s="1"/>
  <c r="A14" i="46"/>
  <c r="A12" i="47"/>
  <c r="A15" i="48"/>
  <c r="A30" i="48"/>
  <c r="A27" i="45"/>
  <c r="A26" i="46"/>
  <c r="A16" i="45"/>
  <c r="A34" i="45"/>
  <c r="A11" i="45"/>
  <c r="A20" i="45"/>
  <c r="A24" i="48"/>
  <c r="A33" i="48"/>
  <c r="A19" i="49"/>
  <c r="G202" i="42"/>
  <c r="G206" i="42" s="1"/>
  <c r="G219" i="42" s="1"/>
  <c r="G200" i="42"/>
  <c r="G198" i="42"/>
  <c r="G191" i="42"/>
  <c r="G189" i="42"/>
  <c r="G187" i="42"/>
  <c r="G180" i="42"/>
  <c r="G178" i="42"/>
  <c r="G177" i="42"/>
  <c r="G174" i="42"/>
  <c r="G172" i="42"/>
  <c r="G169" i="42"/>
  <c r="G167" i="42"/>
  <c r="G166" i="42"/>
  <c r="G162" i="42"/>
  <c r="G161" i="42"/>
  <c r="G160" i="42"/>
  <c r="G152" i="42"/>
  <c r="G136" i="42"/>
  <c r="G105" i="42"/>
  <c r="G103" i="42"/>
  <c r="G101" i="42"/>
  <c r="G99" i="42"/>
  <c r="G98" i="42"/>
  <c r="G97" i="42"/>
  <c r="G96" i="42"/>
  <c r="G95" i="42"/>
  <c r="G94" i="42"/>
  <c r="G93" i="42"/>
  <c r="G92" i="42"/>
  <c r="G89" i="42"/>
  <c r="G87" i="42"/>
  <c r="G85" i="42"/>
  <c r="G83" i="42"/>
  <c r="G80" i="42"/>
  <c r="G78" i="42"/>
  <c r="G76" i="42"/>
  <c r="G74" i="42"/>
  <c r="G72" i="42"/>
  <c r="G68" i="42"/>
  <c r="G66" i="42"/>
  <c r="G64" i="42"/>
  <c r="G62" i="42"/>
  <c r="G60" i="42"/>
  <c r="G59" i="42"/>
  <c r="G55" i="42"/>
  <c r="G54" i="42"/>
  <c r="G53" i="42"/>
  <c r="G50" i="42"/>
  <c r="G49" i="42"/>
  <c r="G48" i="42"/>
  <c r="G47" i="42"/>
  <c r="G46" i="42"/>
  <c r="G45" i="42"/>
  <c r="G44" i="42"/>
  <c r="G43" i="42"/>
  <c r="G35" i="42"/>
  <c r="G33" i="42"/>
  <c r="G31" i="42"/>
  <c r="G29" i="42"/>
  <c r="G27" i="42"/>
  <c r="G25" i="42"/>
  <c r="G23" i="42"/>
  <c r="G21" i="42"/>
  <c r="G19" i="42"/>
  <c r="G17" i="42"/>
  <c r="G15" i="42"/>
  <c r="G13" i="42"/>
  <c r="G11" i="42"/>
  <c r="F32" i="5"/>
  <c r="F31" i="5"/>
  <c r="F30" i="5"/>
  <c r="D33" i="22"/>
  <c r="A13" i="23"/>
  <c r="A14" i="23" s="1"/>
  <c r="F14" i="23"/>
  <c r="D15" i="23"/>
  <c r="F15" i="23" s="1"/>
  <c r="D12" i="23"/>
  <c r="D23" i="18"/>
  <c r="F16" i="18"/>
  <c r="A16" i="18"/>
  <c r="A14" i="18"/>
  <c r="F13" i="18"/>
  <c r="A13" i="18"/>
  <c r="G156" i="45" l="1"/>
  <c r="G1" i="45" s="1"/>
  <c r="G13" i="44" s="1"/>
  <c r="G95" i="47"/>
  <c r="G93" i="47"/>
  <c r="G99" i="47" s="1"/>
  <c r="G1" i="47" s="1"/>
  <c r="G15" i="44" s="1"/>
  <c r="G114" i="49"/>
  <c r="G1" i="49" s="1"/>
  <c r="G17" i="44" s="1"/>
  <c r="G37" i="42"/>
  <c r="G211" i="42" s="1"/>
  <c r="G107" i="42"/>
  <c r="G213" i="42" s="1"/>
  <c r="G193" i="42"/>
  <c r="G217" i="42" s="1"/>
  <c r="G154" i="42"/>
  <c r="G215" i="42" s="1"/>
  <c r="A26" i="49"/>
  <c r="A39" i="48"/>
  <c r="A18" i="47"/>
  <c r="A38" i="46"/>
  <c r="A47" i="45"/>
  <c r="A41" i="45"/>
  <c r="A31" i="46"/>
  <c r="A15" i="23"/>
  <c r="G19" i="44" l="1"/>
  <c r="I42" i="3" s="1"/>
  <c r="A55" i="48"/>
  <c r="A53" i="45"/>
  <c r="A59" i="45"/>
  <c r="A35" i="49"/>
  <c r="A51" i="46"/>
  <c r="A45" i="48"/>
  <c r="A51" i="48"/>
  <c r="A24" i="47"/>
  <c r="G20" i="44"/>
  <c r="G22" i="44" s="1"/>
  <c r="A45" i="46"/>
  <c r="A16" i="23"/>
  <c r="A17" i="23" s="1"/>
  <c r="A58" i="46" l="1"/>
  <c r="A63" i="46" s="1"/>
  <c r="A49" i="49"/>
  <c r="A43" i="49"/>
  <c r="A68" i="45"/>
  <c r="A74" i="45"/>
  <c r="A30" i="47"/>
  <c r="A61" i="48"/>
  <c r="A63" i="48" s="1"/>
  <c r="A65" i="48" s="1"/>
  <c r="F42" i="30"/>
  <c r="A67" i="46" l="1"/>
  <c r="A64" i="49"/>
  <c r="A70" i="49"/>
  <c r="A76" i="49" s="1"/>
  <c r="A80" i="45"/>
  <c r="A36" i="47"/>
  <c r="A56" i="49"/>
  <c r="F28" i="34"/>
  <c r="F27" i="34"/>
  <c r="A5" i="38"/>
  <c r="A86" i="45" l="1"/>
  <c r="A71" i="46"/>
  <c r="A88" i="49"/>
  <c r="A93" i="49" s="1"/>
  <c r="A98" i="49" s="1"/>
  <c r="A102" i="49" s="1"/>
  <c r="A108" i="49" s="1"/>
  <c r="A110" i="49" s="1"/>
  <c r="A112" i="49" s="1"/>
  <c r="A82" i="49"/>
  <c r="A42" i="47"/>
  <c r="A48" i="47" l="1"/>
  <c r="A54" i="47" s="1"/>
  <c r="A92" i="45"/>
  <c r="A75" i="46"/>
  <c r="A79" i="46" s="1"/>
  <c r="A83" i="46"/>
  <c r="A87" i="46" s="1"/>
  <c r="A91" i="46" s="1"/>
  <c r="A97" i="46" s="1"/>
  <c r="A99" i="46" s="1"/>
  <c r="A101" i="46" s="1"/>
  <c r="B29" i="3"/>
  <c r="A29" i="3"/>
  <c r="B28" i="3"/>
  <c r="A28" i="3"/>
  <c r="F12" i="38"/>
  <c r="F9" i="38"/>
  <c r="F16" i="38"/>
  <c r="F15" i="38"/>
  <c r="F6" i="38"/>
  <c r="A62" i="47" l="1"/>
  <c r="A69" i="47"/>
  <c r="A76" i="47" s="1"/>
  <c r="A80" i="47" s="1"/>
  <c r="A84" i="47"/>
  <c r="A89" i="47" s="1"/>
  <c r="A93" i="47" s="1"/>
  <c r="A95" i="47" s="1"/>
  <c r="A97" i="47" s="1"/>
  <c r="A98" i="45"/>
  <c r="A104" i="45" s="1"/>
  <c r="A112" i="45" s="1"/>
  <c r="A118" i="45" s="1"/>
  <c r="A124" i="45" s="1"/>
  <c r="A130" i="45" s="1"/>
  <c r="A136" i="45" s="1"/>
  <c r="A140" i="45" s="1"/>
  <c r="A145" i="45" s="1"/>
  <c r="A151" i="45" s="1"/>
  <c r="A153" i="45" s="1"/>
  <c r="A155" i="45" s="1"/>
  <c r="F18" i="38"/>
  <c r="F8" i="40"/>
  <c r="B22" i="32"/>
  <c r="C22" i="32"/>
  <c r="F20" i="29"/>
  <c r="D14" i="29"/>
  <c r="D18" i="29" s="1"/>
  <c r="A13" i="29"/>
  <c r="A14" i="29" s="1"/>
  <c r="D16" i="29"/>
  <c r="F16" i="29" s="1"/>
  <c r="D15" i="29"/>
  <c r="F15" i="29" s="1"/>
  <c r="F14" i="29"/>
  <c r="F34" i="5"/>
  <c r="F39" i="5"/>
  <c r="F38" i="5"/>
  <c r="F7" i="40"/>
  <c r="F6" i="40"/>
  <c r="D35" i="5"/>
  <c r="F35" i="5" s="1"/>
  <c r="F33" i="5"/>
  <c r="F50" i="28"/>
  <c r="F17" i="35"/>
  <c r="F47" i="25"/>
  <c r="B10" i="40"/>
  <c r="A5" i="40"/>
  <c r="A8" i="40" s="1"/>
  <c r="F9" i="37"/>
  <c r="F8" i="37"/>
  <c r="D25" i="35"/>
  <c r="F26" i="35"/>
  <c r="B30" i="3"/>
  <c r="A30" i="3"/>
  <c r="F7" i="37"/>
  <c r="F5" i="37"/>
  <c r="I28" i="3"/>
  <c r="B11" i="37"/>
  <c r="F6" i="37"/>
  <c r="A5" i="37"/>
  <c r="A6" i="37" s="1"/>
  <c r="D36" i="5"/>
  <c r="D37" i="5" s="1"/>
  <c r="F37" i="5" s="1"/>
  <c r="F49" i="28"/>
  <c r="F41" i="5"/>
  <c r="F42" i="5"/>
  <c r="F30" i="18"/>
  <c r="F21" i="18"/>
  <c r="D46" i="25"/>
  <c r="F46" i="25" s="1"/>
  <c r="D45" i="25"/>
  <c r="F45" i="25" s="1"/>
  <c r="F19" i="35"/>
  <c r="D28" i="35"/>
  <c r="F28" i="35" s="1"/>
  <c r="F27" i="35"/>
  <c r="F25" i="35"/>
  <c r="D22" i="35"/>
  <c r="F22" i="35" s="1"/>
  <c r="D23" i="35"/>
  <c r="F23" i="35"/>
  <c r="F13" i="35"/>
  <c r="F14" i="35"/>
  <c r="F15" i="35"/>
  <c r="F12" i="35"/>
  <c r="A12" i="35"/>
  <c r="F18" i="35"/>
  <c r="F12" i="34"/>
  <c r="F13" i="34"/>
  <c r="A12" i="34"/>
  <c r="D13" i="29"/>
  <c r="F13" i="29" s="1"/>
  <c r="F43" i="30"/>
  <c r="F34" i="22"/>
  <c r="F33" i="22"/>
  <c r="F36" i="22"/>
  <c r="D35" i="22"/>
  <c r="F35" i="22" s="1"/>
  <c r="B35" i="3"/>
  <c r="B36" i="3"/>
  <c r="A36" i="3"/>
  <c r="A35" i="3"/>
  <c r="F39" i="30"/>
  <c r="F41" i="30"/>
  <c r="F40" i="30"/>
  <c r="F34" i="30"/>
  <c r="F20" i="18"/>
  <c r="F39" i="22"/>
  <c r="B24" i="3"/>
  <c r="B25" i="3"/>
  <c r="B26" i="3"/>
  <c r="B27" i="3"/>
  <c r="A27" i="3"/>
  <c r="A26" i="3"/>
  <c r="A25" i="3"/>
  <c r="A24" i="3"/>
  <c r="B34" i="3"/>
  <c r="B39" i="3"/>
  <c r="A39" i="3"/>
  <c r="D51" i="28"/>
  <c r="F51" i="28" s="1"/>
  <c r="D48" i="28"/>
  <c r="F51" i="25"/>
  <c r="B31" i="35"/>
  <c r="F16" i="35"/>
  <c r="F24" i="34"/>
  <c r="F26" i="34"/>
  <c r="B30" i="34"/>
  <c r="B45" i="30"/>
  <c r="A34" i="30"/>
  <c r="B22" i="29"/>
  <c r="B55" i="28"/>
  <c r="F47" i="28"/>
  <c r="A47" i="28"/>
  <c r="B15" i="3"/>
  <c r="B16" i="3"/>
  <c r="B17" i="3"/>
  <c r="B18" i="3"/>
  <c r="A18" i="3"/>
  <c r="A17" i="3"/>
  <c r="A16" i="3"/>
  <c r="A15" i="3"/>
  <c r="B14" i="3"/>
  <c r="A14" i="3"/>
  <c r="B37" i="25"/>
  <c r="B56" i="25"/>
  <c r="F50" i="25"/>
  <c r="D40" i="25"/>
  <c r="F40" i="25" s="1"/>
  <c r="D43" i="25"/>
  <c r="F43" i="25" s="1"/>
  <c r="D42" i="25"/>
  <c r="F42" i="25" s="1"/>
  <c r="F49" i="25"/>
  <c r="F48" i="25"/>
  <c r="F14" i="4"/>
  <c r="F44" i="25"/>
  <c r="F13" i="4"/>
  <c r="F33" i="25"/>
  <c r="F34" i="25"/>
  <c r="F35" i="25"/>
  <c r="F27" i="25"/>
  <c r="F28" i="25"/>
  <c r="F29" i="25"/>
  <c r="F30" i="25"/>
  <c r="F26" i="25"/>
  <c r="F23" i="25"/>
  <c r="F22" i="25"/>
  <c r="F17" i="25"/>
  <c r="F18" i="25"/>
  <c r="F16" i="25"/>
  <c r="F9" i="25"/>
  <c r="F10" i="25"/>
  <c r="F11" i="25"/>
  <c r="F12" i="25"/>
  <c r="F13" i="25"/>
  <c r="F8" i="25"/>
  <c r="F37" i="25" s="1"/>
  <c r="F38" i="22"/>
  <c r="A8" i="25"/>
  <c r="D10" i="24"/>
  <c r="F10" i="24" s="1"/>
  <c r="D9" i="24"/>
  <c r="F9" i="24" s="1"/>
  <c r="B14" i="24"/>
  <c r="D11" i="24"/>
  <c r="F11" i="24" s="1"/>
  <c r="A9" i="24"/>
  <c r="A10" i="24" s="1"/>
  <c r="A11" i="24" s="1"/>
  <c r="F12" i="4"/>
  <c r="F10" i="4"/>
  <c r="F11" i="4"/>
  <c r="D17" i="23"/>
  <c r="F17" i="23" s="1"/>
  <c r="F16" i="23"/>
  <c r="F12" i="23"/>
  <c r="A11" i="23"/>
  <c r="D11" i="23"/>
  <c r="F11" i="23" s="1"/>
  <c r="D16" i="23"/>
  <c r="D28" i="18"/>
  <c r="F28" i="18" s="1"/>
  <c r="D15" i="18"/>
  <c r="F27" i="18"/>
  <c r="F19" i="18"/>
  <c r="F26" i="18"/>
  <c r="D18" i="18"/>
  <c r="F18" i="18"/>
  <c r="D17" i="18"/>
  <c r="F40" i="5"/>
  <c r="F13" i="23"/>
  <c r="B19" i="23"/>
  <c r="A7" i="4"/>
  <c r="F7" i="4"/>
  <c r="F8" i="4"/>
  <c r="F29" i="5"/>
  <c r="B42" i="22"/>
  <c r="A33" i="22"/>
  <c r="A34" i="22" s="1"/>
  <c r="A29" i="5"/>
  <c r="B44" i="5"/>
  <c r="A12" i="18"/>
  <c r="F12" i="18"/>
  <c r="F14" i="18"/>
  <c r="B32" i="18"/>
  <c r="F9" i="4"/>
  <c r="B17" i="4"/>
  <c r="B1" i="3"/>
  <c r="B2" i="3"/>
  <c r="B4" i="3"/>
  <c r="B6" i="3"/>
  <c r="A12" i="3"/>
  <c r="B12" i="3"/>
  <c r="A13" i="3"/>
  <c r="B13" i="3"/>
  <c r="A12" i="23"/>
  <c r="A13" i="35"/>
  <c r="F48" i="28"/>
  <c r="F17" i="18"/>
  <c r="F22" i="18"/>
  <c r="A14" i="35"/>
  <c r="A13" i="34"/>
  <c r="A26" i="34" s="1"/>
  <c r="A14" i="34"/>
  <c r="A9" i="25"/>
  <c r="A10" i="25" s="1"/>
  <c r="A30" i="5" l="1"/>
  <c r="A31" i="5" s="1"/>
  <c r="A7" i="37"/>
  <c r="F15" i="18"/>
  <c r="F23" i="18"/>
  <c r="F32" i="18" s="1"/>
  <c r="F17" i="4"/>
  <c r="I12" i="3" s="1"/>
  <c r="F42" i="22"/>
  <c r="A27" i="34"/>
  <c r="A28" i="34" s="1"/>
  <c r="F31" i="35"/>
  <c r="I35" i="3" s="1"/>
  <c r="F11" i="37"/>
  <c r="I30" i="3" s="1"/>
  <c r="F30" i="34"/>
  <c r="I36" i="3" s="1"/>
  <c r="F45" i="30"/>
  <c r="I26" i="3" s="1"/>
  <c r="A35" i="30"/>
  <c r="A40" i="30"/>
  <c r="A41" i="30" s="1"/>
  <c r="F56" i="25"/>
  <c r="A11" i="25"/>
  <c r="A12" i="25"/>
  <c r="F14" i="24"/>
  <c r="I15" i="3" s="1"/>
  <c r="F19" i="23"/>
  <c r="F18" i="29"/>
  <c r="A15" i="35"/>
  <c r="A35" i="22"/>
  <c r="A36" i="22"/>
  <c r="A8" i="4"/>
  <c r="C24" i="32"/>
  <c r="I27" i="3" s="1"/>
  <c r="A15" i="29"/>
  <c r="D19" i="29"/>
  <c r="F19" i="29" s="1"/>
  <c r="F36" i="5"/>
  <c r="F44" i="5" s="1"/>
  <c r="F10" i="40"/>
  <c r="I29" i="3" s="1"/>
  <c r="F55" i="28"/>
  <c r="I24" i="3" s="1"/>
  <c r="A49" i="28"/>
  <c r="F22" i="29" l="1"/>
  <c r="I25" i="3" s="1"/>
  <c r="A32" i="5"/>
  <c r="A33" i="5" s="1"/>
  <c r="I18" i="3"/>
  <c r="I16" i="3"/>
  <c r="I14" i="3"/>
  <c r="I13" i="3"/>
  <c r="A37" i="22"/>
  <c r="A8" i="37"/>
  <c r="A9" i="37" s="1"/>
  <c r="I37" i="3"/>
  <c r="A42" i="30"/>
  <c r="A43" i="30"/>
  <c r="A16" i="35"/>
  <c r="A9" i="4"/>
  <c r="A13" i="25"/>
  <c r="A16" i="25" s="1"/>
  <c r="A17" i="35"/>
  <c r="A15" i="18"/>
  <c r="I32" i="3"/>
  <c r="A16" i="29"/>
  <c r="A17" i="29" s="1"/>
  <c r="A51" i="28"/>
  <c r="I20" i="3" l="1"/>
  <c r="A34" i="5"/>
  <c r="A35" i="5" s="1"/>
  <c r="A36" i="5" s="1"/>
  <c r="A10" i="4"/>
  <c r="A11" i="4" s="1"/>
  <c r="A17" i="25"/>
  <c r="A18" i="35"/>
  <c r="A18" i="25"/>
  <c r="I45" i="3" l="1"/>
  <c r="I47" i="3" s="1"/>
  <c r="A22" i="25"/>
  <c r="A12" i="4"/>
  <c r="A19" i="35"/>
  <c r="A17" i="18"/>
  <c r="A13" i="4"/>
  <c r="A37" i="5"/>
  <c r="I48" i="3" l="1"/>
  <c r="I50" i="3" s="1"/>
  <c r="A23" i="35"/>
  <c r="A24" i="35" s="1"/>
  <c r="A28" i="35" s="1"/>
  <c r="A22" i="35"/>
  <c r="A23" i="25"/>
  <c r="A14" i="4"/>
  <c r="A38" i="5"/>
  <c r="A39" i="5" s="1"/>
  <c r="A18" i="18" l="1"/>
  <c r="A19" i="18" s="1"/>
  <c r="A21" i="18" s="1"/>
  <c r="A26" i="25"/>
  <c r="A40" i="5"/>
  <c r="A41" i="5" s="1"/>
  <c r="A42" i="5" s="1"/>
  <c r="A20" i="18" l="1"/>
  <c r="A22" i="18" s="1"/>
  <c r="A23" i="18" s="1"/>
  <c r="A26" i="18" s="1"/>
  <c r="A27" i="18" s="1"/>
  <c r="A28" i="18" s="1"/>
  <c r="A30" i="18" s="1"/>
  <c r="A27" i="25"/>
  <c r="A28" i="25" s="1"/>
  <c r="A29" i="25" s="1"/>
  <c r="A30" i="25" s="1"/>
  <c r="A33" i="25" s="1"/>
  <c r="A34" i="25" s="1"/>
  <c r="A35" i="25" s="1"/>
  <c r="A40" i="25" s="1"/>
  <c r="A41" i="25" s="1"/>
  <c r="A44" i="25" s="1"/>
  <c r="A45" i="25" s="1"/>
  <c r="A46" i="25" s="1"/>
  <c r="A47" i="25" s="1"/>
  <c r="A48" i="25" s="1"/>
  <c r="A49" i="25" s="1"/>
  <c r="A50" i="25" s="1"/>
  <c r="A51" i="25" s="1"/>
</calcChain>
</file>

<file path=xl/sharedStrings.xml><?xml version="1.0" encoding="utf-8"?>
<sst xmlns="http://schemas.openxmlformats.org/spreadsheetml/2006/main" count="2023" uniqueCount="1131">
  <si>
    <t>Objekt:</t>
  </si>
  <si>
    <t>Za gradnjo:</t>
  </si>
  <si>
    <t>REKONSTRUKCIJA</t>
  </si>
  <si>
    <t>Faza popisa:</t>
  </si>
  <si>
    <t>PZI</t>
  </si>
  <si>
    <t>Projektant:</t>
  </si>
  <si>
    <t>Delavnica, oblikovanje prostora d.o.o.</t>
  </si>
  <si>
    <t>Tržaška 3a</t>
  </si>
  <si>
    <t>1360 Vrhnika</t>
  </si>
  <si>
    <r>
      <t xml:space="preserve">Damijan Gašparič </t>
    </r>
    <r>
      <rPr>
        <b/>
        <sz val="10"/>
        <color indexed="8"/>
        <rFont val="Arial Narrow"/>
        <family val="2"/>
        <charset val="238"/>
      </rPr>
      <t>univ. dipl. inž. arh.</t>
    </r>
  </si>
  <si>
    <t>Datum:</t>
  </si>
  <si>
    <t xml:space="preserve">OPOMBA : </t>
  </si>
  <si>
    <t>Ocena stroškov je projektantska - informativna.</t>
  </si>
  <si>
    <t>UVOD V PROJEKTANTSKI POPIS DEL</t>
  </si>
  <si>
    <r>
      <t>SPLOŠNA OPOMBA</t>
    </r>
    <r>
      <rPr>
        <sz val="10"/>
        <rFont val="Arial Narrow"/>
        <family val="2"/>
        <charset val="238"/>
      </rPr>
      <t xml:space="preserve">: </t>
    </r>
    <r>
      <rPr>
        <b/>
        <sz val="10"/>
        <rFont val="Arial Narrow"/>
        <family val="2"/>
        <charset val="238"/>
      </rPr>
      <t>PZI</t>
    </r>
    <r>
      <rPr>
        <sz val="10"/>
        <rFont val="Arial Narrow"/>
        <family val="2"/>
        <charset val="238"/>
      </rPr>
      <t xml:space="preserve"> projektantski popis in projektantski predračun je izdelan na podlagi PZI projekta, razgovora z odgovornim projektantom ter posameznimi ostalimi projektanti in načrtovalci. Popis zajema gradbeno obrtniška dela za območje novogradnje s kanalizacijo. Ostale dele kompleksa (elektroinstalacije, strojne instalacije, itd.) opredeljujejo drugi popisi. Pred izdelavo ponudbe je obvezen ogled lokacije objekta in projektne dokumentacije. Izvajalec je dolžan pri sestavi ponudbe upoštevati grafične in tekstualne dele projekta (PGD, PZI). V primeru tiskarskih napak in neskladij v projektu je dolžan na to opozoriti projektanta pred oddajo ponudbe.  V sledečem popisu morajo biti v vseh postavkah vkalkulirane in upoštevane sledeče pripombe:  </t>
    </r>
  </si>
  <si>
    <t xml:space="preserve">1. Vsi potrebni varnostni ukrepi in zaščite v smislu Zakona o varnosti in zdravja pri delu ter Pravilnika o listinah za sredstva pri delu, ki veljajo pri izvajanju navedenih del. </t>
  </si>
  <si>
    <t>2. Vsi notranji in zunanji vertikalni in horizontalni transporti do začasnih in stalnih deponij ter vsa pripravljalna, pomožna in zaključna dela pri posameznih postavkah (tudi, če to ni posebej navedeno v posameznih postavkah). Odpadni in izkopani material se deponira na deponije, katere morajo imeti upravna dovoljenja za deponiranje posameznih vrst materiala. Ponudnik izbere lokacije posameznih deponij v skladu s tem popisom in v cenah za E.M. upošteva vse stroške deponiranja in transporta. Prikazane količine v tem popisu so v raščenem ali vgrajenem stanju. Posamezni koeficienti razrahljivosti so upoštevani že v ceni za enoto mere. Pri cenah za enoto je upoštevati določeno specifičnost lokacije glede na skladiščenje materiala.</t>
  </si>
  <si>
    <r>
      <t xml:space="preserve">3. Vgrajeni material mora ustrezati veljavnim normativom in predpisanim standardom, ter ustrezati kvaliteti določeni z veljavno zakonodajo ter projektom. Ponudnik to dokaže s predložitvijo izjav o skladnosti in ustreznih certifikatov pred vgrajevanjem, pridobitev teh listin mora biti vkalkulirana v cenah po enoti.  </t>
    </r>
    <r>
      <rPr>
        <b/>
        <u/>
        <sz val="10"/>
        <rFont val="Arial Narrow"/>
        <family val="2"/>
        <charset val="238"/>
      </rPr>
      <t>Projektna dokumentacija v celoti je sestavni del tega popisa.</t>
    </r>
  </si>
  <si>
    <t>4. V času izdelave objekta morajo biti vsi vgrajeni materiali kot tudi začasno deponiran material na delovišču in skladiščih zaščiteni pred fizičnimi poškodbami, dežjem, mrazom in hudim vetrom ter ostalimi škodljivimi vremenskimi pogoji.</t>
  </si>
  <si>
    <t xml:space="preserve">5. Pri gradnji objekta je obvezno upoštevati zahteve raznih Elaboratov, ter vse ostale pogoje posameznih soglasodajalcev, izdelovalcev posameznih načrtov in gradbenega dovoljenja. Pred pričetkom del mora izvajalec dodatno pregledati načrt gradbenih konstrukcij, načrt arhitekture, električnih inštalacij, naprav in opreme in načrt strojnih inštalacij, naprav in opreme in ostale izdelane načrte za predmetni objekt ter morebitne ugotovljene pripombe posredovati investitorju ali nadzorni službi. </t>
  </si>
  <si>
    <t xml:space="preserve">6. V popisu so v vseh postavkah vkalkulirana popolnoma vsa pripravljalna, pomožna in zaključna dela, ki pripadajo k posamezni postavki in so potrebna za nemoteno izvajanje del! Ponudnik mora v posameznih cenah za enoto mere upoštevati vse potrebne vertikalne in horizontalne transporte ter upoštevati velikost parcele ter posledično zaradi tega sprotni dovoz določenega materiala in opreme na delovišče. </t>
  </si>
  <si>
    <t xml:space="preserve">7. Vsebina popisa je izdelana na podlagi trenutno veljavnih predpisov in standardov. Količine so izračunane na podlagi GNG normativov in veljajo v nadaljevanju tudi kot kriterij za obračun posameznih količin! </t>
  </si>
  <si>
    <r>
      <t>8. Posamezni materiali, ki so v popisu navedeni z imenom ali tipom so za ponudnika obvezni! Materiali, ki so opremljeni s citatom: "ali enakovredno" za ponudnika niso obvezni! Ponudnik lahko ponuja druge artikle, material in opremo, vendar samo pod pogojem, da izpolnjuje navedene kriterije, parametre in lastnosti, ki se v posamezni postavki ali splošni opombi od določenega artikla, opreme ali materiala zahtevajo</t>
    </r>
    <r>
      <rPr>
        <u/>
        <sz val="10"/>
        <color indexed="8"/>
        <rFont val="Arial Narrow"/>
        <family val="2"/>
        <charset val="238"/>
      </rPr>
      <t xml:space="preserve"> in če jih predhodno pisno potrdi projektant arhitekture! </t>
    </r>
    <r>
      <rPr>
        <sz val="10"/>
        <color indexed="8"/>
        <rFont val="Arial Narrow"/>
        <family val="2"/>
        <charset val="238"/>
      </rPr>
      <t>Kjer je navedba OPCIJA PONUDBE mora izvajalec ponuditi ceno za varianto izvedbe.</t>
    </r>
  </si>
  <si>
    <t>9. Poleg navedenega mora biti v cenah posameznih postavk upoštevano tudi sledeče:</t>
  </si>
  <si>
    <t>- vsi splošni in stalni stroški povezani z organizacijo in delom na gradbišču</t>
  </si>
  <si>
    <t xml:space="preserve">- splošni stroški pristojbin in davkov upravnih organov pri prijavi gradbišča, pridobivanje raznih dovoljenj in soglasij v zvezi z izvedbo </t>
  </si>
  <si>
    <t>-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dokumentacija za tehnični pregled, oziroma predaje vseh v načrte vnesenih spremembah med gradnjo, izdelavo navodil za obratovanje in vzdrževanje ter ostali potrebni dokumenti.</t>
  </si>
  <si>
    <t>- eventuelni stroški povezani s predstavitvami posameznih predvidenih in vgrajenih materialov investitorju, stroški nastali glede zahtev investitorja o eventuelni faznosti gradnje, prilagajanja terminskega plana izvedbe glede na obstoječe stanje itd.</t>
  </si>
  <si>
    <t>- stroški ureditve, organizacije gradbišča, vodenja gradbišča in izvajanje skupnih ukrepov za zagotavljanje varnosti in zdravja pri delu, imenovanje koordinatorja varstva pri delu, izdelava elaborata varstva pri delu</t>
  </si>
  <si>
    <t>- ponudnik je dolžan kontrolirati in dopolniti popise in količine s projektom in ni upravičen do dodatnih del, razen v primeru naročila s strani naročnika.</t>
  </si>
  <si>
    <t>10. Navedene splošne opombe, pripombe in kriteriji veljajo za celoten popis.</t>
  </si>
  <si>
    <t>Investitor:</t>
  </si>
  <si>
    <t xml:space="preserve">REKAPITULACIJA </t>
  </si>
  <si>
    <t>A./</t>
  </si>
  <si>
    <t>GRADBENA DELA</t>
  </si>
  <si>
    <t>SKUPAJ GRADBENA DELA</t>
  </si>
  <si>
    <t xml:space="preserve">B./ </t>
  </si>
  <si>
    <t>OBRTNIŠKA DELA</t>
  </si>
  <si>
    <t>SKUPAJ OBRTNIŠKA DELA</t>
  </si>
  <si>
    <t>DDV</t>
  </si>
  <si>
    <t>Splošna določila za gradbena dela :</t>
  </si>
  <si>
    <t xml:space="preserve">PZI projektantski popis  je izdelan na podlagi PZI projekta, razgovora z odgovornim projektantom ter posameznimi ostalimi projektanti in načrtovalci. </t>
  </si>
  <si>
    <t>Pred izdelavo ponudbe je obvezen ogled lokacije objekta in projektne dokumentacije. Izvajalec je dolžan pri sestavi ponudbe upoštevati grafične in tekstualne dele projekta (PGD, PZI). V primeru tiskarskih napak in neskladij v projektu je dolžan na to opozoriti projektanta pred oddajo ponudbe.</t>
  </si>
  <si>
    <t>Izvajalec mora pred začetkom in med izvajanjem posameznih del opraviti pregled projekta za izvedbo (kontrola dimenzij, ...) in opozoriti investitorja, projektanta in revidenta ter nadzornika na morebitne ugotovljene pomanjkljivosti in zahtevati njihovo odpravo. (84. člen ZGO).</t>
  </si>
  <si>
    <t>Ponudnik je dolžan kontrolirati in dopolniti popise in količine s projektom in ni upravičen do dodatnih del, razen v primeru naročila s strani naročnika.</t>
  </si>
  <si>
    <t>V enotni ceni so zajeti vsi ukrepi in sredstva za zaščito zaposlenih in mimoidočih!</t>
  </si>
  <si>
    <t>Ponudnik mora zajeti v osnovne cene na enoto vse potrebne stroške za :</t>
  </si>
  <si>
    <t xml:space="preserve"> -pripravljalna dela kot so organizacija gradbišča, začasne deponije, varovanje </t>
  </si>
  <si>
    <t xml:space="preserve">  gradbišča  proti okolici</t>
  </si>
  <si>
    <t xml:space="preserve"> -vse prenose in transporte do mesta vgradnje</t>
  </si>
  <si>
    <t xml:space="preserve"> -projekt organizacije gradbišča</t>
  </si>
  <si>
    <t xml:space="preserve"> -vse stroške za deponiranje ruševin in ostalega odpadnega materiala </t>
  </si>
  <si>
    <t xml:space="preserve">  na javnih deponijah </t>
  </si>
  <si>
    <t xml:space="preserve"> -vse stroške za porabo električne energije, porabo vode, telefonskega priključka ter </t>
  </si>
  <si>
    <t xml:space="preserve">  nastale stroške za začasne priklope</t>
  </si>
  <si>
    <t xml:space="preserve"> -vse lahke pomične odre za delo na višini do 300 cm, za izvedbo tako gradbenih in</t>
  </si>
  <si>
    <t xml:space="preserve">  obrtniških, kot instalaterskih del</t>
  </si>
  <si>
    <t xml:space="preserve"> - strošek koordinatorja varstva pri delu</t>
  </si>
  <si>
    <t xml:space="preserve"> - sanitarne objekte za delavce in vodstvo gradbišča</t>
  </si>
  <si>
    <t xml:space="preserve"> - gradbiščne kontejnerje za delavce in vodstvo gradbišča</t>
  </si>
  <si>
    <t xml:space="preserve"> - strošek fizičnega varovanja gradbišča</t>
  </si>
  <si>
    <t xml:space="preserve"> - izvajalec mora zagotoviti periodično fotografiranje stanja na gradbišču</t>
  </si>
  <si>
    <t>PRIPRAVLJALNA DELA</t>
  </si>
  <si>
    <t>EM</t>
  </si>
  <si>
    <t xml:space="preserve">Stroški ureditve in organizacije gradbišča in izvajanje skupnih ukrepov za zagotavljanje varnosti in zdravja pri delu (izdelava varnostnega načrta za gradbišče, imenovanje koordinatorja), ureditev dostopnih  poti in zavarovanje gradbišča z ograjo, postavitev kontejnerjev in skladišč, naprava začasnih delavnic in deponij, postavitev montažnih sanitarij, izvedbe začasnih instalacijskih priklopov za gradbiščne potrebe (elektrika, voda,telefon), namestitev zaščitnih naprav (gasilni aparati, event. hidrant), namestitev omaric za nudenje prve pomoči, fizično in tehnično varovanje.  </t>
  </si>
  <si>
    <t>kpl</t>
  </si>
  <si>
    <t>ZIDARSKA DELA</t>
  </si>
  <si>
    <t>Splošna določila za zidarska dela :</t>
  </si>
  <si>
    <t>Zidarska dela se morajo izvajati po določilih veljavnih tehničnih predpisov in normativov v soglasju z obveznimi standardi.</t>
  </si>
  <si>
    <t>Vgrajeni materiali za ta dela morajo po kvaliteti ustrezati določilom veljavnih tehničnih predpisov in standardov.</t>
  </si>
  <si>
    <t>Izolacije :</t>
  </si>
  <si>
    <t>Splošni pogoji :</t>
  </si>
  <si>
    <t>Opis storitev zajetih v ceni :</t>
  </si>
  <si>
    <t xml:space="preserve">  materiala po opisu del v posameznih</t>
  </si>
  <si>
    <t xml:space="preserve">  postavkah z vsemi transporti in prenosi</t>
  </si>
  <si>
    <t xml:space="preserve"> -vsi zidarski odri so zajeti v tesarskih delih</t>
  </si>
  <si>
    <t xml:space="preserve"> -vgrajeni materiali za ta dela morajo po </t>
  </si>
  <si>
    <t xml:space="preserve">  kvaliteti ustrezati določilom veljavnih </t>
  </si>
  <si>
    <t xml:space="preserve">  tehničnih predpisov</t>
  </si>
  <si>
    <t xml:space="preserve"> -zidanje mora biti čisto , pravilno vezavo</t>
  </si>
  <si>
    <t xml:space="preserve">  opeke,stiki morajo biti zaliti z malto,  </t>
  </si>
  <si>
    <t xml:space="preserve">  vrste popolnoma vodoravne</t>
  </si>
  <si>
    <t xml:space="preserve"> - vse površine morajo biti popolnoma </t>
  </si>
  <si>
    <t xml:space="preserve">   ravne in navpične </t>
  </si>
  <si>
    <t xml:space="preserve"> - vsa pomožna dela</t>
  </si>
  <si>
    <t>m2</t>
  </si>
  <si>
    <t>m1</t>
  </si>
  <si>
    <t>m3</t>
  </si>
  <si>
    <t>ur</t>
  </si>
  <si>
    <t>Poz</t>
  </si>
  <si>
    <t>Opis</t>
  </si>
  <si>
    <t>Količ.</t>
  </si>
  <si>
    <t>Cena / EM</t>
  </si>
  <si>
    <t>Cena skupaj</t>
  </si>
  <si>
    <t>A.</t>
  </si>
  <si>
    <t>A1.</t>
  </si>
  <si>
    <t>A2.</t>
  </si>
  <si>
    <t>A3.</t>
  </si>
  <si>
    <t xml:space="preserve"> - vse izolacije morajo ustrezati splošnim določilom veljavnih tehničnih predpisov, drugih normativov in obveznih standardov</t>
  </si>
  <si>
    <t>.1</t>
  </si>
  <si>
    <t>.2</t>
  </si>
  <si>
    <t>B4.</t>
  </si>
  <si>
    <t>RUŠITVENA DELA</t>
  </si>
  <si>
    <t>Dela je potrebno izvajati v skladu z veljavnimi tehničnimi predpisi</t>
  </si>
  <si>
    <t>Mestna občina Ljubljana</t>
  </si>
  <si>
    <t>Mestni trg 1, Ljubljana</t>
  </si>
  <si>
    <t>Kongresni trg, Ljubljana</t>
  </si>
  <si>
    <t>Vodja projekta:</t>
  </si>
  <si>
    <t>Naročnik:</t>
  </si>
  <si>
    <t>Naziv objekta:</t>
  </si>
  <si>
    <t xml:space="preserve">Izvedba vertikalnih zaključkov hidroizolacije s samolepilnimi trakovi (folijami) Bytuthen 4000. Preklop na horizontalno HI 40 cm, vertikalni zaključek višine 20 cm. </t>
  </si>
  <si>
    <t xml:space="preserve"> - dobava, priprava in vgrajevanje potrebnega </t>
  </si>
  <si>
    <t>A4.</t>
  </si>
  <si>
    <t>BETONSKA DELA</t>
  </si>
  <si>
    <t>Splošno:</t>
  </si>
  <si>
    <t xml:space="preserve">in normativi, upoštevati predpise iz varstva pri delu, projektno dokumentacijo </t>
  </si>
  <si>
    <t xml:space="preserve">in dejansko stanje na objektu. </t>
  </si>
  <si>
    <t>Opis storitev zajetih v ceni:</t>
  </si>
  <si>
    <t xml:space="preserve"> - izvedba po opisu v posameznih postavki;</t>
  </si>
  <si>
    <t xml:space="preserve"> - pred pričetkom betonskih del morata biti  </t>
  </si>
  <si>
    <t xml:space="preserve">  opaž in armatura popolnoma pripravljena;  </t>
  </si>
  <si>
    <t xml:space="preserve"> - opaž mora biti  popolnoma zalit z betonom;</t>
  </si>
  <si>
    <t xml:space="preserve"> - beton mora biti gost in brez gnezd;</t>
  </si>
  <si>
    <t xml:space="preserve"> - armatura mora biti obdana z vseh strani</t>
  </si>
  <si>
    <t xml:space="preserve">  s predpisanim slojem  betona;</t>
  </si>
  <si>
    <t xml:space="preserve">  - kvaliteta  betona mora ustrezati zahtevam </t>
  </si>
  <si>
    <t xml:space="preserve">   splošnih določil za betonska dela;</t>
  </si>
  <si>
    <t xml:space="preserve"> - višina prostega pada betona ne sme biti </t>
  </si>
  <si>
    <t xml:space="preserve">   višja od 1,00m; </t>
  </si>
  <si>
    <t xml:space="preserve"> - naprava betona s prenosom vsega materiala </t>
  </si>
  <si>
    <t xml:space="preserve">   do mesta vgraditve;</t>
  </si>
  <si>
    <t xml:space="preserve"> - prenosi armature do mesta vgraditve;</t>
  </si>
  <si>
    <t xml:space="preserve"> - čiščenje betonskega železa od blata,</t>
  </si>
  <si>
    <t xml:space="preserve">  maščob in rje, ki se lušči, postavljanje </t>
  </si>
  <si>
    <t xml:space="preserve">  podložk in začasno vezanje armature k opažu.</t>
  </si>
  <si>
    <t>Izdelava, dobava in postavitev gradbiščne table, skladno z Gradbenim zakonom</t>
  </si>
  <si>
    <t xml:space="preserve">Izdelava varnostnega elaborata gradbišča, ki ga izdela za to pooblaščena oseba.  </t>
  </si>
  <si>
    <t>Splošna določila za zemeljska dela :</t>
  </si>
  <si>
    <t>Splošna določila za rušitvena dela :</t>
  </si>
  <si>
    <t>ZEMELJSKA DELA</t>
  </si>
  <si>
    <t>junij 2020</t>
  </si>
  <si>
    <t>Dobava in vgrajevanje podložnega betona pasovnih temeljev C 12/15 preseka 0,04  do 0,10m3/m2 v nevidne, nearmirane konstrukcije z vsemi pomožnimi deli in transporti. Podložni izravnalni betoni
pod tlaki pritličja  v povprečni debelini 8 cm.</t>
  </si>
  <si>
    <r>
      <rPr>
        <sz val="8"/>
        <rFont val="Arial Narrow"/>
        <family val="2"/>
        <charset val="238"/>
      </rPr>
      <t>m2</t>
    </r>
  </si>
  <si>
    <t>Diamantno rezanje betona deb. 80 cm za prehod v galerijo dim 309 x 243 razrezano na kose, z dvigovanjem iz globine 3 m, upoštevano prevozno sredstvo in odvozom na gradbiščno deponijo.
Obračun na m1 izreza.</t>
  </si>
  <si>
    <t>cm</t>
  </si>
  <si>
    <t>RUŠITVE - OBJEKT GALERIJE IN ATRIJ</t>
  </si>
  <si>
    <t>RUŠITVE - TLAKI NA NIVOJU SLOVENSKE CESTE</t>
  </si>
  <si>
    <t>Dela v atriju obvezno izvajati ob prisotnosti pooblaščenega arborista in upoštevanjem navodil za zaščito korenin drevesa v tehničnem poročilu, skladno s Strokovnim arborističnim mnenjem (Tisa 2019).</t>
  </si>
  <si>
    <t xml:space="preserve">Vsa zemeljska dela in transporti izkopanih materialov se obračunavajo po prostornini zemljine v raščenem stanju. Vsi zasipi in nasipi se obračunavajo
po prostornini v vgrajenem stanju.
Dela je potrebno izvajati v skladu z veljavnimi tehničnimi predpisi in normativi ,ter upoštevati predpise iz varstva pri delu , projektno dokumentacijo in uskladiti s projektantom.
Opis storitev zajetih v ceni:
 -postavljanje profilov
 -izvedba izkopov po opisu v posameznih 
  postavkah 
 -pregled bočnih sten izkopa, zlasti po 
  deževnem vremenu
 - črpanje vode iz gradbene jame
 -odstranitev rastlin, zakoličenje objektov
 -dovoz materiala ,dovoz in odvoz strojev
</t>
  </si>
  <si>
    <t>kos</t>
  </si>
  <si>
    <r>
      <t xml:space="preserve">Opaž pravokotnih preklad, nosilcev in okvirjev brez zoba s podporami do 3.00m višine opažanje, razopažanje in čiščenje kvadratne ali pravokotne oblike, z enim ali dvema zoboma, razvita površina opaža.
</t>
    </r>
    <r>
      <rPr>
        <b/>
        <sz val="10"/>
        <rFont val="Arial Narrow"/>
        <family val="2"/>
        <charset val="238"/>
      </rPr>
      <t>dobetoniranje roba AB plošče</t>
    </r>
  </si>
  <si>
    <t>A5.</t>
  </si>
  <si>
    <t>TESARSKA DELA</t>
  </si>
  <si>
    <t>Splošna določila:</t>
  </si>
  <si>
    <t>A6.</t>
  </si>
  <si>
    <r>
      <t xml:space="preserve">Opaž stranic  AB slopov in preklad dim 80x35cm z opažnim materialom za nevidni beton, s prenosom materiala do mesta vgraditve, opaženjem, razopaženjem , čiščenjem lesa in vsemi pomožnimi deli. 
</t>
    </r>
    <r>
      <rPr>
        <b/>
        <sz val="10"/>
        <rFont val="Arial Narrow"/>
        <family val="2"/>
        <charset val="238"/>
      </rPr>
      <t>opaž AB okvirja preboja stene</t>
    </r>
  </si>
  <si>
    <r>
      <t xml:space="preserve">Dvostranski opaž AB pasovnih temeljev, kompletno z opažnimi elementi in opažnimi deskami za nevidni beton, opiranjem, prenosom materiala do mesta vgraditve, opaženjem, razopaženem, čiščenjem lesa in vsemi pomožnimi deli, višina 40 cm. Obračun po dejanski izmeri obeh strani.
</t>
    </r>
    <r>
      <rPr>
        <b/>
        <sz val="10"/>
        <rFont val="Arial Narrow"/>
        <family val="2"/>
        <charset val="238"/>
      </rPr>
      <t xml:space="preserve">glej A2.4
</t>
    </r>
  </si>
  <si>
    <t xml:space="preserve">Dela je potrebno izvajati v skladu z veljavnimi tehničnimi predpisi in normativi ,ter upoštevati predpise iz varstva pri delu , projektno  dokumentacijo, zahtevami požarne varnosti in uskladiti s projektantom. 
Opis storitev zajetih v ceni :
 -priprava vsega potrebnega materiala z vsemi transporti in prenosi  
-izdelava ,montaža in demontaža,ter amortizacija opažev in odrov ne glede na dobo  
-za stropove je potrebno upoštevati izdelavo opažev za vidni beton
-opaži morajo biti izvedeni natančno po merah iz načrtov z vsemi potrebnimi podporami,vodoravno in diagonalno povezavo, tako da so stabilni in da vzdržijo obtežbe betonov 
-površine morajo biti čiste in ravne  
-opaži morajo biti izvedeni tako,da se razopaženje izvede brez pretresov in poškodovanja konstrukcije in opažev samih 
-vsa pomožna dela
- naprava poda za risanje profilov na podu </t>
  </si>
  <si>
    <t>SANACIJSKA DELA</t>
  </si>
  <si>
    <t>Odstranjevanje vseh nevezanih delov v območju korodirane jeklene armature v povrpečni debelini ca 25 - 30 mm z odvozom na trajno deponijo.</t>
  </si>
  <si>
    <t>Injektiranje razpok in vodopropustnih mest na AB plošči s PU injekcijsko maso.</t>
  </si>
  <si>
    <t>A7.</t>
  </si>
  <si>
    <t>HIDRO IN TOPLOTNA IZOLACIJA STROPNE KONSTRUKCIJE</t>
  </si>
  <si>
    <t>TOPLOTNA IZOLACIJA OBODNIH ZIDOV</t>
  </si>
  <si>
    <t>Čiščenje betonskih površin obodnih zidov z vodnim curkom pod visokim pritiskom do ca 250 barov z dodatkom abraziva.</t>
  </si>
  <si>
    <t>Odstranitev keramične obloge in malte v katero je le-ta položena, vključno odvoz ruševin na stalno deponijo in plačilom taks.</t>
  </si>
  <si>
    <t>Čiščenje stropnih in obodnih zidnih površin z vodnim curkom pod visokim pritiskom ca 250 barov z dodatkom abraziva.</t>
  </si>
  <si>
    <t>Tesnitev dilatacije med osrednjim prostorom in predprostorom z lepljenjem tesnilnega traku Sikadur Combiflex SG, debeline 2 mm in širine 20 cm vključno s finalnim kvarčnim posipom na zgornji z epoksidno maso obdelani površini tesnilnega traku.</t>
  </si>
  <si>
    <t>HIDROIZOLACIJA TALNE PLOŠČE</t>
  </si>
  <si>
    <t>Izvedba nove hidroizolacije v sestavi:                              - hladni bitumenski premaz 0,3 kg/m2,                            - hidroizolacija: polimer bitumenska (aPP), 0,4 cm, dvoslojna, po zahtevah SIST DIN 18195 (del 4).</t>
  </si>
  <si>
    <t xml:space="preserve">Sanacijska dela se izdelajo skladno z elaboratom Izvedbe hidro in toplotne izolacije na objektu
BUKVARNA v LJUBLJANI, ZAVOD za SANACIJE in REKONSTRUKCIJE OBJEKTOV
LJUBLJANA, april 2019.
Pred pričetkom del je potrebno vse opise, mere, količine in obdelave kontrolirati po zadnjeveljavnih načrtih, detajlih in opisih.    </t>
  </si>
  <si>
    <t>HIDRO IN TOPLOTNA IZOLACIJA PROSTORA WC</t>
  </si>
  <si>
    <t xml:space="preserve">Demontaža, sanacija korodiranih površin, pleskanje in ponovna montaža kovinskih delov ograj in elementov urbane opreme oz. odbelava na licu mesta. Pleskanje s temeljno protikorozijskim nanosom in končnim slojem finostrukturne kvalitetne barve za kovino, ustreza Tiger Drylac, RAL 8019 ali podobno. Nanašanje z valjčkom oz. pištolo, vključno z zaščito okoliških površin pred zamazanjem z barvo.
</t>
  </si>
  <si>
    <t xml:space="preserve">Čiščenje kamnitih elementov ograj in betonskih stenskih oblog z vodnim curkom. Impregnacija kamna s hidrofobnim sredstvom za preprečevanje razvoja alg.
</t>
  </si>
  <si>
    <t>Finalno čiščenje prostorov pred predajo objekta uporabnikom.</t>
  </si>
  <si>
    <t>Odbijanje sige s površine betonske stene s strojnim dletom, čiščenje betonskih površin obodnih zidov stopnišča z vodnim curkom pod visokim pritiskom do ca 250 barov z dodatkom abraziva.</t>
  </si>
  <si>
    <t>ograjni ročaji</t>
  </si>
  <si>
    <t>kovinski obroč drevesa</t>
  </si>
  <si>
    <t>SANACIJA PROSTOROV GALERIJE</t>
  </si>
  <si>
    <t>Upoštevati SIST EN 13501-požarna klasifikacija gradbenih proizvodov in elementov stavb.</t>
  </si>
  <si>
    <t>Vse mere je potrebno kontrolirati na mestu po izvršenih gradbenih delih.</t>
  </si>
  <si>
    <t>spremembe pred dokončno izdelavo potrdi projektant!</t>
  </si>
  <si>
    <t xml:space="preserve">Vse barve, detajle, obdelave, izbore tipskih elementov, načine vgradnje in možne </t>
  </si>
  <si>
    <t>finalno pleskanje kovinske konstrukcije.</t>
  </si>
  <si>
    <t xml:space="preserve">morajo biti pred barvanjem očiščeni od rje in dvakrat minizirani. V ceno vključiti tudi </t>
  </si>
  <si>
    <t xml:space="preserve">vsa pripravljalna in zaključna dela; vse potrebne delovne odre; vsi barvani kovinski deli </t>
  </si>
  <si>
    <t>Pri vseh postavkah upoštevati tudi: ves potrebni vezni in pritrdilni material;</t>
  </si>
  <si>
    <t>dosegala predpisane zahteve.</t>
  </si>
  <si>
    <t xml:space="preserve">Izvajalec vgradnje mora zagotoviti strokovno vgradnjo, tako da bodo vgrajena vrata </t>
  </si>
  <si>
    <t>izolativnosti dokazati z atestom.</t>
  </si>
  <si>
    <t>Izbrani proizvajalec vrat mora ustreznost vrat glede požarne varnosti in zvočne</t>
  </si>
  <si>
    <t>z opisi ter zidarsko pomoč za vgrajevanje. Vse mere kontrolirati na objektu.</t>
  </si>
  <si>
    <t xml:space="preserve">Pri oblikovanju cen za vse izdelke je potrebno upoštevati sheme oken, vrat in sten </t>
  </si>
  <si>
    <t xml:space="preserve">V ceni so zajeti vsi zaključki izdelka do gradbene konstrukcije in tesnjenje. </t>
  </si>
  <si>
    <t>vezni material; vsa pripravljalna in zaključna dela vključno z zidarsko pomočjo.</t>
  </si>
  <si>
    <t>kril; vsa tesnila in PVC čepe ; odpiranje glej shemo oken in vrat; ves pritrdilni in</t>
  </si>
  <si>
    <t>Pri vseh postavkah upoštevati tudi: fino opasovanje vratnih</t>
  </si>
  <si>
    <t>Splošno</t>
  </si>
  <si>
    <t>B.</t>
  </si>
  <si>
    <t>B1.</t>
  </si>
  <si>
    <t>MONTAŽERSKA DELA</t>
  </si>
  <si>
    <t>Splošna določila za montažerska dela:</t>
  </si>
  <si>
    <t xml:space="preserve"> - Pri vseh postavkah upoštevati tudi: ves pritrdilni in vezni material; vsa pripravljalna in </t>
  </si>
  <si>
    <t xml:space="preserve">   zaključna dela, vsa dela se izvaja po zahtevah projektanta in naročnika. Vse mere </t>
  </si>
  <si>
    <t xml:space="preserve">   kontrolirati na objektu. Izvajalec mora upoštevati vse tehnične zahteve za vgradnjo mavčno</t>
  </si>
  <si>
    <t xml:space="preserve">   kartonastih  predelnih sten. Vse stene in stropovi morajo zadostiti zahtevam elaborata </t>
  </si>
  <si>
    <t xml:space="preserve">   požarne varnosti in zvočni zaščiti. V vseh mokrih prostorih morajo biti stene iz </t>
  </si>
  <si>
    <t xml:space="preserve">   vodoodpornih mavčnih plošč. Izvedba po navodilih in detajlih proizvajalca. V ceni upoštevati </t>
  </si>
  <si>
    <t xml:space="preserve">   dodatne ojačitve pri vratih, ter pri vertikalah in spuščenih stropovih zaradi velikih višin, </t>
  </si>
  <si>
    <t xml:space="preserve">   kot je navedeno v grafikah.</t>
  </si>
  <si>
    <t xml:space="preserve"> - Izdelava, dobava in montaža notranjih predelnih mavčnih sten s podkonstrukcijo, ki je</t>
  </si>
  <si>
    <t xml:space="preserve">   pritrjena  na talno in stropno konstrukcijo, obojestransko dvojno oblogo iz mavčnih plošč</t>
  </si>
  <si>
    <t xml:space="preserve">   in vmesno termoizolacijo. Stiki so bandažirani, mavčeni in glajeni (pripravljeni za slikanje).</t>
  </si>
  <si>
    <t xml:space="preserve">   V ceni upoštevati  tudi ojačitve podkonstrukcije za montažo sanitarnih, stenskih in vratnih </t>
  </si>
  <si>
    <t xml:space="preserve">   elementov. Izdelava po detajlih izbranega  proizvajalca. Predelne stene se izvedejo </t>
  </si>
  <si>
    <t xml:space="preserve">   do konstrukcije. Izvedba drsnega stika.</t>
  </si>
  <si>
    <t xml:space="preserve"> - Izdelava po veljavnih tehničnih predpisih in standardih SIST EN 520, SIST EN 14195, </t>
  </si>
  <si>
    <t xml:space="preserve">   SIST EN 1396, SIST EN 13963.</t>
  </si>
  <si>
    <t xml:space="preserve">  - Tehnični podatki vgradnje so podrobneje opisani v tehničnem poročilu projektanta.</t>
  </si>
  <si>
    <t xml:space="preserve"> -  Vse montažne predelne stene morajo biti izvedene v skladu z veljavnimi standardi in</t>
  </si>
  <si>
    <t xml:space="preserve">    tehničnimi  predpisi  ( SIST EN 520, SIST EN 14195, SIST EN 1396, SIST EN  13963.</t>
  </si>
  <si>
    <t xml:space="preserve">  -  V ceni suhomontažnih del mora biti upoštevana tudi izdelava bandažiranja,</t>
  </si>
  <si>
    <t xml:space="preserve">  -Upoštevati SIST EN 13501-požarna klasifikacija gradb. proizvodov in elementov stavb.</t>
  </si>
  <si>
    <t xml:space="preserve">  - V ceni suhomontažnih del mora biti upoštevana tudi izdelava bandažiranja, izdelavo </t>
  </si>
  <si>
    <t xml:space="preserve">    zaključkov po sistemu K2 in bandažiranje stika stena-strop.</t>
  </si>
  <si>
    <t xml:space="preserve">Dobava vsega materiala in izdelava montažnih sten , izdelanih </t>
  </si>
  <si>
    <t xml:space="preserve">po opisu v sestavi stene ali stropa, s pritrjevanjem na kov.konstrukcijo s Knauf vijaki </t>
  </si>
  <si>
    <t>TN 25  ali TN 35, na max. 25 cm, ter pritrjevanjem vertikalnih  C profilov  na nosilno steno</t>
  </si>
  <si>
    <t>na max. 10cm in horizontalnih U profilov na tlaku ali stropu na razdalji max. 100 cm.</t>
  </si>
  <si>
    <t xml:space="preserve">Za doseganje optimalne zvočne zaščite nalepimo na profile, ki se stikajo s tlemi, </t>
  </si>
  <si>
    <t>stenami ali stropovi tesnilni trak deb. 3mm.</t>
  </si>
  <si>
    <t>V ceni upoštevati izvedbo sestav po načrtu, kompletno z izdelavo izrezov za kable, luči</t>
  </si>
  <si>
    <t>in ostale instalacijske elemente in revizijske odprtine, ter  bandažiranjem, s fugiranjem.</t>
  </si>
  <si>
    <t>V ceni upoštevati kvaliteto izvedbe Q2 ali Q1, če je posebaj navedeno.</t>
  </si>
  <si>
    <t>Ostale opombe:</t>
  </si>
  <si>
    <t xml:space="preserve"> v vseh mokrih in vlažnih prostorih so mavčno kartonske plošče v </t>
  </si>
  <si>
    <t>vlagoodporni izvedbi  GKBI plošče</t>
  </si>
  <si>
    <t xml:space="preserve">V stenah izdelati na mestu vgradnje vrat, tudi podkonstrukcijo za </t>
  </si>
  <si>
    <t>vratno odprtino</t>
  </si>
  <si>
    <t>kom</t>
  </si>
  <si>
    <t>B2.</t>
  </si>
  <si>
    <t>SLIKOPLESKARSKA DELA</t>
  </si>
  <si>
    <t>Splošna določila za slikopleskarska dela:</t>
  </si>
  <si>
    <r>
      <t>OPOMBA:</t>
    </r>
    <r>
      <rPr>
        <b/>
        <sz val="10"/>
        <rFont val="Arial Narrow"/>
        <family val="2"/>
        <charset val="238"/>
      </rPr>
      <t xml:space="preserve"> </t>
    </r>
    <r>
      <rPr>
        <sz val="10"/>
        <rFont val="Arial Narrow"/>
        <family val="2"/>
        <charset val="238"/>
      </rPr>
      <t>Pri izvajanju slikopleskarskih del je upoštevati vsa pripravljalna dela, pomožna in zaključna dela. Hkrati je potrebno tudi upoštevati:</t>
    </r>
  </si>
  <si>
    <t xml:space="preserve">1. Delovni odri, ki služijo varovanju življenja, izvajalcev ter ostalih na gradbišču in niso posebej navedena v tem popisu (glej tesarska dela - opaži in odri) se za čas izvajanja ne obračunavajo  posebej, ampak jih je potrebno upoštevati v cenah za enoto posameznih postavk, v kolikor to ni v popisu posebej opisano in označeno. </t>
  </si>
  <si>
    <t xml:space="preserve">2. Na  opleskanih površinah se ne smejo poznati sledovi od slikopleskarskega orodja, barvni ton mora biti enoten. </t>
  </si>
  <si>
    <t>3. Pred pričetkom je predhodno pregledati delovno površino in izvesti potrebna preddela; površine očistiti od emulzij, premazov opažev in mastnih deležev, pregledati niveleto površin in pomeriti stopnjo vlage. Vse našteto mora biti zajeto v E.M. posamezne postavke.</t>
  </si>
  <si>
    <t>4. V ceni je upoštevati vse zaščite pri slikanju ali pleskanju med posameznimi različnimi nanosi barv: bandažni trak, začasno odstranjevanje in ponovno nameščanje, zaščito lesenih delov, zidnih površin, ipd.</t>
  </si>
  <si>
    <t>.3</t>
  </si>
  <si>
    <t>B3.</t>
  </si>
  <si>
    <t>TLAKARSKA DELA</t>
  </si>
  <si>
    <t>Splošna določila za tlakarska dela:</t>
  </si>
  <si>
    <t>Pri vseh postavkah je v cenah vključena izdelava, dobava in montaža.,</t>
  </si>
  <si>
    <t>z vsemi izvedenimi robnimi zaključki - tesnilni kit, zaključne letve, profili, ipd. -</t>
  </si>
  <si>
    <t>predpriprava za izvedbo zaključnih slikopleskarskih del.</t>
  </si>
  <si>
    <t xml:space="preserve">in normativi, ter upoštevati predpise iz varstva pri delu, projektno </t>
  </si>
  <si>
    <t>dokumentacijo, požarni in varnosti elaborat in uskladitve s projektantom.</t>
  </si>
  <si>
    <t xml:space="preserve">OPOMBA: </t>
  </si>
  <si>
    <t>Za vse izdelke je potrebno pridobiti ustrezne ateste in certifikate.</t>
  </si>
  <si>
    <t>Vsi vgrajeni materiali morajo imeti ustrezne certifikate kakovosti ISO</t>
  </si>
  <si>
    <t>po veljavnih normah, usklajene z zahtevami RS in EU in usklajene</t>
  </si>
  <si>
    <t>z CE znakom, evropske skladnosti.</t>
  </si>
  <si>
    <t>Smer odpiranja gledano iz prostora v katerega se odpirajo vrata,</t>
  </si>
  <si>
    <t>oz. s strani pantov.</t>
  </si>
  <si>
    <t>Kom</t>
  </si>
  <si>
    <t>SKUPAJ STEKLENE STENE IN VRATA</t>
  </si>
  <si>
    <t>C1.</t>
  </si>
  <si>
    <t>3.) Opažanje rastrov s kovinskimi opaži.</t>
  </si>
  <si>
    <t>4.) Dobava in polaganje tekstilnih mrež za armiranje tlaka.</t>
  </si>
  <si>
    <t>6.) Razopaženje rastra, prednamaz z elastosilom in betoniranje tlaka po potrjenem vzorcu za temne tlake z negovanjem in zaščito površine.</t>
  </si>
  <si>
    <t>7.) Štokanje kompletne površine s sesanjem prašnih delcev, nakladanjem in odvozom na deponijo gradbenih odpadkov.</t>
  </si>
  <si>
    <t>Skladno s specifikacijo za zagotavljanje kakovosti vgrajenih materialov.</t>
  </si>
  <si>
    <t>2.) Premaz očiščene površine z mešanico lateksa in cementa za oprijemljivost, če se ne izvaja mokro na mokro.</t>
  </si>
  <si>
    <t>8.) Zarezovanje stikov s posnetim robom med svetlimi in temnimi betoni - delovni stik</t>
  </si>
  <si>
    <t>5.) Betoniranje zaključne plasti tlaka debeline 7 cm po potrjenem vzorcu za svetle tlake z ravnanjem s helikopterji, negovanjem betona in zaščito pred izsušitvijo.</t>
  </si>
  <si>
    <t>C2.</t>
  </si>
  <si>
    <t>SANACIJSKA DELA NA OBSTOJ. ELEM. V ATRIJU IN ZUNANJOSTI</t>
  </si>
  <si>
    <t>robni kaskadni zaključek</t>
  </si>
  <si>
    <t>D.</t>
  </si>
  <si>
    <t xml:space="preserve"> KONSERVATORSKO RESTAVRATORSKA DELA</t>
  </si>
  <si>
    <t>C.</t>
  </si>
  <si>
    <t>ZUNANJA UREDITEV</t>
  </si>
  <si>
    <t>rebrasta armatura B500, okvir preboja</t>
  </si>
  <si>
    <t>kg</t>
  </si>
  <si>
    <t>TLAKARSKA, TERAZZERSKA DELA</t>
  </si>
  <si>
    <t xml:space="preserve">in normativi, ter upoštevati predpise iz varstva pri delu , projektno </t>
  </si>
  <si>
    <t>dokumentacijo, elaborat požarne varnosti in uskladiti  s projektantom.</t>
  </si>
  <si>
    <t>Opis storitev zajetih v ceno:</t>
  </si>
  <si>
    <t xml:space="preserve"> -posnetek potrebnih izmer na objektu</t>
  </si>
  <si>
    <t xml:space="preserve"> -pregled in čiščenje podlage</t>
  </si>
  <si>
    <t xml:space="preserve"> -nanos izravnalne mase </t>
  </si>
  <si>
    <t xml:space="preserve"> -dobava osnovnega in pomožnega </t>
  </si>
  <si>
    <t xml:space="preserve">  materiala s transporti in prenosi </t>
  </si>
  <si>
    <t xml:space="preserve"> -čiščenje tlakov</t>
  </si>
  <si>
    <t xml:space="preserve"> - izvajalec mora pridobiti  ateste in certifikate  za vgrajene materiale</t>
  </si>
  <si>
    <t xml:space="preserve">  -vse transporte in dvigovanje materiala </t>
  </si>
  <si>
    <t>v tehničnem poročilu načrta arhitekture.</t>
  </si>
  <si>
    <t>pred začetkom del mora biti s strani izvajalca podan eksperimentalno</t>
  </si>
  <si>
    <t xml:space="preserve">ugotovljen model strukture in vizualnih učinkov površine,pri čemer je </t>
  </si>
  <si>
    <t xml:space="preserve">makro in mikro geometrija vidnih delcev betonskih površin primarno </t>
  </si>
  <si>
    <t>podana z vrsto agregata.</t>
  </si>
  <si>
    <t xml:space="preserve"> -barvo in vzorec vseh finalnih tlakov  potrdi arhitekt. </t>
  </si>
  <si>
    <t xml:space="preserve"> -stiki in prehodi med različnimi tlaki so določeni z </t>
  </si>
  <si>
    <t xml:space="preserve">  detajlom arhitekta</t>
  </si>
  <si>
    <t xml:space="preserve"> -vse postavke z oznako "po detajlu arhitekta "mora pred končno </t>
  </si>
  <si>
    <t xml:space="preserve">  izdelavo na osnovi vzorca potrditi arhitekt</t>
  </si>
  <si>
    <t>rebrasta armatura B500, rob AB plošče</t>
  </si>
  <si>
    <t>Armatura: dobava, rezanje, krivljenje, polaganje in vezanje v monolitnih klasičnih betonskih konstrukcijah. Rebrasta  armatura RA B500.</t>
  </si>
  <si>
    <t>rebrasta armatura B500</t>
  </si>
  <si>
    <t>gladka armatura in sidrne pločevine</t>
  </si>
  <si>
    <t>Armatura: dobava, rezanje, krivljenje, polaganje in vezanje. Rebrasta  armatura RA B500, gladka armatura, sidrne pločevine 6mm.</t>
  </si>
  <si>
    <t>SKUPAJ  (brez DDV)</t>
  </si>
  <si>
    <t>E.</t>
  </si>
  <si>
    <t>ODVODNJA</t>
  </si>
  <si>
    <t>SKUPAJ ZUNANJA UREDITEV</t>
  </si>
  <si>
    <t xml:space="preserve">Dobava in vgrajevanje konstrukcijskega armiranega betona C30/37, skladno z načrtom gradbenih konstrukcij. Dobetoniranje roba AB plošče z oblikovanjem zoba za naleganje prefabricirane ograje in odkapnega robu.
Izvedba roba plošče je povezana z vgradnjo prefabricirane betonske ograje. Na zobu plošče vgrajene sidrne montažne ploščice na razmaku 67cm (3 kom na element ograje).
Tehnologija vgradnje predvidoma:
- prefabricirani kos ograjnega zidca se z dvigalom pozicionira nad sidrne ploščice, vbetonirane v zob novega roba AB stropne plošče in delovno točkovno privari
- izpuščena armatura iz prefabrikata se poveže in privari na izpostavljeno armaturo roba obstoječe plošče armaturo
- preostali medprostor med ograjo in AB ploščo se dokončno zalije z betonom C30/37
</t>
  </si>
  <si>
    <t>Zmrzlinska odpornost betona zavisi od izpostavljenosti betonske  konstrukcije . Beton talne plošče s pasovnimi temelji mora ustrezati zaščiti XC2,  betoni izpostavljeni atmosferskim vplivom pa  morajo ustrezati zahtevam XC4, XD1 in XF1.</t>
  </si>
  <si>
    <r>
      <t xml:space="preserve">Dobava in vgrajevanje betona C 25/30 XC2, preseka do 0,15m3/m2 v armirano konstrukcijo gred in pasovnih temeljev  objekta ,  kompletno z pomožnimi deli in transporti.  Usklajeno s tehničnim poročilom načrta gradbenih konstrukcij. 
</t>
    </r>
    <r>
      <rPr>
        <b/>
        <sz val="10"/>
        <rFont val="Arial Narrow"/>
        <family val="2"/>
        <charset val="238"/>
      </rPr>
      <t>(Do)betoniranje temelja steklenih sten.</t>
    </r>
    <r>
      <rPr>
        <sz val="10"/>
        <rFont val="Arial Narrow"/>
        <family val="2"/>
        <charset val="238"/>
      </rPr>
      <t xml:space="preserve">
</t>
    </r>
  </si>
  <si>
    <t>dodatek za utore, skupna dolžina</t>
  </si>
  <si>
    <t xml:space="preserve">Za lite betone je s projektom predpisana kvaliteta, ki je detajlno opisana </t>
  </si>
  <si>
    <t>Meja zunanje ureditve je hidroizolacija nad stropno ploščo objekta galerije. Hidroizolacija je zajeta v projektu Šumijev kvart.</t>
  </si>
  <si>
    <t>Zunanja ureditev tlakov na koti ploščadi Kongresnega trga se stika s projektom zunanje ureditve piazzete projekta Šumijev kvart, zato je pred pričetkom del potrebna uskladitev stičnih mest s projektanti in nadzorom.</t>
  </si>
  <si>
    <t>KANALIZACIJA</t>
  </si>
  <si>
    <t xml:space="preserve">Ročno zasipanje in polnoobetoniranje kanalizacijskih cevi s pustim betonom v debelini cca 20cm s predhodno zaščito    cevi po predpisih izdelovalca cevi, pri tem pa paziti, da se ne poškoduje plastičnih cevi. Obbetonaža po tipskem detajlu. 
</t>
  </si>
  <si>
    <t xml:space="preserve">Dobava in polaganje PP kanalizacijskih cevi in fazonskih kosov za odvod fekalnih vod iz kanalet. Izdelava po detajlu projektanta in   navodilih proizvajalca. Cevi se spajajo z gumi tesnili. </t>
  </si>
  <si>
    <t>PP fi125</t>
  </si>
  <si>
    <t>koleno PP 45/125</t>
  </si>
  <si>
    <t xml:space="preserve">Dobava in montaža odtočnih cevi PP DN50, skritih v fasado v sloj izolacije, kompletno  pritrditvijo na stene, hkrati z izdelavo izolacij in vgradnja v betonsko ploščo na vtočnik in izdelavo vtoka v kanaleto vključno z vsemi fazonskimi kosi do vertikalnega žleba 2x 50/45°, 2x 50/30°, kompletno z vsemi pomožnimi deli, ter materiali. Ves pritrdilni material je nerjaven. 
</t>
  </si>
  <si>
    <t>KANALETE</t>
  </si>
  <si>
    <t>Iztok meteorne kanalizacije in iz kanalet se naveže na obstoječo kanaleto na S delu tlakovanega dela atrija.</t>
  </si>
  <si>
    <t>Čiščenje spodnje površine AB plošče z visokotlačnim pranjem pod pritiskom ca 300 barov, odstranjevanje stiropora. V ceni upoštevati zaščito kamnitih zidov pred vodo (PVC folija lepljena na površino AB plošče).</t>
  </si>
  <si>
    <t>Opcija ponudbe: (po odločitvi naročnika) – odstranitev drevesa in strojni izkop sadilne jame za novo drevo.</t>
  </si>
  <si>
    <t>Izvedba zaokrožnice z epoksidno maso na stiku talna plošča - stena / (Purenit obojestransko).</t>
  </si>
  <si>
    <t>VRATA</t>
  </si>
  <si>
    <t>B6.</t>
  </si>
  <si>
    <t>priključek na kanaleto</t>
  </si>
  <si>
    <t xml:space="preserve">Dobava vsega materiala in vgradnja ogledala na steno v sanitarijah. Dimenzije 50x90 cm. 4mm, brušeni robovi Lepljeno na steno iz HPL.
</t>
  </si>
  <si>
    <r>
      <t xml:space="preserve">Notranji tankoslojni omet sten iz penobetonskih blokov s cementnim lepilom na armirni mrežici, dobava materiala, mešanje malte, naprava in prestavitev delovnih odrov, prenosi in druga pomožna dela.  
Obračun: po m2 in določilih GNG za omete.
</t>
    </r>
    <r>
      <rPr>
        <b/>
        <sz val="10"/>
        <rFont val="Arial Narrow"/>
        <family val="2"/>
        <charset val="238"/>
      </rPr>
      <t>Z3</t>
    </r>
  </si>
  <si>
    <t xml:space="preserve"> 1.) Vgrajevanje litega betona C25/30 v naklonih končne površine v variabilni debelini od 5-15cm.</t>
  </si>
  <si>
    <t>Dekorativni tlak ploščadi Kongresnega trga je štokani beton C30/37 iz mešanice barvnih granilij »nero ebano« in »bianco carrara« ter belega oziroma sivega cementa. Površina tlaka je v rastru cca 4,25 x 5,50 m osno  v svetlejši izvedbi, vzdolžni in prečni trakovi pa v temnejši izvedbi širine 40 cm. drsnost površine &gt;45. Tehnološko je izvedba tlaka predvidena na sledeče:</t>
  </si>
  <si>
    <t>B7.</t>
  </si>
  <si>
    <t>PASARSKA DELA</t>
  </si>
  <si>
    <t>VGRADNA OPREMA</t>
  </si>
  <si>
    <r>
      <t xml:space="preserve">Dobava in vgradnja kanalet z nizko vgradno višino tip NW 100 mm, dolžina elementa 100 cm (razred obremenitve A) z notranjim naklonom. V ceno vključiti delavniški načrt za potrditev s strani projektanta. npr ACO Profiline. INOX rešetka, Izbor rešetke uskladiti s sosednjo kanaleto - projekt Šumijev kvart.
</t>
    </r>
    <r>
      <rPr>
        <b/>
        <sz val="10"/>
        <rFont val="Arial Narrow"/>
        <family val="2"/>
        <charset val="238"/>
      </rPr>
      <t>trg,kanaleta ob betonski ograji,</t>
    </r>
    <r>
      <rPr>
        <sz val="10"/>
        <rFont val="Arial Narrow"/>
        <family val="2"/>
        <charset val="238"/>
      </rPr>
      <t xml:space="preserve">
</t>
    </r>
  </si>
  <si>
    <r>
      <t xml:space="preserve">Dobava in vgradnja kanalet z rego z nizko vgradno višino tip NW 100 mm, (razred obremenitve A) z notranjim naklonom. npr ACO Slotlina NW.
</t>
    </r>
    <r>
      <rPr>
        <b/>
        <sz val="10"/>
        <rFont val="Arial Narrow"/>
        <family val="2"/>
        <charset val="238"/>
      </rPr>
      <t>atrij, kanaleta ob stopnišču</t>
    </r>
  </si>
  <si>
    <r>
      <t xml:space="preserve">Kompletna izvedbe montažne MK obloge stebra z vgrajeno elektroomarico, W112 enojna kovinska podkonstrukcija CW d = 75 mm,  dvoslojna obloga z mavčnimi ploščami d = 12,5 mm, samonosna izolacija d = 75 mm, min. zvočna izolativnost Rw = 52 dB, bandažirano v kvaliteti K2, višina stene do 2,30 m, vključno  z  vsemi  potrebnimi  odri  in  prenosi ter transporti. Uporabiti PVC vogalnike.
V oblogi izdelana poglobljena niša 3cm za vgradnjo elektro omarice (zun. dim 355 x 791 mm) zaprta s sistemskimi revizijskimi vratci zapolnjenimi z MK ploščo in pleskanimi. 
V MK oblogi pod stropom vgrajena ojačitev za pritrditev vodil drsnih vrat - na strop fiksiran moral 120/60mm.
</t>
    </r>
    <r>
      <rPr>
        <b/>
        <sz val="10"/>
        <rFont val="Arial Narrow"/>
        <family val="2"/>
        <charset val="238"/>
      </rPr>
      <t>Z4</t>
    </r>
  </si>
  <si>
    <t xml:space="preserve">dolžina s fiksnimi pokrovi </t>
  </si>
  <si>
    <t>dolžina z vratci</t>
  </si>
  <si>
    <r>
      <t xml:space="preserve">Oblaganje sten s toplotno izolacijo v sestavi prezračevane fasade iz: 
- XPS v predelu cokla do višine 80cm, sidrano v steno iz penobetona s sistemskimi sidri oz. lepljeno,
- negorljivi zaščitni sloj iz cementnega gradbenega lepila za cokle na armirni stekleni mrežici. Vključno z vsem pritrdilnim in tesnilnim materialom. Izvedba usklajena z izvedbo prezračevane pločevinaste fasadne obloge in steklenih sten.
</t>
    </r>
    <r>
      <rPr>
        <b/>
        <sz val="10"/>
        <rFont val="Arial Narrow"/>
        <family val="2"/>
        <charset val="238"/>
      </rPr>
      <t xml:space="preserve">ZF1, cokel
</t>
    </r>
  </si>
  <si>
    <r>
      <t xml:space="preserve">Prestavitev Alumplast vodovodne cevi obstoječega vodovodnega priključka v linijo fasadne obloge. Izdelava preboja v AB steni 80cm,  fi30mm. Podaljšanje cevi, demontaža in ponovna namestitev zapornega ventila. Prestaviti v kineto nad vrati v ravnini fasade, 
</t>
    </r>
    <r>
      <rPr>
        <b/>
        <sz val="10"/>
        <rFont val="Arial Narrow"/>
        <family val="2"/>
        <charset val="238"/>
      </rPr>
      <t xml:space="preserve">izvedbo uskladiti z izvedbo steklene stene SS3 !
</t>
    </r>
  </si>
  <si>
    <r>
      <t xml:space="preserve">Prestavitev  kabla obstoječega elektro priključka v linijo fasadne obloge. Izdelava preboja v AB steni 80cm,  fi30mm. Demontaža police, odklop na glavnen omejevalcu toka in ponovni priklop.
Prestaviti v kineto nad vrati v ravnini fasade, 
</t>
    </r>
    <r>
      <rPr>
        <b/>
        <sz val="10"/>
        <rFont val="Arial Narrow"/>
        <family val="2"/>
        <charset val="238"/>
      </rPr>
      <t xml:space="preserve">izvedbo uskladiti z izvedbo steklene stene SS3 !
</t>
    </r>
  </si>
  <si>
    <r>
      <t xml:space="preserve">Izravnava neravnin na notranjih mavčnih stenskih površinah z izravnalnim kitom 2 krat, brušenje in predhodni osnovni premaz 
</t>
    </r>
    <r>
      <rPr>
        <b/>
        <sz val="10"/>
        <rFont val="Arial Narrow"/>
        <family val="2"/>
        <charset val="238"/>
      </rPr>
      <t xml:space="preserve">Z4, Z5
</t>
    </r>
  </si>
  <si>
    <r>
      <t xml:space="preserve">stene </t>
    </r>
    <r>
      <rPr>
        <b/>
        <sz val="10"/>
        <rFont val="Arial Narrow"/>
        <family val="2"/>
        <charset val="238"/>
      </rPr>
      <t>Z1o, Z2o, Z3, Z6o</t>
    </r>
  </si>
  <si>
    <r>
      <t xml:space="preserve">stropi </t>
    </r>
    <r>
      <rPr>
        <b/>
        <sz val="10"/>
        <rFont val="Arial Narrow"/>
        <family val="2"/>
        <charset val="238"/>
      </rPr>
      <t>ST1</t>
    </r>
  </si>
  <si>
    <r>
      <t xml:space="preserve">dodatek za utore, skupna dolžina </t>
    </r>
    <r>
      <rPr>
        <b/>
        <sz val="10"/>
        <rFont val="Arial Narrow"/>
        <family val="2"/>
        <charset val="238"/>
      </rPr>
      <t>ST1</t>
    </r>
  </si>
  <si>
    <t>betonska ograja po detajlu D03, glej tudi postavko A5.2</t>
  </si>
  <si>
    <t>Oznaka</t>
  </si>
  <si>
    <t>VD1</t>
  </si>
  <si>
    <t>VD2</t>
  </si>
  <si>
    <t>Tip</t>
  </si>
  <si>
    <t>Notranja lesena drsna izvenstenska vrata</t>
  </si>
  <si>
    <t>Notranja lesena drsna vgradna vrata v sistemski kaseti</t>
  </si>
  <si>
    <t>Odprtina v zidu</t>
  </si>
  <si>
    <t>900×2.360</t>
  </si>
  <si>
    <t>810×2.220</t>
  </si>
  <si>
    <t>Dimenzije vrat</t>
  </si>
  <si>
    <t>Svetla odprtina</t>
  </si>
  <si>
    <t>850×2.335</t>
  </si>
  <si>
    <t>760×2.195</t>
  </si>
  <si>
    <t>Debelina stene</t>
  </si>
  <si>
    <t>Krilo</t>
  </si>
  <si>
    <t>Satasto krilo iz iverokala, obloženo z MDF, laminat U750 ST2 oz. 2x lakirano s PU lakom, mat NCS S2002-Y50R</t>
  </si>
  <si>
    <t>Satasto krilo iz iverokala, obloženo z MDF, laminat U750 ST2 oz. 2x lakirano s PU lakom, mat NCS S2002-Y50R, krilo spodrezano za dotok zraka 15mm.</t>
  </si>
  <si>
    <t>Podboj</t>
  </si>
  <si>
    <t>/</t>
  </si>
  <si>
    <t>Način vgradnje</t>
  </si>
  <si>
    <t>suhomontažno, v stropno oblogo predhodno izdelati utor</t>
  </si>
  <si>
    <t>suhomontažno v sistemsko kaseto,  tipska kovinska vgradna kaseta za drsna vrata; tip enakovredno  kot  Eclisse  syntesis  Line;  dim.  kasete  za vgradnjo v steno deb. 10-12cm</t>
  </si>
  <si>
    <t>Okovje</t>
  </si>
  <si>
    <t>Oprema</t>
  </si>
  <si>
    <t>Poglobljen ročaj, okrogel, fi 40mm satiniran Aluminij</t>
  </si>
  <si>
    <t>Zasteklitev</t>
  </si>
  <si>
    <t>Zvočna izolativnost Rw</t>
  </si>
  <si>
    <t>54 dB</t>
  </si>
  <si>
    <t>Požarna odpornost</t>
  </si>
  <si>
    <t>Toplotna prehodnost</t>
  </si>
  <si>
    <t/>
  </si>
  <si>
    <t>Etaža</t>
  </si>
  <si>
    <t>Klet - galerija</t>
  </si>
  <si>
    <t>Smer odpiranja</t>
  </si>
  <si>
    <t>DRSNO</t>
  </si>
  <si>
    <t xml:space="preserve"> </t>
  </si>
  <si>
    <t>cena/EM</t>
  </si>
  <si>
    <t>cena</t>
  </si>
  <si>
    <t>dodatna  oprema:  zaščita  vogalov  z  lesenimi  barvanimi kotniki dim. 50x50mm, deb. 5mm po celi višini vrat; mat NCS S2002-Y50R</t>
  </si>
  <si>
    <t>špaleta zidne odprtine obdelana in obložena z barvanimi lesenimi kotniki 5x5 do stropa, mat NCS S2002-Y50R</t>
  </si>
  <si>
    <t>SKUPAJ VRATA</t>
  </si>
  <si>
    <t>SS1</t>
  </si>
  <si>
    <t>SS2</t>
  </si>
  <si>
    <t>SS3</t>
  </si>
  <si>
    <t>B5.</t>
  </si>
  <si>
    <t>STEKLENE STENE, FASADA</t>
  </si>
  <si>
    <r>
      <t xml:space="preserve">Enokrilna vrata z fiksno obsvetlobo, 7,35 m2
dim. (2175+1100 )*2100+130 mm.
- nad steno maska / nadvišanje do višine stropa 130mm, toplotnoizolativni sendvič panel s prostorom za razvod elektro kabla in vodovodne cevi - </t>
    </r>
    <r>
      <rPr>
        <b/>
        <sz val="10"/>
        <rFont val="Arial Narrow"/>
        <family val="2"/>
        <charset val="238"/>
      </rPr>
      <t>glej postavko A.7.9, A.7.10</t>
    </r>
    <r>
      <rPr>
        <sz val="10"/>
        <rFont val="Arial Narrow"/>
        <family val="2"/>
        <charset val="238"/>
      </rPr>
      <t xml:space="preserve">
- obojestranski ročaj L(C) profil 50/50/3 po celotni višini okvirja</t>
    </r>
  </si>
  <si>
    <t>Enokrilna vrata z fiksnima obsvetlobama, 9,3 m2
dim. (1180+1100+900 )*2300+100 mm.
- nad steno maska / nadvišanje do višine stropa 100mm, toplotnoizolativni sendvič panel
- obojestranski ročaj L(C) profil 50/50/3 po celotni višini okvirja</t>
  </si>
  <si>
    <t>Enokrilna vrata z fiksno obsvetlobo, 14,5m2
dim. (4960+1100 )*2300+100 mm.
- nad steno maska / nadvišanje do višine stropa 100mm, toplotnoizolativni sendvič panel
- obojestranski ročaj L(C) profil 50/50/3 po celotni višini okvirja</t>
  </si>
  <si>
    <t>VROČEVODNI PRIKLJUČEK</t>
  </si>
  <si>
    <t>KANALIZACIJSKI PRIKLJUČEK</t>
  </si>
  <si>
    <t>ELEKTRO INSTALACIJE</t>
  </si>
  <si>
    <t>STROJNE INSTALACIJE</t>
  </si>
  <si>
    <t>OCENA</t>
  </si>
  <si>
    <t>B5.2</t>
  </si>
  <si>
    <t>B5.3</t>
  </si>
  <si>
    <r>
      <t xml:space="preserve">Dobava asfaltnih slojev pločnika iz bituminizirani beton AC 4surf A5 Z3 (s čim svetlejšim agregatom)  30mm, v skladu s TSC 06.300/06.410:2009 
nosilni sloj - bituminizirana zmes  AC 16base A5 Z6  v skladu s TSC 06.300/06.410:2009 50-100mm (polaganje direktno na bitumensko hidroizolacijo nad objektom)
</t>
    </r>
    <r>
      <rPr>
        <b/>
        <sz val="10"/>
        <rFont val="Arial Narrow"/>
        <family val="2"/>
        <charset val="238"/>
      </rPr>
      <t>TZ2</t>
    </r>
  </si>
  <si>
    <r>
      <t xml:space="preserve">Dobava vsega materiala in polaganje predhodno demontiranih pranih teraco plošč deb 6cm na predhodno izdelano podlago iz uvaljane mivke deb 5cm v naklonu in predhodnega peščenega nasutja deb 5cm, ki je izdelano na predhodno položeno protikoreninsko folijo 150g/m2. Kompletno s fugiranjem s silikatno mivko, ter vsemi pomožnimi deli. Granulat in barva morebitnih nadomestnih teraco plošč usklajena z obstoječimi ploščami, površina prana.
</t>
    </r>
    <r>
      <rPr>
        <b/>
        <sz val="10"/>
        <color indexed="8"/>
        <rFont val="Arial Narrow"/>
        <family val="2"/>
        <charset val="238"/>
      </rPr>
      <t xml:space="preserve">atrij-tlak
</t>
    </r>
  </si>
  <si>
    <t>C./</t>
  </si>
  <si>
    <r>
      <t xml:space="preserve">Rez krošnje in odstranitev vej habitusa drevesa in odvoz odpadnega materiala.
</t>
    </r>
    <r>
      <rPr>
        <b/>
        <sz val="10"/>
        <color indexed="8"/>
        <rFont val="Arial Narrow"/>
        <family val="2"/>
        <charset val="238"/>
      </rPr>
      <t xml:space="preserve">presvetlitev krošnje
</t>
    </r>
  </si>
  <si>
    <r>
      <t xml:space="preserve">Gladek in čist rez odkopanih korenin, zapiranje ran s sredstvom za celjenje.
</t>
    </r>
    <r>
      <rPr>
        <b/>
        <sz val="10"/>
        <color indexed="8"/>
        <rFont val="Arial Narrow"/>
        <family val="2"/>
        <charset val="238"/>
      </rPr>
      <t xml:space="preserve">rez korenin
</t>
    </r>
  </si>
  <si>
    <t xml:space="preserve">Grobo čiščenje gradbišča  med gradnjo in po končanih delih z iznosom odvečnega materiala na deponijo na gradbišču. Obračun po m2 netto površine
</t>
  </si>
  <si>
    <t xml:space="preserve">Rušitvena dela splošno: 
V ceni za enoto posamezne postavke mora biti zajeto: 
- vsa potrebna dela za varno izvedbo rušitvenih del 
- iznosi iz objekta in odvoz na stalno deponijo, ter čiščenjem 
- plačilo taks za odlaganje ali predelavo odpadkov 
Pri izvajanju del mora izvajalec upoštevati omejitve hrupa glede na čas izvedbe in dejavnosti v okolici rušenja. Dela izvršiti v času, ko ni moteče za druge. Prav tako mora skrbeti, da ne pride do onesnaževanje talne vode in okolice. 
Izvajalec rušitvenih del mora izdelati elaborat varstva pri delu, ki je prilagojen izbrani tehnologiji rušenja in je v skladu z veljavnimi predpisi in standardi.  
Dimenzije konstrukcijskih elementov so za izvajalca informativne. Izvajalec dimenzije preveri in jih  vključi v enotne cene posameznih  postavk. Ruševine je med delom orositi z vodo in sortirati kot to zahteva Pravilnik o ravnanju z gradbenimi odpadki. Izvajalec mora paziti na to, da ne povzroči škode na objektu in obstoječih instalacijah, ki ostanejo.
</t>
  </si>
  <si>
    <t xml:space="preserve">lzvajalec mora izvajati dela skladno z Načrtom
gospodarjenja z gradbenimi odpadki.
Vse odpadke je potrebno oddati zbirnami centru gradbenih
odpadkov, ki v skladu s predpisi kot dejavnost opravlja
zbiranje gradbenih odpadkov. Zbirni center gradbenih
odpadkov lahko opravlja dejavnost, ko pridobi dovoljenje
ministrstva, pristojnega za varstvo okolja.
lzvajalec mora za vse odpadke, ki nastanejo kot posledica
rusitev voditi evidencne liste o odvozu pooblascenemu
zbirnemu centru.
</t>
  </si>
  <si>
    <r>
      <t xml:space="preserve">Odstranitev tlaka - betonske plošče na estrihu do hidroizolacije, v kleti, prenos v deponijo in sortiranje. Debelina 18 cm.
</t>
    </r>
    <r>
      <rPr>
        <b/>
        <sz val="10"/>
        <rFont val="Arial Narrow"/>
        <family val="2"/>
        <charset val="238"/>
      </rPr>
      <t xml:space="preserve">Prehod iz PHKT
</t>
    </r>
  </si>
  <si>
    <r>
      <t xml:space="preserve">Odstranitev tlaka - betonske plošče na peščeni podlagi, s shranjevanjem plošč za kasnejšo ponovno vgradnjo. Ob izvedbi upoštevati navodila za ohranitevVključno s peščeno podlago do utrjenega tampona, prenos v deponijo in sortiranje. Debelina do 30 cm.
</t>
    </r>
    <r>
      <rPr>
        <b/>
        <sz val="10"/>
        <rFont val="Arial Narrow"/>
        <family val="2"/>
        <charset val="238"/>
      </rPr>
      <t xml:space="preserve">Atrij
</t>
    </r>
  </si>
  <si>
    <t xml:space="preserve">Rušenje obstoječega tlaka z mačjimi glavami in podlage  v atriju  do nasutja, deb. do  25cm, kompletno z odvozom materiala  na gradbiščno deponijo.
</t>
  </si>
  <si>
    <r>
      <t xml:space="preserve">Vertikalno diamantno vrtanje do fi250mm AB plošče globine do 30cm s kronsko žago. 5 kom
</t>
    </r>
    <r>
      <rPr>
        <b/>
        <sz val="10"/>
        <rFont val="Arial Narrow"/>
        <family val="2"/>
        <charset val="238"/>
      </rPr>
      <t xml:space="preserve">odprtine za vnos betona v nosilec 4 kom
</t>
    </r>
  </si>
  <si>
    <t xml:space="preserve">Rušenje betonskega ograjnega elementa viš 120cm, deb 18 cm , konzole šir 60 cm z odkapom, deb 15cm, ter roba AB plošče v=40cm, š=ca25cm z rezanjem na manjše kose, izsekavanjem in odbijanjem in odvozom na stalno deponijo. Armaturo Ab plošče je potrebno v celoti ohraniti!
</t>
  </si>
  <si>
    <r>
      <t xml:space="preserve">Rezanje betonskega tlaka iz plošč debeline cca 6 cm za širino kanalete 150mm v dolžini 4m, rušenje podložnega betona do debeline 10cm, previdno odstranjevanje do hidroizolacije in odvoz na gradbiščno deponijo.
</t>
    </r>
    <r>
      <rPr>
        <b/>
        <sz val="10"/>
        <rFont val="Arial Narrow"/>
        <family val="2"/>
        <charset val="238"/>
      </rPr>
      <t xml:space="preserve">utor za kanaleto ob stopnišču
</t>
    </r>
  </si>
  <si>
    <t xml:space="preserve">Vodno rezanje fug, demontaža betonskih plošč tlaka za kasnejšo ponovno vgradnjo in rušenje podložnih betonov za izdelavo utora za polaganje cevi kanalizacije od kanalete do kanalete.
</t>
  </si>
  <si>
    <t xml:space="preserve">Odstranitev, razrez in odvoz kovinske rešetke z zasteklitvijo, demontaža vrat in vratnih okvirjev - 2 kom.
</t>
  </si>
  <si>
    <t xml:space="preserve">Odvoz ruševin vseh vrst in drugih odpadkov z nalaganjem na kamion in plačilo pristojbine za deponijo. Merjeno na odpeljanih kamionih. Odvoz gradbenih odpadkov je potrebno po Pravilniku o ravnanju z gradbenimi odpadki vpisovati v gradbeni dnevnik.
</t>
  </si>
  <si>
    <r>
      <t xml:space="preserve">Vodno rezanje in rušenje asfalta s pohodnih površin pločnika, enoslojni asfalti   debeline cca 4-6 cm.
Odstranitev tlaka - betonske podlage do hidroizolacije, v pritličju,  Debelina do 15 cm. Prenos v deponijo in sortiranje.
</t>
    </r>
    <r>
      <rPr>
        <b/>
        <sz val="10"/>
        <rFont val="Arial Narrow"/>
        <family val="2"/>
        <charset val="238"/>
      </rPr>
      <t xml:space="preserve">pločnik med ograjo atrija in kolesarsko stezo
</t>
    </r>
  </si>
  <si>
    <r>
      <t xml:space="preserve">Rezanje betonskega tlaka debeline cca 7 cm za širino kanalete 100mm v dolžini 4m, skupaj s podložnim betonom do debeline 20cm, previdno odstranjevanje do hidroizolacije in odvoz na gradbiščno deponijo 
</t>
    </r>
    <r>
      <rPr>
        <b/>
        <sz val="10"/>
        <rFont val="Arial Narrow"/>
        <family val="2"/>
        <charset val="238"/>
      </rPr>
      <t xml:space="preserve">utor za kanaleto od dvigala do asfalta
</t>
    </r>
  </si>
  <si>
    <t xml:space="preserve">Odvoz ruševin vseh vrst in drugih odpadkov z nalaganjem na kamion in plačilo pristojbine za deponijo. Merjeno na odpeljanih kamionih. Odvoz gradbenih odpadkov je potrebno po Pravilniku o ravnanju z gradbenimi odpadki vpisovati v gradbeni dnevnik.
ocenjena količina
</t>
  </si>
  <si>
    <r>
      <t xml:space="preserve">Dodatni strojno ročni izkop za pasovne temelje, z direktnim nakladanjem oziroma odrivanjem materiala na deponijo na  gradbišču. Globina izkopa je povprečno 40 cm. Izkop izvršiti do spodnjega nivoja podložnega betona pod temelji.
V primeru ohranjanja obstoječega temelja se postavka ne izvede, </t>
    </r>
    <r>
      <rPr>
        <b/>
        <sz val="10"/>
        <rFont val="Arial Narrow"/>
        <family val="2"/>
        <charset val="238"/>
      </rPr>
      <t xml:space="preserve">glej A2.4
</t>
    </r>
  </si>
  <si>
    <t xml:space="preserve">Planiranje dna izkopa za temelj s točnostjo +- 2 cm z minimalnim izmetom ali dosipom ter premetom odvečnega materiala. Obračun po m2.
</t>
  </si>
  <si>
    <t xml:space="preserve">Planiranje dna naravnega tampona za tlakovanje s točnostjo +- 1 cm z minimalnim izmetom ali dosipom ter premetom odvečnega materiala. Obračun po m2.
</t>
  </si>
  <si>
    <t xml:space="preserve">Dobava in ročna izdelava kamnite podloge iz drobljenca 32-64 mešanega s saturiranjim bioogljem, razstiranje in planiranje v debelini 10 cm.  , kompletno z utrjevanjem in nabijanjem v  plasteh po 10 cm, do predpisane zbitosti (min 40 Mpa) in z vsemi pomožnimi deli in transporti. 
</t>
  </si>
  <si>
    <r>
      <t xml:space="preserve">Dobava in vgrajevanje konstrukcijskega ekspanzijskega armiranega betona C25/30, skladno z načrtom gradbenih konstrukcij. Dobetoniranje betonskega okvirja preboja v AB steni, širine 80cm, dimenzij zun.mera 357/300, notr. mera 309/246 cm. Otežena vgradnja betona z zgornje strani, pod ploščo skozi predizvrtane odprtine v AB plošči.
</t>
    </r>
    <r>
      <rPr>
        <b/>
        <sz val="10"/>
        <rFont val="Arial Narrow"/>
        <family val="2"/>
        <charset val="238"/>
      </rPr>
      <t xml:space="preserve">okvir preboja v AB steni
</t>
    </r>
  </si>
  <si>
    <r>
      <t xml:space="preserve">Dobava materiala in izdelava podlog za tlake v sestavi:
- toplotna izolacija iz plasti kamene volne z majhno stisljivostjo za talno izolacijo 4cm (sloj z razvodom elektroinstalacij), npr Knauf DF
- toplotna izolacija ESP 150 ekspandiran polistiren SIST EN 13163, (lambda d=max 0,034W/m.K), lambda Q 10% def=150kPa, plošče s stopničastimi preklopi, prosto položene na podlago, npr .Fragmat EPS  150 ali enakovredno - 8cm, 
- ločilnega sloja iz PE folije
- sistemska aluminizirana folije za polaganje cevi talnega gretja (oz. sistemske plošče iz EPS), pred nalivanjem cementnega estriha.
- cementni estrih kot zaključni sloj podloge za tlake T1 in T1a v debelini 7cm ne sme imeti razpok, poroznih mest, površina pa mora biti gladka. Pri izdelavi je potrebno paziti na predpisane debeline posameznih plasti in višino tlaka v posameznem prostoru. Izvajalec vključi v cene tudi vse tehnične zahteve opisane v projektu pod sestave tlakov. Vse slabo izdelane podloge tlakov gredo v breme izvajalca podloge. Tlak je potrebno do pridobitve popolne trdnosti negovati in zaščititi. V sloju estriha je predviden razvod za talno ogrevanje. Izdelava estriha naj predvideva izvedbo končne obrabne plasti terazzo tlaka mokro na mokro zaradi zagotavljanja kvalitetnejše izvedbe. V kolikor se izvaja suho na mokro je potrebno zagotoviti sprijemnost litih betonov z ustreznimi predpremazi!
</t>
    </r>
    <r>
      <rPr>
        <b/>
        <sz val="10"/>
        <rFont val="Arial Narrow"/>
        <family val="2"/>
        <charset val="238"/>
      </rPr>
      <t xml:space="preserve">T1
</t>
    </r>
  </si>
  <si>
    <r>
      <t xml:space="preserve">Dobava materiala in izdelava podlog za tlake v sestavi:
- toplotna izolacija ESP 150 ekspandiran polistiren SIST EN 13163, (lambda d=max 0,034W/m.K), lambda Q 10% def=150kPa, plošče s stopničastimi preklopi, prosto položene na podlago, npr .Fragmat EPS  150 ali enakovredno - 8cm, 
- ločilnega sloja iz PE folije
- sistemska aluminizirana folije za polaganje cevi talnega gretja (oz. sistemske plošče iz EPS), pred nalivanjem cementnega estriha.
- cementni estrih kot zaključni sloj podloge za tlake T1 in T1a v debelini 7cm ne sme imeti razpok, poroznih mest, površina pa mora biti gladka. Pri izdelavi je potrebno paziti na predpisane debeline posameznih plasti in višino tlaka v posameznem prostoru. Izvajalec vključi v cene tudi vse tehnične zahteve opisane v projektu pod sestave tlakov. Vse slabo izdelane podloge tlakov gredo v breme izvajalca podloge. Tlak je potrebno do pridobitve popolne trdnosti negovati in zaščititi. V sloju estriha je predviden razvod za talno ogrevanje. Izdelava estriha naj predvideva izvedbo končne obrabne plasti terazzo tlaka mokro na mokro zaradi zagotavljanja kvalitetnejše izvedbe. V kolikor se izvaja suho na mokro je potrebno zagotoviti sprijemnost litih betonov z ustreznimi predpremazi!
</t>
    </r>
    <r>
      <rPr>
        <b/>
        <sz val="10"/>
        <rFont val="Arial Narrow"/>
        <family val="2"/>
        <charset val="238"/>
      </rPr>
      <t xml:space="preserve">T1a
</t>
    </r>
  </si>
  <si>
    <t xml:space="preserve">Vgradnja po meri izdelane instalacijske talne kinete dim 220/130mm v tlak prostora, polaganje na hidroizolacijo in fiksiranje s PU lepilom.
</t>
  </si>
  <si>
    <r>
      <t xml:space="preserve">Dobava vsega materiala in izdelava nenosilnih zidov in obzidava instalacijskih ravnin penobetonskimi bloki  deb 15 cm,  zidanje sten z  lepilno maso za penobeton, napravo odprtin za instalacije po načrtu, dobava materiala in naprava malte, postavitev in premeščanje delovnih odrov in druga pomožna dela.  
Obračun: po m3 sezidanega zidu,odprtine manjše od 0,5 m2 se ne odbijajo.
</t>
    </r>
    <r>
      <rPr>
        <b/>
        <sz val="10"/>
        <rFont val="Arial Narrow"/>
        <family val="2"/>
        <charset val="238"/>
      </rPr>
      <t xml:space="preserve">Z3
</t>
    </r>
  </si>
  <si>
    <t xml:space="preserve">Vzidave in zidarske obdelave elektro omaric, razdelilcev, hidrantnih  omar, vodomerov,  regulacijskih  in  tehnoloških naprav do velikosti 1,00 m2.
</t>
  </si>
  <si>
    <t xml:space="preserve">krilna revizijska vratca z vgrajeno MK ploščo dim 800 x 400 x 12,5 mm, odpiranje na "push", pridržanje z magnetom.
</t>
  </si>
  <si>
    <r>
      <t xml:space="preserve">Kompletna izvedbe montažne predelne stene z vgrajeno kaseto za drsna vrata d = 100 mm, W111 enojna kovinska podkonstrukcija CW d = 75 mm, obojestranska enooslojna obloga z vododpornimi mavčnimi ploščami d = 12,5 mm, samonosna izolacija d = 75 mm, min. zvočna izolativnost Rw = 54 dB, bandažirano v kvaliteti K2, višina stene do 2,40 m, vključno  z  vsemi  potrebnimi  odri  in  prenosi ter transporti. Uporabiti PVC vogalnike.
</t>
    </r>
    <r>
      <rPr>
        <b/>
        <sz val="10"/>
        <rFont val="Arial Narrow"/>
        <family val="2"/>
        <charset val="238"/>
      </rPr>
      <t xml:space="preserve">Z5
</t>
    </r>
  </si>
  <si>
    <r>
      <t xml:space="preserve">Izdelava predpremaza z emulzijo, dvakratno kitanje in brušenje </t>
    </r>
    <r>
      <rPr>
        <u/>
        <sz val="10"/>
        <rFont val="Arial Narrow"/>
        <family val="2"/>
        <charset val="238"/>
      </rPr>
      <t xml:space="preserve">mavčno kartonskega stropa, </t>
    </r>
    <r>
      <rPr>
        <sz val="10"/>
        <rFont val="Arial Narrow"/>
        <family val="2"/>
        <charset val="238"/>
      </rPr>
      <t xml:space="preserve">kompletno po predpisih in navodilih proizvajalca, z vsemi pomožnimi deli, odri in transporti.
</t>
    </r>
    <r>
      <rPr>
        <b/>
        <sz val="10"/>
        <rFont val="Arial Narrow"/>
        <family val="2"/>
        <charset val="238"/>
      </rPr>
      <t xml:space="preserve">ST03
</t>
    </r>
  </si>
  <si>
    <t xml:space="preserve">Fugiranje stikov tlaka s stenami s TE kitom sive barve.
</t>
  </si>
  <si>
    <r>
      <t xml:space="preserve">Dobava in montaža  terazzo betonskega  elementa ograje , vertikalni element viš 120cm, deb 18 cm , konzole šir 60 cm z odkapom , deb 15cm,  izdelanega  po detajlu projektanta. Pod kapo element je vgrajen linijski LED profil za kar je potrebno predvideti dovod elektrike iz prostora galerije. Ograja sestoji iz 7 kosov dolžine 208cm. Elementi kape ograje se izdelajo ločeno in naknadno sidrajo na vrh ograjnega zidca. Elementi ograje so sidrani v AB ploščo. Vse se izdela po detajlnem načrtu arhitekture in gradbenih konstrukcij.
Agregat betonske mešanice C30/37, XF4 uskladiti z obstoječim elementom ograje. Površinska obdelava elementa z grobim in finim brušenjem. Betonske elemente po končanih delih impregnirati s hidrofobnim sredstvom na osnovi silanov za povečanje obstojnosti.
Tehnologija vgradnje predvidoma:
- prefabricirani kos ograjnega zidca se z dvigalom pozicionira nad sidrne ploščice (na zobu plošče vgrajene sidrne montažne ploščice na razmaku 67cm (3 kom na element ograje)., vbetonirane v zob novega roba AB stropne plošče in delovno točkovno privari
- izpuščena armatura iz prefabrikata se poveže in privari na izpostavljeno armaturo roba obstoječe plošče armaturo
- preostali medprostor med ograjo in AB ploščo se dokončno zalije z betonom C30/37.
Obračun komplet z armaturo na tekoči meter ograje.
</t>
    </r>
    <r>
      <rPr>
        <b/>
        <sz val="10"/>
        <rFont val="Arial Narrow"/>
        <family val="2"/>
        <charset val="238"/>
      </rPr>
      <t>izvedba po detajlu D03</t>
    </r>
    <r>
      <rPr>
        <sz val="10"/>
        <rFont val="Arial Narrow"/>
        <family val="2"/>
        <charset val="238"/>
      </rPr>
      <t xml:space="preserve">
</t>
    </r>
  </si>
  <si>
    <r>
      <t xml:space="preserve">Izdelava po meri in montaža talne pohodne instalacijske kinete dim 130 / 220 mm iz nerjavne pločevine z  vrtljivimi vratci. Kineta opremljena delno s fiksnim pokrovom, vijačenim v podporne prečke iz C ali [] profila 20x20 z RF vijakom DIN 7661, delno s krilnimi dvižnimi vratci. Pokrovi in vratca v segmentih dolžine 500mm vzdolž kinete, na strani zidu zatesnjena s gumi profilom iz mehke gume za izvod instalacijskih kablov (princip talne doze). 
Zgornja vidna površina obdelana kot satiniran INOX. Vključno z vsem pritrdilnim materialom in tesnjenjem s TE kitom sive barve na stiku s tlakom
</t>
    </r>
    <r>
      <rPr>
        <b/>
        <sz val="10"/>
        <rFont val="Arial Narrow"/>
        <family val="2"/>
        <charset val="238"/>
      </rPr>
      <t xml:space="preserve">izdelava po detajlu D04
</t>
    </r>
  </si>
  <si>
    <r>
      <rPr>
        <b/>
        <sz val="10"/>
        <rFont val="Arial Narrow"/>
        <family val="2"/>
        <charset val="238"/>
      </rPr>
      <t>OP02</t>
    </r>
    <r>
      <rPr>
        <sz val="10"/>
        <rFont val="Arial Narrow"/>
        <family val="2"/>
        <charset val="238"/>
      </rPr>
      <t xml:space="preserve">
Dobava in vgradnja celostenske omare s krilnimi vrati, višine 230-260cm, globine 70cm. Korpus - 1m segmenti iz belega iverala. Fronte iz MDF z rebrasto površino - vrezkani utori, debeloslojno lakirane z večslojnim PU lakom visoke kvalitete po NCS S2002-Y50R. Odpiranje vrat na push, pridržanje z magnetom, vrata trapezne oblike, širine 1m.
V omari vgrajena tehnika - prezračevalna naprava in prezračevalni kanali skladno z načrtom strojnih instalacij - preko prezračevalnih rešetk se izvede lesena perforirana obloga iz vertikalnih letvic na razmiku, rezanih po naklonu stropne plošče, na črno barvani podkonstrukciji. Letvice barvane po NCS z enako barvo kot fronte omar. Za letvicami nameščena insektna mreža. Na mestu klima enot in prezračevalnih rešetk letvična obloga demontabilna za servisiranje instalacij - 5 kom. Izdelava po shemi. 
</t>
    </r>
    <r>
      <rPr>
        <b/>
        <sz val="10"/>
        <rFont val="Arial Narrow"/>
        <family val="2"/>
        <charset val="238"/>
      </rPr>
      <t xml:space="preserve">Izvedbo pred naročilom obvezno uskladiti s projektom razstavne opreme in izvedbo strojnih instalacij.
</t>
    </r>
  </si>
  <si>
    <r>
      <rPr>
        <b/>
        <i/>
        <sz val="10"/>
        <rFont val="Arial Narrow"/>
        <family val="2"/>
        <charset val="238"/>
      </rPr>
      <t>OP01</t>
    </r>
    <r>
      <rPr>
        <sz val="10"/>
        <rFont val="Arial Narrow"/>
        <family val="2"/>
        <charset val="238"/>
      </rPr>
      <t xml:space="preserve">
Izdelava celostenskega ogledala iz polirane INOX pločevine, kaširane na podlago ali laminirane HPL plošče, pritrjene na podkonstrukcijo na AB steno. Laminirano z visokokakovostnim laminatom, ustreza FUNDERMAX Alu Dimmed Mirror (M013).
Raster plošč: višina v enem kosu 258cm, širina standardni format proizvajalca 120cm, polaganje od robov proti sredini.
Na sredini se v sklopu ogledala izvedejo skrita vrata preko stenske niše s prostorom toplotne podpostaje. »Push« odpiranje in pridržanje z magnetom, brez vidnih tečajev. Celotno ogledalo mora biti v eni ravnini. Stike med ploščami izdelati z min fugo 2-3mm, robovi »mikro« posneti.</t>
    </r>
  </si>
  <si>
    <t xml:space="preserve">Zakoličenje osi montažnih kanalet z označitvijo mest, kjer bodo priključki na revizijske elemente, kjer bodo požiralniki, revizijski jaški, priključki na cevi,  naprava geodetskega posnetka in vris v kataster.
</t>
  </si>
  <si>
    <t xml:space="preserve">Postavitev gradbenih profilov na vzpostavljeno os trase kanala, ter določitev nivoja za merjenje globine izkopa in polaganje kanala 
</t>
  </si>
  <si>
    <t xml:space="preserve">Dobava in vgrajevanje betona trdnostnega razreda C16/20 (MB 20), preseka  od  0.12-0,20  m3/m2 v  minimalno z armaturnimi mrežami armirane konstrukcije temeljnih pet za obbetoniranje zbiralnih revizijskih elementov  in za posteljice za vbetoniranje pohodnih in povoznih zbirnih dežnih kanalet z regami  za odvodnjavanje iz tlakovanih površin parka. Izvedba  z vsemi pomožnimi deli in transporti. 
</t>
  </si>
  <si>
    <t xml:space="preserve">Armatura : dobava, rezanje,  polaganje in vezanje armaturnih Q mrež (Q 226 ali 308), ki se vgradijo v temeljne pete pod zbirnimi jaški in kanaletami.  Armaturne mreže MAG 500/560 (Q 308) s preklopnimi stiki, vgraditev v spodnjo tretjino debeline, v spodnji širini temeljnih pet, centrično  pod kanaletami. Količina je ocenjena. Ostanki Q armaturnih mrež!
</t>
  </si>
  <si>
    <t xml:space="preserve">Plitvi strojno -ročni izkop terena III.ktg za kanalizacijo, širino izkopa do 0,60m, globine 0.40 m z odlaganjem na rob izkopa.
</t>
  </si>
  <si>
    <t xml:space="preserve">Planiranje dna kanala ter priprava posteljice za polaganje  kanalizacijskih cevi s točnostjo +-2 cm 
</t>
  </si>
  <si>
    <t xml:space="preserve">Izdelava naklonskega betona nad stropno ploščo objekta galerije v debelini 7-15cm. Beton kvalitete C25/30, XC2. V sloj betona vgrajena linijska kanaleta.
</t>
  </si>
  <si>
    <t xml:space="preserve">Dobava materiala in izdelava kompletne dvoslojne kvalitetne horizontalne hidroizolacije na naklonski beton, pod finalnim tlakom pločnika.  Izvedba iz sledečih plasti:
 izdelava zalikane cementne prevleke s fino cem. malto  1:2 v deb. 1 cm za gladko podlago horizontalne hidroizolacije pod tlaki 
1 x bitumenski premaz na cem. prevleko ( 0,3 kg/m2 ) 
2 x polnovarjeni kvalitetni polimer - bitumenski trakovi ( PP, npr Izotekt T4 ali podobne kvalitete ) Od zunanjih zidovih hor. hidroizolacijo zvariti z vertikalno, oziroma pri nepodkletenem delu zavihati navzgor do zg. kote tlaka.
Hidroizolacija speljana v linijsko kanaleto.
</t>
  </si>
  <si>
    <r>
      <t xml:space="preserve">Pred izvedbo mora izvajalec izdelati projekt betona
</t>
    </r>
    <r>
      <rPr>
        <b/>
        <sz val="10"/>
        <rFont val="Arial Narrow"/>
        <family val="2"/>
        <charset val="238"/>
      </rPr>
      <t xml:space="preserve">TZ1
</t>
    </r>
  </si>
  <si>
    <r>
      <t xml:space="preserve">Dobava vsega materiala in izdelava  AB tlaka deb 10cm z betonom C20/25, XF4, preseka 0,12-0,20m3/m2, za izdelavo tlaka mačje glave, površina brušena, impregnirana s hidrofobnim sredstvom za beton, kompletno  vsemi pomožnimi deli.   
</t>
    </r>
    <r>
      <rPr>
        <b/>
        <sz val="10"/>
        <rFont val="Arial Narrow"/>
        <family val="2"/>
        <charset val="238"/>
      </rPr>
      <t xml:space="preserve">atrij-bordure
</t>
    </r>
  </si>
  <si>
    <r>
      <rPr>
        <sz val="10"/>
        <color indexed="8"/>
        <rFont val="Arial Narrow"/>
        <family val="2"/>
        <charset val="238"/>
      </rPr>
      <t>Zahteve po kakovosti so povzete po standardu za cementno betonsko vozišče (TSC 06.420 Vezane obrabno-nosilne plasti – cementni beton). TSC določa tehnične pogoje in način gradnje obrabno-nosilnih plasti voziščnih konstrukcij s cementnim betonom .
V TSC so opredeljene naslednje zahteve in postopki:
- zahteve za kakovost osnovnih materialov (specifična zahteva za obrabno nosilni kameni agregat Dmax=16 mm, granulometrična krivulja po Plečnikovem vzorcu, za svetli in temni zgornji beton, dvoplastnost-nosilni in obrabni beton)
- zahteve za kakovost proizvedene cementno betonske mešanice (zahteve po obstojnosti, trdnost C30/37-osnovni beton, C35/45 -obrabni sloj, enaka struktura površine, barva, dvoplastnost)
- postopki za vgrajevanje in negovanje cementno betonske mešanice (ročno in/ali strojno)  
- zahteve za kakovost izvedenih del (geometrijska natančnost , robovi)
- postopki za prevzem zgrajene betonske plasti (drsnost, ravnost).
Po tej TSC so zgrajene cementno betonske obrabnonosilne plasti primerne za voziščne konstrukcije. Ker je betonska ploščad Kongresnega trga namenjena le za sprehajališče ter občasno za uporabo srednje težke prometne obremenitve (vzdrževanje, zimska služba, dostavna vozila za prireditve) veljajo specifični pogoji za gradnjo  in vzdrževanje, ki jih predpiše projektant v PIZ in POV (projekt za obratovanje in vzdrževanje). 
Proizvajalec je dolžan izvajati notranjo kontrolo kakovosti po zahtevah TSC (poskusno polje) ter izvesti tekoče preskuse. Pogostost preskusov je določena v TSC. Če pogostost kakšne preiskave ni predpisana, je najmanjša količina 1 preskus/zahtevano lastnost (s potrebno količino vzorcev, najmanj pa 3 kos). 
Zunanja kontrola  ima vlogo dokazovanja kakovosti proizvodov ob sprejemu za Naročnika, po načelu naključnega preverjanja, po zahtevah TSC – zunanja kontrola. Obseg kontrole potrdi Naročnik v ponudbi Izvajalca zunanje kontrole.
Dekorativni tlak ploščadi Kongresnega trga je štokani beton C30/37 iz mešanice barvnih granilij »nero ebano« in »bianco carrara« ter belega oziroma sivega cementa. Površina tlaka je v rastru cca 4,25 x 5,50 m osno  v svetlejši izvedbi, vzdolžni in prečni trakovi pa v temnejši izvedbi širine 40 cm. drsnost površine &gt;45.</t>
    </r>
    <r>
      <rPr>
        <sz val="10"/>
        <color indexed="8"/>
        <rFont val="Arial"/>
        <family val="2"/>
        <charset val="1"/>
      </rPr>
      <t xml:space="preserve">
</t>
    </r>
  </si>
  <si>
    <t>Tehnološko je izvedba tlaka predvidena na sledeče:
 1.) Vgrajevanje litega betona C25/30 v naklonih končne površine v variabilni debelini od 5-15cm.
2.) Premaz očiščene površine z mešanico lateksa in cementa za oprijemljivost, če se ne izvaja mokro na mokro.
3.) Opažanje rastrov s kovinskimi opaži.
4.) Dobava in polaganje tekstilnih mrež za armiranje tlaka.
5.) Betoniranje zaključne plasti tlaka debeline 7 cm po potrjenem vzorcu za svetle tlake z ravnanjem s helikopterji, negovanjem betona in zaščito pred izsušitvijo.
6.) Razopaženje rastra, prednamaz z elastosilom in betoniranje tlaka po potrjenem vzorcu za temne tlake z negovanjem in zaščito površine.
7.) Štokanje kompletne površine s sesanjem prašnih delcev, nakladanjem in odvozom na deponijo gradbenih odpadkov.
8.) Zarezovanje stikov s posnetim robom med svetlimi in temnimi betoni - delovni stik
Skladno s specifikacijo za zagotavljanje kakovosti vgrajenih materialov.
"Pred izvedbo mora izvajalec izdelati projekt betona.</t>
  </si>
  <si>
    <t>Galerija Emonska vrata</t>
  </si>
  <si>
    <t xml:space="preserve">Rušenje in odstranitev - strojno / ročni izkop znotraj objekta, obstoječih slojev talne sestave deb. do 40cm in sicer:                                             
- finalna obloga iz teraco plošč d=3 cm,                       
- armiran estrih s talnim gretjem d=5 cm,                               
- toplotna izolacija (ekspandiran polistiren) d=5 cm,
- bitumenska hidroizolacija d=0,5cm
- izravnalni beton d=6 cm,
- utrjeno nasutje d=20 cm,
vključno odvoz ruševin na stalno deponijo in plačilo taks. </t>
  </si>
  <si>
    <t>Ročni odkop morebitnih instalacij v terenu III. in IV. kategorije na lokaciji objekta z odmetom na rob izkopa (količina ocenjena)</t>
  </si>
  <si>
    <t>Strojno utrjevanje tampona z vibracijsko ploščo ali vibrovaljarjem do zbitosti 50 Mpa.</t>
  </si>
  <si>
    <t>Izvedba zaokrožnice z epoksidno maso na stiku talna plošča - stena.</t>
  </si>
  <si>
    <t>Izvedba nove hidroizolacije v sestavi:                              
- hladni bitumenski premaz 0,3 kg/m2,                            
- hidroizolacija: polimer bitumenska (aPP), 0,4 cm, dvoslojna, po zahtevah SIST DIN 18195 (del 4).</t>
  </si>
  <si>
    <t>4.</t>
  </si>
  <si>
    <t xml:space="preserve">PROJEKTANTSKI POPIS </t>
  </si>
  <si>
    <t>V sklopu posamezne postavke mora biti zajet ves material, delo, drobni in pritrdilni material za potrebno vgradnjo, vključno z usklajevanji na objektu, vsemi preboji do fi 40mm, oziroma 40x40mm ter prevozom materiala na gradbišče.</t>
  </si>
  <si>
    <t>Dobava in montaža / Opis</t>
  </si>
  <si>
    <t>Enota</t>
  </si>
  <si>
    <t>Količina</t>
  </si>
  <si>
    <t>Cena/enoto</t>
  </si>
  <si>
    <t>Skupna cena</t>
  </si>
  <si>
    <t>I.</t>
  </si>
  <si>
    <t>SVETILKE</t>
  </si>
  <si>
    <t>T1,T2,T3,T4-</t>
  </si>
  <si>
    <t>Vgradna tračnica
sistem "48" PROFIL S23 3m/kos BEL</t>
  </si>
  <si>
    <t>m</t>
  </si>
  <si>
    <t>S1.1-</t>
  </si>
  <si>
    <t>REFLEKTOR NA TRAČNICI
"48" S40 LED 6,6W 3000K 48V IP20 668lm CRI90/35° BEL, DALI</t>
  </si>
  <si>
    <t>S1.2-</t>
  </si>
  <si>
    <t>SVETILO NA TRAČNICI
sistem "48" AM13 LED 12,6W 3000K 48V IP20 1390lm CRI90/120° _60cm_BEL, DALI</t>
  </si>
  <si>
    <t>S1.3-</t>
  </si>
  <si>
    <t>SVETILO NA TRAČNICI - WALWASH
sistem "48" CM10 LED 10x1,5W 3000K 48V IP20 1620lm CRI90/38° BELl, DALI, ustreza iGuzzini Laser Blade XS</t>
  </si>
  <si>
    <t>S2-</t>
  </si>
  <si>
    <t>NADGRADNO SVETILO, 
ustreza LASER BLADE XS WALL WASHER CEILING, bel 17W, 3000K, 1550lm, komplet z napajalnikom MZ85</t>
  </si>
  <si>
    <t>S3-</t>
  </si>
  <si>
    <t>VGRADNO SVETILO
ustreza OKI V MINI LED 8,9W 3000K 230V IP54 946lm CRI90/48° BEL DIM</t>
  </si>
  <si>
    <t>L1-</t>
  </si>
  <si>
    <t>LED SVETLOBNA LINIJA PO NAČRTU l=1,2m
tip: profil 17,5*7,0mm, 9,6W/m, 860lm/m, komplet z napajalnikom LED POWER SUPPLY 20W 24V IP67</t>
  </si>
  <si>
    <t>kompl.</t>
  </si>
  <si>
    <t>L2-</t>
  </si>
  <si>
    <t>LED SVETLOBNA LINIJA PO NAČRTU l=5,5m
tip: profil 17,5*7,0mm, 9,6W/m, 860lm/m, komplet z napajalnikom LED POWER SUPPLY 60W 24V IP67</t>
  </si>
  <si>
    <t>L3-</t>
  </si>
  <si>
    <t>LED SVETLOBNA LINIJA PO NAČRTU l=3,7m
tip: profil 17,5*7,0mm, 9,6W/m, 860lm/m, komplet z napajalnikom LED POWER SUPPLY 60W 24V IP67</t>
  </si>
  <si>
    <t>ZL4-</t>
  </si>
  <si>
    <t>LED SVETLOBNA LINIJA PO NAČRTU l=9m,  LED PROFIL dim 39x49mm, ustreza ESSECI PROFREEL, komplet z napajalnikom LED POWER SUPPLY 150W 24V IP67</t>
  </si>
  <si>
    <t>Nastavni nosilci za spuščeno vgradnjo, Alu [] 60/30 profil, dolžine 100mm, sidrano v strop utora v AB nosilcu, z vsem pritrdilnim materialom</t>
  </si>
  <si>
    <t>ZL5-</t>
  </si>
  <si>
    <t>LED SVETLOBNA LINIJA PO NAČRTU l=3,7m, vgrajena v zaščitni profil po detajlu
tip: profil 17,5*7,0mm, 9,6W/m, 860lm/m, komplet z napajalnikom LED POWER SUPPLY 60W 24V IP67</t>
  </si>
  <si>
    <t>Z1-</t>
  </si>
  <si>
    <t>TALNO VGRADNO ZUNANJE SVETILO IP67
ustreza: LINEALUCE MINI 37 recessed, 7,1W, 3000K, 1800lm, koda: BW21, komplet z vgradno kaseto X518 ter napajalnikom DRIVER 24V IP67, 40W</t>
  </si>
  <si>
    <t>SVETILKE - SKUPAJ:</t>
  </si>
  <si>
    <t>II.</t>
  </si>
  <si>
    <t>INŠTALACIJSKI MATERIAL</t>
  </si>
  <si>
    <t>Kabel po stropu in stenah uvlečen v inštalacijske cevi nadometno, po tleh podometno v inštalacijske cevi v tlaku:</t>
  </si>
  <si>
    <t>V sklopu kabla mora biti upoštevan strošek in drobni material za zaključek na sponkah in priklop kabla v razdelilniku, ter obstojna označitev tokokroga v razdelilniku.</t>
  </si>
  <si>
    <t>-</t>
  </si>
  <si>
    <t>NYM-J 3 x 1,5 mm2</t>
  </si>
  <si>
    <t>NYM-J 4 x 1,5 mm2</t>
  </si>
  <si>
    <t>NYM-J 3 x 2,5 mm2</t>
  </si>
  <si>
    <t>NYM-J 3 x 4 mm2</t>
  </si>
  <si>
    <t>LIYCY 4 x 1,5 mm2</t>
  </si>
  <si>
    <t>LIYCY 5 x 1,5 mm2</t>
  </si>
  <si>
    <t>JY(St)Y 1x2x0,8mm</t>
  </si>
  <si>
    <t>UTP kat 6</t>
  </si>
  <si>
    <t>Vodnik za izenačevanje potencialov, delno v cevi:</t>
  </si>
  <si>
    <t>H07V-K 6 mm2</t>
  </si>
  <si>
    <t>H07V-K 10 mm2</t>
  </si>
  <si>
    <t>H07V-K 16 mm2</t>
  </si>
  <si>
    <t>PVC cev:</t>
  </si>
  <si>
    <t>polaganje po stropu in stenah nadometno, pod oblogami samougasna, po tleh podometno v tlaku, komplet z delom in materialom za vgradnjo</t>
  </si>
  <si>
    <t>fi 23, rebrasta</t>
  </si>
  <si>
    <t>PN 16, 23</t>
  </si>
  <si>
    <t>Gibljiva PVC cev, dolžine 30cm, komplet s pripadajočimi uvodnicami</t>
  </si>
  <si>
    <t>Inštalacijski kanal, PVC, dimenzij do 5x5cm</t>
  </si>
  <si>
    <t>Točen tip okvirjev določi investitor oziroma arhitekt.</t>
  </si>
  <si>
    <t>GW 44 008</t>
  </si>
  <si>
    <t>Stalni priključek, podometne oziroma nadometne izvedbe, komplet</t>
  </si>
  <si>
    <t>Talna doza mora omogočati priklop porabnika ob zaprtem pokrovu. Izvedba talne doze mora biti prilagojena možnosti izvedbe za vgradnjo dveh podatkovnih vtičnic.</t>
  </si>
  <si>
    <t>Dvojna vtičnica z zaščitnim kontaktom, 16A, 250V, vgrajena v zidni kanal</t>
  </si>
  <si>
    <t>Trojna vtičnica z zaščitnim kontaktom, 16A, 250V, vgrajena v talno dozo</t>
  </si>
  <si>
    <t xml:space="preserve">Razne nadometne razvodne doze do velikosti fi76 oziroma 100x100, komplet </t>
  </si>
  <si>
    <t>Izdelava spojev izenačevanja potencialov, komplet z objemkami oz. drobnim materialom</t>
  </si>
  <si>
    <t>Priklop, komplet z drobnim materialom:</t>
  </si>
  <si>
    <t>ventilatorja</t>
  </si>
  <si>
    <t>omarice talnega ogrevanja</t>
  </si>
  <si>
    <t>termostata talnega ogrevanja</t>
  </si>
  <si>
    <t>prezračevalne naprave (3,5kW)</t>
  </si>
  <si>
    <t>krmilnika prezračevalne naprave</t>
  </si>
  <si>
    <t>zunanje enote klime (3,2kW)</t>
  </si>
  <si>
    <t>črpalk do 0,2kW</t>
  </si>
  <si>
    <t>elementov avtomatike (tipala, ventili, merilni elementi, ...)</t>
  </si>
  <si>
    <t>Meritve električnih inštalacij splošnih inštalacij, komplet</t>
  </si>
  <si>
    <t xml:space="preserve">Usklajevanje s strojnimi inštalacijami ter sodelovanje pri preizkusu naprav </t>
  </si>
  <si>
    <t>Meritve električnih inštalacij za strojne naprave, komplet</t>
  </si>
  <si>
    <t>INŠTALACIJSKI MATERIAL - SKUPAJ:</t>
  </si>
  <si>
    <t>RAZDELILNIKI</t>
  </si>
  <si>
    <t>Velja za vse razdelilnike</t>
  </si>
  <si>
    <t>izdelava označb tokokrogov in sponk</t>
  </si>
  <si>
    <t>kabelske uvodnice</t>
  </si>
  <si>
    <t>zatesnitev uvodnic</t>
  </si>
  <si>
    <t>zaščitna prekrivna plošča za preprečitev dotika</t>
  </si>
  <si>
    <t>POK korita za polaganje kablov</t>
  </si>
  <si>
    <t>označba razdelilnika v skladu s predpisi</t>
  </si>
  <si>
    <t>predviden žep za namestitev vezalne sheme razdelilnika</t>
  </si>
  <si>
    <t>izdelava vezalne sheme po dejanskem stanju  in namestitev vezalne sheme v razdelilnik</t>
  </si>
  <si>
    <t>priklop, meritve, preizkus in spuščanje v pogon</t>
  </si>
  <si>
    <t>inštalacijsko stikalo</t>
  </si>
  <si>
    <t>63A, 3p, v omari</t>
  </si>
  <si>
    <t>inštalacijski odklopnik:</t>
  </si>
  <si>
    <t>B/10A, 1p</t>
  </si>
  <si>
    <t>C/20A, 1p</t>
  </si>
  <si>
    <t>kombinirano zaščitno stikalo:</t>
  </si>
  <si>
    <t>B10/0,03A, 2p</t>
  </si>
  <si>
    <t>C16/0,03A, 2p</t>
  </si>
  <si>
    <t>prenapetostna zaščita, Protec C</t>
  </si>
  <si>
    <t>vrstne sponke</t>
  </si>
  <si>
    <t>drobni in vezni material</t>
  </si>
  <si>
    <t>ožičenje med elementi, drobni in vezni material</t>
  </si>
  <si>
    <t>SKUPAJ:</t>
  </si>
  <si>
    <t>KOS</t>
  </si>
  <si>
    <t>bremensko stikalo, 25A, 1p, na vratih</t>
  </si>
  <si>
    <t>izbirno stikalo, 10A, 1-0-2, na vratih</t>
  </si>
  <si>
    <t>B/10 A, 1p</t>
  </si>
  <si>
    <t>C/4 A, 1p</t>
  </si>
  <si>
    <t>C/10 A, 1p</t>
  </si>
  <si>
    <t>C/16,20 A, 1p</t>
  </si>
  <si>
    <t>kontaktor, 10A, 230V</t>
  </si>
  <si>
    <t>vgraditev elektronskega regulatorja komplet z vezavo in priklopom tokokrogov</t>
  </si>
  <si>
    <t>vtičnica z zaščitnim kontaktom, vgrajena na razdelilnik, 16A, 250V</t>
  </si>
  <si>
    <t>RAZDELILNIKI - SKUPAJ:</t>
  </si>
  <si>
    <t>III.</t>
  </si>
  <si>
    <t>SIGNALNO KOMUNIKACIJSKE INŠTALACIJE</t>
  </si>
  <si>
    <t>Kabel uvlečen v inštalacijske cevi po tleh podometno v tlaku, po stenah v inštalacijske cevi nadometno:</t>
  </si>
  <si>
    <t>PPL 2x1,5mm2</t>
  </si>
  <si>
    <t>PN 23</t>
  </si>
  <si>
    <t>Kabelska polica, komplet z veznim, obešalnim in pritrdilnim priborom (višine konzol od 10cm do 50cm)</t>
  </si>
  <si>
    <t>PK 50, s pokrovom</t>
  </si>
  <si>
    <t>Podatkovna vtičnica, dvojna, RJ 45 kat 6, s protiprašnim pokrovčkom, komplet z zaključevanjem kabla:</t>
  </si>
  <si>
    <t>vgrajena v zidni kanal</t>
  </si>
  <si>
    <t>vgrajena v talno dozo</t>
  </si>
  <si>
    <t>Nadometna komunikacijska omarica KO-GEV, predvidena kot tipska nadometna omarica za vgradnjo do 48 elementov, ter vrati s hladilnimi režami, komplet z vgrajenimi elementi:</t>
  </si>
  <si>
    <t>nadometna vtičnica, 16A, 250V</t>
  </si>
  <si>
    <t>zaključni UTP konektor do 30 kos</t>
  </si>
  <si>
    <t>optični panel</t>
  </si>
  <si>
    <t>(ostala oprema ni predmet načrta)</t>
  </si>
  <si>
    <t>Izvedba priklopa kablov v obstoječi komunikacijski omarici, bakrene in optične povezave, komplet s spojnimi elementi</t>
  </si>
  <si>
    <t>Izvedba meritev celotnega podatkovnega omrežja (do 30 linij) v skladu z merilnimi standardi. Izdelava poročila o vseh meritva, predaja meritev v elektronski obliki PDF in elektronski obliki merilnega inštrumenta.</t>
  </si>
  <si>
    <t>SIGNALNO KOMUNIKACIJSKE INŠTALACIJE - SKUPAJ:</t>
  </si>
  <si>
    <t>IV.</t>
  </si>
  <si>
    <t>POMOŽNO GRADBENA IN PRIPRAVLJALNA DELA</t>
  </si>
  <si>
    <t>Izdelava prebojev do fi 100 v betonski steni</t>
  </si>
  <si>
    <t>Gradbiščna omarica, komplet s postavitvijo in priklopom na obstoječi dovod, komplet s spojnimi elementi</t>
  </si>
  <si>
    <t>Kabel za priklop gradbene omarice, kabel tip NYY-J 5x10mm2, komplet s priklopom v obstoječem razdelilniku</t>
  </si>
  <si>
    <t>Izvedba začasnega priklopa (meritev) ni predmet načrta.</t>
  </si>
  <si>
    <t>POMOŽNO GRADBENA IN PRIPRAVLJALNA DELA - SKUPAJ:</t>
  </si>
  <si>
    <t>REKAPITULACIJA</t>
  </si>
  <si>
    <t>€</t>
  </si>
  <si>
    <t>PRED ODDAJO ZAVEZUJOČE PONUDBE JE POTREBNO PREVERITI</t>
  </si>
  <si>
    <t>IN PO POTREBI PRILAGODITI CELOTNO AVTOMATIKO SEŠTEVANJA PONUDBE.</t>
  </si>
  <si>
    <t>V popisu so navedena komercialna imena materialov, naprav, opreme, ipd. zgolj zaradi določitve kvalitete in izgleda. Ponujen material in oprema morajo biti enake ali boljše kvalitete in izgleda kot je določeno s popisom. Odstopanja so dopustna samo v primeru enake ali izboljšane kvalitete oz funkcije in izgleda ob pogoju predhodne potrditve projektanta, odgovornega vodje projekta, nadzora in naročnika. V primeru, da posamezni elementi po kvaliteti in izgledu niso predpisani, mora ponudnik ob oddaji ponudbe navesti ponujeno kvaliteto in izgled ter pred izvedbo pridobiti potrditev projektanta, odgovornega vodje projekta, nadzora in naročnika.</t>
  </si>
  <si>
    <r>
      <t xml:space="preserve">OM3 4x50/125
</t>
    </r>
    <r>
      <rPr>
        <sz val="9"/>
        <rFont val="Arial Narrow"/>
        <family val="2"/>
      </rPr>
      <t>(točen tip pred dobavo uskladiti z investitorjem)</t>
    </r>
  </si>
  <si>
    <t>Cena/EM</t>
  </si>
  <si>
    <t>Cena</t>
  </si>
  <si>
    <t xml:space="preserve">Zakoličenje  osi  kanala  z  odmero  mesta  priključitve  na  javno kanalizacijo.
</t>
  </si>
  <si>
    <t xml:space="preserve">Postavitev gradbenih profilov na os trase priključnega kanala, ter določitev nivoja za merjenje globine izkopa in polaganja cevi
</t>
  </si>
  <si>
    <t xml:space="preserve">Pridobitev dovoljenja za zaporo ceste z ureditvijo režima v času gradnje z obvestili in zavarovanjem gradbišča s predpisano prometno signalizacijo
</t>
  </si>
  <si>
    <t xml:space="preserve">Rušenje obstoječih betonskih tlakov debeline cca 20 cm v širini zgornjega roba izkopa s pravilnim oz.  strojnim izrezom robov, nakladanjem na kamion in odvozom na stalno gradbeno deponijo oddaljeno do 5 km.
13,80 x 1,80 x 0,20 = 4,97      </t>
  </si>
  <si>
    <t xml:space="preserve">m3   </t>
  </si>
  <si>
    <t xml:space="preserve">Strojni in delno ročni izkop jarka za priključni kanal globine 0 do 3,00 m, širine dna 0,50 m, v terenu III - IV kategorije, z odlaganjem materiala 1,00 m od roba izkopa 
- naklon brežine jarka do 60º
celoten izkop
cev             13,80 x 1,20 x 1,20 = 19,87 
revizijski jaški                               3,60
celoten izkop skupaj                    23,47
</t>
  </si>
  <si>
    <t xml:space="preserve">Ročno planiranje dna jarka s točnostjo ± 3 cm po projektiranem padcu
13,80 x 0,50 = 6,90
</t>
  </si>
  <si>
    <t xml:space="preserve">m2  </t>
  </si>
  <si>
    <t xml:space="preserve">Dobava in montaža PVC cevi d 160 mm polno obbetonirano z betonom C 16/20, tesnitev z gumi tesnili.
</t>
  </si>
  <si>
    <t>Dobava in montaža poliestrskega revizijskega jaška ø 800 mm z povratno zaklopko, globine 0,80 m, kompletno z polnilnim pokrovom, ki bo zrakotesen, vodotesen in oblikovanje dna s koritnico in zalikanega betona.</t>
  </si>
  <si>
    <t>Dobava in montaža betonske cevi za jašek ø 60 cm, globine 0,70 m, kompletno z polnilnim pokrovom, ki bo zrakotesen, vodotesen in oblikovanje dna in zalikanega betona.</t>
  </si>
  <si>
    <t>Izvedba preizkusa tesnosti položenih kanalizacijskih PVC cevi.</t>
  </si>
  <si>
    <t>Geodetski posnetek položenega kanalizacijskega priključka in vris v kataster.</t>
  </si>
  <si>
    <t>Zasipavanje jarka z izkopanim materialom s komprimiranjem v slojih po 20 cm; iz izkopnega materiala je odstraniti vse skale, večje od ø 15 cm. Utrjenost mora doseči 95% trdnosti po standardnem Proktorjevem postopku.
celoten izkop                             18,50
odbitki
tlaki (deb. cca 0.60 m)                 12,80
obbetonirana cev     13,80 x 0,12 = 1,65
revizijski jaški 3,14 x 0,40² x 0,80 = 0,40
odbitki skupaj                              14,85</t>
  </si>
  <si>
    <t xml:space="preserve">Nakladanje in odvoz odvečnega materiala na stalno gradbeno deponijo, oddaljeno do 5 km (ali nasip okoliškega terena).
</t>
  </si>
  <si>
    <t xml:space="preserve">SKUPAJ KANALIZACIJSKI PRIKLJUČEK </t>
  </si>
  <si>
    <r>
      <rPr>
        <b/>
        <sz val="12"/>
        <rFont val="Arial Narrow"/>
        <family val="2"/>
      </rPr>
      <t>Načrt priključka</t>
    </r>
  </si>
  <si>
    <r>
      <rPr>
        <sz val="10"/>
        <rFont val="Arial Narrow"/>
        <family val="2"/>
      </rPr>
      <t>EAD-144375</t>
    </r>
  </si>
  <si>
    <r>
      <rPr>
        <sz val="10"/>
        <rFont val="Arial Narrow"/>
        <family val="2"/>
      </rPr>
      <t>Investitor:                                              Mestna občina Ljubljana</t>
    </r>
  </si>
  <si>
    <r>
      <rPr>
        <sz val="10"/>
        <rFont val="Arial Narrow"/>
        <family val="2"/>
      </rPr>
      <t>Mestni trg 1</t>
    </r>
  </si>
  <si>
    <r>
      <rPr>
        <sz val="10"/>
        <rFont val="Arial Narrow"/>
        <family val="2"/>
      </rPr>
      <t>1000 Ljubljana</t>
    </r>
  </si>
  <si>
    <r>
      <rPr>
        <sz val="10"/>
        <rFont val="Arial Narrow"/>
        <family val="2"/>
      </rPr>
      <t>Vrsta in lokacija objekta:                      Galerija Emonska  vrata</t>
    </r>
  </si>
  <si>
    <r>
      <rPr>
        <sz val="10"/>
        <rFont val="Arial Narrow"/>
        <family val="2"/>
      </rPr>
      <t>Kongresni trg</t>
    </r>
  </si>
  <si>
    <r>
      <rPr>
        <sz val="10"/>
        <rFont val="Arial Narrow"/>
        <family val="2"/>
      </rPr>
      <t>parc. št. 3289/2, k. o. Ajdovščina 1725</t>
    </r>
  </si>
  <si>
    <r>
      <rPr>
        <sz val="10"/>
        <rFont val="Arial Narrow"/>
        <family val="2"/>
      </rPr>
      <t>Vrsta projektne dokumentacije:            PZI</t>
    </r>
  </si>
  <si>
    <r>
      <rPr>
        <sz val="10"/>
        <rFont val="Arial Narrow"/>
        <family val="2"/>
      </rPr>
      <t>Vrsta načrta:                                          Kanalizacijski priključek</t>
    </r>
  </si>
  <si>
    <r>
      <rPr>
        <sz val="10"/>
        <rFont val="Arial Narrow"/>
        <family val="2"/>
      </rPr>
      <t>Številka načrta:                                     30/19</t>
    </r>
  </si>
  <si>
    <r>
      <rPr>
        <sz val="10"/>
        <rFont val="Arial Narrow"/>
        <family val="2"/>
      </rPr>
      <t>Datum izdelave načrta:                         26.11.2019</t>
    </r>
  </si>
  <si>
    <r>
      <rPr>
        <sz val="10"/>
        <rFont val="Arial Narrow"/>
        <family val="2"/>
      </rPr>
      <t>Vodja Tehnično investicijskega  sektorja</t>
    </r>
  </si>
  <si>
    <r>
      <rPr>
        <sz val="10"/>
        <rFont val="Arial Narrow"/>
        <family val="2"/>
      </rPr>
      <t>Jože Bogolin</t>
    </r>
  </si>
  <si>
    <r>
      <rPr>
        <sz val="10"/>
        <rFont val="Arial Narrow"/>
        <family val="2"/>
      </rPr>
      <t>Projektivno podjetje:                            JAVNO PODJETJE</t>
    </r>
  </si>
  <si>
    <r>
      <rPr>
        <sz val="10"/>
        <rFont val="Arial Narrow"/>
        <family val="2"/>
      </rPr>
      <t>VODOVOD KANALIZACIJA SNAGA d.o.o. Vodovodna cesta 90</t>
    </r>
  </si>
  <si>
    <r>
      <rPr>
        <sz val="10"/>
        <rFont val="Arial Narrow"/>
        <family val="2"/>
      </rPr>
      <t>Urška Hočevar, univ.dipl.inž.grad.</t>
    </r>
  </si>
  <si>
    <r>
      <rPr>
        <sz val="10"/>
        <rFont val="Arial Narrow"/>
        <family val="2"/>
      </rPr>
      <t>Sodelavci:</t>
    </r>
  </si>
  <si>
    <r>
      <rPr>
        <sz val="10"/>
        <rFont val="Arial Narrow"/>
        <family val="2"/>
      </rPr>
      <t>Željko Mesarić, univ.dipl.inž.arh.</t>
    </r>
  </si>
  <si>
    <r>
      <rPr>
        <sz val="10"/>
        <rFont val="Arial Narrow"/>
        <family val="2"/>
      </rPr>
      <t>3. Popis del in materiala</t>
    </r>
  </si>
  <si>
    <r>
      <rPr>
        <sz val="10"/>
        <rFont val="Arial Narrow"/>
        <family val="2"/>
      </rPr>
      <t>Zemeljska  in gradbena dela za kanal za komunalno odpadno  vodo</t>
    </r>
  </si>
  <si>
    <r>
      <rPr>
        <sz val="10"/>
        <rFont val="Arial Narrow"/>
        <family val="2"/>
      </rPr>
      <t>Zemeljska  in gradbena dela</t>
    </r>
  </si>
  <si>
    <r>
      <rPr>
        <sz val="10"/>
        <rFont val="Arial Narrow"/>
        <family val="2"/>
      </rPr>
      <t>Zap. št.</t>
    </r>
  </si>
  <si>
    <r>
      <rPr>
        <sz val="10"/>
        <rFont val="Arial Narrow"/>
        <family val="2"/>
      </rPr>
      <t>Material</t>
    </r>
  </si>
  <si>
    <r>
      <rPr>
        <sz val="10"/>
        <rFont val="Arial Narrow"/>
        <family val="2"/>
      </rPr>
      <t>Enota</t>
    </r>
  </si>
  <si>
    <r>
      <rPr>
        <sz val="10"/>
        <rFont val="Arial Narrow"/>
        <family val="2"/>
      </rPr>
      <t>Količina</t>
    </r>
  </si>
  <si>
    <r>
      <rPr>
        <sz val="10"/>
        <rFont val="Arial Narrow"/>
        <family val="2"/>
      </rPr>
      <t>m1</t>
    </r>
  </si>
  <si>
    <r>
      <rPr>
        <sz val="10"/>
        <rFont val="Arial Narrow"/>
        <family val="2"/>
      </rPr>
      <t>kos</t>
    </r>
  </si>
  <si>
    <r>
      <rPr>
        <sz val="10"/>
        <rFont val="Arial Narrow"/>
        <family val="2"/>
      </rPr>
      <t>ocena</t>
    </r>
  </si>
  <si>
    <r>
      <rPr>
        <sz val="10"/>
        <rFont val="Arial Narrow"/>
        <family val="2"/>
      </rPr>
      <t>Izvedba priključka iz PVC cevi in fazonskih kosov d 160 mm na javni kanal GRP ø 1200 mm</t>
    </r>
  </si>
  <si>
    <r>
      <rPr>
        <sz val="10"/>
        <rFont val="Arial Narrow"/>
        <family val="2"/>
      </rPr>
      <t>m¹</t>
    </r>
  </si>
  <si>
    <r>
      <rPr>
        <sz val="10"/>
        <rFont val="Arial Narrow"/>
        <family val="2"/>
      </rPr>
      <t>m3</t>
    </r>
  </si>
  <si>
    <t>M4</t>
  </si>
  <si>
    <t>REKAPITULACIJA - STROJNE INSTALACIJE</t>
  </si>
  <si>
    <t>Mestni trg 1</t>
  </si>
  <si>
    <t>1000 Ljubljana</t>
  </si>
  <si>
    <t>Galerija Emonska vrata - rekonstrukcija</t>
  </si>
  <si>
    <t>ID:</t>
  </si>
  <si>
    <t>19-10-05-1</t>
  </si>
  <si>
    <t>DDV (22%):</t>
  </si>
  <si>
    <t>SKUPAJ Z DDV:</t>
  </si>
  <si>
    <t>NAVODILO ZA PRIPRAVO PONUDBE IN IZVEDBO</t>
  </si>
  <si>
    <t>Vsa dela na objektu se morajo izvajati v skladu z načrti ter popisi materiala in del faze PZI.</t>
  </si>
  <si>
    <t>Pri izdelavi ponudbe morajo biti vse spremembe proizvajalcev (tipov) naprav navedene in jasno označene. Spremembe potrdi investitor ali pooblaščeni nadzor nad izvedbo gradnje.</t>
  </si>
  <si>
    <t>Vse naprave in elemente se mora dobaviti z ustreznimi certifikati, atesti, garancijami, navodili za obratovanje in vzdrževanje v slovenskem jeziku.</t>
  </si>
  <si>
    <t>Pri vseh napravah in elementih je potrebno upoštevati transportne in vgradne stroške ter stroške zavarovanja in zaščite.</t>
  </si>
  <si>
    <t>Pri vseh elementih je potrebno upoštevati spojni in tesnilni material.</t>
  </si>
  <si>
    <t>Vse naprave in elemente mora vgraditi strokovno usposobljeno osebje, skladno z podrobnimi navodili proizvajalca. Po potrebi naprave vgradi osebje pooblaščeno za montažo.</t>
  </si>
  <si>
    <t>Pri vseh sistemih se upošteva tlačne preizkus, preizkuse tesnosti in druge potrebne preizkuse s sestavo zapisnikov.</t>
  </si>
  <si>
    <t>Pri vseh napravah je potrebno upoštevati stroške zagona, meritve, nastavitev obratovalnih količin in šolanje predstavnika investitorja, s sestavo zapisnikov.</t>
  </si>
  <si>
    <t>Pri ventilacijskih in klimatizacijskih napravah je potrebno upoštevati zahteve za preskus in prevzem sistema iz  pravilnika o prezračevanju in klimatizaciji stavb.</t>
  </si>
  <si>
    <t>Centralni nadzorni sistem CNS: Vsak krmilnik mora omogočati komunikacijo preko TCP/IP MODBUS protokola.  Omogočati mora branje relevantni podatkov o stanju naprave, obratovalne ure in vse napake z opisi. Omogočati mora vlivanje na delovanje naprave v smislu vklop/izklop in stopenjsko delovanje, če je to potrebno. Vsak krmilnik mora imeti brezpotencialni izhod DO: napaka in digitalni vhod DI: vklop/izklop naprave. V primeru da je možno stopenjsko krmiljenje, mora zagotoviti več DI.. Dobavitelj krmilnika mora ob dobavi izročiti dokumentacijo vseh razpoložljivijh sponk s funkcionalnim opisom. Poleg tega mora izročiti tabelo lokacij spremenljivk, ki jih lahko beremo preko TCP/IP MODBUSA, kot tudi tabelo spremenljivk, na katere lahko vplivamo - vpisujemo vrednosti preko bus povezave. Za vse naprave je zahtevano delovanje po urniku. Urnik se vzpostavi centralno na nadzornem računalniku in se prenese na posamezne naprave.</t>
  </si>
  <si>
    <t>1.1</t>
  </si>
  <si>
    <t>NOTRANJI VODOVOD</t>
  </si>
  <si>
    <t>No</t>
  </si>
  <si>
    <t>enota</t>
  </si>
  <si>
    <t>količina</t>
  </si>
  <si>
    <t>cena/enota</t>
  </si>
  <si>
    <t>GASILNI APARAT (ABC)</t>
  </si>
  <si>
    <t>Gasilni aparat na suhi prah (ABC)
komplet z nastavkom za pritrditev na zid in drobnim pritrdilnim materialom. Aparat opremljen s certifikatom USM GA z vpisanim letom veljavnosti.</t>
  </si>
  <si>
    <t xml:space="preserve">tip: </t>
  </si>
  <si>
    <t>12 EG</t>
  </si>
  <si>
    <t>Dobava in montaža</t>
  </si>
  <si>
    <t>OZNAČITEV GASILNIKOV</t>
  </si>
  <si>
    <t>Napisne tablice, izdelane v skladu s SIST ISO 1013, za označitev naprav in sredstev za gašenje požara.</t>
  </si>
  <si>
    <t>Dobava in montaža:</t>
  </si>
  <si>
    <t>tip:</t>
  </si>
  <si>
    <t>ISO 1013</t>
  </si>
  <si>
    <t>PROTIPOŽARNA ZAŠČITA CEVI</t>
  </si>
  <si>
    <t>Požarna zaščita cevnih razvodov, na prehodu požarnih sektorjev, v skladu s Smernica SZPV 408 Požarno varnostne zahteve za električne in cevne napeljave v stavbah.</t>
  </si>
  <si>
    <t>KONSTRUKCIJA - WC</t>
  </si>
  <si>
    <t>Nosilna konstrukcija za WC školjko, aktiviranje spredaj, za univerzalno vgradnjo, sestoječa iz: 
- jekleni okvir, površinko zaščiten s praškanjem in opleskan,
- predmontirani in izolirani splakovanik, za dvostopenjsko splakovanje, z dvostopenjskom plastičnim sprožilnim mehanizmom spredaj bele barve,
- nastavljive nogice 0÷20 cm,
- set za pritrditev WC školjke M12,
- nastavljiva montažna plošča za armaturne priključke, 
- armaturni priključek mrzle vode DN15-ZN,
- PE odtočno koleno Ø90,
- sifon
- drobni pritrdilni material.
H=112-130 cm</t>
  </si>
  <si>
    <t>GEBERIT</t>
  </si>
  <si>
    <t>Duofix 111.311.00.5  + tipka Selenite Eco</t>
  </si>
  <si>
    <t>H=112-130 cm</t>
  </si>
  <si>
    <t xml:space="preserve">Dobava in montaža: </t>
  </si>
  <si>
    <t>WC ŠKOLJKA</t>
  </si>
  <si>
    <t>WC školjka iz sanitarnega porcelana s stenskim odtokom, komplet z:
- sedežna deska, 
- drobni pritrdilni material za montažo na nosilno konzolo.</t>
  </si>
  <si>
    <t>CERAMICA DOLOMITE</t>
  </si>
  <si>
    <t>GEMMA2 J5225 + J5232</t>
  </si>
  <si>
    <t>B×L/H= 520×360/400 mm</t>
  </si>
  <si>
    <t>UMIVALNIK</t>
  </si>
  <si>
    <t>Umivalnik iz sanitarne keramike.
Komplet z drobnim pritrdilnim materialom za montažo na zid.</t>
  </si>
  <si>
    <t>B×L= 250×700 mm</t>
  </si>
  <si>
    <t>PIPA UMIVALNIK - STOJEČA</t>
  </si>
  <si>
    <t>Kromirana stoječa enoročna mešalna baterija z veznima cevkama, 
komplet z: 
2×kotni ventil DN15, 
1× kromiran izliv s sifonom DN32, s čepom in zapiralnim mehanizmom</t>
  </si>
  <si>
    <t>GROHE</t>
  </si>
  <si>
    <t>EUROSTYLE 33 552 001</t>
  </si>
  <si>
    <t>ZIDNA PIPA</t>
  </si>
  <si>
    <t>Kromirana zidna pipa DN15, z navojnim priključkom DN15 za gibko cev (pralni, pomivalni stroj…).</t>
  </si>
  <si>
    <t>PIPA KUHINJSKA - STOJEČA</t>
  </si>
  <si>
    <t>Stoječa enoročna mešalna baterija z veznima cevkama in dolgim izpustom. 
Komplet z 2× kotni ventil DN15, 2× odliv za dvojno pomivalno korito, priključek za pomivalni stroj, sifon DN32.
POMIVALNO KORITO V OPREMI KUHINJE!</t>
  </si>
  <si>
    <t>EUROSTYLE 33 977 001</t>
  </si>
  <si>
    <t>ELEKTRIČNI BOJLER - SPODNJI</t>
  </si>
  <si>
    <t>Tlačni električni grelnik sanitarne vode, za vgradnjo pod umivalnik.
Glavni deli: bojler iz emajlirane pločevine, električni grelec, negorljiva izolacija, priključki DN15. 
Komplet z dvojnim, delovnim in varnostnim, potopnim termostatom električnega grelca (T max = 95°C).</t>
  </si>
  <si>
    <t xml:space="preserve">GORENJE TIKI  </t>
  </si>
  <si>
    <t>GT 10 U</t>
  </si>
  <si>
    <t>V = 10 l</t>
  </si>
  <si>
    <t>P = 2,0 kW (230 V, IP 24)</t>
  </si>
  <si>
    <t>L×B/H = 350×265/500 mm</t>
  </si>
  <si>
    <t>VARNOSTNI SKLOP</t>
  </si>
  <si>
    <t>Varnostni sklop bojlerja sestoječ iz: vzmetni izpustni ventil in nepovratni ventil z navojnim priključkom, za sanitarno vodo.
Tlak odpiranja: p,max= 6 bar</t>
  </si>
  <si>
    <t>KOVINA</t>
  </si>
  <si>
    <t>DN15 (pN16)</t>
  </si>
  <si>
    <t>KROGELNA PIPA N</t>
  </si>
  <si>
    <t>Krogelna pipa z notranjima navojnima priključkoma in zaporno ročico.</t>
  </si>
  <si>
    <t>DN 15 (pN16)</t>
  </si>
  <si>
    <t>KROGELNA PIPA</t>
  </si>
  <si>
    <t>Krogelna pipa z notranjim in zunanjim navojnim priključkom, zaporno ročico in nastavkom za gumi cev, komplet s tesnilnim materialom.</t>
  </si>
  <si>
    <t>PE-X CEV V ROLI</t>
  </si>
  <si>
    <t>Večplastna cev v roli: zamrežen polietilena - aluminij- zamrežen polietilen (PE-X-Al-PE-X), EN 21003.
Za pitno vodo, ogrevanje in hlajenje.
Komplet s "PRESS" fitingi (kolena, T kosi, redukcije, spojke, spojke za jekleno cev...).</t>
  </si>
  <si>
    <t>PE-X Ø20×2,25</t>
  </si>
  <si>
    <t>SINTETIČNA IZOLACIJA</t>
  </si>
  <si>
    <t>Parozaporna izolacija iz ekspandiranega polimera,  odpornost na ogenj EN 13501: BL-s3, d0, cevaste oblike, difuzijska upornost (mi &gt; 7000), komplet z lepilom in samolepilnimi trakovi. 
Debelina: 19 mm.</t>
  </si>
  <si>
    <t>ARMACELL</t>
  </si>
  <si>
    <t>AF-3 22 (DN 15)</t>
  </si>
  <si>
    <t>KANALIZACIJSKA PVC CEV</t>
  </si>
  <si>
    <t>Kanalizacijska gladka PVC cev za temeljno in zunanjo kanalizacijo. Cev je narejena iz nemehčanega PVC –U materiala, po standardu EN1401-1. Komplet s fazonskimi kosi (prehodni kosi, kolena, odcepi, redukcije in razširitve,…). Komplet s tesnili in pritrdilnim materialom.</t>
  </si>
  <si>
    <t>DN150</t>
  </si>
  <si>
    <t>PP VEČSLOJNA ODTOČNA CEV</t>
  </si>
  <si>
    <t>Odtočna večslojna kanalizacijska cev z obojko, iz polipropilena (PP), EN 1451.
Komplet s fitingi (kolena, odcepi, redukcije…), tesnili in pritrdilnim materialom.</t>
  </si>
  <si>
    <t>VALSIR TRIPLUS</t>
  </si>
  <si>
    <t>Ø 32 - kondenz</t>
  </si>
  <si>
    <t>Ø 50</t>
  </si>
  <si>
    <t>Ø 110</t>
  </si>
  <si>
    <t>Parozaporna izolacija iz ekspandiranega polimera,  odpornost na ogenj EN 13501: BL-s3, d0, cevaste oblike, difuzijska upornost (mi &gt; 7000), komplet z lepilom in samolepilnimi trakovi. 
Debelina: 13 mm.</t>
  </si>
  <si>
    <t>AF-3 42 (DN 32) - kondenz</t>
  </si>
  <si>
    <t>TALNI SIFON</t>
  </si>
  <si>
    <t>Talni sifon pretočni, iz polipropilena, prilagodljiv stranski iztok.</t>
  </si>
  <si>
    <t>HL</t>
  </si>
  <si>
    <t>HL 510 - DN 50/40</t>
  </si>
  <si>
    <t>PODOMETNI SIFON</t>
  </si>
  <si>
    <t>Podometni sifon za pritrditev odtoka kondenza, s sifonom in protismradno zaporo - kroglico, komplet s podometno dozo in pokrovom</t>
  </si>
  <si>
    <t>LIV</t>
  </si>
  <si>
    <t>art. 201586</t>
  </si>
  <si>
    <t>MEMBRANSKA KAPA</t>
  </si>
  <si>
    <t>Membranska kapa za oddušnik kanalizacije, komplet s tesnilnim materialom.</t>
  </si>
  <si>
    <t>VALSIR</t>
  </si>
  <si>
    <t>Ø110</t>
  </si>
  <si>
    <t>NOSILNI MATERIAL</t>
  </si>
  <si>
    <t>Spojni, tesnilni,  nosilni in pritrdilni material za cevi, sestoječ iz: varilni material,  nosilne objemke z zateznimi vijaki in gumiranim vložkom, jekleni profili, jekleni pocinkani perforiran trak, jeklene navojne palice in jekleni vijaki (M8, M10, M12), vložki za vgradnjo v zid ali beton</t>
  </si>
  <si>
    <t>TLAČNI PREIZKUS</t>
  </si>
  <si>
    <t>Tlačni preizkusi strojnih instalacij. Vsi preizkusi se izvedejo skladno s standardi navedenimi v tehničnem poročilu.</t>
  </si>
  <si>
    <t>Sanitarna voda</t>
  </si>
  <si>
    <t>Fekalna kanalizacija</t>
  </si>
  <si>
    <t>IZPIRANJE IN DEZINFEKCIJA</t>
  </si>
  <si>
    <t>Izpiranje in dezinfekcija vodovodne instalacije, odvzem vzorca in potrdilo o ustreznosti, s strani pooblaščene organizacije.</t>
  </si>
  <si>
    <t>Izvedba:</t>
  </si>
  <si>
    <t>SKUPAJ</t>
  </si>
  <si>
    <t>Pripravljalna dela, zarisovanje, izmere…</t>
  </si>
  <si>
    <t>%</t>
  </si>
  <si>
    <t>Prevoz materiala na gradbišče, skladiščenje na gradbišču,  zavarovanje…</t>
  </si>
  <si>
    <t>Zidarska dela in gradbena pomoč inštalaterjem:
- vrtanje lukenj do Ø200, izdelava zidnih rež, pozidave prebojev…</t>
  </si>
  <si>
    <t>2.1</t>
  </si>
  <si>
    <t>TOPLOTNA POSTAJA, OGREVANJE</t>
  </si>
  <si>
    <t>KOMPAKTNA TOPLOTNA POSTAJA</t>
  </si>
  <si>
    <t>Kompaktna toplotna postaja daljinskega ogrevanja z indirektnim ogrevalnim krogom. Elektronska regulacija - vodenje temperature dovoda v odvisnosti od zunanje temperature z  zveznim omejevanjem temperature povratka primarja in za  vodenje temperature dovoda. Stenska namestitev, priključki spodaj levo. Elementi toplotne postaje na primarju morajo biti izdelani za temperaturo 130°C in pN16.</t>
  </si>
  <si>
    <t>Glavni sestavni deli:
1× Prehodni regulacijski ventil z varnostno funkcijo:
Danfoss VM2 15/0,25 (DN15; Kvs= 0,25 m3/h)
1× Elektromotorni pogon s samozapiralom:  
Danfoss AMV 13/14/230
1× Toplotni števec sestoječ iz: 1×pulzni števec pretoka, 2× potopno temperaturno tipalo, 1× računska enota z možnostjo priklopa na radijski modul z dvosmerno komunikacijo, radijski protokol:
Almess CF-Echo II 0,6-110-D (DN15; V°n=0,6 m3/h; dp=0,3 kPa)
1× Elektronska regulacija Danfoss ECL COMFORT 310 + A230 (230 V)
1× Lamelni toplotni izmenjevalec, komplet z izolacijo:
XB 12L-1-30
1× Cirkulacijska črpalka ogrevanja: NMT SMART 25/80-180
(V°=1,5 m3/h; dp=63 kPa; P=140 W; 230 V)
1× Varnostni ventil
1× Ekspanzijska posoda V= 18l
2× Manometer s priključnim ventilom: 0÷16 bar
2× Termometer 0÷150°C
2× Manometer s priključnim ventilom: 0÷6 bar
2× Termometer 0÷110°C
termostat, regulator pretoka, čistilni kosi, armature, temperaturna tipala, kabelske povezave, jeklena nosilna konstrukcija...</t>
  </si>
  <si>
    <t>Simon d.o.o.</t>
  </si>
  <si>
    <t>KTP SIMON 15</t>
  </si>
  <si>
    <t>Q°g = 15,0 kW</t>
  </si>
  <si>
    <t>Tp=110/38 °C; Ts=45/35 °C</t>
  </si>
  <si>
    <t>Krogelna pipa z notranjima navojnima priključkoma in zaporno ročico, komplet s tesnilnim materialom.</t>
  </si>
  <si>
    <t>DN 25 (pN16)</t>
  </si>
  <si>
    <t>PIPA Z NASTAVKOM ZA CEV</t>
  </si>
  <si>
    <t>ODZRAČEVALNI VENTIL</t>
  </si>
  <si>
    <t>Avtomatski odzračevalni ventil z navojnim priključkom, komplet s tesnilnim materialom.</t>
  </si>
  <si>
    <t>PE-X Ø25×2,5</t>
  </si>
  <si>
    <t>PE-X Ø32×3</t>
  </si>
  <si>
    <t>Parozaporna izolacija iz ekspandiranega polimera,  odpornost na ogenj EN 13501: BL-s3, d0, cevaste oblike, difuzijska upornost (mi &gt; 7000), komplet z lepilom in samolepilnimi trakovi. 
Debelina: 16 mm.</t>
  </si>
  <si>
    <t>AF-2 25</t>
  </si>
  <si>
    <t>AF-2 35 (DN 25)</t>
  </si>
  <si>
    <t>JEKLENA CEV - SIST EN 10216</t>
  </si>
  <si>
    <t>Nevarjena jeklena cev za tlačne cevovode, EN 10216, protikorozijsko zaščitena.
Komplet s fitingi (kolena, odcepi, redukcije...), ter varilnim materialom.</t>
  </si>
  <si>
    <t>DN 20 (26,9×2,3)</t>
  </si>
  <si>
    <t>DN 25 (33,7×2,6)</t>
  </si>
  <si>
    <t>Parozaporna izolacija iz ekspandiranega polimera,  odpornost na ogenj EN 13501: BL-s3, d0, cevaste oblike, difuzijska upornost (mi &gt; 7000), komplet z lepilom in samolepilnimi trakovi. 
Debelina: 13÷19 mm.</t>
  </si>
  <si>
    <t>AF-3 28 (DN 20)</t>
  </si>
  <si>
    <t>AF-3 35 (DN 25)</t>
  </si>
  <si>
    <t>ANTIKOROZIJSKA ZAŠČITA IN BARVANJE</t>
  </si>
  <si>
    <t>Čiščenje in 2-krat korozijska zaščita cevi in nosilnega materiala v zvezi z ogrevanjem. Zaščitna in prekrivna barva s temperaturno odpornostjo do 140°C</t>
  </si>
  <si>
    <t>Spojni, tesnilni, nosilni in pritrdilni material za cevi, jekleni profili, pocinkan perforiran trak, navojne palice in vijaki z vložki za vgradnjo v zid ali beton</t>
  </si>
  <si>
    <t>NAPISI IN SMERNE PUŠČICE</t>
  </si>
  <si>
    <t>Plastične napisne tablice z napisom v beli barvi za označevanje razvodov, plastične smerne puščice za označevanje predtoka in povratka.</t>
  </si>
  <si>
    <t>ODZRAČEVANJE SISTEMA</t>
  </si>
  <si>
    <t>Polnjenje in odzračevanje sistema.</t>
  </si>
  <si>
    <t>Ogrevanje</t>
  </si>
  <si>
    <t>ZAGON</t>
  </si>
  <si>
    <t>Zagon in nastavitev obratovalnih parametrov, preizkusno obratovanje, šolanje predstavnika investitorja, sestava zapisnika…</t>
  </si>
  <si>
    <t>NAVODILA</t>
  </si>
  <si>
    <t>Izdelava navodil za obratovanje in vzdrževanje objekta za strojne instalacije.</t>
  </si>
  <si>
    <t>SHEMA</t>
  </si>
  <si>
    <t>Funkcionalna shema strojnice ogrevanja in hlajenja, v okvirju s steklom in z drobnim materialom za pritrditev na zid.</t>
  </si>
  <si>
    <t>SOGLASJE</t>
  </si>
  <si>
    <t>Izdelava projektov in pridobitev soglasja za priključitev na vročevodno omrežje.</t>
  </si>
  <si>
    <t>Zidarska dela in gradbena pomoč inštalaterjem:
- vrtanje lukenj do Ø200 
- izdelava zidnih rež
- pozidave prebojev…</t>
  </si>
  <si>
    <t>2.2</t>
  </si>
  <si>
    <t>TALNO OGREVANJE</t>
  </si>
  <si>
    <t xml:space="preserve">PRITRDILNA PLOŠČA </t>
  </si>
  <si>
    <t>Pritrdilna plošča talnega gretja, iz polistirena, višina čepkov 20 mm, za raster cevi 60, 120, 180 in 240 mm.</t>
  </si>
  <si>
    <t>UPONOR</t>
  </si>
  <si>
    <t>L×B=1140×720 mm</t>
  </si>
  <si>
    <t>DODATEK - PLASTIFIKATOR</t>
  </si>
  <si>
    <t>Plastifikator (lateks) za mešanje v cementni estrih talnega gretja za boljše zalitje cevi (DIN  18160).</t>
  </si>
  <si>
    <t>l</t>
  </si>
  <si>
    <t>OBROBNI TRAK</t>
  </si>
  <si>
    <t xml:space="preserve">Obrobni trak talnega gretja, iz polietilena, s pritrdilnim lepilnim trrakom in prekrivno folijo izolacije, debeline10 mm, višine 150 mm. </t>
  </si>
  <si>
    <t>PAROZAPORNA FOLIJA</t>
  </si>
  <si>
    <t>PE - parozaporna folja.</t>
  </si>
  <si>
    <t>PE-x PLASTIČNA CEV</t>
  </si>
  <si>
    <t>Večplastna cev v roli, iz polietilena z aluminijastim sredjim slojem (PE-RT-Al-PE-RT), izdelane in certificirane po DVGW.</t>
  </si>
  <si>
    <t>PE-X Ø16×2</t>
  </si>
  <si>
    <t>DILATACIJSKA ZAŠČITNA CEV</t>
  </si>
  <si>
    <t>Dilatacijska zaščitna cev za zaščito cevi talnega gretja pri prehodu iz prostora v prostor</t>
  </si>
  <si>
    <t>Ø23 mm</t>
  </si>
  <si>
    <t>OMARICA PODOMETNA</t>
  </si>
  <si>
    <t>Razdelilna omarica talnega ogrevanja iz pocinkane pločevine. 
Za podometno vgradnjo. 
Barvana RAL 9010.
Vgradna globina omarice: 120÷180 mm.
Vgradna višina omarice: 820÷910 mm.</t>
  </si>
  <si>
    <t>L= 785 mm ( Max. št. krogov = 9)</t>
  </si>
  <si>
    <t>OMARICA NADOMETNA</t>
  </si>
  <si>
    <t>Razdelilna omarica talnega ogrevanja iz pocinkane pločevine. 
Za nadometno vgradnjo. 
Barvana RAL 9010.
Vgradna globina omarice: 160 mm.
Vgradna višina omarice: 820 mm.</t>
  </si>
  <si>
    <t>L= 710 mm ( Max. št. krogov = 7)</t>
  </si>
  <si>
    <t>RAZDELILEC</t>
  </si>
  <si>
    <t>Razdelilec talnega gretja sestoječ iz: 
2× držala za razdelilca talnega gretja,
1× galvaniziran dovodni razdelilec DN25 z odcepi DN20 z nastavki za pritrditev PE cevi Ø16, z regulacijskimi ventili z merilci pretoka, s spojkami za PE-X cev,
1× galvaniziran odvodni razdelilcec DN25 z odcepi DN20 z nastavki za pritrditev PE cevi Ø16, s termostatskimi ventili za pritrditev termoelektričnih pogonov, s spojkami za PE-X cev,
2× kos za termometer, 
2× Termometer Ø40, T= 0÷120°C,
2× polnilna pipica, 
2× avtomatski odzračevalni ventil.
Komplet z:
2× krogelna pipa z metuljno ročico DN25
Maksimalna obratovalna temperatura: 60°C
Maksimalen obratovalen tlak: 6 barov</t>
  </si>
  <si>
    <t>Št. krogov = 6 (L = 420 mm)</t>
  </si>
  <si>
    <t>Št. krogov = 8 (L = 530 mm)</t>
  </si>
  <si>
    <t>TERMOELEKTRIČNA GLAVA</t>
  </si>
  <si>
    <t>Termoelektrična glava za montažo na povratni razdelilec  talnega gretja. 
Normalno zaprt.</t>
  </si>
  <si>
    <t>U = 230 V</t>
  </si>
  <si>
    <t>SOBNI TERMOSTAT</t>
  </si>
  <si>
    <t>Sobni termostat za ogrevanje in hlajenje s tedensko progamsko uro, komplet z drobnim pritrdilnim materialom in kabelsko povezavo.</t>
  </si>
  <si>
    <t>Regulacija talnega gretja</t>
  </si>
  <si>
    <t>2.3</t>
  </si>
  <si>
    <t>DX HLAJENJE</t>
  </si>
  <si>
    <t>ZUNANJA DX ENOTA - MULTISPLIT</t>
  </si>
  <si>
    <t>Zunanja hladilna enota z direktno ekspanzijo sestoječa iz: pločevinasto ohišje, kompresor, zračni ventilatorski kondenzator z elektromotorjem, freonska instalacija (termostatski ventili, varnostna tlačna stikala, varnostni ventili...), s krmilno avtomatiko naprave.</t>
  </si>
  <si>
    <t>HITACHI</t>
  </si>
  <si>
    <t>RAM-70NP4A</t>
  </si>
  <si>
    <t>Medij: R410A</t>
  </si>
  <si>
    <t>Qh = 6,8 KW</t>
  </si>
  <si>
    <t>Qg = 8,5 kW</t>
  </si>
  <si>
    <t>P = 3,2 kW (230 V)</t>
  </si>
  <si>
    <t>NOTRANJA DX ENOTA</t>
  </si>
  <si>
    <t>RAK-35QPA</t>
  </si>
  <si>
    <t>Qh = 3,5 kW</t>
  </si>
  <si>
    <t>Qg = 4,2 kW</t>
  </si>
  <si>
    <t>U = 35 V iz zunanje enote</t>
  </si>
  <si>
    <t>KRMILNIK</t>
  </si>
  <si>
    <t>Daljinski krmilnik hladilne enote</t>
  </si>
  <si>
    <t>POLNJENJE SISTEMA</t>
  </si>
  <si>
    <t>Polnjenje DX hladilnega sistema z freonom R410A, komplet z dobavo freona in preizkusnim zagonom</t>
  </si>
  <si>
    <t>GIBKA CEV</t>
  </si>
  <si>
    <t>Gibka cev iz PVC, komplet z vijačno s spojkamo za odvod kondenza</t>
  </si>
  <si>
    <t>PVC Ø20</t>
  </si>
  <si>
    <t>L= 300 mm</t>
  </si>
  <si>
    <t>BAKRENA CEV - HLAJENJE ROLA</t>
  </si>
  <si>
    <t>Bakrena brezšivna cev v roli, za instalacijo hlajenja - FREON, po SIST EN 12735-1. 
Komplet z parozaporno izolacijo iz ekspandiranega polimera (negorljivost - klasa B1).</t>
  </si>
  <si>
    <t>Cu 1/4" (Ø6,35x0,81 mm)</t>
  </si>
  <si>
    <t>Cu 3/8" (Ø9,52x0,81 mm)</t>
  </si>
  <si>
    <t>PARAPETNI KANAL</t>
  </si>
  <si>
    <t>Parapetni kanal iz UV odporne plastike za vgradnjo instalacij freonskega haljenja in odvoda kondenza..
Komplet s koleni, odcepi, končnimi pokrovi…
Komplet z pritrdilni materialom</t>
  </si>
  <si>
    <t>60x105</t>
  </si>
  <si>
    <t>Spojni, tesnilni,  nosilni in pritrdilni materiala za cevi, sestoječ iz: varilni material,  nosilne objemke z zateznimi vijaki in gumiranim vložkom, jeleni profili (NPU in NPL), jekleni pocinkani preforiran tak, jeklene navojne palice in jekleni vijaki (M8, M10, M12), vložki za vgradnjo v zid ali beton. Vse vroče cinkano ali Inox.</t>
  </si>
  <si>
    <t>DX hlajenje</t>
  </si>
  <si>
    <t>3.1</t>
  </si>
  <si>
    <t xml:space="preserve">VENTILACIJA </t>
  </si>
  <si>
    <t>VENTILACIJSKA ENOTA Z REKUPERATORJEM</t>
  </si>
  <si>
    <t>KOMFOVENT</t>
  </si>
  <si>
    <t>Domekt R 700 V</t>
  </si>
  <si>
    <t>V°s = 500 m3/h</t>
  </si>
  <si>
    <t>dp,s = 170 Pa</t>
  </si>
  <si>
    <t>V°e = 500 m3/h</t>
  </si>
  <si>
    <t>dp,e = 170 Pa</t>
  </si>
  <si>
    <t>Izkoristek rekuperacije: 89%</t>
  </si>
  <si>
    <t>P = 3,5 kW (230 V)</t>
  </si>
  <si>
    <t>LxB/H = 1070x645/950 mm</t>
  </si>
  <si>
    <t>m = 114 kg</t>
  </si>
  <si>
    <t>Krmilnik prezračevalne naprave.</t>
  </si>
  <si>
    <t>Funkcije krmilnika:
- stikalo vklop / izklop / tedenska ura
- krmiljenje EC motorjev ventilatorjev
- korektor temperature
- stikalo leto/ zima
- signalizacija filter
- signalizacija napake…</t>
  </si>
  <si>
    <t>VENTILATOR - STENSKI  VGRADNI</t>
  </si>
  <si>
    <t>Stenski odvodni ventilator za vgradnjo v steno. Glavni deli 
ohišje iz plastike z bočnim priključkom, okrasni pokrov iz UV odporne plastike, radialni ventilatorski rotor, protipovratna loputa, elektromotor in krmilnik s časovnim programatorjem (Timer).
Komplet z drobnim pritrdilnim materialom.</t>
  </si>
  <si>
    <t>HELIOS</t>
  </si>
  <si>
    <t>ELS-VN 100 + ELS-GU</t>
  </si>
  <si>
    <t>AxB/H = 258x118/258 mm</t>
  </si>
  <si>
    <t>V° = 100 m3/h</t>
  </si>
  <si>
    <t>P = 29 W (230 V, IP 55)</t>
  </si>
  <si>
    <t>DUŠILEC ZVOKA - OKROGEL</t>
  </si>
  <si>
    <t>Ovalni dušilec zvoka: ohišje iz aluminijaste pločevine, z notranjim perforiranim dušilnim obodom.</t>
  </si>
  <si>
    <t>SYSTEMAIR</t>
  </si>
  <si>
    <t>LDC 200-600</t>
  </si>
  <si>
    <t>Priključek: Ø200</t>
  </si>
  <si>
    <t>L×D = 685 × Ø300 mm</t>
  </si>
  <si>
    <t>POŽARNA LOPUTA - OKROGLA TERMIČNA:</t>
  </si>
  <si>
    <t>TROX</t>
  </si>
  <si>
    <t>FKRS-EU-Z03 - Ø250</t>
  </si>
  <si>
    <t>REŠETKA - ZUNANJA</t>
  </si>
  <si>
    <t>Zunanja aluminijasta zračna rešetka, s protimrčesno mrežo.
Komplet z drobnim materialom za vgradnjo na kanal.</t>
  </si>
  <si>
    <t>LINDAB</t>
  </si>
  <si>
    <t>WLA-22 - 150×150</t>
  </si>
  <si>
    <t>WLA-22 - 300×300</t>
  </si>
  <si>
    <t>VPIHOVALNA KOMORA</t>
  </si>
  <si>
    <t>Priključek: 1× 500x100 (rešetka)</t>
  </si>
  <si>
    <t>Priključek: 1× Ø180 (kanal)</t>
  </si>
  <si>
    <t>REŠETKA - ALUMINIJ DOVOD</t>
  </si>
  <si>
    <t>Aluminijasta dovodna rešetka, s posamično nastavljivimi vodoravnimi lamelami.
Komplet z loputo za regulacijo pretočne količine zraka, ter z drobnim materialom za pritrditev na pločevinasti kanal.</t>
  </si>
  <si>
    <t>AD-21-DN-500-100</t>
  </si>
  <si>
    <t>REŠETKA - ALUMINIJ ODVOD</t>
  </si>
  <si>
    <t>Aluminijasta odvodna rešetka, s fiksnimi vodoranimi lamelami.
Komplet z loputo za regulacijo pretočne količine zraka, ter z drobnim materialom za pritrditev na pločevinasti kanal.</t>
  </si>
  <si>
    <t>AR-11-DN-500-100</t>
  </si>
  <si>
    <t>REGULACIJSKA LOPUTA - OKROGLA</t>
  </si>
  <si>
    <t>Ročna dušilna  loputa iz pocinkane pločevine, za montažo v spiro kanal, z možnostjo blokade v nastavljenem položaju, komplet z drobnim pritrdilnim materialom.</t>
  </si>
  <si>
    <t>DL-1/R - 180</t>
  </si>
  <si>
    <t>ČISTILNE ODPRTINE</t>
  </si>
  <si>
    <t>Čistilna odprtina za montažo v spiro ali pravokotne kanale.</t>
  </si>
  <si>
    <t>SPIRO KANAL</t>
  </si>
  <si>
    <t>b = 0,6÷0,8 mm</t>
  </si>
  <si>
    <t>SINTETIČNA IZOLACIJA - PLOŠČE</t>
  </si>
  <si>
    <t>Parozaporna izolacija iz ekspandiranega polimera, odpornost na ogenj EN 13501: BL-s3, d0, v ploščah, difuzijska upornost (mi &gt; 7000), komplet z lepilom in samolepilnimi trakovi.</t>
  </si>
  <si>
    <t>AF-10 (b= 10,0 mm)</t>
  </si>
  <si>
    <t>PRITRDILNI MATERIAL</t>
  </si>
  <si>
    <t>Spojni, tesnilni, nosilni in pritrdilni material, sestoječ iz: jekleni profili, pocinkan perforiran trak, navojne palice in vijaki z vložki za vgradnjo v zid ali beton…</t>
  </si>
  <si>
    <t>Zagon in nastavitev obratovalnih parametrov kompletne ventilacije, nastavitev pretočnih količin, izvedba meritev, šolanje investitorja, navodila za obratovanje. Nastavitve in meritve klimatizacijskih sistemov, s strani pooblaščenega serviserja in izdaja ustreznih certifikatov.</t>
  </si>
  <si>
    <t xml:space="preserve">R E K A P I T U L A C I J A </t>
  </si>
  <si>
    <t>PRIKLJUČNI VROČEVOD ZA BUKVARNO</t>
  </si>
  <si>
    <t>OZN.</t>
  </si>
  <si>
    <t>STROJNA DELA</t>
  </si>
  <si>
    <t>vrednost
( EUR )</t>
  </si>
  <si>
    <t>SKUPAJ VSA DELA</t>
  </si>
  <si>
    <t>5.1 STROJNA DELA</t>
  </si>
  <si>
    <t>št.</t>
  </si>
  <si>
    <t>trasa in lokacija</t>
  </si>
  <si>
    <t>oznaka vročevoda</t>
  </si>
  <si>
    <t>dolžina
vročevoda</t>
  </si>
  <si>
    <t>investicija</t>
  </si>
  <si>
    <t>( m )</t>
  </si>
  <si>
    <t>( EUR )</t>
  </si>
  <si>
    <t>33/C-4327</t>
  </si>
  <si>
    <t xml:space="preserve">S K U P A J : </t>
  </si>
  <si>
    <t>5.2 GRADBENA DELA</t>
  </si>
  <si>
    <t>5.0</t>
  </si>
  <si>
    <t xml:space="preserve">POPIS MATERIALA IN DEL S PREDRAČUNOM </t>
  </si>
  <si>
    <t>5.1</t>
  </si>
  <si>
    <t>VROČEVODNI PRIKLJUČEK ZA BUKVARNO, DN25/DN20</t>
  </si>
  <si>
    <t>SLOVENSKA CESTA</t>
  </si>
  <si>
    <t>Z. ŠT.</t>
  </si>
  <si>
    <t xml:space="preserve">
OPIS POSTAVKE
</t>
  </si>
  <si>
    <t>KOLIČINA</t>
  </si>
  <si>
    <t>ENOTA</t>
  </si>
  <si>
    <t>CENA/ENOTO [EUR]</t>
  </si>
  <si>
    <t>CENA
[EUR]</t>
  </si>
  <si>
    <t>Demontaža izolacije</t>
  </si>
  <si>
    <t>Demontaža obstoječe izolacije z vročevoda, vključno oplaščenje iz strešne lepenke ali Al pločevine, pritrdilni material ter transport na deponijo in plačilo pristojbine.
za cevi DN200</t>
  </si>
  <si>
    <t>40 mm</t>
  </si>
  <si>
    <r>
      <t>m</t>
    </r>
    <r>
      <rPr>
        <vertAlign val="superscript"/>
        <sz val="10"/>
        <rFont val="Arial"/>
        <family val="2"/>
        <charset val="238"/>
      </rPr>
      <t>2</t>
    </r>
  </si>
  <si>
    <t>70 mm</t>
  </si>
  <si>
    <t>Kontrola stanja cevovoda</t>
  </si>
  <si>
    <t>Vizuelna kontrola stanja cevododa vključno s podporami, po demontaži izolacije in čiščenju, merjenje debeline stene na poškodovanih mestih.</t>
  </si>
  <si>
    <t>Jeklena cev iz celega</t>
  </si>
  <si>
    <t>Jeklena cev iz celega, izdelana iz materiala P235TR1 (St. 37.0), dobavljena po SIST EN 10216-1 (DIN 2629/DIN2448), vključno z varilnim materialom in pritrdilnim materialom (podpore).</t>
  </si>
  <si>
    <t>Dobava - montaža</t>
  </si>
  <si>
    <t xml:space="preserve">DN 20 (26,9 x 2,3 mm) </t>
  </si>
  <si>
    <r>
      <t>m</t>
    </r>
    <r>
      <rPr>
        <vertAlign val="superscript"/>
        <sz val="10"/>
        <rFont val="Arial"/>
        <family val="2"/>
        <charset val="238"/>
      </rPr>
      <t>1</t>
    </r>
  </si>
  <si>
    <t xml:space="preserve">DN 25 (33,7 x 2,6 mm) </t>
  </si>
  <si>
    <t>DN 100 (114,3 x 3,6 mm)</t>
  </si>
  <si>
    <t>Jekleni lok iz celega, 90°</t>
  </si>
  <si>
    <t>Gladko krivljeni lok po SIST EN 10253 (DIN 2605), izdelan iz jeklene cevi iz celega, iz materiala P235TR1 (St. 37.0), oblika R=5D, vključno z varilnim materialom.</t>
  </si>
  <si>
    <t xml:space="preserve">DN 20 </t>
  </si>
  <si>
    <t xml:space="preserve">DN 25 </t>
  </si>
  <si>
    <t>Reducirni kos</t>
  </si>
  <si>
    <t>Reducirni kos po SIST EN 10253 (DIN 2616), izdelan iz jeklene cevi iz celega, material P235TR1 (St. 37.0), vključno z varilnim materialom.</t>
  </si>
  <si>
    <t>R DN 100/ DN 50</t>
  </si>
  <si>
    <t>R DN 50/ DN 25</t>
  </si>
  <si>
    <t>R DN 25/ DN 20</t>
  </si>
  <si>
    <t>Odzračevalni lonec</t>
  </si>
  <si>
    <t>Odzračevalni lonec, izdelen iz jeklene cevi iz celega po SIST EN 10216-1 (DIN 2629/DIN2448), material P235TR1 (St.37.0), komplet z odzračevalno cevjo in varilnim materialom.</t>
  </si>
  <si>
    <t>Dobava in montaža po potrebi</t>
  </si>
  <si>
    <t>DN 40 (48,3 x 2,6 mm) , H =80 mm</t>
  </si>
  <si>
    <t>Zaporni ventil</t>
  </si>
  <si>
    <t>Ravni zaporni ventil za vročo vodo temp. 130°C, vključno s protiprirobnicami, tesnili in vijaki, za nazivni tlak PN 16.
Ustreza KLINGER KVN ali ustrezen v skladu s Tehničnimi zahtevami JPE.</t>
  </si>
  <si>
    <r>
      <t xml:space="preserve">DN15 - </t>
    </r>
    <r>
      <rPr>
        <b/>
        <sz val="10"/>
        <rFont val="Arial"/>
        <family val="2"/>
        <charset val="238"/>
      </rPr>
      <t>vgradnja po potrebi pri odzračevanju</t>
    </r>
  </si>
  <si>
    <t>DN20</t>
  </si>
  <si>
    <t>Priklop</t>
  </si>
  <si>
    <t>Priklop na obstoječe vročevodno omrežje.</t>
  </si>
  <si>
    <t>Tlačni preizkus</t>
  </si>
  <si>
    <t xml:space="preserve">Enkratno tlačno preizkušanje in izpiranje cevovoda. </t>
  </si>
  <si>
    <t>Radiografija</t>
  </si>
  <si>
    <t xml:space="preserve">Radiografska kontrola zvarov (100% - po celotnem obodu).
</t>
  </si>
  <si>
    <t>DN 20</t>
  </si>
  <si>
    <t>DN 25</t>
  </si>
  <si>
    <t>DN 50</t>
  </si>
  <si>
    <t>DN 100</t>
  </si>
  <si>
    <t>Penetracijska kontrola zvara</t>
  </si>
  <si>
    <t>Penetracijska kontrola zvara (100% - po celotnem obodu).</t>
  </si>
  <si>
    <t>Površinska zaščita cevovodov</t>
  </si>
  <si>
    <t>Dvakratno temeljno barvanje klasičnega dela cevovoda s temeljno barvo, primerno za temperaturo 130 st. C, po predhodnem čiščenju rje.</t>
  </si>
  <si>
    <t>Izolacija</t>
  </si>
  <si>
    <t xml:space="preserve">ravnih cevi s segmentnimi blazinami neomočljivega in negorljivega izolacijskega materiala z vertikalno orientiranimi vlakni (povečana tlačna trdnost), ojačanega z Al folijo ustrezne debeline.
Toplotna prevodnost izolacijskega materiala λ pri 25°C ≤ 0,035 W/mK.
Zaščitni ovoj je izdelan iz strešne lepenke, pritrjen s pomočjo Al trakov. Površina zaščitnega ovoja se premaže z ibitolom. </t>
  </si>
  <si>
    <t>40 mm - cevi DN200</t>
  </si>
  <si>
    <t>70 mm - cevi DN200</t>
  </si>
  <si>
    <t xml:space="preserve">cevovoda s cevaki iz neomočljivega in negorljivega izolacijskega materiala, ojačanega z Al folijo. Toplotna prevodnost izolacijskega materiala λ pri 25°C ≤ 0,035 W/mK.
Zaščitni ovoj je izdelan iz Al pločevine, pritrjene s kniping vijaki. </t>
  </si>
  <si>
    <t>za cev DN 100, debelina 60 mm</t>
  </si>
  <si>
    <t>za cev DN 100, debelina 40 mm</t>
  </si>
  <si>
    <t>za cev DN 25, debelina 40 mm</t>
  </si>
  <si>
    <t>za cev DN 20, debelina 40 mm</t>
  </si>
  <si>
    <t>Zaustavitev vročevodnega omrežja</t>
  </si>
  <si>
    <t>Zaustavitev, praznjenje in polnjenje vročevodnega omrežja. Izvaja JP Energetika Ljubljana.</t>
  </si>
  <si>
    <t>Požarna straža</t>
  </si>
  <si>
    <t xml:space="preserve">Požarna straža pri varjenju v kolektorju za preprečitev požara. </t>
  </si>
  <si>
    <t>Merjenje koncentracije plinov</t>
  </si>
  <si>
    <t>Merjenje koncentracije plinov, ki so lahko nevarni za izvajalce del v kolektorju v primeru premalo intenzivnega prezračevanja kolektorja v času izvajanja del:
 - metan, CO, idr.</t>
  </si>
  <si>
    <t>Prezračevanje kolektorja</t>
  </si>
  <si>
    <t>Med deli v kolektorju je potrebno zagotoviti stalno prisilno prezračevanje z minimalno 2,5-kratno izmenjavo zraka na uro.</t>
  </si>
  <si>
    <t>Postavitev, vzdrževanje in odstranitev.</t>
  </si>
  <si>
    <t>Kvalitativni nadzor</t>
  </si>
  <si>
    <t>Kvalitativni nadzor distributerja pri gradnji vročevodnega omrežja. Izvaja JP Energetika Ljubljana.</t>
  </si>
  <si>
    <t>Skupaj</t>
  </si>
  <si>
    <t>EUR</t>
  </si>
  <si>
    <t>5.2</t>
  </si>
  <si>
    <t>Zid - opečni</t>
  </si>
  <si>
    <t xml:space="preserve">Rušenje zidu iz opeke v betonski cevi premera 140 cm, z vsemi manipulacijami, z odvozom v raztresenem stanju na stalno deponijo, vključno s pristojbino. </t>
  </si>
  <si>
    <t xml:space="preserve">Ponovna postavitev zidu z novimi opekami ali drugim ustreznim nosilnim materialom, na katerega bo možno pritrditi novo toplotno postajo (dobava in montaža - z vsemi manipulacijami in materialom). </t>
  </si>
  <si>
    <r>
      <t>m</t>
    </r>
    <r>
      <rPr>
        <vertAlign val="superscript"/>
        <sz val="10"/>
        <rFont val="Arial"/>
        <family val="2"/>
        <charset val="238"/>
      </rPr>
      <t>3</t>
    </r>
  </si>
  <si>
    <t>Geodetski posnetek</t>
  </si>
  <si>
    <t>Geodetski posnetki s kartiranjem.</t>
  </si>
  <si>
    <t>F.</t>
  </si>
  <si>
    <t>G.</t>
  </si>
  <si>
    <t>H.</t>
  </si>
  <si>
    <t>vezano na postavko A6.32</t>
  </si>
  <si>
    <t>Sanacija zamakanja venca vzhodnega roba atrija: 
Rezanje in odstranjevanje betonskega tlaka debeline cca 7 cm v širini 400mm, skupaj s podložnim betonom do debeline 20cm, previdno odstranjevanje do hidroizolacije in odvoz na gradbiščno deponijo. Sanacija poškodovanih delov hidroizolacije z navarjenjem bitumenskih trakov. Ponovna izvedba tlaka po postavki C2.3 - temni agregat</t>
  </si>
  <si>
    <t>NEPREDVIDENA DELA</t>
  </si>
  <si>
    <t>1.</t>
  </si>
  <si>
    <t>2.</t>
  </si>
  <si>
    <t>3.</t>
  </si>
  <si>
    <t>ocena 10%</t>
  </si>
  <si>
    <t xml:space="preserve">Dobava in montaža lesenih letev, pritrjenih z kovinskimi trakovi na mehko oblogo okrog drevesnega debla, ekvivalent npr. filc., komplet z odstranitvijo po končanih delih.
zaščita drevesa
</t>
  </si>
  <si>
    <t xml:space="preserve">Dobava in polaganje koreninske rešetke (ekvivalent npr. InfraWeb TRP) in zapolnjenje s kamnito podlogo iz drobljenca 32-64, mešanega s saturiranjim bioogljem v debelini 10 cm. Vibriranje z žabo.
</t>
  </si>
  <si>
    <t>Čiščenje spodnje korodirane nosilne armature fi 22 mm/ 12 cm s ščetkami ali mokrim peskanjem do stopnje Sa2 in korozijska zaščita palic z AKZ premazom z vsebnostjo inhibitorjev korozije (ekvivalent npr. Sika Top Armatec 110 EpoCem).</t>
  </si>
  <si>
    <t>Reprofilacija poškodovanih spodnjih območij AB plošče z mikroarmirano neskrčjivo sanacijsko malto z dodatki inhibitorjev korozije (ekvivalent npr. Sika Quick - 506 FG) v povprečni debelini 25 - 30 mm.</t>
  </si>
  <si>
    <t>Priprava površin in dolepljenje karbonskih ojačitvenih lamel preseka 1,2 x 50 mm z epoksidnim lepilom (ekvivalent npr. Sikadur - 31 CF Rapid), vključno zaključni posip s finim kvarčnim peskom.</t>
  </si>
  <si>
    <t>Izvedba cementno - polimeriziranega hidroizolacijskega premaza stropnih konstrukcij (ekvivalent npr. Sika Top Seal -107) v severnem prostoru. Debelina pramaza  1 mm.</t>
  </si>
  <si>
    <t>Izvedba izravnave betonskih površin po izvedeni sanaciji in ojačitvi AB plošče s polimerizirano cementno malto z omejenim krčenjem v debelini ca 1 cm (ekvivalent npr. Sika MonoTop 412 N).</t>
  </si>
  <si>
    <t xml:space="preserve">Izvedba obloge s ploščami s kalcijevega silikata, pH 8-10, k=0,045 W/m2K, kot ekvivalent npr. PROMATECT MC, YTONG MULTIPOR ali podobno, debeline 5 cm po predhodni izravnavi AB plošče. Plošče se na površino lepijo s sistemskim lepilom in se po izvedbi izravnalnega sloja, ki je ojačan z ojačitveno mrežico obdelajo s silikatnim modelirnim ometom. Stiki med ploščami so kitani in bandažirani.
V stropno oblogo vdelani utori za stropne linjske luči in vodila za drsna vrata. Posebno pozornost posvetiti obdelavi stika svetila s stropno oblogo in obdelava odprtine oz. zatesnitev z akrilnim TE kitom pred nanosom končnega sloja modelirnega ometa.
Upoštevati nadometno montirane elektro instalacije v sloju plošč.
ST01
</t>
  </si>
  <si>
    <t xml:space="preserve">Izvedba obloge s ploščami s kalcijevega silikata, pH 8-10, k=0,045 W/m2K, kot ekvivalent npr. PROMATECT MC, YTONG MULTIPOR ali podobno, debeline 5 cm po predhodni izravnavi AB plošče. Plošče se na površino lepijo s sistemskim lepilom in se po izvedbi izravnalnega sloja, ki je ojačan z ojačitveno mrežico obdelajo s silikatnim modelirnim ometom. Stiki med ploščami so kitani in bandažirani
Upoštevati nadometno montirane elektro instalacije v sloju plošč.
Z1, Z1o, Z2, Z2o, Z6o
</t>
  </si>
  <si>
    <t>Izravnava betonskih površin s fino polimerizirano cementno malto z omejenim krčenjem (ekvivalent npr. Sika MonoTop 412 N) v debelini ca 1 cm.</t>
  </si>
  <si>
    <t>Izvedba obloge s ploščami s kalcijevega silikata, pH 8-10, k=0,045 W/m2K, kot ekvivalent npr. PROMATECT MC, YTONG MULTIPOR ali podobno, debeline 5 cm po predhodni izravnavi AB plošče. Plošče se na površino lepijo s sistemskim lepilom in se po izvedbi izravnalnega sloja, ki je ojačan z ojačitveno mrežico obdelajo s silikatnim modelirnim ometom. Stiki med ploščami so kitani in bandažirani
Upoštevati nadometno montirane elektro instalcije v sloju plošč.
Z1</t>
  </si>
  <si>
    <t>Izvedba izravnave betonskih površin po izvedeni sanaciji s polimerizirano cementno malto z omejenim krčenjem v debelini ca 1 cm (ekvivalent npr. Sika MonoTop 412 N).</t>
  </si>
  <si>
    <t>Dobava in vgradnja razširitvenih  top. izolacijskih PIR/PUR  profilov (ekvivalent npr. PURENIT deb. 6cm za podnožje steklenim stenam na betonski temelj.</t>
  </si>
  <si>
    <t xml:space="preserve">Oblaganje sten s toplotno izolacijo v sestavi prezračevane fasade iz: 
- fasadne kamene volne, sidrano v steno iz AB in penobetona s sistemskimi sidri oz. lepljeno,
- vetrna ovira iz črnega voala, (ekvivalent npr. TYVEK). Vključno z vsem pritrdilnim in tesnilnim materialom. Izvedba usklajena z izvedbo prezračevane pločevinaste fasadne obloge in steklenih sten.
ZF1
</t>
  </si>
  <si>
    <t>kot ekvivalent npr. suhomontažni sistemi Knauf ali enakovredni, kompletno z podkonstrukcijo</t>
  </si>
  <si>
    <t xml:space="preserve">Kompletna dobava in izvedba spuščenega stropa in vertikalnega kaskadnega zaključka, izvedenega po sistemu ekvivalent npr. Knauf D112 ali Rigips na tipski kovinski podkonstrukciji, sestavljeni iz nosilnih in montažnih profilov. Na podkonstrukcijo se vijači obloga iz  mavčnokartonastih plošč velikega formata v debelini 15mm. Stiki med ploščami so kitani in bandažirani. Cena zajema izreze odprtin različnih oblik in velikosti za svetila, vključno z vsemi potrebnimi odri in prenosi ter transporti. Svetla višina 225cm.
ST1
</t>
  </si>
  <si>
    <t xml:space="preserve">Izravnava neravnin na notranjih stenskih površinah (izravnalna masa na mrežici, ekvivalent npr. STO Decosit K 1.5, AB stena), z izravnalnim kitom, 2 krat, brušenje in predhodni osnovni premaz, ekvivalent npr. STO Prim Plex
Z1o, Z2o, Z3o, Z6o
</t>
  </si>
  <si>
    <t xml:space="preserve">Izravnava neravnin na notranjih stropnih površinah (izravnalna masa na mrežici, ekvivalent npr. STO Decosit K 1.5 ), z izravnalnim kitom 2 krat, brušenje in predhodni osnovni premaz, ekvivalent npr. STO Prim Plex
ST1, ST2
</t>
  </si>
  <si>
    <t xml:space="preserve">Izdelava tankoslojnega zaključnega ometa ekvivalent npr.  - Decosit MP, obdelava Fine 20, NCS S2002-Y50R ekvivalent, zalikana, zaglajena površina. Izvedbo in teksturo na podlagi vzorčnega polja potrdi projektant.
</t>
  </si>
  <si>
    <t xml:space="preserve">Izdelava finalnega obrabnega sloja tlaka iz litega betona - terazzo 
Dobava vsega materiala in izdelava tlakov iz neskrčljivega betonskega  tlaka iz sivega ali barvnega agregata vrste K, s strojno zaglajeno površino, trdnostni razred C30/37. Zunanji tlak zmrzlinsko odporen XF4 ekvivalent npr. drobir iz belega apnenca (ekvivalent npr. Bianco Carrara, kalcit)  0-16mm, svetlo siv cement,  obdelava po izbranem vzorcu.   -  izdelava finalne obrabne plasti na mokro na betonski estrih    - vgradnja terazzo tlaka deb 4,0 cm, tlak je armiran in mikroarmiran, PP vlakna, vsebnost:0,95kg/m3 ekvivalent npr. FIBRILs  F1 20 ali enakovredno ,   
- grobo brušenje tlaka   
-  kitanje in fino brušenje tlaka   
V ceni vključeno: tlak se dilatira v poljih 1:1 ali po načrtu projektanta. Pred vgradnjo se zaradi zagotovitve ustrezne  vizualne kvalitete zahteva izdelava poskusnega polja. Izbiro agregata  na podlagi vzorca potrdi arhitekt. Stik tlaka z AB steno se po celotnem obodu zatesni s TEK sive barve.  Za trajno zaščito betona se priporoča površinski zaščitni premaz na osnovi Silanov po dokončni stabilizaciji betona (cca 1 leto), dobava in polaganje armature 8kg/m2.
V tlak vgrajeni polnilni RF pokrovi in talne doze s polnilnimi pokrovi, ki se zbrusijo skupaj s tlakom. V tlak predhodno vgrajena RF kanaleta za elektroinstalacije.
Stik tlaka s kamnitimi ostanki temelja rimskega zidu obdelati posebej skrbno. Pred zalitjem betona po obodu namestiti penasti trak 10mm, ki se kasneje odstrani in izdela poglobljena fuga zalita s fino podaljšano cementno malto.
Izvedba usklajena z vgradnjo talne instalacijske kinete po detajlu D04 in polnilnih talnih doz in polnilnih pokrovov kanalizacije.
T1, T1a
</t>
  </si>
  <si>
    <t xml:space="preserve">Vgradnja RF polnilnih pokrovov 60x60 z oljnim protismradnim tesnilom, ekvivalent npr. Hagodeck.
</t>
  </si>
  <si>
    <t xml:space="preserve">Dobava in montaža otirača EMCO (ekvivalent npr. PLAZA SGCB) ali  drug ustrezen proizvod velikosti 110x80 cm. Kompletno z vgradnim okvirjem iz RF pločevine za poglobljeno vgradnjo v liti betonski tlak, ter vsemi pomožnimi deli in  materiali. Izbor po izbiri projektanta. 
</t>
  </si>
  <si>
    <t xml:space="preserve">Dobava in montaža obešene fasadne obloge iz prefabriciranih plošč iz betona ali tehničnega kamna (ekvivalent npr. Decton, Silestone), debeline do 30mm. Debelina in izbor materiala ustrezna mestu vgradnje - javni objekt, velika izpostavljanost vandalizmu in močenju z urinom - glede na garancijske pogoje naročnika, ter usklajena s projektantom. Fiksirano s sistemskimi nerjavečimi Z profil obešali za nevidno pritrjevanje na AB steno.
Formati plošč skladno s shemo polaganja, max dimenzija 112x210cm. Dimenzije se lahko v manjši meri prilagodijo tehnologiji in standardnim meram proizvajalca.
6 kom plošč je oblikovano/opasano po stopničasti obliki stopnišča. Vse plošče se montira z medsebojnim razmikom (senčna fuga) do 1cm, tudi od okoliških stropov, sten in tal.
Komplet z vsem potrebnim pritrdilnim materialom, pripravljalnimi deli podlage.
Izbor materiala uskladiti z oblogami na južni strani rimskega obzidja - projekt Šumijev kvart. Vzorec obloge potrdi projektant.
</t>
  </si>
  <si>
    <t>skrito okovje za drsna vrata z mehkim zapiranjem, vgrajeno na vratno krilo, kot ekvivalent npr. Milano Magic 2</t>
  </si>
  <si>
    <t>drsno  vodilo  v  sklopu  vgradne  kasete  enakovredno  kot ekvivalent npr. Eclisse</t>
  </si>
  <si>
    <t>Izdelava, dobava in montaža sistemskih fasadnih zasteklitev - fiksnih steklenih sten z enokrilnimi vrati iz jeklenih profilov s prekinjenim toplotnim mostom (ustreza JANSEN Janisol Arte 2),
- zastekljenih z toplotno izolacijskim varnostnim steklom deb do 30mm ( zunanje in notranje steklo je kaljeno, laminirano,  ustreza RX WARM-e/SA po EN410 1,0, Ug 1,0 W/m2K, 6-16-:44.2VSG, g=52, LT=75K. Fiksna polja velikih dimenzij so brez vertikalnih prečk stikovana s tesnilnim cevastim profilom, silikonskim kitom črne barve in fino brušenimi robovi.
- fiksna zasteklitev izvedena utopljena v tla, stene in strop brez vidnega profila (t.i. "zero" profil)
- vidna širina profila okvirja 40mm, stoječi L profil na notranji strani
- finostrukturno prašno barvano, ekvivalent npr. TIGER DRYLAC MARRONE 04 oz. RAL 8019 ekvivalent
- oprema: samozapiralo, obojestranski ročaj – L profil 50/40, barvan enako kot okvir
- aplikacija peskane nalepke linije za slabovidne na steklo do 1m2
- sistemska cilindrična varnostna ključavnica  (ustreza Assa Abloy)
- okovje: sistemsko okovje proizvajalca
Stiki s tlemi, stropom in stenami zatesnjeni s PUR tesnilno maso in zaključeni z UV obstojnim TE kitom ustrezne barve, po detajlu.
Posebej pozorno obdelati špaletne zaključke ob kamnitem rimskem obzidju, uskladiti s projektantom in nadzorom ZVKDS OE Ljubljana.Pred izvedbo izdelati delavniške načrte za potrditev s strani projektanta in nadzora.</t>
  </si>
  <si>
    <t xml:space="preserve">Izdelava, dobava in montaža sistemska prezračevana fasadna obloga iz Alu kompozitne oz. kaširane INOX 1.4301, barvane pločevine, po delavniškem načrtu izvajalca na nerjavni podkonstrukciji.  
Debelina materiala ustrezna mestu vgradnje - javni objekt, velika izpostavljenost vandalizmu in močenju z urinom - glede na garancijske pogoje naročnika.
- fasadni paneli po shemi iz krivljene pločevine, skrito pritrjevanje na nerjavečo podkonstrukcijo, sidrano s sistemskimi nosilnimi kotniki, skozi vetrno oviro in toplotno izolacijo na betonsko steno
- vogalni elementi izdelani monolitno, kot L element preko vogala
- spodaj odmik od tal z zračnim kanalom, zaprtim z insektno mrežo
- na tla fiksiran RF L kotnik 5/10cm kot zaključek toplotne izolacije ob stiku s tlemi, stik tesnjen s TE kitom, ekvivalent npr. Kent QuickSeal ali ekvivalent
- zgornji rob zaključen z Z zaključkom v odkapni detajl betonske ograje za preprečevanje vstopa atmosferilij v fasadni sestav
- finostrukturno prašno barvano s kvalitetno barvo za kovine ekvivalent npr. TIGER DRYLAC MARRONE 04 oz., RAL 8019 ekvivalent.
Delavniški načrt pred izvedbo potrdi projektant arhitekture.
</t>
  </si>
  <si>
    <t>V sklopu fasadne obloge vgrajena prezračevalna rešetka z vertikalnimi lamelami iz krivljene pločevine, dim 1700 x 3520 (2870) mm (5,6m2)
Lamele iz Z profilov 50/50/50/3 mm, na razmiku 49mm, hladno kovičene na okvir iz L kotnikov 50/50 mm po višini 2x dodatno ojačano s horizontalnimi profili na razmaku in po naklonu stopnišča
- finostrukturno prašno barvano s kvalitetno barvo za kovine ekvivalent npr. TIGER DRYLAC MAROONE 04 oz. RAL 8019 ekvivalent
- fiksirano na zid cokla skozi toplotno izolacijo na stojnih sidrnih kotnikih</t>
  </si>
  <si>
    <t xml:space="preserve">Izdelava in montaža sedalnega elementa iz lasersko rezane pločevine, kot obloga betonskega zidca, s svetlobnim napisom. Dim 4320 x 1010 x 500 mm. Debelina Alu min 5mm ali INOX 1.4301 pločevine min 3,5mm. Monolitna izdelava brez vidnih stikov ali spojev, spodnji rob opasan na obliko stopnišča. Vključno z natančno meritvijo in izdelavo delavniškega načrta za potrditev projektanta, vsem potrebnim pritrdilnim materialom in priključitvijo na obstoječi električni priključek.
Pločevina barvana s temeljnim premazom in finostrukturno visokokvalitetno barvo za kovine, ekvivalent npr. Tiger Drylac, RAL 8019. 
Izdelava po shemi OP4
</t>
  </si>
  <si>
    <t>OP03
Dobava in montaža kuhinjske garniture, čajne kuhinje izdelane iz iverala, dim šxvšg 120x220x80cm. Korpus iz belega iverala, fronte iz iverala obrobljene z ABS trakom po izbiri projektanta, odpiranje front na push, pridržanje z magnetom. Sestavni elementi kuhinje:
- spodnji element, v 90cm, pod koritom, krilna vratca, polica
- spodnji element v 90cm, predalnik 3 plitvi predala v 12cm, 1 globji 35cm
- zgornji element v 67cm, krilna vrata, polica
- zgornji element v 67cm, krilna vrata, polica
- delovni pult d 35mm, 120x80cm
- okrogel vgradni INOX umivalnik fi 50
- z visoko kuhinjsko ročno armaturo  ekvivalent npr. Hanshroge Focus
- stenska obloga ozadja, HPL laminirana plošča po izbiri projektanata ekvivalent npr. EGGER U750 ST9</t>
  </si>
  <si>
    <t xml:space="preserve">OBLOGA STEN S HPL ploščami 
Dobava in oblog sten s HLP oblogami. Obdelava in izbira barv po  izbiri projektanta in načrtih PZI. laminat na HPL ekvivalent npr. EGGER U750. Vsi stiki na vertikalnih vogalih in s tlemi zatesnjeni s TE kitom.
</t>
  </si>
  <si>
    <t xml:space="preserve">Vgradnja tipskega talnega vtočnika DN50 s prirobnico za odvod zatekajoče vode iz sloja hidroizolacije, zavarjenega na hidroizolacijo stropne plošče objekta. Vtočnik se pokrije s perforirano rešetko in drenažnim filcem, ter plastjo drenažnega gramoza 64-100 ter zalije z betonom. Vključno z vgradnjo PP cevi in vsemi fazonskimi kosi do vertikalnega žleba 2x 50/45°, 2x 50/30°, 1x cev 50/300mm, vgrajeno v opaž betona plošče pred betoniranje. Detajl vgradnje uskladiti s projektantom po rušitvi talne sestave nad hidroizolacijo. Skladnost z DIN EN 1253, iz nerjavne pločevine 1.4301., ekvivalent npr. ACO H17.
trg, sanacija zatekanja vode skozi betonsko ograjo
</t>
  </si>
  <si>
    <t>Vsi proizvajalci in tipi naprav in elementov v popisu materiala in del so navedeni  "kot na primer  (ekvivalent npr.:)". Oznake naprav služijo kot pomoč pri določitvi tehnične ustreznosti. Vse proizvajalce (tipe) naprav v popisu materiala in del potrdi investitor.</t>
  </si>
  <si>
    <t xml:space="preserve">ekvivalent npr.: </t>
  </si>
  <si>
    <t>ekvivalent npr.:</t>
  </si>
  <si>
    <t xml:space="preserve">Dobava in razstiranje geotekstila, ekvivalent npr. polipropilenska  polst, teže nad 150g/m2, ekvivalent npr.Typar SF 32 ali Poliyfelt nad 150 g/m2), kot ločilni sloj med raščenim terenom in novim nasutjem
</t>
  </si>
  <si>
    <t xml:space="preserve">Dobava in montaža odkapne letvice za vodenje izcedne vode v talno kanaleto. Letvica mehansko pritrjena na AB steno, preko izvedeni hidroizolacijski sanirni sloji na steni.
</t>
  </si>
  <si>
    <t xml:space="preserve">Zapolnjevanje in natančna obdelava manjših odprtih stikov med ograjnimi elementi in tlakom s podaljšano ekspandirajočo cementno malto, zmrzlinsko odporno XF4.
</t>
  </si>
  <si>
    <t xml:space="preserve">Predgodno odstranjevanje in zapolnjevanje linijskih stikov med ograjnimi elementi in tlakom s kvalitetnim trajnoelastičnim kitom za zunanjo uporabo (ekvivalent npr. Sikaflex PRO), sive barve, predhodno vtiskanje penastega profila v dilatacijo.
</t>
  </si>
  <si>
    <t xml:space="preserve">Ponovna montaža obstoječih demontiranih, očiščenih, obnovljenih, kamnitih elementov šir 20, viš. 40cm, dolžine 100cm ograje atrija Bukvarne v klop ob ograji na lastnem temelju iz pustega betona, sidrano v betonski tlak.
</t>
  </si>
  <si>
    <t xml:space="preserve">Čiščenje in impregnacija opečne stene v atriju, odstranjevanje soliternih madežev in impregnacija s hidrofobnim impregnacijskim sredstvom (ekvivalent npr. Skosal).
</t>
  </si>
  <si>
    <t xml:space="preserve">Sanacija betonskih  površin , s predhodnim visokotlačnim pranjem ali peskanjem obstoječih betonskih površindo zdrave podlage. Odpreti je potrebno tudi morebitne lasaste razpoke, zaradi korodiranja armature.  Zaščita očiščene - armature s temeljnim premazom ekvivalent npr. Sika Top Armatec 110-EpoCem ali Sika Mono Top 910.3W, STO Crete, kompletno z vsemi pomožnimi deli in preddeli. Reprofilacija poškodovanega betona - groba izravnava površine z malto za reprofiliranje ekvivalent npr. Sika Moto Top 412N - fina izravnava površine z malto za reprofiliranje ekvivalent npr. Sika MONO Top 620, STO Crete.
</t>
  </si>
  <si>
    <t xml:space="preserve">Izvedba sonde za ugotavljanje stanja talne sestave in hidroizolacije na robu betonskega tlaka dim 40x40cm. Rezanje in odstranjevanje betonskega tlaka debeline cca 7 cm v širini 400mm, skupaj s podložnim betonom do debeline 20cm, previdno odstranjevanje do hidroizolacije in odvoz na gradbiščno deponijo.
</t>
  </si>
  <si>
    <t xml:space="preserve">Izvedba cementno - polimeriziranega hidroizolacijskega premaza stropnih konstrukcij (ekvivalent npr. Sika Top Seal -107) v severnem prostoru. Debelina pramaza  1 mm.
</t>
  </si>
  <si>
    <r>
      <t xml:space="preserve">Notranja hladilna enota za stensko montažo - vidna, z direktno ekspanzijo (DX) sestoječa  iz: maskirno plastično ohišje, DX uparjalnik, ventilator z elektromotorjem, lovilno korito za kondez, filter, maskirno ohišje z zajemno in vpihovalno rešetko iz UV odporne plastike, ter z vsem potrebnim pritrdilnim in nosilnim materialom.
</t>
    </r>
    <r>
      <rPr>
        <b/>
        <sz val="10"/>
        <rFont val="Arial Narrow"/>
        <family val="2"/>
        <charset val="238"/>
      </rPr>
      <t>Vgradnjo obvezno uskladiti z načrtom arhitekture!</t>
    </r>
  </si>
  <si>
    <r>
      <t xml:space="preserve">Kompaktna ventilacijska enota, stoječe izvedbe, za montažo na zid ali tla, s kanalskimi priključki z vrha, s funkcijami: dovod in odvod zraka, rekuperacija toplote, by-pass ventilacija.
Glavni sestavni deli:
1× ohišje iz pocinkane pločevine, z nosilnim jeklenim okvirjem in negorljivo izolacijo
2× radialni ventilator z motorji z regulacijo hitrosti
3× temperaturno tipalo (dovod, odvod, zunanji zrak)
1× senzor CO2
2× elektromotorne žaluzije
1× Rotacijski izmenjevalec toplote
1× Filter M5 (dovod)
1× Filter F7 (odvod)
2× diferenčni presostat za filter
1× diferenčni presostat za izmenjevalec
1× električni pred-grelnik
4× antivibracijski podstavek
1× sifon kondenza s kroglico
</t>
    </r>
    <r>
      <rPr>
        <b/>
        <sz val="10"/>
        <color indexed="8"/>
        <rFont val="Arial Narrow"/>
        <family val="2"/>
        <charset val="238"/>
      </rPr>
      <t>Vgradnjo obvezno uskladiti z načrtom arhitekture!</t>
    </r>
  </si>
  <si>
    <r>
      <t xml:space="preserve">Požarna loputa okroglega preseka.
Ohišje iz pocinkane pločevine z ročnim in termičnim mehanskim sprožilom (talilni vložek 72°C), stikalom položaja, revizijska odprtina. 
Požarna odpornost </t>
    </r>
    <r>
      <rPr>
        <b/>
        <sz val="10"/>
        <color indexed="8"/>
        <rFont val="Arial Narrow"/>
        <family val="2"/>
        <charset val="238"/>
      </rPr>
      <t>EI 90-S</t>
    </r>
    <r>
      <rPr>
        <sz val="11"/>
        <color indexed="8"/>
        <rFont val="Arial Narrow"/>
        <family val="2"/>
        <charset val="238"/>
      </rPr>
      <t xml:space="preserve"> (s certifikatom), dimotesna - po EN 13501-3.
Preizkušena po EN 1366-2.
Za vgradnjo v lahke in masivne stene.
Dolžine 400 mm - dolžino se preveri na objektu glede na vgradni zid.</t>
    </r>
  </si>
  <si>
    <r>
      <t xml:space="preserve">Zračna vpihovalna komora iz pocinkane pločevine s priključkom za kanal in rešetko, parozaporna toplotna izolacija, komplet z drobnim pritrdilnim materialom.
</t>
    </r>
    <r>
      <rPr>
        <b/>
        <sz val="10"/>
        <color indexed="8"/>
        <rFont val="Arial Narrow"/>
        <family val="2"/>
        <charset val="238"/>
      </rPr>
      <t>Vgradnjo obvezno uskladiti z načrtom arhitekture!</t>
    </r>
  </si>
  <si>
    <r>
      <t xml:space="preserve">Okrogli prezračevalni "Spiro" kanal iz pocinkane pločevine, izdelani po SIST EN 1506. 
Komplet s fazonskimi kosi (kolena, odcepi, T-kosi, odcepe za gibke cevi, lopute za enkratno nastavitev, čistine odprtine, redukcije...), ter drobnim spojnim in pritrdilnim materialom. 
Izvedba skladno s standardom SIST EN 12237: tesnost razred B.
</t>
    </r>
    <r>
      <rPr>
        <b/>
        <sz val="10"/>
        <color indexed="8"/>
        <rFont val="Arial Narrow"/>
        <family val="2"/>
        <charset val="238"/>
      </rPr>
      <t>Vgradnjo obvezno uskladiti z načrtom arhitekture.</t>
    </r>
  </si>
  <si>
    <t>Zidni  kanal, kovinski, bele barve, dvoprekatni, komplet s pregradami, veznimi elementi, pokrovom kanala, končnimi elementi in pritrdilnim priborom, kot npr. Elba, AT110/72, komplet, dolžine 1m, vgrajen v talni kanal po detajlu arhitekta</t>
  </si>
  <si>
    <t>Navadno stikalo, vgrajeno v modulni sistem, nadometne izvedbe, kot npr. TEM</t>
  </si>
  <si>
    <t>Nadometno modulno ohišje za vgradnjo šestih stikal, kot npr. TEM</t>
  </si>
  <si>
    <t>Doza izenačevanja potencialov, komplet s Cu zbiralko, ali enakovredno kot npr.:</t>
  </si>
  <si>
    <t>Vtičnica z zaščitnim kontaktom, 16A, 250V, komplet s podometno dozo in okvirjem, kot npr. TEM</t>
  </si>
  <si>
    <t>Talna doza za vgradnjo do 6 elementov, s pokrovom prilagojenim za vgradnjo končnega tlaka, komplet, ali enakovredno kot npr. Elba</t>
  </si>
  <si>
    <t>Razdelilnik R-GEV, (Galerija Emonska vrata)
predviden kot npr. tipska nadometna omarica za vgradnjo 48 elementov, komplet z vrati in ključavnico ter vgrajeno opremo, kot npr. Schrack:</t>
  </si>
  <si>
    <t>Razdelilnik R-TP (toplotna postaja),
predviden kot npr. tipska nadometna omarica, kot npr. Schrack, dim. 400x800x210mm, v zaščiti IP44 z vrati, komplet z vgrajeno opremo, kot npr. Schrack:</t>
  </si>
  <si>
    <t>Podatkovna vtičnica, enojna, RJ 45 kat 6, s protiprašnim pokrovčkom, nadometne izvedbe, komplet z ohišjem in zaključevanjem kabla, kot npr. TEM</t>
  </si>
  <si>
    <t>Izvedba konservatorso restavratorskih del skladno z elaboratom PROGRAM IN PREDRAČUN ZA konservatorsko-restavratorske posege na ostankih rimskega zidu na objektu »Bukvarna« Ljubljana, ZVKDS OE Ljubljana, Restavratorski center, maj 2020 št. 034/2020
Mestno jedro EŠD 328, Arheološko najdišče Ljubljana EšD 329, Kongresni trg EŠD 368</t>
  </si>
  <si>
    <t>kompl</t>
  </si>
  <si>
    <t>SKUPAJ GOI DELA z DDV</t>
  </si>
  <si>
    <t>PROJEKTANTSKI POPIS DEL S PREDIZMERAMI</t>
  </si>
  <si>
    <t>Izdelava geodetskega posnetka izvedenih komunalnih vodov.</t>
  </si>
  <si>
    <t>emona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</si>
</sst>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 #,##0.00\ &quot;€&quot;_-;\-* #,##0.00\ &quot;€&quot;_-;_-* &quot;-&quot;??\ &quot;€&quot;_-;_-@_-"/>
    <numFmt numFmtId="164" formatCode="#,##0.00\ [$€-1]"/>
    <numFmt numFmtId="165" formatCode="00&quot;.&quot;"/>
    <numFmt numFmtId="166" formatCode="0&quot;.&quot;"/>
    <numFmt numFmtId="167" formatCode="#,##0.00_ ;\-#,##0.00\ "/>
    <numFmt numFmtId="168" formatCode="_-* #,##0.00\ _S_I_T_-;\-* #,##0.00\ _S_I_T_-;_-* &quot;-&quot;??\ _S_I_T_-;_-@_-"/>
    <numFmt numFmtId="169" formatCode="###0;###0"/>
    <numFmt numFmtId="170" formatCode="#,##0.00;#,##0.00"/>
    <numFmt numFmtId="171" formatCode="000"/>
    <numFmt numFmtId="172" formatCode="#,##0.0"/>
    <numFmt numFmtId="173" formatCode="0.0"/>
    <numFmt numFmtId="174" formatCode="#,##0.00\ _€"/>
    <numFmt numFmtId="175" formatCode="_-* #,##0.00\ &quot;SIT&quot;_-;\-* #,##0.00\ &quot;SIT&quot;_-;_-* &quot;-&quot;??\ &quot;SIT&quot;_-;_-@_-"/>
    <numFmt numFmtId="176" formatCode=";;;"/>
  </numFmts>
  <fonts count="103" x14ac:knownFonts="1">
    <font>
      <sz val="11"/>
      <color indexed="8"/>
      <name val="Calibri"/>
      <family val="2"/>
      <charset val="238"/>
    </font>
    <font>
      <sz val="10"/>
      <name val="Arial"/>
      <family val="2"/>
      <charset val="238"/>
    </font>
    <font>
      <sz val="10"/>
      <name val="Arial CE"/>
      <family val="2"/>
      <charset val="238"/>
    </font>
    <font>
      <sz val="11"/>
      <color indexed="8"/>
      <name val="Arial Narrow"/>
      <family val="2"/>
      <charset val="238"/>
    </font>
    <font>
      <b/>
      <sz val="16"/>
      <color indexed="8"/>
      <name val="Arial Narrow"/>
      <family val="2"/>
      <charset val="238"/>
    </font>
    <font>
      <b/>
      <sz val="18"/>
      <color indexed="8"/>
      <name val="Arial Narrow"/>
      <family val="2"/>
      <charset val="238"/>
    </font>
    <font>
      <b/>
      <sz val="11"/>
      <color indexed="8"/>
      <name val="Arial Narrow"/>
      <family val="2"/>
      <charset val="238"/>
    </font>
    <font>
      <b/>
      <sz val="10"/>
      <color indexed="8"/>
      <name val="Arial Narrow"/>
      <family val="2"/>
      <charset val="238"/>
    </font>
    <font>
      <b/>
      <sz val="9"/>
      <color indexed="8"/>
      <name val="Arial Narrow"/>
      <family val="2"/>
      <charset val="238"/>
    </font>
    <font>
      <b/>
      <i/>
      <sz val="10"/>
      <color indexed="8"/>
      <name val="Arial Narrow"/>
      <family val="2"/>
      <charset val="238"/>
    </font>
    <font>
      <b/>
      <sz val="14"/>
      <name val="Arial Narrow"/>
      <family val="2"/>
      <charset val="238"/>
    </font>
    <font>
      <b/>
      <sz val="12"/>
      <name val="Arial Narrow"/>
      <family val="2"/>
      <charset val="238"/>
    </font>
    <font>
      <sz val="12"/>
      <name val="Arial Narrow"/>
      <family val="2"/>
      <charset val="238"/>
    </font>
    <font>
      <b/>
      <sz val="11"/>
      <name val="Arial Narrow"/>
      <family val="2"/>
      <charset val="238"/>
    </font>
    <font>
      <sz val="11"/>
      <name val="Arial Narrow"/>
      <family val="2"/>
      <charset val="238"/>
    </font>
    <font>
      <b/>
      <u/>
      <sz val="10"/>
      <name val="Arial Narrow"/>
      <family val="2"/>
      <charset val="238"/>
    </font>
    <font>
      <sz val="10"/>
      <name val="Arial Narrow"/>
      <family val="2"/>
      <charset val="238"/>
    </font>
    <font>
      <b/>
      <sz val="10"/>
      <name val="Arial Narrow"/>
      <family val="2"/>
      <charset val="238"/>
    </font>
    <font>
      <u/>
      <sz val="10"/>
      <color indexed="10"/>
      <name val="Arial Narrow"/>
      <family val="2"/>
      <charset val="238"/>
    </font>
    <font>
      <sz val="10"/>
      <color indexed="8"/>
      <name val="Arial Narrow"/>
      <family val="2"/>
      <charset val="238"/>
    </font>
    <font>
      <u/>
      <sz val="10"/>
      <color indexed="8"/>
      <name val="Arial Narrow"/>
      <family val="2"/>
      <charset val="238"/>
    </font>
    <font>
      <b/>
      <sz val="14"/>
      <color indexed="8"/>
      <name val="Arial Narrow"/>
      <family val="2"/>
      <charset val="238"/>
    </font>
    <font>
      <sz val="14"/>
      <color indexed="8"/>
      <name val="Arial Narrow"/>
      <family val="2"/>
      <charset val="238"/>
    </font>
    <font>
      <sz val="11"/>
      <color indexed="8"/>
      <name val="Calibri"/>
      <family val="2"/>
      <charset val="238"/>
    </font>
    <font>
      <sz val="12"/>
      <name val="Courier"/>
      <family val="3"/>
    </font>
    <font>
      <sz val="11"/>
      <color indexed="8"/>
      <name val="Arial CE"/>
      <family val="2"/>
    </font>
    <font>
      <sz val="10"/>
      <name val="Arial"/>
      <family val="2"/>
      <charset val="238"/>
    </font>
    <font>
      <b/>
      <sz val="12"/>
      <color indexed="8"/>
      <name val="Arial Narrow"/>
      <family val="2"/>
      <charset val="238"/>
    </font>
    <font>
      <sz val="12"/>
      <color indexed="8"/>
      <name val="Arial Narrow"/>
      <family val="2"/>
      <charset val="238"/>
    </font>
    <font>
      <sz val="8"/>
      <name val="Calibri"/>
      <family val="2"/>
      <charset val="238"/>
    </font>
    <font>
      <sz val="8"/>
      <name val="Arial Narrow"/>
      <family val="2"/>
      <charset val="238"/>
    </font>
    <font>
      <sz val="10"/>
      <name val="Swis721 Cn BT"/>
      <family val="2"/>
    </font>
    <font>
      <b/>
      <sz val="10"/>
      <name val="Swis721 Cn BT"/>
      <family val="2"/>
    </font>
    <font>
      <sz val="10"/>
      <name val="Tahoma"/>
      <family val="2"/>
      <charset val="238"/>
    </font>
    <font>
      <sz val="10"/>
      <color indexed="10"/>
      <name val="Arial CE"/>
      <family val="2"/>
      <charset val="238"/>
    </font>
    <font>
      <sz val="10"/>
      <color indexed="8"/>
      <name val="Arial CE"/>
      <family val="2"/>
      <charset val="238"/>
    </font>
    <font>
      <b/>
      <sz val="10"/>
      <name val="Arial"/>
      <family val="2"/>
      <charset val="238"/>
    </font>
    <font>
      <sz val="10"/>
      <color indexed="8"/>
      <name val="Arial"/>
      <family val="2"/>
      <charset val="1"/>
    </font>
    <font>
      <u/>
      <sz val="10"/>
      <name val="Arial Narrow"/>
      <family val="2"/>
      <charset val="238"/>
    </font>
    <font>
      <sz val="10"/>
      <color indexed="10"/>
      <name val="Arial"/>
      <family val="2"/>
      <charset val="238"/>
    </font>
    <font>
      <b/>
      <sz val="10"/>
      <color indexed="10"/>
      <name val="Arial"/>
      <family val="2"/>
      <charset val="238"/>
    </font>
    <font>
      <sz val="10"/>
      <color indexed="57"/>
      <name val="Arial CE"/>
      <family val="2"/>
      <charset val="238"/>
    </font>
    <font>
      <b/>
      <sz val="10"/>
      <color indexed="57"/>
      <name val="Arial CE"/>
      <family val="2"/>
      <charset val="238"/>
    </font>
    <font>
      <sz val="10"/>
      <color indexed="60"/>
      <name val="Arial CE"/>
      <family val="2"/>
      <charset val="238"/>
    </font>
    <font>
      <sz val="10"/>
      <color indexed="8"/>
      <name val="Arial"/>
      <family val="2"/>
      <charset val="238"/>
    </font>
    <font>
      <sz val="10"/>
      <color indexed="10"/>
      <name val="Arial Narrow"/>
      <family val="2"/>
      <charset val="238"/>
    </font>
    <font>
      <sz val="10"/>
      <color indexed="8"/>
      <name val="Arial CE"/>
      <family val="2"/>
    </font>
    <font>
      <b/>
      <i/>
      <sz val="10"/>
      <name val="Arial Narrow"/>
      <family val="2"/>
      <charset val="238"/>
    </font>
    <font>
      <sz val="11"/>
      <color theme="1"/>
      <name val="Calibri"/>
      <family val="2"/>
      <charset val="238"/>
      <scheme val="minor"/>
    </font>
    <font>
      <i/>
      <sz val="11"/>
      <color rgb="FF7F7F7F"/>
      <name val="Calibri"/>
      <family val="2"/>
      <charset val="238"/>
      <scheme val="minor"/>
    </font>
    <font>
      <sz val="10"/>
      <color rgb="FFFF0000"/>
      <name val="Arial Narrow"/>
      <family val="2"/>
      <charset val="238"/>
    </font>
    <font>
      <b/>
      <sz val="9"/>
      <color rgb="FF000000"/>
      <name val="Arial Narrow"/>
      <family val="2"/>
      <charset val="238"/>
    </font>
    <font>
      <b/>
      <sz val="18"/>
      <color rgb="FF000000"/>
      <name val="Arial"/>
      <family val="2"/>
      <charset val="238"/>
    </font>
    <font>
      <sz val="9"/>
      <color rgb="FF000000"/>
      <name val="Arial Narrow"/>
      <family val="2"/>
      <charset val="238"/>
    </font>
    <font>
      <b/>
      <sz val="10"/>
      <color rgb="FF000000"/>
      <name val="Arial Narrow"/>
      <family val="2"/>
      <charset val="238"/>
    </font>
    <font>
      <sz val="10"/>
      <color rgb="FF000000"/>
      <name val="Arial Narrow"/>
      <family val="2"/>
      <charset val="238"/>
    </font>
    <font>
      <sz val="10"/>
      <color indexed="8"/>
      <name val="Arial Narrow"/>
      <family val="2"/>
    </font>
    <font>
      <sz val="10"/>
      <name val="Arial CE"/>
      <charset val="238"/>
    </font>
    <font>
      <sz val="10"/>
      <name val="Times New Roman"/>
      <family val="1"/>
      <charset val="238"/>
    </font>
    <font>
      <sz val="10"/>
      <name val="Times New Roman CE"/>
      <family val="1"/>
      <charset val="238"/>
    </font>
    <font>
      <sz val="13"/>
      <name val="Arial Narrow"/>
      <family val="2"/>
    </font>
    <font>
      <i/>
      <sz val="10"/>
      <name val="Arial Narrow"/>
      <family val="2"/>
    </font>
    <font>
      <sz val="10"/>
      <name val="Arial Narrow"/>
      <family val="2"/>
    </font>
    <font>
      <sz val="9"/>
      <name val="Arial Narrow"/>
      <family val="2"/>
    </font>
    <font>
      <sz val="11"/>
      <name val="Arial Narrow"/>
      <family val="2"/>
    </font>
    <font>
      <i/>
      <sz val="10"/>
      <color indexed="8"/>
      <name val="Arial Narrow"/>
      <family val="2"/>
    </font>
    <font>
      <b/>
      <sz val="10"/>
      <name val="Arial Narrow"/>
      <family val="2"/>
    </font>
    <font>
      <b/>
      <sz val="11"/>
      <name val="Arial Narrow"/>
      <family val="2"/>
    </font>
    <font>
      <sz val="10"/>
      <color rgb="FF000000"/>
      <name val="Times New Roman"/>
      <family val="1"/>
    </font>
    <font>
      <b/>
      <sz val="12"/>
      <color rgb="FF000000"/>
      <name val="Arial Narrow"/>
      <family val="2"/>
    </font>
    <font>
      <b/>
      <sz val="12"/>
      <name val="Arial Narrow"/>
      <family val="2"/>
    </font>
    <font>
      <b/>
      <sz val="10"/>
      <color rgb="FF000000"/>
      <name val="Arial Narrow"/>
      <family val="2"/>
    </font>
    <font>
      <sz val="10"/>
      <color rgb="FF000000"/>
      <name val="Arial Narrow"/>
      <family val="2"/>
    </font>
    <font>
      <b/>
      <sz val="11"/>
      <name val="Calibri"/>
      <family val="2"/>
      <charset val="238"/>
    </font>
    <font>
      <sz val="10"/>
      <color theme="1"/>
      <name val="Calibri"/>
      <family val="2"/>
      <charset val="238"/>
    </font>
    <font>
      <sz val="8"/>
      <name val="Arial"/>
      <family val="2"/>
    </font>
    <font>
      <sz val="10"/>
      <name val="Calibri"/>
      <family val="2"/>
      <charset val="238"/>
    </font>
    <font>
      <sz val="9"/>
      <color theme="1"/>
      <name val="Calibri"/>
      <family val="2"/>
      <charset val="238"/>
    </font>
    <font>
      <sz val="10"/>
      <color indexed="8"/>
      <name val="Calibri"/>
      <family val="2"/>
      <charset val="238"/>
    </font>
    <font>
      <sz val="9"/>
      <color indexed="8"/>
      <name val="Calibri"/>
      <family val="2"/>
      <charset val="238"/>
    </font>
    <font>
      <sz val="10"/>
      <name val="Times New Roman CE"/>
      <charset val="238"/>
    </font>
    <font>
      <sz val="8.5"/>
      <name val="Calibri"/>
      <family val="2"/>
      <charset val="238"/>
    </font>
    <font>
      <sz val="10"/>
      <color theme="1"/>
      <name val="Calibri"/>
      <family val="2"/>
      <charset val="238"/>
      <scheme val="minor"/>
    </font>
    <font>
      <b/>
      <sz val="18"/>
      <color theme="3"/>
      <name val="Calibri Light"/>
      <family val="2"/>
      <charset val="238"/>
      <scheme val="major"/>
    </font>
    <font>
      <b/>
      <sz val="14"/>
      <name val="Arial"/>
      <family val="2"/>
      <charset val="238"/>
    </font>
    <font>
      <b/>
      <sz val="12"/>
      <name val="Arial"/>
      <family val="2"/>
      <charset val="238"/>
    </font>
    <font>
      <strike/>
      <sz val="10"/>
      <name val="Arial"/>
      <family val="2"/>
      <charset val="238"/>
    </font>
    <font>
      <vertAlign val="superscript"/>
      <sz val="10"/>
      <name val="Arial"/>
      <family val="2"/>
      <charset val="238"/>
    </font>
    <font>
      <sz val="10"/>
      <color rgb="FFFF0000"/>
      <name val="Times New Roman CE"/>
      <family val="1"/>
      <charset val="238"/>
    </font>
    <font>
      <b/>
      <u/>
      <sz val="10"/>
      <name val="Arial"/>
      <family val="2"/>
      <charset val="238"/>
    </font>
    <font>
      <strike/>
      <sz val="10"/>
      <color rgb="FFFF0000"/>
      <name val="Arial Narrow"/>
      <family val="2"/>
      <charset val="238"/>
    </font>
    <font>
      <sz val="10"/>
      <color theme="8" tint="-0.249977111117893"/>
      <name val="Arial Narrow"/>
      <family val="2"/>
      <charset val="238"/>
    </font>
    <font>
      <sz val="10"/>
      <color theme="1"/>
      <name val="Arial Narrow"/>
      <family val="2"/>
      <charset val="238"/>
    </font>
    <font>
      <b/>
      <sz val="8"/>
      <name val="Arial Narrow"/>
      <family val="2"/>
      <charset val="238"/>
    </font>
    <font>
      <sz val="9"/>
      <color theme="1"/>
      <name val="Arial Narrow"/>
      <family val="2"/>
      <charset val="238"/>
    </font>
    <font>
      <sz val="9"/>
      <name val="Arial Narrow"/>
      <family val="2"/>
      <charset val="238"/>
    </font>
    <font>
      <sz val="9"/>
      <color indexed="8"/>
      <name val="Arial Narrow"/>
      <family val="2"/>
      <charset val="238"/>
    </font>
    <font>
      <sz val="8.5"/>
      <name val="Arial Narrow"/>
      <family val="2"/>
      <charset val="238"/>
    </font>
    <font>
      <sz val="8.5"/>
      <color rgb="FFFF0000"/>
      <name val="Arial Narrow"/>
      <family val="2"/>
      <charset val="238"/>
    </font>
    <font>
      <sz val="8.5"/>
      <color indexed="10"/>
      <name val="Arial Narrow"/>
      <family val="2"/>
      <charset val="238"/>
    </font>
    <font>
      <b/>
      <sz val="9"/>
      <name val="Arial Narrow"/>
      <family val="2"/>
      <charset val="238"/>
    </font>
    <font>
      <b/>
      <sz val="9"/>
      <color theme="1"/>
      <name val="Arial Narrow"/>
      <family val="2"/>
      <charset val="238"/>
    </font>
    <font>
      <b/>
      <sz val="10"/>
      <color theme="1"/>
      <name val="Arial Narrow"/>
      <family val="2"/>
      <charset val="238"/>
    </font>
  </fonts>
  <fills count="7">
    <fill>
      <patternFill patternType="none"/>
    </fill>
    <fill>
      <patternFill patternType="gray125"/>
    </fill>
    <fill>
      <patternFill patternType="solid">
        <fgColor rgb="FFFFFF00"/>
        <bgColor indexed="64"/>
      </patternFill>
    </fill>
    <fill>
      <patternFill patternType="solid">
        <fgColor rgb="FFFFFFFF"/>
      </patternFill>
    </fill>
    <fill>
      <patternFill patternType="solid">
        <fgColor theme="4" tint="0.79998168889431442"/>
        <bgColor indexed="64"/>
      </patternFill>
    </fill>
    <fill>
      <patternFill patternType="solid">
        <fgColor theme="0" tint="-0.14996795556505021"/>
        <bgColor indexed="64"/>
      </patternFill>
    </fill>
    <fill>
      <patternFill patternType="solid">
        <fgColor indexed="47"/>
        <bgColor indexed="64"/>
      </patternFill>
    </fill>
  </fills>
  <borders count="40">
    <border>
      <left/>
      <right/>
      <top/>
      <bottom/>
      <diagonal/>
    </border>
    <border>
      <left/>
      <right/>
      <top style="thin">
        <color indexed="8"/>
      </top>
      <bottom style="thin">
        <color indexed="8"/>
      </bottom>
      <diagonal/>
    </border>
    <border>
      <left/>
      <right/>
      <top style="medium">
        <color indexed="8"/>
      </top>
      <bottom/>
      <diagonal/>
    </border>
    <border>
      <left/>
      <right/>
      <top/>
      <bottom style="medium">
        <color indexed="8"/>
      </bottom>
      <diagonal/>
    </border>
    <border>
      <left/>
      <right/>
      <top style="medium">
        <color indexed="8"/>
      </top>
      <bottom style="medium">
        <color indexed="8"/>
      </bottom>
      <diagonal/>
    </border>
    <border>
      <left/>
      <right/>
      <top/>
      <bottom style="double">
        <color indexed="8"/>
      </bottom>
      <diagonal/>
    </border>
    <border>
      <left/>
      <right/>
      <top style="medium">
        <color indexed="8"/>
      </top>
      <bottom style="double">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double">
        <color indexed="64"/>
      </bottom>
      <diagonal/>
    </border>
    <border>
      <left/>
      <right/>
      <top/>
      <bottom style="thin">
        <color rgb="FF000000"/>
      </bottom>
      <diagonal/>
    </border>
    <border>
      <left/>
      <right/>
      <top style="thin">
        <color rgb="FF000000"/>
      </top>
      <bottom/>
      <diagonal/>
    </border>
    <border>
      <left/>
      <right/>
      <top style="thin">
        <color theme="3"/>
      </top>
      <bottom/>
      <diagonal/>
    </border>
    <border>
      <left style="thin">
        <color theme="3"/>
      </left>
      <right style="thin">
        <color theme="3"/>
      </right>
      <top style="thin">
        <color theme="3"/>
      </top>
      <bottom style="thin">
        <color theme="3"/>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s>
  <cellStyleXfs count="35">
    <xf numFmtId="0" fontId="0" fillId="0" borderId="0"/>
    <xf numFmtId="44" fontId="1" fillId="0" borderId="0" applyFill="0" applyBorder="0" applyAlignment="0" applyProtection="0"/>
    <xf numFmtId="44" fontId="26" fillId="0" borderId="0" applyFont="0" applyFill="0" applyBorder="0" applyAlignment="0" applyProtection="0"/>
    <xf numFmtId="0" fontId="49" fillId="0" borderId="0" applyNumberFormat="0" applyFill="0" applyBorder="0" applyAlignment="0" applyProtection="0"/>
    <xf numFmtId="1" fontId="26" fillId="0" borderId="0"/>
    <xf numFmtId="0" fontId="23" fillId="0" borderId="0"/>
    <xf numFmtId="0" fontId="2" fillId="0" borderId="0"/>
    <xf numFmtId="0" fontId="26" fillId="0" borderId="0"/>
    <xf numFmtId="0" fontId="26" fillId="0" borderId="0"/>
    <xf numFmtId="0" fontId="25" fillId="0" borderId="0"/>
    <xf numFmtId="37" fontId="24" fillId="0" borderId="0"/>
    <xf numFmtId="9" fontId="1" fillId="0" borderId="0" applyFill="0" applyBorder="0" applyAlignment="0" applyProtection="0"/>
    <xf numFmtId="0" fontId="50" fillId="0" borderId="0" applyNumberFormat="0" applyFill="0" applyBorder="0" applyAlignment="0" applyProtection="0">
      <alignment horizontal="justify" vertical="top" wrapText="1"/>
    </xf>
    <xf numFmtId="0" fontId="48" fillId="0" borderId="0"/>
    <xf numFmtId="0" fontId="57" fillId="0" borderId="0"/>
    <xf numFmtId="0" fontId="2" fillId="0" borderId="0"/>
    <xf numFmtId="168" fontId="57" fillId="0" borderId="0" applyFont="0" applyFill="0" applyBorder="0" applyAlignment="0" applyProtection="0"/>
    <xf numFmtId="0" fontId="68" fillId="0" borderId="0"/>
    <xf numFmtId="44" fontId="68" fillId="0" borderId="0" applyFont="0" applyFill="0" applyBorder="0" applyAlignment="0" applyProtection="0"/>
    <xf numFmtId="0" fontId="73" fillId="4" borderId="0" applyNumberFormat="0" applyBorder="0" applyProtection="0">
      <alignment horizontal="left" vertical="top"/>
    </xf>
    <xf numFmtId="4" fontId="74" fillId="0" borderId="0">
      <alignment horizontal="left" vertical="top" wrapText="1"/>
    </xf>
    <xf numFmtId="4" fontId="74" fillId="0" borderId="0">
      <alignment horizontal="right" vertical="top" wrapText="1"/>
    </xf>
    <xf numFmtId="0" fontId="75" fillId="0" borderId="0"/>
    <xf numFmtId="4" fontId="77" fillId="0" borderId="0">
      <alignment horizontal="right" vertical="top"/>
    </xf>
    <xf numFmtId="4" fontId="78" fillId="0" borderId="0">
      <alignment horizontal="right" vertical="top" wrapText="1"/>
    </xf>
    <xf numFmtId="4" fontId="79" fillId="0" borderId="0">
      <alignment horizontal="right" vertical="top"/>
    </xf>
    <xf numFmtId="0" fontId="80" fillId="0" borderId="0"/>
    <xf numFmtId="0" fontId="58" fillId="0" borderId="0"/>
    <xf numFmtId="0" fontId="83" fillId="0" borderId="0" applyNumberFormat="0" applyFill="0" applyBorder="0" applyAlignment="0" applyProtection="0"/>
    <xf numFmtId="4" fontId="74" fillId="0" borderId="0">
      <alignment horizontal="right" vertical="top" wrapText="1"/>
    </xf>
    <xf numFmtId="4" fontId="77" fillId="0" borderId="0">
      <alignment horizontal="right" vertical="top"/>
    </xf>
    <xf numFmtId="4" fontId="78" fillId="0" borderId="0">
      <alignment horizontal="left" vertical="top" wrapText="1"/>
    </xf>
    <xf numFmtId="0" fontId="80" fillId="0" borderId="0"/>
    <xf numFmtId="175" fontId="57" fillId="0" borderId="0" applyFont="0" applyFill="0" applyBorder="0" applyAlignment="0" applyProtection="0"/>
    <xf numFmtId="0" fontId="58" fillId="0" borderId="0"/>
  </cellStyleXfs>
  <cellXfs count="838">
    <xf numFmtId="0" fontId="0" fillId="0" borderId="0" xfId="0"/>
    <xf numFmtId="0" fontId="10" fillId="0" borderId="0" xfId="0" applyNumberFormat="1" applyFont="1" applyFill="1" applyAlignment="1">
      <alignment vertical="top"/>
    </xf>
    <xf numFmtId="0" fontId="11" fillId="0" borderId="0" xfId="0" applyNumberFormat="1" applyFont="1" applyFill="1" applyAlignment="1">
      <alignment vertical="top"/>
    </xf>
    <xf numFmtId="0" fontId="12" fillId="0" borderId="0" xfId="0" applyNumberFormat="1" applyFont="1" applyFill="1" applyAlignment="1">
      <alignment vertical="top"/>
    </xf>
    <xf numFmtId="0" fontId="13" fillId="0" borderId="0" xfId="0" applyNumberFormat="1" applyFont="1" applyFill="1" applyAlignment="1">
      <alignment vertical="top"/>
    </xf>
    <xf numFmtId="0" fontId="14" fillId="0" borderId="0" xfId="0" applyNumberFormat="1" applyFont="1" applyFill="1" applyAlignment="1">
      <alignment vertical="top"/>
    </xf>
    <xf numFmtId="0" fontId="16" fillId="0" borderId="0" xfId="0" applyNumberFormat="1" applyFont="1" applyFill="1" applyBorder="1" applyAlignment="1">
      <alignment vertical="top"/>
    </xf>
    <xf numFmtId="0" fontId="16" fillId="0" borderId="0" xfId="0" applyNumberFormat="1" applyFont="1" applyFill="1" applyAlignment="1">
      <alignment vertical="top"/>
    </xf>
    <xf numFmtId="0" fontId="21" fillId="0" borderId="0" xfId="0" applyFont="1" applyFill="1" applyBorder="1" applyAlignment="1">
      <alignment vertical="top"/>
    </xf>
    <xf numFmtId="4" fontId="16" fillId="0" borderId="0" xfId="6" applyNumberFormat="1" applyFont="1" applyFill="1" applyBorder="1" applyAlignment="1">
      <alignment horizontal="right"/>
    </xf>
    <xf numFmtId="4" fontId="17" fillId="0" borderId="0" xfId="6" applyNumberFormat="1" applyFont="1" applyFill="1" applyBorder="1" applyAlignment="1">
      <alignment horizontal="right"/>
    </xf>
    <xf numFmtId="0" fontId="7" fillId="0" borderId="0" xfId="0" applyFont="1" applyFill="1"/>
    <xf numFmtId="0" fontId="19" fillId="0" borderId="0" xfId="0" applyFont="1" applyFill="1" applyBorder="1"/>
    <xf numFmtId="0" fontId="16" fillId="0" borderId="0" xfId="0" applyFont="1" applyFill="1" applyBorder="1" applyAlignment="1">
      <alignment horizontal="left" wrapText="1"/>
    </xf>
    <xf numFmtId="0" fontId="3" fillId="0" borderId="0" xfId="0" applyFont="1" applyFill="1" applyBorder="1" applyAlignment="1"/>
    <xf numFmtId="0" fontId="16" fillId="0" borderId="0" xfId="0" applyFont="1" applyFill="1" applyBorder="1" applyAlignment="1">
      <alignment wrapText="1"/>
    </xf>
    <xf numFmtId="0" fontId="21" fillId="0" borderId="0" xfId="0" applyFont="1" applyFill="1" applyBorder="1" applyAlignment="1">
      <alignment horizontal="left" vertical="top"/>
    </xf>
    <xf numFmtId="0" fontId="19" fillId="0" borderId="0" xfId="0" applyFont="1" applyFill="1" applyBorder="1" applyAlignment="1">
      <alignment horizontal="right"/>
    </xf>
    <xf numFmtId="0" fontId="7" fillId="0" borderId="0" xfId="0" applyFont="1" applyFill="1" applyBorder="1" applyAlignment="1">
      <alignment horizontal="right" vertical="top"/>
    </xf>
    <xf numFmtId="0" fontId="7" fillId="0" borderId="0" xfId="0" applyFont="1" applyFill="1" applyBorder="1" applyAlignment="1">
      <alignment horizontal="right"/>
    </xf>
    <xf numFmtId="0" fontId="7" fillId="0" borderId="0" xfId="0" applyFont="1" applyFill="1" applyBorder="1" applyAlignment="1">
      <alignment horizontal="left"/>
    </xf>
    <xf numFmtId="0" fontId="16" fillId="0" borderId="0" xfId="6" applyFont="1" applyFill="1" applyBorder="1" applyAlignment="1">
      <alignment horizontal="left" vertical="top" wrapText="1"/>
    </xf>
    <xf numFmtId="4" fontId="16" fillId="0" borderId="0" xfId="6" applyNumberFormat="1" applyFont="1" applyFill="1" applyBorder="1" applyAlignment="1">
      <alignment horizontal="left"/>
    </xf>
    <xf numFmtId="4" fontId="17" fillId="0" borderId="0" xfId="6" applyNumberFormat="1" applyFont="1" applyFill="1" applyBorder="1" applyAlignment="1">
      <alignment horizontal="left"/>
    </xf>
    <xf numFmtId="0" fontId="21" fillId="0" borderId="0" xfId="0" applyNumberFormat="1" applyFont="1" applyFill="1" applyBorder="1" applyAlignment="1">
      <alignment vertical="top" wrapText="1"/>
    </xf>
    <xf numFmtId="0" fontId="22" fillId="0" borderId="0" xfId="0" applyNumberFormat="1" applyFont="1" applyFill="1" applyBorder="1" applyAlignment="1">
      <alignment vertical="top" wrapText="1"/>
    </xf>
    <xf numFmtId="0" fontId="17" fillId="0" borderId="0" xfId="0" applyNumberFormat="1" applyFont="1" applyFill="1" applyBorder="1" applyAlignment="1">
      <alignment vertical="top" wrapText="1"/>
    </xf>
    <xf numFmtId="0" fontId="19" fillId="0" borderId="0" xfId="0" applyFont="1" applyFill="1" applyBorder="1" applyAlignment="1">
      <alignment horizontal="left"/>
    </xf>
    <xf numFmtId="0" fontId="19" fillId="0" borderId="0" xfId="0" applyFont="1" applyFill="1" applyAlignment="1">
      <alignment horizontal="left"/>
    </xf>
    <xf numFmtId="0" fontId="19" fillId="0" borderId="0" xfId="0" applyFont="1" applyFill="1"/>
    <xf numFmtId="0" fontId="18" fillId="0" borderId="0" xfId="0" applyNumberFormat="1" applyFont="1" applyFill="1" applyBorder="1" applyAlignment="1">
      <alignment horizontal="justify" wrapText="1"/>
    </xf>
    <xf numFmtId="0" fontId="16" fillId="0" borderId="0" xfId="0" applyNumberFormat="1" applyFont="1" applyFill="1" applyBorder="1" applyAlignment="1">
      <alignment wrapText="1"/>
    </xf>
    <xf numFmtId="0" fontId="3" fillId="0" borderId="0" xfId="0" applyNumberFormat="1" applyFont="1" applyFill="1" applyAlignment="1">
      <alignment vertical="top"/>
    </xf>
    <xf numFmtId="0" fontId="16" fillId="0" borderId="0" xfId="0" applyFont="1" applyFill="1" applyAlignment="1">
      <alignment vertical="top" wrapText="1"/>
    </xf>
    <xf numFmtId="0" fontId="3" fillId="0" borderId="0" xfId="0" applyFont="1" applyFill="1" applyBorder="1"/>
    <xf numFmtId="0" fontId="3" fillId="0" borderId="0" xfId="0" applyFont="1" applyFill="1"/>
    <xf numFmtId="0" fontId="3" fillId="0" borderId="0" xfId="0" applyFont="1" applyFill="1" applyAlignment="1">
      <alignment horizontal="left"/>
    </xf>
    <xf numFmtId="0" fontId="3" fillId="0" borderId="0" xfId="0" applyFont="1" applyFill="1" applyAlignment="1">
      <alignment horizontal="right" vertical="top"/>
    </xf>
    <xf numFmtId="0" fontId="16" fillId="0" borderId="0" xfId="0" applyFont="1" applyFill="1" applyAlignment="1">
      <alignment wrapText="1"/>
    </xf>
    <xf numFmtId="0" fontId="21" fillId="0" borderId="5" xfId="0" applyFont="1" applyFill="1" applyBorder="1" applyAlignment="1">
      <alignment vertical="top"/>
    </xf>
    <xf numFmtId="0" fontId="21" fillId="0" borderId="5" xfId="0" applyNumberFormat="1" applyFont="1" applyFill="1" applyBorder="1" applyAlignment="1">
      <alignment vertical="top" wrapText="1"/>
    </xf>
    <xf numFmtId="0" fontId="17" fillId="0" borderId="0" xfId="6" applyFont="1" applyFill="1" applyBorder="1" applyAlignment="1">
      <alignment vertical="top" wrapText="1"/>
    </xf>
    <xf numFmtId="0" fontId="3" fillId="0" borderId="0" xfId="0" applyFont="1" applyFill="1" applyAlignment="1">
      <alignment vertical="top" wrapText="1"/>
    </xf>
    <xf numFmtId="0" fontId="3" fillId="0" borderId="0" xfId="0" applyFont="1" applyFill="1" applyAlignment="1">
      <alignment vertical="top"/>
    </xf>
    <xf numFmtId="0" fontId="3" fillId="0" borderId="0" xfId="0" applyNumberFormat="1" applyFont="1" applyFill="1" applyAlignment="1">
      <alignment vertical="top" wrapText="1"/>
    </xf>
    <xf numFmtId="0" fontId="16" fillId="0" borderId="0" xfId="0" applyFont="1" applyFill="1" applyAlignment="1">
      <alignment horizontal="right" wrapText="1"/>
    </xf>
    <xf numFmtId="0" fontId="16" fillId="0" borderId="0" xfId="0" applyFont="1" applyFill="1" applyAlignment="1">
      <alignment horizontal="left" wrapText="1"/>
    </xf>
    <xf numFmtId="0" fontId="6" fillId="0" borderId="0" xfId="0" applyFont="1" applyFill="1" applyAlignment="1">
      <alignment horizontal="right" vertical="top"/>
    </xf>
    <xf numFmtId="0" fontId="3" fillId="0" borderId="0" xfId="0" applyFont="1" applyFill="1" applyAlignment="1">
      <alignment horizontal="right"/>
    </xf>
    <xf numFmtId="0" fontId="17" fillId="0" borderId="0" xfId="6" applyFont="1" applyFill="1" applyBorder="1" applyAlignment="1">
      <alignment horizontal="left" vertical="top" wrapText="1"/>
    </xf>
    <xf numFmtId="0" fontId="19" fillId="0" borderId="0" xfId="0" applyFont="1" applyFill="1" applyAlignment="1">
      <alignment horizontal="right" vertical="top"/>
    </xf>
    <xf numFmtId="0" fontId="19" fillId="0" borderId="0" xfId="0" applyFont="1" applyFill="1" applyAlignment="1">
      <alignment horizontal="right"/>
    </xf>
    <xf numFmtId="49" fontId="6" fillId="0" borderId="6" xfId="0" applyNumberFormat="1" applyFont="1" applyFill="1" applyBorder="1" applyAlignment="1">
      <alignment horizontal="right" vertical="top"/>
    </xf>
    <xf numFmtId="0" fontId="6" fillId="0" borderId="6" xfId="0" applyNumberFormat="1" applyFont="1" applyFill="1" applyBorder="1" applyAlignment="1">
      <alignment horizontal="left" vertical="top" wrapText="1"/>
    </xf>
    <xf numFmtId="0" fontId="6" fillId="0" borderId="6" xfId="0" applyFont="1" applyFill="1" applyBorder="1" applyAlignment="1">
      <alignment horizontal="left"/>
    </xf>
    <xf numFmtId="4" fontId="6" fillId="0" borderId="6" xfId="0" applyNumberFormat="1" applyFont="1" applyFill="1" applyBorder="1" applyAlignment="1">
      <alignment horizontal="right"/>
    </xf>
    <xf numFmtId="164" fontId="6" fillId="0" borderId="6" xfId="0" applyNumberFormat="1" applyFont="1" applyFill="1" applyBorder="1" applyAlignment="1">
      <alignment horizontal="right"/>
    </xf>
    <xf numFmtId="0" fontId="13" fillId="0" borderId="0" xfId="0" applyNumberFormat="1" applyFont="1" applyFill="1" applyAlignment="1">
      <alignment vertical="top" wrapText="1"/>
    </xf>
    <xf numFmtId="4" fontId="16" fillId="0" borderId="0" xfId="0" applyNumberFormat="1" applyFont="1" applyFill="1" applyBorder="1" applyAlignment="1">
      <alignment horizontal="left" vertical="top" wrapText="1"/>
    </xf>
    <xf numFmtId="0" fontId="16" fillId="0" borderId="0" xfId="0" applyNumberFormat="1" applyFont="1" applyFill="1" applyAlignment="1">
      <alignment vertical="top" wrapText="1"/>
    </xf>
    <xf numFmtId="0" fontId="14" fillId="0" borderId="0" xfId="0" applyNumberFormat="1" applyFont="1" applyFill="1" applyAlignment="1">
      <alignment vertical="top" wrapText="1"/>
    </xf>
    <xf numFmtId="0" fontId="19" fillId="0" borderId="7" xfId="0" applyFont="1" applyFill="1" applyBorder="1" applyAlignment="1">
      <alignment horizontal="left"/>
    </xf>
    <xf numFmtId="4" fontId="19" fillId="0" borderId="7" xfId="0" applyNumberFormat="1" applyFont="1" applyFill="1" applyBorder="1" applyAlignment="1">
      <alignment horizontal="right"/>
    </xf>
    <xf numFmtId="165" fontId="19" fillId="0" borderId="7" xfId="10" applyNumberFormat="1" applyFont="1" applyFill="1" applyBorder="1" applyAlignment="1">
      <alignment horizontal="right" vertical="top" wrapText="1"/>
    </xf>
    <xf numFmtId="0" fontId="16" fillId="0" borderId="7" xfId="0" applyFont="1" applyFill="1" applyBorder="1" applyAlignment="1">
      <alignment vertical="top" wrapText="1"/>
    </xf>
    <xf numFmtId="0" fontId="16" fillId="0" borderId="7" xfId="0" applyNumberFormat="1" applyFont="1" applyFill="1" applyBorder="1" applyAlignment="1">
      <alignment horizontal="justify" vertical="top" wrapText="1"/>
    </xf>
    <xf numFmtId="0" fontId="19" fillId="0" borderId="7" xfId="0" applyFont="1" applyFill="1" applyBorder="1"/>
    <xf numFmtId="0" fontId="16" fillId="0" borderId="7" xfId="0" applyFont="1" applyFill="1" applyBorder="1" applyAlignment="1">
      <alignment horizontal="center"/>
    </xf>
    <xf numFmtId="4" fontId="16" fillId="0" borderId="7" xfId="0" applyNumberFormat="1" applyFont="1" applyFill="1" applyBorder="1" applyAlignment="1">
      <alignment horizontal="right"/>
    </xf>
    <xf numFmtId="4" fontId="16" fillId="0" borderId="7" xfId="0" applyNumberFormat="1" applyFont="1" applyFill="1" applyBorder="1" applyAlignment="1" applyProtection="1">
      <alignment horizontal="center"/>
      <protection locked="0"/>
    </xf>
    <xf numFmtId="0" fontId="16" fillId="0" borderId="0" xfId="0" applyFont="1" applyFill="1" applyBorder="1" applyAlignment="1">
      <alignment horizontal="right" wrapText="1"/>
    </xf>
    <xf numFmtId="0" fontId="6" fillId="0" borderId="0" xfId="0" applyFont="1" applyFill="1" applyBorder="1" applyAlignment="1">
      <alignment horizontal="right" vertical="top"/>
    </xf>
    <xf numFmtId="0" fontId="17" fillId="0" borderId="0" xfId="0" applyNumberFormat="1" applyFont="1" applyFill="1" applyAlignment="1">
      <alignment vertical="top" wrapText="1"/>
    </xf>
    <xf numFmtId="0" fontId="7" fillId="0" borderId="6" xfId="0" applyNumberFormat="1" applyFont="1" applyFill="1" applyBorder="1" applyAlignment="1">
      <alignment horizontal="left" vertical="top" wrapText="1"/>
    </xf>
    <xf numFmtId="0" fontId="7" fillId="0" borderId="6" xfId="0" applyFont="1" applyFill="1" applyBorder="1" applyAlignment="1">
      <alignment horizontal="left"/>
    </xf>
    <xf numFmtId="4" fontId="7" fillId="0" borderId="6" xfId="0" applyNumberFormat="1" applyFont="1" applyFill="1" applyBorder="1" applyAlignment="1">
      <alignment horizontal="right"/>
    </xf>
    <xf numFmtId="164" fontId="7" fillId="0" borderId="6" xfId="0" applyNumberFormat="1" applyFont="1" applyFill="1" applyBorder="1" applyAlignment="1">
      <alignment horizontal="right"/>
    </xf>
    <xf numFmtId="1" fontId="16" fillId="0" borderId="7" xfId="3" applyNumberFormat="1" applyFont="1" applyFill="1" applyBorder="1" applyAlignment="1">
      <alignment vertical="top" wrapText="1"/>
    </xf>
    <xf numFmtId="1" fontId="16" fillId="0" borderId="7" xfId="3" applyNumberFormat="1" applyFont="1" applyFill="1" applyBorder="1" applyAlignment="1">
      <alignment horizontal="left"/>
    </xf>
    <xf numFmtId="4" fontId="16" fillId="0" borderId="7" xfId="3" applyNumberFormat="1" applyFont="1" applyFill="1" applyBorder="1"/>
    <xf numFmtId="0" fontId="19" fillId="0" borderId="7" xfId="0" applyFont="1" applyFill="1" applyBorder="1" applyAlignment="1">
      <alignment horizontal="center"/>
    </xf>
    <xf numFmtId="0" fontId="16" fillId="0" borderId="7" xfId="0" applyNumberFormat="1" applyFont="1" applyFill="1" applyBorder="1" applyAlignment="1">
      <alignment horizontal="left" vertical="top" wrapText="1"/>
    </xf>
    <xf numFmtId="0" fontId="6" fillId="0" borderId="0" xfId="0" applyNumberFormat="1" applyFont="1" applyFill="1" applyAlignment="1">
      <alignment vertical="top"/>
    </xf>
    <xf numFmtId="4" fontId="16" fillId="0" borderId="0" xfId="0" applyNumberFormat="1" applyFont="1" applyFill="1" applyAlignment="1">
      <alignment vertical="top" wrapText="1"/>
    </xf>
    <xf numFmtId="44" fontId="16" fillId="0" borderId="7" xfId="1" applyFont="1" applyFill="1" applyBorder="1"/>
    <xf numFmtId="165" fontId="19" fillId="0" borderId="0" xfId="10" applyNumberFormat="1" applyFont="1" applyFill="1" applyBorder="1" applyAlignment="1">
      <alignment horizontal="right" vertical="top" wrapText="1"/>
    </xf>
    <xf numFmtId="44" fontId="16" fillId="0" borderId="0" xfId="1" applyFont="1" applyFill="1" applyBorder="1"/>
    <xf numFmtId="0" fontId="16" fillId="0" borderId="0" xfId="0" applyFont="1" applyFill="1" applyBorder="1" applyAlignment="1">
      <alignment horizontal="center"/>
    </xf>
    <xf numFmtId="4" fontId="16" fillId="0" borderId="0" xfId="0" applyNumberFormat="1" applyFont="1" applyFill="1" applyBorder="1" applyAlignment="1">
      <alignment horizontal="right"/>
    </xf>
    <xf numFmtId="4" fontId="16" fillId="0" borderId="0" xfId="0" applyNumberFormat="1" applyFont="1" applyFill="1" applyBorder="1" applyAlignment="1" applyProtection="1">
      <alignment horizontal="center"/>
      <protection locked="0"/>
    </xf>
    <xf numFmtId="0" fontId="17" fillId="0" borderId="0" xfId="0" applyFont="1" applyFill="1" applyBorder="1" applyAlignment="1">
      <alignment vertical="top" wrapText="1"/>
    </xf>
    <xf numFmtId="0" fontId="6" fillId="0" borderId="6" xfId="0" applyNumberFormat="1" applyFont="1" applyFill="1" applyBorder="1" applyAlignment="1">
      <alignment horizontal="left" vertical="top"/>
    </xf>
    <xf numFmtId="165" fontId="19" fillId="0" borderId="11" xfId="10" applyNumberFormat="1" applyFont="1" applyFill="1" applyBorder="1" applyAlignment="1">
      <alignment horizontal="right" vertical="top" wrapText="1"/>
    </xf>
    <xf numFmtId="44" fontId="16" fillId="0" borderId="11" xfId="1" applyFont="1" applyFill="1" applyBorder="1"/>
    <xf numFmtId="165" fontId="19" fillId="0" borderId="12" xfId="10" applyNumberFormat="1" applyFont="1" applyFill="1" applyBorder="1" applyAlignment="1">
      <alignment horizontal="right" vertical="top" wrapText="1"/>
    </xf>
    <xf numFmtId="44" fontId="16" fillId="0" borderId="12" xfId="1" applyFont="1" applyFill="1" applyBorder="1"/>
    <xf numFmtId="165" fontId="19" fillId="0" borderId="13" xfId="10" applyNumberFormat="1" applyFont="1" applyFill="1" applyBorder="1" applyAlignment="1">
      <alignment horizontal="right" vertical="top" wrapText="1"/>
    </xf>
    <xf numFmtId="44" fontId="16" fillId="0" borderId="13" xfId="1" applyFont="1" applyFill="1" applyBorder="1"/>
    <xf numFmtId="2" fontId="19" fillId="0" borderId="7" xfId="0" applyNumberFormat="1" applyFont="1" applyFill="1" applyBorder="1"/>
    <xf numFmtId="0" fontId="16" fillId="0" borderId="11" xfId="0" applyFont="1" applyFill="1" applyBorder="1" applyAlignment="1">
      <alignment vertical="top" wrapText="1"/>
    </xf>
    <xf numFmtId="0" fontId="19" fillId="0" borderId="11" xfId="0" applyFont="1" applyFill="1" applyBorder="1"/>
    <xf numFmtId="2" fontId="19" fillId="0" borderId="11" xfId="0" applyNumberFormat="1" applyFont="1" applyFill="1" applyBorder="1"/>
    <xf numFmtId="1" fontId="16" fillId="0" borderId="12" xfId="3" applyNumberFormat="1" applyFont="1" applyFill="1" applyBorder="1" applyAlignment="1">
      <alignment vertical="top" wrapText="1"/>
    </xf>
    <xf numFmtId="0" fontId="19" fillId="0" borderId="12" xfId="0" applyFont="1" applyFill="1" applyBorder="1"/>
    <xf numFmtId="2" fontId="19" fillId="0" borderId="12" xfId="0" applyNumberFormat="1" applyFont="1" applyFill="1" applyBorder="1"/>
    <xf numFmtId="1" fontId="17" fillId="0" borderId="13" xfId="3" applyNumberFormat="1" applyFont="1" applyFill="1" applyBorder="1" applyAlignment="1">
      <alignment vertical="top" wrapText="1"/>
    </xf>
    <xf numFmtId="0" fontId="19" fillId="0" borderId="13" xfId="0" applyFont="1" applyFill="1" applyBorder="1"/>
    <xf numFmtId="2" fontId="19" fillId="0" borderId="13" xfId="0" applyNumberFormat="1" applyFont="1" applyFill="1" applyBorder="1"/>
    <xf numFmtId="1" fontId="16" fillId="0" borderId="11" xfId="3" applyNumberFormat="1" applyFont="1" applyFill="1" applyBorder="1" applyAlignment="1">
      <alignment vertical="top" wrapText="1"/>
    </xf>
    <xf numFmtId="0" fontId="3" fillId="0" borderId="11" xfId="0" applyFont="1" applyFill="1" applyBorder="1" applyAlignment="1">
      <alignment horizontal="right"/>
    </xf>
    <xf numFmtId="4" fontId="16" fillId="0" borderId="12" xfId="3" applyNumberFormat="1" applyFont="1" applyFill="1" applyBorder="1"/>
    <xf numFmtId="1" fontId="16" fillId="0" borderId="13" xfId="3" applyNumberFormat="1" applyFont="1" applyFill="1" applyBorder="1" applyAlignment="1">
      <alignment vertical="top" wrapText="1"/>
    </xf>
    <xf numFmtId="4" fontId="16" fillId="0" borderId="13" xfId="3" applyNumberFormat="1" applyFont="1" applyFill="1" applyBorder="1"/>
    <xf numFmtId="1" fontId="16" fillId="0" borderId="11" xfId="3" applyNumberFormat="1" applyFont="1" applyFill="1" applyBorder="1" applyAlignment="1">
      <alignment horizontal="left"/>
    </xf>
    <xf numFmtId="1" fontId="16" fillId="0" borderId="12" xfId="3" applyNumberFormat="1" applyFont="1" applyFill="1" applyBorder="1" applyAlignment="1">
      <alignment horizontal="left"/>
    </xf>
    <xf numFmtId="1" fontId="16" fillId="0" borderId="13" xfId="3" applyNumberFormat="1" applyFont="1" applyFill="1" applyBorder="1" applyAlignment="1">
      <alignment horizontal="left"/>
    </xf>
    <xf numFmtId="4" fontId="19" fillId="0" borderId="0" xfId="0" applyNumberFormat="1" applyFont="1" applyFill="1" applyBorder="1" applyAlignment="1">
      <alignment horizontal="right"/>
    </xf>
    <xf numFmtId="0" fontId="17" fillId="0" borderId="0" xfId="0" applyNumberFormat="1" applyFont="1" applyFill="1" applyBorder="1" applyAlignment="1">
      <alignment horizontal="left" vertical="top" wrapText="1"/>
    </xf>
    <xf numFmtId="0" fontId="16" fillId="0" borderId="11" xfId="0" applyNumberFormat="1" applyFont="1" applyFill="1" applyBorder="1" applyAlignment="1">
      <alignment horizontal="left" vertical="top" wrapText="1"/>
    </xf>
    <xf numFmtId="0" fontId="19" fillId="0" borderId="11" xfId="0" applyFont="1" applyFill="1" applyBorder="1" applyAlignment="1">
      <alignment horizontal="left"/>
    </xf>
    <xf numFmtId="4" fontId="19" fillId="0" borderId="11" xfId="0" applyNumberFormat="1" applyFont="1" applyFill="1" applyBorder="1" applyAlignment="1">
      <alignment horizontal="right"/>
    </xf>
    <xf numFmtId="0" fontId="16" fillId="0" borderId="12" xfId="0" applyNumberFormat="1" applyFont="1" applyFill="1" applyBorder="1" applyAlignment="1">
      <alignment horizontal="left" vertical="top" wrapText="1"/>
    </xf>
    <xf numFmtId="0" fontId="19" fillId="0" borderId="12" xfId="0" applyFont="1" applyFill="1" applyBorder="1" applyAlignment="1">
      <alignment horizontal="left"/>
    </xf>
    <xf numFmtId="4" fontId="19" fillId="0" borderId="12" xfId="0" applyNumberFormat="1" applyFont="1" applyFill="1" applyBorder="1" applyAlignment="1">
      <alignment horizontal="right"/>
    </xf>
    <xf numFmtId="0" fontId="16" fillId="0" borderId="13" xfId="0" applyNumberFormat="1" applyFont="1" applyFill="1" applyBorder="1" applyAlignment="1">
      <alignment horizontal="left" vertical="top" wrapText="1"/>
    </xf>
    <xf numFmtId="0" fontId="19" fillId="0" borderId="13" xfId="0" applyFont="1" applyFill="1" applyBorder="1" applyAlignment="1">
      <alignment horizontal="left"/>
    </xf>
    <xf numFmtId="4" fontId="19" fillId="0" borderId="13" xfId="0" applyNumberFormat="1" applyFont="1" applyFill="1" applyBorder="1" applyAlignment="1">
      <alignment horizontal="right"/>
    </xf>
    <xf numFmtId="0" fontId="6" fillId="0" borderId="0" xfId="0" applyFont="1" applyFill="1" applyBorder="1" applyAlignment="1">
      <alignment vertical="top"/>
    </xf>
    <xf numFmtId="4" fontId="19" fillId="0" borderId="7" xfId="0" applyNumberFormat="1" applyFont="1" applyFill="1" applyBorder="1"/>
    <xf numFmtId="165" fontId="19" fillId="0" borderId="17" xfId="10" applyNumberFormat="1" applyFont="1" applyFill="1" applyBorder="1" applyAlignment="1">
      <alignment horizontal="right" vertical="top" wrapText="1"/>
    </xf>
    <xf numFmtId="0" fontId="16" fillId="0" borderId="18" xfId="0" applyFont="1" applyFill="1" applyBorder="1" applyAlignment="1">
      <alignment vertical="top" wrapText="1"/>
    </xf>
    <xf numFmtId="0" fontId="19" fillId="0" borderId="18" xfId="0" applyFont="1" applyFill="1" applyBorder="1"/>
    <xf numFmtId="2" fontId="19" fillId="0" borderId="18" xfId="0" applyNumberFormat="1" applyFont="1" applyFill="1" applyBorder="1"/>
    <xf numFmtId="44" fontId="16" fillId="0" borderId="19" xfId="1" applyFont="1" applyFill="1" applyBorder="1"/>
    <xf numFmtId="0" fontId="16" fillId="0" borderId="13" xfId="0" applyFont="1" applyFill="1" applyBorder="1" applyAlignment="1">
      <alignment vertical="top" wrapText="1"/>
    </xf>
    <xf numFmtId="0" fontId="16" fillId="0" borderId="0" xfId="0" applyFont="1" applyFill="1" applyBorder="1" applyAlignment="1">
      <alignment vertical="top" wrapText="1"/>
    </xf>
    <xf numFmtId="0" fontId="16" fillId="0" borderId="0" xfId="0" applyNumberFormat="1" applyFont="1" applyFill="1" applyBorder="1" applyAlignment="1">
      <alignment horizontal="left" vertical="top" wrapText="1"/>
    </xf>
    <xf numFmtId="0" fontId="21" fillId="0" borderId="5" xfId="0" applyFont="1" applyFill="1" applyBorder="1" applyAlignment="1">
      <alignment vertical="top" wrapText="1"/>
    </xf>
    <xf numFmtId="4" fontId="17" fillId="0" borderId="0" xfId="9" applyNumberFormat="1" applyFont="1" applyFill="1"/>
    <xf numFmtId="4" fontId="19" fillId="0" borderId="0" xfId="9" applyNumberFormat="1" applyFont="1" applyFill="1"/>
    <xf numFmtId="4" fontId="45" fillId="0" borderId="0" xfId="9" applyNumberFormat="1" applyFont="1" applyFill="1"/>
    <xf numFmtId="0" fontId="3" fillId="0" borderId="0" xfId="9" applyFont="1" applyFill="1"/>
    <xf numFmtId="0" fontId="19" fillId="0" borderId="0" xfId="9" applyFont="1" applyFill="1"/>
    <xf numFmtId="0" fontId="19" fillId="0" borderId="0" xfId="9" applyFont="1" applyFill="1" applyAlignment="1">
      <alignment vertical="top" wrapText="1"/>
    </xf>
    <xf numFmtId="0" fontId="3" fillId="0" borderId="0" xfId="9" applyFont="1" applyFill="1" applyAlignment="1">
      <alignment vertical="top" wrapText="1"/>
    </xf>
    <xf numFmtId="0" fontId="6" fillId="0" borderId="0" xfId="0" applyFont="1" applyFill="1" applyAlignment="1">
      <alignment vertical="top" wrapText="1"/>
    </xf>
    <xf numFmtId="0" fontId="17" fillId="0" borderId="0" xfId="6" applyFont="1" applyFill="1" applyAlignment="1">
      <alignment horizontal="left" vertical="top" wrapText="1"/>
    </xf>
    <xf numFmtId="4" fontId="16" fillId="0" borderId="0" xfId="6" applyNumberFormat="1" applyFont="1" applyFill="1" applyAlignment="1">
      <alignment horizontal="left"/>
    </xf>
    <xf numFmtId="4" fontId="16" fillId="0" borderId="0" xfId="6" applyNumberFormat="1" applyFont="1" applyFill="1" applyAlignment="1">
      <alignment horizontal="right"/>
    </xf>
    <xf numFmtId="0" fontId="15" fillId="0" borderId="0" xfId="0" applyFont="1" applyFill="1" applyAlignment="1">
      <alignment vertical="top" wrapText="1"/>
    </xf>
    <xf numFmtId="0" fontId="15" fillId="0" borderId="0" xfId="0" applyFont="1" applyFill="1" applyAlignment="1">
      <alignment horizontal="left" wrapText="1"/>
    </xf>
    <xf numFmtId="0" fontId="15" fillId="0" borderId="0" xfId="0" applyFont="1" applyFill="1" applyAlignment="1">
      <alignment horizontal="right" wrapText="1"/>
    </xf>
    <xf numFmtId="0" fontId="19" fillId="0" borderId="0" xfId="0" applyFont="1" applyFill="1" applyAlignment="1">
      <alignment wrapText="1"/>
    </xf>
    <xf numFmtId="3" fontId="16" fillId="0" borderId="0" xfId="0" applyNumberFormat="1" applyFont="1" applyFill="1" applyAlignment="1">
      <alignment horizontal="left" vertical="top" wrapText="1"/>
    </xf>
    <xf numFmtId="3" fontId="16" fillId="0" borderId="0" xfId="0" applyNumberFormat="1" applyFont="1" applyFill="1" applyAlignment="1">
      <alignment horizontal="right" vertical="top" wrapText="1"/>
    </xf>
    <xf numFmtId="3" fontId="16" fillId="0" borderId="0" xfId="0" applyNumberFormat="1" applyFont="1" applyFill="1" applyAlignment="1">
      <alignment vertical="top" wrapText="1"/>
    </xf>
    <xf numFmtId="3" fontId="16" fillId="0" borderId="0" xfId="0" applyNumberFormat="1" applyFont="1" applyFill="1" applyAlignment="1">
      <alignment horizontal="left" wrapText="1"/>
    </xf>
    <xf numFmtId="3" fontId="16" fillId="0" borderId="0" xfId="0" applyNumberFormat="1" applyFont="1" applyFill="1" applyAlignment="1">
      <alignment horizontal="right" wrapText="1"/>
    </xf>
    <xf numFmtId="0" fontId="19" fillId="0" borderId="0" xfId="0" applyFont="1" applyFill="1" applyAlignment="1">
      <alignment vertical="top" wrapText="1"/>
    </xf>
    <xf numFmtId="1" fontId="16" fillId="0" borderId="11" xfId="4" applyFont="1" applyFill="1" applyBorder="1" applyAlignment="1">
      <alignment vertical="top" wrapText="1"/>
    </xf>
    <xf numFmtId="1" fontId="16" fillId="0" borderId="7" xfId="4" applyFont="1" applyFill="1" applyBorder="1" applyAlignment="1">
      <alignment horizontal="left"/>
    </xf>
    <xf numFmtId="4" fontId="16" fillId="0" borderId="7" xfId="4" applyNumberFormat="1" applyFont="1" applyFill="1" applyBorder="1"/>
    <xf numFmtId="1" fontId="16" fillId="0" borderId="13" xfId="4" applyFont="1" applyFill="1" applyBorder="1" applyAlignment="1">
      <alignment horizontal="left"/>
    </xf>
    <xf numFmtId="4" fontId="16" fillId="0" borderId="13" xfId="4" applyNumberFormat="1" applyFont="1" applyFill="1" applyBorder="1"/>
    <xf numFmtId="1" fontId="16" fillId="0" borderId="11" xfId="4" applyFont="1" applyFill="1" applyBorder="1" applyAlignment="1">
      <alignment horizontal="left"/>
    </xf>
    <xf numFmtId="4" fontId="16" fillId="0" borderId="11" xfId="4" applyNumberFormat="1" applyFont="1" applyFill="1" applyBorder="1"/>
    <xf numFmtId="44" fontId="26" fillId="0" borderId="0" xfId="1" applyFont="1" applyFill="1" applyAlignment="1">
      <alignment horizontal="right" vertical="top" wrapText="1"/>
    </xf>
    <xf numFmtId="2" fontId="0" fillId="0" borderId="0" xfId="0" applyNumberFormat="1" applyFill="1"/>
    <xf numFmtId="0" fontId="0" fillId="0" borderId="0" xfId="0" applyFill="1"/>
    <xf numFmtId="4" fontId="41" fillId="0" borderId="0" xfId="0" applyNumberFormat="1" applyFont="1" applyFill="1"/>
    <xf numFmtId="4" fontId="42" fillId="0" borderId="0" xfId="0" applyNumberFormat="1" applyFont="1" applyFill="1"/>
    <xf numFmtId="4" fontId="0" fillId="0" borderId="0" xfId="0" applyNumberFormat="1" applyFill="1"/>
    <xf numFmtId="4" fontId="43" fillId="0" borderId="0" xfId="0" applyNumberFormat="1" applyFont="1" applyFill="1"/>
    <xf numFmtId="1" fontId="16" fillId="0" borderId="12" xfId="4" applyFont="1" applyFill="1" applyBorder="1" applyAlignment="1">
      <alignment vertical="top" wrapText="1"/>
    </xf>
    <xf numFmtId="1" fontId="16" fillId="0" borderId="12" xfId="4" applyFont="1" applyFill="1" applyBorder="1" applyAlignment="1">
      <alignment horizontal="left"/>
    </xf>
    <xf numFmtId="4" fontId="16" fillId="0" borderId="12" xfId="4" applyNumberFormat="1" applyFont="1" applyFill="1" applyBorder="1"/>
    <xf numFmtId="0" fontId="6" fillId="0" borderId="6" xfId="0" applyFont="1" applyFill="1" applyBorder="1" applyAlignment="1">
      <alignment horizontal="left" vertical="top" wrapText="1"/>
    </xf>
    <xf numFmtId="0" fontId="6" fillId="0" borderId="0" xfId="0" applyFont="1" applyFill="1"/>
    <xf numFmtId="0" fontId="7" fillId="0" borderId="0" xfId="0" applyFont="1" applyFill="1" applyAlignment="1">
      <alignment horizontal="right" vertical="top"/>
    </xf>
    <xf numFmtId="0" fontId="7" fillId="0" borderId="0" xfId="0" applyFont="1" applyFill="1" applyAlignment="1">
      <alignment vertical="top" wrapText="1"/>
    </xf>
    <xf numFmtId="1" fontId="2" fillId="0" borderId="7" xfId="4" applyFont="1" applyFill="1" applyBorder="1" applyAlignment="1">
      <alignment horizontal="left"/>
    </xf>
    <xf numFmtId="49" fontId="19" fillId="0" borderId="0" xfId="0" applyNumberFormat="1" applyFont="1" applyFill="1" applyAlignment="1">
      <alignment horizontal="right" vertical="top"/>
    </xf>
    <xf numFmtId="0" fontId="16" fillId="0" borderId="0" xfId="0" applyFont="1" applyFill="1" applyAlignment="1">
      <alignment horizontal="justify" vertical="top" wrapText="1"/>
    </xf>
    <xf numFmtId="4" fontId="19" fillId="0" borderId="0" xfId="0" applyNumberFormat="1" applyFont="1" applyFill="1" applyAlignment="1">
      <alignment horizontal="right"/>
    </xf>
    <xf numFmtId="164" fontId="19" fillId="0" borderId="0" xfId="0" applyNumberFormat="1" applyFont="1" applyFill="1" applyAlignment="1">
      <alignment horizontal="right"/>
    </xf>
    <xf numFmtId="4" fontId="36" fillId="0" borderId="0" xfId="9" applyNumberFormat="1" applyFont="1" applyFill="1"/>
    <xf numFmtId="4" fontId="35" fillId="0" borderId="0" xfId="9" applyNumberFormat="1" applyFont="1" applyFill="1"/>
    <xf numFmtId="4" fontId="34" fillId="0" borderId="0" xfId="9" applyNumberFormat="1" applyFont="1" applyFill="1"/>
    <xf numFmtId="0" fontId="25" fillId="0" borderId="0" xfId="9" applyFill="1"/>
    <xf numFmtId="0" fontId="37" fillId="0" borderId="0" xfId="9" applyFont="1" applyFill="1" applyAlignment="1">
      <alignment vertical="top" wrapText="1"/>
    </xf>
    <xf numFmtId="0" fontId="25" fillId="0" borderId="0" xfId="9" applyFill="1" applyAlignment="1">
      <alignment vertical="top" wrapText="1"/>
    </xf>
    <xf numFmtId="4" fontId="26" fillId="0" borderId="0" xfId="0" applyNumberFormat="1" applyFont="1" applyFill="1"/>
    <xf numFmtId="4" fontId="39" fillId="0" borderId="0" xfId="0" applyNumberFormat="1" applyFont="1" applyFill="1"/>
    <xf numFmtId="0" fontId="34" fillId="0" borderId="0" xfId="0" applyFont="1" applyFill="1"/>
    <xf numFmtId="4" fontId="40" fillId="0" borderId="0" xfId="0" applyNumberFormat="1" applyFont="1" applyFill="1"/>
    <xf numFmtId="0" fontId="26" fillId="0" borderId="0" xfId="8" applyFill="1"/>
    <xf numFmtId="44" fontId="6" fillId="0" borderId="6" xfId="0" applyNumberFormat="1" applyFont="1" applyFill="1" applyBorder="1" applyAlignment="1">
      <alignment horizontal="left"/>
    </xf>
    <xf numFmtId="0" fontId="54" fillId="0" borderId="14" xfId="0" applyFont="1" applyFill="1" applyBorder="1" applyAlignment="1">
      <alignment horizontal="left" vertical="center"/>
    </xf>
    <xf numFmtId="0" fontId="52" fillId="0" borderId="15" xfId="0" applyFont="1" applyFill="1" applyBorder="1" applyAlignment="1">
      <alignment horizontal="left" vertical="center"/>
    </xf>
    <xf numFmtId="0" fontId="52" fillId="0" borderId="16" xfId="0" applyFont="1" applyFill="1" applyBorder="1" applyAlignment="1">
      <alignment horizontal="left" vertical="center"/>
    </xf>
    <xf numFmtId="0" fontId="55" fillId="0" borderId="15" xfId="0" applyFont="1" applyFill="1" applyBorder="1" applyAlignment="1">
      <alignment horizontal="left" vertical="center" wrapText="1"/>
    </xf>
    <xf numFmtId="0" fontId="55" fillId="0" borderId="14" xfId="0" applyFont="1" applyFill="1" applyBorder="1" applyAlignment="1">
      <alignment horizontal="left" vertical="center"/>
    </xf>
    <xf numFmtId="0" fontId="55" fillId="0" borderId="14" xfId="0" applyFont="1" applyFill="1" applyBorder="1" applyAlignment="1">
      <alignment horizontal="center" vertical="center"/>
    </xf>
    <xf numFmtId="0" fontId="53" fillId="0" borderId="14" xfId="0" applyFont="1" applyFill="1" applyBorder="1" applyAlignment="1">
      <alignment horizontal="center" vertical="center"/>
    </xf>
    <xf numFmtId="0" fontId="53" fillId="0" borderId="15" xfId="0" applyFont="1" applyFill="1" applyBorder="1" applyAlignment="1">
      <alignment horizontal="left" vertical="center" wrapText="1"/>
    </xf>
    <xf numFmtId="0" fontId="51" fillId="0" borderId="14" xfId="0" applyFont="1" applyFill="1" applyBorder="1" applyAlignment="1">
      <alignment horizontal="left" vertical="center"/>
    </xf>
    <xf numFmtId="0" fontId="53" fillId="0" borderId="15" xfId="0" applyFont="1" applyFill="1" applyBorder="1" applyAlignment="1">
      <alignment horizontal="right" vertical="center" wrapText="1"/>
    </xf>
    <xf numFmtId="44" fontId="1" fillId="0" borderId="15" xfId="1" applyFill="1" applyBorder="1" applyAlignment="1">
      <alignment horizontal="left" vertical="center" wrapText="1"/>
    </xf>
    <xf numFmtId="164" fontId="6" fillId="0" borderId="6" xfId="0" applyNumberFormat="1" applyFont="1" applyFill="1" applyBorder="1" applyAlignment="1">
      <alignment horizontal="left"/>
    </xf>
    <xf numFmtId="0" fontId="26" fillId="0" borderId="0" xfId="7" applyFill="1"/>
    <xf numFmtId="4" fontId="26" fillId="0" borderId="0" xfId="9" applyNumberFormat="1" applyFont="1" applyFill="1"/>
    <xf numFmtId="4" fontId="39" fillId="0" borderId="0" xfId="9" applyNumberFormat="1" applyFont="1" applyFill="1"/>
    <xf numFmtId="4" fontId="40" fillId="0" borderId="0" xfId="9" applyNumberFormat="1" applyFont="1" applyFill="1"/>
    <xf numFmtId="44" fontId="0" fillId="0" borderId="0" xfId="2" applyFont="1" applyFill="1"/>
    <xf numFmtId="4" fontId="16" fillId="0" borderId="0" xfId="0" applyNumberFormat="1" applyFont="1" applyFill="1"/>
    <xf numFmtId="4" fontId="26" fillId="0" borderId="0" xfId="0" applyNumberFormat="1" applyFont="1" applyFill="1" applyAlignment="1">
      <alignment horizontal="right"/>
    </xf>
    <xf numFmtId="0" fontId="26" fillId="0" borderId="0" xfId="0" applyFont="1" applyFill="1"/>
    <xf numFmtId="0" fontId="26" fillId="0" borderId="0" xfId="0" applyFont="1" applyFill="1" applyAlignment="1">
      <alignment vertical="top" wrapText="1"/>
    </xf>
    <xf numFmtId="4" fontId="46" fillId="0" borderId="0" xfId="0" applyNumberFormat="1" applyFont="1" applyFill="1"/>
    <xf numFmtId="0" fontId="46" fillId="0" borderId="0" xfId="0" applyFont="1" applyFill="1"/>
    <xf numFmtId="4" fontId="36" fillId="0" borderId="0" xfId="0" applyNumberFormat="1" applyFont="1" applyFill="1"/>
    <xf numFmtId="4" fontId="33" fillId="0" borderId="0" xfId="0" applyNumberFormat="1" applyFont="1" applyFill="1"/>
    <xf numFmtId="0" fontId="2" fillId="0" borderId="0" xfId="0" applyFont="1" applyFill="1"/>
    <xf numFmtId="0" fontId="16" fillId="0" borderId="0" xfId="0" applyFont="1" applyFill="1"/>
    <xf numFmtId="0" fontId="36" fillId="0" borderId="0" xfId="0" applyFont="1" applyFill="1" applyAlignment="1">
      <alignment horizontal="right"/>
    </xf>
    <xf numFmtId="0" fontId="26" fillId="0" borderId="0" xfId="0" applyFont="1" applyFill="1" applyAlignment="1">
      <alignment horizontal="right"/>
    </xf>
    <xf numFmtId="4" fontId="44" fillId="0" borderId="0" xfId="0" applyNumberFormat="1" applyFont="1" applyFill="1"/>
    <xf numFmtId="4" fontId="2" fillId="0" borderId="0" xfId="0" applyNumberFormat="1" applyFont="1" applyFill="1"/>
    <xf numFmtId="0" fontId="16" fillId="0" borderId="0" xfId="0" applyFont="1" applyFill="1" applyAlignment="1">
      <alignment horizontal="right"/>
    </xf>
    <xf numFmtId="0" fontId="16" fillId="0" borderId="0" xfId="0" applyFont="1" applyFill="1" applyAlignment="1">
      <alignment horizontal="left" vertical="top" wrapText="1"/>
    </xf>
    <xf numFmtId="0" fontId="16" fillId="0" borderId="0" xfId="0" applyFont="1" applyFill="1" applyAlignment="1">
      <alignment horizontal="right" vertical="top" wrapText="1"/>
    </xf>
    <xf numFmtId="0" fontId="17" fillId="0" borderId="8" xfId="6" applyFont="1" applyFill="1" applyBorder="1" applyAlignment="1">
      <alignment horizontal="left" vertical="top"/>
    </xf>
    <xf numFmtId="0" fontId="17" fillId="0" borderId="9" xfId="6" applyFont="1" applyFill="1" applyBorder="1" applyAlignment="1">
      <alignment horizontal="left"/>
    </xf>
    <xf numFmtId="0" fontId="17" fillId="0" borderId="9" xfId="6" applyFont="1" applyFill="1" applyBorder="1" applyAlignment="1">
      <alignment horizontal="right"/>
    </xf>
    <xf numFmtId="0" fontId="17" fillId="0" borderId="10" xfId="6" applyFont="1" applyFill="1" applyBorder="1" applyAlignment="1">
      <alignment horizontal="right"/>
    </xf>
    <xf numFmtId="0" fontId="6" fillId="0" borderId="0" xfId="0" applyFont="1" applyFill="1" applyAlignment="1">
      <alignment horizontal="left"/>
    </xf>
    <xf numFmtId="0" fontId="17" fillId="0" borderId="0" xfId="0" applyFont="1" applyFill="1" applyAlignment="1">
      <alignment vertical="top" wrapText="1"/>
    </xf>
    <xf numFmtId="1" fontId="7" fillId="0" borderId="0" xfId="4" applyFont="1" applyFill="1" applyBorder="1" applyAlignment="1">
      <alignment vertical="top" wrapText="1"/>
    </xf>
    <xf numFmtId="4" fontId="16" fillId="0" borderId="0" xfId="4" applyNumberFormat="1" applyFont="1" applyFill="1" applyBorder="1"/>
    <xf numFmtId="4" fontId="50" fillId="0" borderId="7" xfId="4" applyNumberFormat="1" applyFont="1" applyFill="1" applyBorder="1"/>
    <xf numFmtId="4" fontId="16" fillId="0" borderId="0" xfId="0" applyNumberFormat="1" applyFont="1" applyFill="1" applyAlignment="1">
      <alignment wrapText="1"/>
    </xf>
    <xf numFmtId="4" fontId="31" fillId="0" borderId="0" xfId="0" applyNumberFormat="1" applyFont="1" applyFill="1"/>
    <xf numFmtId="4" fontId="32" fillId="0" borderId="0" xfId="0" applyNumberFormat="1" applyFont="1" applyFill="1"/>
    <xf numFmtId="4" fontId="3" fillId="0" borderId="0" xfId="0" applyNumberFormat="1" applyFont="1" applyFill="1"/>
    <xf numFmtId="0" fontId="17" fillId="0" borderId="0" xfId="6" applyFont="1" applyFill="1" applyBorder="1"/>
    <xf numFmtId="0" fontId="3" fillId="0" borderId="0" xfId="0" applyFont="1" applyFill="1" applyAlignment="1">
      <alignment horizontal="left" vertical="top"/>
    </xf>
    <xf numFmtId="0" fontId="3" fillId="0" borderId="0" xfId="0" applyFont="1" applyFill="1" applyAlignment="1"/>
    <xf numFmtId="0" fontId="44" fillId="0" borderId="0" xfId="9" applyFont="1" applyFill="1" applyAlignment="1">
      <alignment vertical="top" wrapText="1"/>
    </xf>
    <xf numFmtId="165" fontId="19" fillId="0" borderId="7" xfId="10" applyNumberFormat="1" applyFont="1" applyBorder="1" applyAlignment="1">
      <alignment horizontal="right" vertical="top" wrapText="1"/>
    </xf>
    <xf numFmtId="0" fontId="16" fillId="0" borderId="7" xfId="0" applyFont="1" applyBorder="1" applyAlignment="1">
      <alignment vertical="top" wrapText="1"/>
    </xf>
    <xf numFmtId="0" fontId="19" fillId="0" borderId="7" xfId="0" applyFont="1" applyBorder="1" applyAlignment="1">
      <alignment horizontal="center"/>
    </xf>
    <xf numFmtId="4" fontId="19" fillId="0" borderId="7" xfId="0" applyNumberFormat="1" applyFont="1" applyBorder="1" applyAlignment="1">
      <alignment horizontal="right"/>
    </xf>
    <xf numFmtId="0" fontId="19" fillId="0" borderId="0" xfId="0" applyFont="1"/>
    <xf numFmtId="0" fontId="16" fillId="0" borderId="7" xfId="0" applyFont="1" applyBorder="1" applyAlignment="1">
      <alignment horizontal="center"/>
    </xf>
    <xf numFmtId="4" fontId="16" fillId="0" borderId="7" xfId="0" applyNumberFormat="1" applyFont="1" applyBorder="1" applyAlignment="1">
      <alignment horizontal="right"/>
    </xf>
    <xf numFmtId="4" fontId="16" fillId="0" borderId="7" xfId="0" applyNumberFormat="1" applyFont="1" applyBorder="1" applyAlignment="1" applyProtection="1">
      <alignment horizontal="center"/>
      <protection locked="0"/>
    </xf>
    <xf numFmtId="0" fontId="19" fillId="0" borderId="7" xfId="0" applyFont="1" applyBorder="1"/>
    <xf numFmtId="0" fontId="3" fillId="0" borderId="0" xfId="0" applyFont="1"/>
    <xf numFmtId="0" fontId="16" fillId="0" borderId="7" xfId="0" applyFont="1" applyBorder="1" applyAlignment="1">
      <alignment horizontal="left" vertical="top" wrapText="1"/>
    </xf>
    <xf numFmtId="0" fontId="19" fillId="0" borderId="7" xfId="0" applyFont="1" applyBorder="1" applyAlignment="1">
      <alignment horizontal="left"/>
    </xf>
    <xf numFmtId="0" fontId="16" fillId="0" borderId="7" xfId="0" applyFont="1" applyBorder="1" applyAlignment="1">
      <alignment horizontal="justify" vertical="top" wrapText="1"/>
    </xf>
    <xf numFmtId="0" fontId="57" fillId="0" borderId="0" xfId="14"/>
    <xf numFmtId="167" fontId="57" fillId="0" borderId="0" xfId="14" applyNumberFormat="1"/>
    <xf numFmtId="0" fontId="1" fillId="0" borderId="0" xfId="14" applyFont="1" applyAlignment="1">
      <alignment horizontal="right"/>
    </xf>
    <xf numFmtId="0" fontId="57" fillId="2" borderId="0" xfId="14" applyFill="1"/>
    <xf numFmtId="0" fontId="36" fillId="0" borderId="0" xfId="14" applyFont="1" applyAlignment="1">
      <alignment horizontal="left"/>
    </xf>
    <xf numFmtId="0" fontId="59" fillId="0" borderId="0" xfId="14" applyFont="1"/>
    <xf numFmtId="0" fontId="60" fillId="0" borderId="0" xfId="14" quotePrefix="1" applyFont="1" applyAlignment="1">
      <alignment vertical="top"/>
    </xf>
    <xf numFmtId="0" fontId="61" fillId="0" borderId="0" xfId="14" applyFont="1" applyAlignment="1">
      <alignment vertical="top"/>
    </xf>
    <xf numFmtId="0" fontId="60" fillId="0" borderId="0" xfId="14" applyFont="1"/>
    <xf numFmtId="0" fontId="62" fillId="0" borderId="0" xfId="14" applyFont="1" applyAlignment="1">
      <alignment horizontal="center"/>
    </xf>
    <xf numFmtId="0" fontId="62" fillId="0" borderId="0" xfId="14" applyFont="1" applyAlignment="1">
      <alignment vertical="top"/>
    </xf>
    <xf numFmtId="0" fontId="62" fillId="0" borderId="0" xfId="14" applyFont="1"/>
    <xf numFmtId="0" fontId="63" fillId="0" borderId="0" xfId="14" applyFont="1" applyAlignment="1">
      <alignment horizontal="justify" vertical="top" wrapText="1"/>
    </xf>
    <xf numFmtId="0" fontId="62" fillId="0" borderId="0" xfId="14" applyFont="1" applyAlignment="1">
      <alignment horizontal="center" vertical="top"/>
    </xf>
    <xf numFmtId="0" fontId="61" fillId="0" borderId="0" xfId="14" applyFont="1" applyAlignment="1">
      <alignment horizontal="right" vertical="top"/>
    </xf>
    <xf numFmtId="4" fontId="63" fillId="0" borderId="0" xfId="14" applyNumberFormat="1" applyFont="1" applyAlignment="1">
      <alignment horizontal="justify" vertical="top"/>
    </xf>
    <xf numFmtId="0" fontId="63" fillId="0" borderId="0" xfId="14" applyFont="1" applyAlignment="1">
      <alignment horizontal="center"/>
    </xf>
    <xf numFmtId="0" fontId="63" fillId="0" borderId="0" xfId="14" applyFont="1" applyAlignment="1">
      <alignment horizontal="left"/>
    </xf>
    <xf numFmtId="0" fontId="64" fillId="0" borderId="20" xfId="14" applyFont="1" applyBorder="1" applyAlignment="1">
      <alignment vertical="top"/>
    </xf>
    <xf numFmtId="0" fontId="61" fillId="0" borderId="20" xfId="14" applyFont="1" applyBorder="1" applyAlignment="1">
      <alignment horizontal="right" vertical="top"/>
    </xf>
    <xf numFmtId="0" fontId="64" fillId="0" borderId="20" xfId="14" applyFont="1" applyBorder="1"/>
    <xf numFmtId="0" fontId="62" fillId="0" borderId="20" xfId="14" applyFont="1" applyBorder="1" applyAlignment="1">
      <alignment horizontal="right"/>
    </xf>
    <xf numFmtId="39" fontId="62" fillId="0" borderId="20" xfId="14" applyNumberFormat="1" applyFont="1" applyBorder="1"/>
    <xf numFmtId="166" fontId="62" fillId="0" borderId="0" xfId="14" quotePrefix="1" applyNumberFormat="1" applyFont="1" applyAlignment="1">
      <alignment horizontal="left" vertical="top"/>
    </xf>
    <xf numFmtId="0" fontId="65" fillId="0" borderId="0" xfId="14" quotePrefix="1" applyFont="1" applyAlignment="1">
      <alignment horizontal="right" vertical="top" wrapText="1"/>
    </xf>
    <xf numFmtId="0" fontId="56" fillId="0" borderId="0" xfId="14" applyFont="1" applyAlignment="1">
      <alignment horizontal="justify" vertical="top" wrapText="1"/>
    </xf>
    <xf numFmtId="0" fontId="56" fillId="0" borderId="0" xfId="14" applyFont="1" applyAlignment="1">
      <alignment horizontal="right"/>
    </xf>
    <xf numFmtId="39" fontId="56" fillId="0" borderId="0" xfId="14" applyNumberFormat="1" applyFont="1"/>
    <xf numFmtId="0" fontId="56" fillId="0" borderId="0" xfId="14" quotePrefix="1" applyFont="1" applyAlignment="1">
      <alignment horizontal="right" vertical="top"/>
    </xf>
    <xf numFmtId="0" fontId="56" fillId="0" borderId="0" xfId="14" applyFont="1" applyAlignment="1">
      <alignment horizontal="justify" wrapText="1"/>
    </xf>
    <xf numFmtId="0" fontId="65" fillId="0" borderId="0" xfId="14" quotePrefix="1" applyFont="1" applyAlignment="1">
      <alignment horizontal="right" vertical="top"/>
    </xf>
    <xf numFmtId="0" fontId="62" fillId="0" borderId="20" xfId="14" quotePrefix="1" applyFont="1" applyBorder="1" applyAlignment="1">
      <alignment vertical="top"/>
    </xf>
    <xf numFmtId="0" fontId="62" fillId="0" borderId="20" xfId="14" quotePrefix="1" applyFont="1" applyBorder="1" applyAlignment="1">
      <alignment horizontal="right" vertical="top"/>
    </xf>
    <xf numFmtId="0" fontId="66" fillId="0" borderId="20" xfId="14" applyFont="1" applyBorder="1"/>
    <xf numFmtId="39" fontId="66" fillId="0" borderId="20" xfId="14" applyNumberFormat="1" applyFont="1" applyBorder="1"/>
    <xf numFmtId="0" fontId="62" fillId="0" borderId="0" xfId="14" quotePrefix="1" applyFont="1" applyAlignment="1">
      <alignment vertical="top"/>
    </xf>
    <xf numFmtId="0" fontId="62" fillId="0" borderId="0" xfId="14" quotePrefix="1" applyFont="1" applyAlignment="1">
      <alignment horizontal="right" vertical="top"/>
    </xf>
    <xf numFmtId="0" fontId="66" fillId="0" borderId="0" xfId="14" applyFont="1"/>
    <xf numFmtId="0" fontId="62" fillId="0" borderId="0" xfId="14" applyFont="1" applyAlignment="1">
      <alignment horizontal="right"/>
    </xf>
    <xf numFmtId="39" fontId="62" fillId="0" borderId="0" xfId="14" applyNumberFormat="1" applyFont="1"/>
    <xf numFmtId="39" fontId="66" fillId="0" borderId="0" xfId="14" applyNumberFormat="1" applyFont="1"/>
    <xf numFmtId="0" fontId="62" fillId="0" borderId="0" xfId="14" applyFont="1" applyAlignment="1">
      <alignment horizontal="justify" wrapText="1"/>
    </xf>
    <xf numFmtId="0" fontId="63" fillId="0" borderId="0" xfId="14" applyFont="1" applyAlignment="1">
      <alignment horizontal="justify" wrapText="1"/>
    </xf>
    <xf numFmtId="0" fontId="56" fillId="0" borderId="0" xfId="14" applyFont="1" applyAlignment="1">
      <alignment horizontal="left" vertical="top"/>
    </xf>
    <xf numFmtId="0" fontId="56" fillId="0" borderId="0" xfId="14" quotePrefix="1" applyFont="1" applyAlignment="1">
      <alignment vertical="top"/>
    </xf>
    <xf numFmtId="0" fontId="62" fillId="0" borderId="0" xfId="14" applyFont="1" applyAlignment="1">
      <alignment horizontal="right" vertical="top"/>
    </xf>
    <xf numFmtId="0" fontId="56" fillId="0" borderId="0" xfId="14" quotePrefix="1" applyFont="1" applyAlignment="1">
      <alignment horizontal="justify" wrapText="1"/>
    </xf>
    <xf numFmtId="0" fontId="62" fillId="0" borderId="0" xfId="14" quotePrefix="1" applyFont="1" applyAlignment="1">
      <alignment horizontal="justify" wrapText="1"/>
    </xf>
    <xf numFmtId="0" fontId="56" fillId="0" borderId="0" xfId="14" quotePrefix="1" applyFont="1" applyAlignment="1">
      <alignment horizontal="left" vertical="top"/>
    </xf>
    <xf numFmtId="0" fontId="63" fillId="0" borderId="0" xfId="14" quotePrefix="1" applyFont="1" applyAlignment="1">
      <alignment horizontal="right" vertical="top"/>
    </xf>
    <xf numFmtId="0" fontId="62" fillId="0" borderId="0" xfId="14" quotePrefix="1" applyFont="1" applyAlignment="1">
      <alignment horizontal="left" vertical="top"/>
    </xf>
    <xf numFmtId="0" fontId="62" fillId="0" borderId="20" xfId="14" applyFont="1" applyBorder="1" applyAlignment="1">
      <alignment horizontal="justify" wrapText="1"/>
    </xf>
    <xf numFmtId="0" fontId="62" fillId="0" borderId="21" xfId="14" applyFont="1" applyBorder="1" applyAlignment="1">
      <alignment horizontal="justify" wrapText="1"/>
    </xf>
    <xf numFmtId="0" fontId="62" fillId="0" borderId="21" xfId="14" applyFont="1" applyBorder="1" applyAlignment="1">
      <alignment horizontal="right"/>
    </xf>
    <xf numFmtId="0" fontId="62" fillId="0" borderId="20" xfId="14" applyFont="1" applyBorder="1" applyAlignment="1">
      <alignment vertical="top"/>
    </xf>
    <xf numFmtId="0" fontId="62" fillId="0" borderId="20" xfId="14" applyFont="1" applyBorder="1" applyAlignment="1">
      <alignment horizontal="right" vertical="top"/>
    </xf>
    <xf numFmtId="0" fontId="66" fillId="0" borderId="20" xfId="14" applyFont="1" applyBorder="1" applyAlignment="1">
      <alignment horizontal="right"/>
    </xf>
    <xf numFmtId="0" fontId="66" fillId="0" borderId="0" xfId="14" applyFont="1" applyAlignment="1">
      <alignment horizontal="right"/>
    </xf>
    <xf numFmtId="0" fontId="66" fillId="0" borderId="0" xfId="14" applyFont="1" applyAlignment="1">
      <alignment vertical="top"/>
    </xf>
    <xf numFmtId="0" fontId="66" fillId="0" borderId="0" xfId="14" applyFont="1" applyAlignment="1">
      <alignment horizontal="right" vertical="top"/>
    </xf>
    <xf numFmtId="0" fontId="63" fillId="0" borderId="20" xfId="14" applyFont="1" applyBorder="1" applyAlignment="1">
      <alignment horizontal="justify" wrapText="1"/>
    </xf>
    <xf numFmtId="0" fontId="62" fillId="0" borderId="0" xfId="14" applyFont="1" applyAlignment="1">
      <alignment horizontal="justify" vertical="top" wrapText="1"/>
    </xf>
    <xf numFmtId="0" fontId="62" fillId="0" borderId="0" xfId="15" applyFont="1" applyAlignment="1">
      <alignment horizontal="center" vertical="top" wrapText="1"/>
    </xf>
    <xf numFmtId="0" fontId="66" fillId="0" borderId="20" xfId="14" applyFont="1" applyBorder="1" applyAlignment="1">
      <alignment wrapText="1"/>
    </xf>
    <xf numFmtId="0" fontId="66" fillId="0" borderId="20" xfId="14" applyFont="1" applyBorder="1" applyAlignment="1">
      <alignment vertical="top"/>
    </xf>
    <xf numFmtId="0" fontId="66" fillId="0" borderId="20" xfId="14" applyFont="1" applyBorder="1" applyAlignment="1">
      <alignment horizontal="right" vertical="top"/>
    </xf>
    <xf numFmtId="0" fontId="62" fillId="0" borderId="20" xfId="14" applyFont="1" applyBorder="1"/>
    <xf numFmtId="0" fontId="67" fillId="0" borderId="0" xfId="14" applyFont="1"/>
    <xf numFmtId="0" fontId="62" fillId="0" borderId="22" xfId="14" applyFont="1" applyBorder="1" applyAlignment="1">
      <alignment vertical="top"/>
    </xf>
    <xf numFmtId="0" fontId="62" fillId="0" borderId="22" xfId="14" applyFont="1" applyBorder="1" applyAlignment="1">
      <alignment horizontal="right" vertical="top"/>
    </xf>
    <xf numFmtId="0" fontId="67" fillId="0" borderId="22" xfId="14" applyFont="1" applyBorder="1"/>
    <xf numFmtId="0" fontId="67" fillId="0" borderId="22" xfId="14" applyFont="1" applyBorder="1" applyAlignment="1">
      <alignment horizontal="right"/>
    </xf>
    <xf numFmtId="39" fontId="66" fillId="0" borderId="22" xfId="14" applyNumberFormat="1" applyFont="1" applyBorder="1"/>
    <xf numFmtId="0" fontId="62" fillId="0" borderId="0" xfId="14" applyFont="1" applyAlignment="1">
      <alignment horizontal="left"/>
    </xf>
    <xf numFmtId="0" fontId="63" fillId="0" borderId="0" xfId="14" applyFont="1"/>
    <xf numFmtId="0" fontId="68" fillId="3" borderId="0" xfId="17" applyFill="1" applyAlignment="1">
      <alignment horizontal="left" vertical="top"/>
    </xf>
    <xf numFmtId="0" fontId="69" fillId="0" borderId="0" xfId="17" applyFont="1" applyAlignment="1">
      <alignment vertical="top"/>
    </xf>
    <xf numFmtId="0" fontId="71" fillId="0" borderId="0" xfId="17" applyFont="1" applyAlignment="1">
      <alignment horizontal="left" vertical="top" wrapText="1"/>
    </xf>
    <xf numFmtId="0" fontId="72" fillId="0" borderId="0" xfId="17" applyFont="1" applyAlignment="1">
      <alignment horizontal="center"/>
    </xf>
    <xf numFmtId="0" fontId="72" fillId="0" borderId="0" xfId="17" applyFont="1" applyAlignment="1">
      <alignment horizontal="right"/>
    </xf>
    <xf numFmtId="0" fontId="72" fillId="0" borderId="0" xfId="17" applyFont="1" applyAlignment="1">
      <alignment horizontal="left"/>
    </xf>
    <xf numFmtId="0" fontId="72" fillId="0" borderId="0" xfId="17" applyFont="1" applyAlignment="1">
      <alignment vertical="top"/>
    </xf>
    <xf numFmtId="0" fontId="72" fillId="0" borderId="0" xfId="17" applyFont="1" applyAlignment="1">
      <alignment horizontal="left" vertical="top" wrapText="1"/>
    </xf>
    <xf numFmtId="0" fontId="72" fillId="0" borderId="23" xfId="17" applyFont="1" applyBorder="1" applyAlignment="1">
      <alignment wrapText="1"/>
    </xf>
    <xf numFmtId="0" fontId="72" fillId="0" borderId="23" xfId="17" applyFont="1" applyBorder="1" applyAlignment="1">
      <alignment horizontal="center" wrapText="1"/>
    </xf>
    <xf numFmtId="0" fontId="72" fillId="0" borderId="23" xfId="17" applyFont="1" applyBorder="1" applyAlignment="1">
      <alignment horizontal="right" wrapText="1"/>
    </xf>
    <xf numFmtId="0" fontId="72" fillId="0" borderId="23" xfId="17" applyFont="1" applyBorder="1" applyAlignment="1">
      <alignment horizontal="right"/>
    </xf>
    <xf numFmtId="169" fontId="72" fillId="0" borderId="24" xfId="17" applyNumberFormat="1" applyFont="1" applyBorder="1" applyAlignment="1">
      <alignment vertical="top" wrapText="1"/>
    </xf>
    <xf numFmtId="0" fontId="62" fillId="0" borderId="24" xfId="17" applyFont="1" applyBorder="1" applyAlignment="1">
      <alignment vertical="top" wrapText="1"/>
    </xf>
    <xf numFmtId="0" fontId="72" fillId="0" borderId="24" xfId="17" applyFont="1" applyBorder="1" applyAlignment="1">
      <alignment horizontal="center" wrapText="1"/>
    </xf>
    <xf numFmtId="170" fontId="72" fillId="0" borderId="24" xfId="17" applyNumberFormat="1" applyFont="1" applyBorder="1" applyAlignment="1">
      <alignment horizontal="right" wrapText="1"/>
    </xf>
    <xf numFmtId="44" fontId="72" fillId="0" borderId="24" xfId="18" applyFont="1" applyFill="1" applyBorder="1" applyAlignment="1">
      <alignment wrapText="1"/>
    </xf>
    <xf numFmtId="169" fontId="72" fillId="0" borderId="0" xfId="17" applyNumberFormat="1" applyFont="1" applyAlignment="1">
      <alignment vertical="top" wrapText="1"/>
    </xf>
    <xf numFmtId="0" fontId="62" fillId="0" borderId="0" xfId="17" applyFont="1" applyAlignment="1">
      <alignment vertical="top" wrapText="1"/>
    </xf>
    <xf numFmtId="0" fontId="72" fillId="0" borderId="0" xfId="17" applyFont="1" applyAlignment="1">
      <alignment horizontal="center" wrapText="1"/>
    </xf>
    <xf numFmtId="169" fontId="72" fillId="0" borderId="0" xfId="17" applyNumberFormat="1" applyFont="1" applyAlignment="1">
      <alignment horizontal="right" wrapText="1"/>
    </xf>
    <xf numFmtId="44" fontId="72" fillId="0" borderId="0" xfId="18" applyFont="1" applyFill="1" applyBorder="1" applyAlignment="1">
      <alignment wrapText="1"/>
    </xf>
    <xf numFmtId="2" fontId="72" fillId="0" borderId="0" xfId="17" applyNumberFormat="1" applyFont="1" applyAlignment="1">
      <alignment horizontal="right"/>
    </xf>
    <xf numFmtId="0" fontId="62" fillId="0" borderId="0" xfId="17" applyFont="1" applyAlignment="1">
      <alignment vertical="top"/>
    </xf>
    <xf numFmtId="0" fontId="62" fillId="0" borderId="0" xfId="17" applyFont="1" applyAlignment="1">
      <alignment horizontal="left" vertical="top" wrapText="1"/>
    </xf>
    <xf numFmtId="170" fontId="72" fillId="0" borderId="0" xfId="17" applyNumberFormat="1" applyFont="1" applyAlignment="1">
      <alignment horizontal="right" wrapText="1"/>
    </xf>
    <xf numFmtId="0" fontId="72" fillId="0" borderId="18" xfId="17" applyFont="1" applyBorder="1" applyAlignment="1">
      <alignment horizontal="left" vertical="top"/>
    </xf>
    <xf numFmtId="0" fontId="72" fillId="0" borderId="18" xfId="17" applyFont="1" applyBorder="1" applyAlignment="1">
      <alignment horizontal="center"/>
    </xf>
    <xf numFmtId="0" fontId="72" fillId="0" borderId="18" xfId="17" applyFont="1" applyBorder="1" applyAlignment="1">
      <alignment horizontal="right"/>
    </xf>
    <xf numFmtId="44" fontId="72" fillId="0" borderId="18" xfId="17" applyNumberFormat="1" applyFont="1" applyBorder="1" applyAlignment="1">
      <alignment horizontal="left"/>
    </xf>
    <xf numFmtId="0" fontId="72" fillId="0" borderId="0" xfId="17" applyFont="1" applyAlignment="1">
      <alignment vertical="top" wrapText="1"/>
    </xf>
    <xf numFmtId="0" fontId="72" fillId="0" borderId="0" xfId="17" applyFont="1"/>
    <xf numFmtId="4" fontId="74" fillId="0" borderId="0" xfId="20">
      <alignment horizontal="left" vertical="top" wrapText="1"/>
    </xf>
    <xf numFmtId="4" fontId="74" fillId="0" borderId="0" xfId="21">
      <alignment horizontal="right" vertical="top" wrapText="1"/>
    </xf>
    <xf numFmtId="4" fontId="76" fillId="0" borderId="0" xfId="20" applyFont="1">
      <alignment horizontal="left" vertical="top" wrapText="1"/>
    </xf>
    <xf numFmtId="4" fontId="78" fillId="0" borderId="0" xfId="24">
      <alignment horizontal="right" vertical="top" wrapText="1"/>
    </xf>
    <xf numFmtId="4" fontId="74" fillId="0" borderId="0" xfId="24" applyFont="1">
      <alignment horizontal="right" vertical="top" wrapText="1"/>
    </xf>
    <xf numFmtId="4" fontId="74" fillId="0" borderId="0" xfId="20" applyAlignment="1">
      <alignment horizontal="left" vertical="top"/>
    </xf>
    <xf numFmtId="4" fontId="76" fillId="0" borderId="0" xfId="21" applyFont="1">
      <alignment horizontal="right" vertical="top" wrapText="1"/>
    </xf>
    <xf numFmtId="0" fontId="76" fillId="0" borderId="0" xfId="26" applyFont="1"/>
    <xf numFmtId="0" fontId="76" fillId="0" borderId="0" xfId="20" applyNumberFormat="1" applyFont="1" applyAlignment="1"/>
    <xf numFmtId="4" fontId="82" fillId="0" borderId="0" xfId="20" applyFont="1">
      <alignment horizontal="left" vertical="top" wrapText="1"/>
    </xf>
    <xf numFmtId="0" fontId="74" fillId="0" borderId="0" xfId="20" applyNumberFormat="1" applyAlignment="1"/>
    <xf numFmtId="4" fontId="81" fillId="0" borderId="0" xfId="20" applyFont="1" applyAlignment="1"/>
    <xf numFmtId="4" fontId="82" fillId="0" borderId="0" xfId="21" applyFont="1">
      <alignment horizontal="right" vertical="top" wrapText="1"/>
    </xf>
    <xf numFmtId="4" fontId="58" fillId="0" borderId="0" xfId="27" applyNumberFormat="1" applyAlignment="1">
      <alignment horizontal="left" vertical="top" wrapText="1"/>
    </xf>
    <xf numFmtId="4" fontId="74" fillId="0" borderId="0" xfId="29">
      <alignment horizontal="right" vertical="top" wrapText="1"/>
    </xf>
    <xf numFmtId="0" fontId="84" fillId="0" borderId="0" xfId="14" applyFont="1" applyAlignment="1">
      <alignment vertical="center"/>
    </xf>
    <xf numFmtId="0" fontId="1" fillId="0" borderId="0" xfId="14" applyFont="1"/>
    <xf numFmtId="0" fontId="36" fillId="5" borderId="27" xfId="32" applyFont="1" applyFill="1" applyBorder="1" applyAlignment="1">
      <alignment horizontal="center" vertical="center"/>
    </xf>
    <xf numFmtId="0" fontId="36" fillId="5" borderId="27" xfId="32" applyFont="1" applyFill="1" applyBorder="1" applyAlignment="1">
      <alignment horizontal="center" vertical="center" wrapText="1"/>
    </xf>
    <xf numFmtId="0" fontId="36" fillId="0" borderId="28" xfId="32" applyFont="1" applyBorder="1" applyAlignment="1">
      <alignment horizontal="center" vertical="center"/>
    </xf>
    <xf numFmtId="4" fontId="36" fillId="0" borderId="28" xfId="32" applyNumberFormat="1" applyFont="1" applyBorder="1" applyAlignment="1">
      <alignment horizontal="right" vertical="center"/>
    </xf>
    <xf numFmtId="0" fontId="36" fillId="0" borderId="29" xfId="32" applyFont="1" applyBorder="1" applyAlignment="1">
      <alignment horizontal="center" vertical="center"/>
    </xf>
    <xf numFmtId="4" fontId="36" fillId="0" borderId="29" xfId="32" applyNumberFormat="1" applyFont="1" applyBorder="1" applyAlignment="1">
      <alignment horizontal="right" vertical="center"/>
    </xf>
    <xf numFmtId="0" fontId="36" fillId="0" borderId="27" xfId="32" applyFont="1" applyBorder="1" applyAlignment="1">
      <alignment horizontal="center" vertical="center"/>
    </xf>
    <xf numFmtId="4" fontId="36" fillId="0" borderId="27" xfId="32" applyNumberFormat="1" applyFont="1" applyBorder="1" applyAlignment="1">
      <alignment horizontal="right" vertical="center"/>
    </xf>
    <xf numFmtId="0" fontId="36" fillId="0" borderId="30" xfId="32" applyFont="1" applyBorder="1" applyAlignment="1">
      <alignment horizontal="center" vertical="center"/>
    </xf>
    <xf numFmtId="0" fontId="36" fillId="0" borderId="30" xfId="32" applyFont="1" applyBorder="1" applyAlignment="1">
      <alignment vertical="center" wrapText="1"/>
    </xf>
    <xf numFmtId="0" fontId="1" fillId="0" borderId="30" xfId="32" applyFont="1" applyBorder="1" applyAlignment="1">
      <alignment vertical="center" wrapText="1"/>
    </xf>
    <xf numFmtId="4" fontId="36" fillId="0" borderId="30" xfId="32" applyNumberFormat="1" applyFont="1" applyBorder="1" applyAlignment="1">
      <alignment horizontal="right" vertical="center"/>
    </xf>
    <xf numFmtId="0" fontId="36" fillId="0" borderId="31" xfId="14" applyFont="1" applyBorder="1"/>
    <xf numFmtId="0" fontId="85" fillId="0" borderId="0" xfId="14" applyFont="1"/>
    <xf numFmtId="0" fontId="36" fillId="0" borderId="0" xfId="14" applyFont="1"/>
    <xf numFmtId="0" fontId="1" fillId="0" borderId="0" xfId="14" applyFont="1" applyAlignment="1">
      <alignment horizontal="center"/>
    </xf>
    <xf numFmtId="0" fontId="36" fillId="0" borderId="35" xfId="14" applyFont="1" applyBorder="1" applyAlignment="1">
      <alignment horizontal="center" vertical="center" wrapText="1"/>
    </xf>
    <xf numFmtId="4" fontId="36" fillId="0" borderId="29" xfId="14" applyNumberFormat="1" applyFont="1" applyBorder="1" applyAlignment="1">
      <alignment horizontal="center" vertical="center"/>
    </xf>
    <xf numFmtId="49" fontId="1" fillId="0" borderId="27" xfId="14" applyNumberFormat="1" applyFont="1" applyBorder="1" applyAlignment="1">
      <alignment vertical="center"/>
    </xf>
    <xf numFmtId="0" fontId="1" fillId="0" borderId="27" xfId="14" applyFont="1" applyBorder="1" applyAlignment="1">
      <alignment horizontal="center" vertical="center"/>
    </xf>
    <xf numFmtId="4" fontId="1" fillId="0" borderId="27" xfId="33" applyNumberFormat="1" applyFont="1" applyFill="1" applyBorder="1" applyAlignment="1" applyProtection="1">
      <alignment horizontal="right" vertical="center"/>
    </xf>
    <xf numFmtId="4" fontId="36" fillId="0" borderId="27" xfId="33" applyNumberFormat="1" applyFont="1" applyFill="1" applyBorder="1" applyAlignment="1" applyProtection="1">
      <alignment horizontal="right"/>
    </xf>
    <xf numFmtId="0" fontId="36" fillId="0" borderId="0" xfId="14" applyFont="1" applyAlignment="1">
      <alignment horizontal="right"/>
    </xf>
    <xf numFmtId="4" fontId="36" fillId="0" borderId="0" xfId="33" applyNumberFormat="1" applyFont="1" applyFill="1" applyBorder="1" applyAlignment="1" applyProtection="1">
      <alignment horizontal="right"/>
    </xf>
    <xf numFmtId="49" fontId="36" fillId="0" borderId="0" xfId="14" applyNumberFormat="1" applyFont="1" applyAlignment="1">
      <alignment horizontal="right" vertical="top"/>
    </xf>
    <xf numFmtId="0" fontId="36" fillId="0" borderId="0" xfId="14" applyFont="1" applyAlignment="1">
      <alignment horizontal="left" vertical="top"/>
    </xf>
    <xf numFmtId="0" fontId="36" fillId="0" borderId="0" xfId="14" applyFont="1" applyAlignment="1">
      <alignment horizontal="right" vertical="top"/>
    </xf>
    <xf numFmtId="0" fontId="36" fillId="0" borderId="0" xfId="14" applyFont="1" applyAlignment="1">
      <alignment horizontal="centerContinuous" vertical="top"/>
    </xf>
    <xf numFmtId="0" fontId="1" fillId="0" borderId="0" xfId="14" applyFont="1" applyAlignment="1">
      <alignment horizontal="right" vertical="top"/>
    </xf>
    <xf numFmtId="0" fontId="1" fillId="0" borderId="0" xfId="14" applyFont="1" applyAlignment="1">
      <alignment vertical="top"/>
    </xf>
    <xf numFmtId="49" fontId="36" fillId="0" borderId="28" xfId="14" applyNumberFormat="1" applyFont="1" applyBorder="1" applyAlignment="1">
      <alignment horizontal="center" vertical="center" textRotation="90"/>
    </xf>
    <xf numFmtId="0" fontId="36" fillId="0" borderId="28" xfId="14" applyFont="1" applyBorder="1" applyAlignment="1">
      <alignment horizontal="center" vertical="top" wrapText="1"/>
    </xf>
    <xf numFmtId="0" fontId="36" fillId="0" borderId="28" xfId="14" applyFont="1" applyBorder="1" applyAlignment="1">
      <alignment horizontal="center" vertical="center" textRotation="90"/>
    </xf>
    <xf numFmtId="4" fontId="36" fillId="0" borderId="28" xfId="14" applyNumberFormat="1" applyFont="1" applyBorder="1" applyAlignment="1">
      <alignment horizontal="right" vertical="center" textRotation="90" wrapText="1"/>
    </xf>
    <xf numFmtId="176" fontId="36" fillId="0" borderId="21" xfId="14" applyNumberFormat="1" applyFont="1" applyBorder="1" applyAlignment="1">
      <alignment horizontal="center" vertical="top"/>
    </xf>
    <xf numFmtId="0" fontId="1" fillId="0" borderId="21" xfId="14" applyFont="1" applyBorder="1" applyAlignment="1">
      <alignment horizontal="left" vertical="top"/>
    </xf>
    <xf numFmtId="0" fontId="1" fillId="0" borderId="21" xfId="14" applyFont="1" applyBorder="1" applyAlignment="1">
      <alignment horizontal="right" vertical="top"/>
    </xf>
    <xf numFmtId="0" fontId="1" fillId="0" borderId="21" xfId="14" applyFont="1" applyBorder="1" applyAlignment="1">
      <alignment vertical="top"/>
    </xf>
    <xf numFmtId="0" fontId="59" fillId="0" borderId="0" xfId="34" applyFont="1"/>
    <xf numFmtId="0" fontId="36" fillId="0" borderId="0" xfId="14" applyFont="1" applyAlignment="1">
      <alignment horizontal="center" vertical="top" wrapText="1"/>
    </xf>
    <xf numFmtId="0" fontId="36" fillId="0" borderId="0" xfId="14" applyFont="1" applyAlignment="1">
      <alignment horizontal="left" vertical="top" wrapText="1"/>
    </xf>
    <xf numFmtId="4" fontId="1" fillId="0" borderId="0" xfId="14" applyNumberFormat="1" applyFont="1" applyAlignment="1">
      <alignment horizontal="right"/>
    </xf>
    <xf numFmtId="49" fontId="1" fillId="0" borderId="0" xfId="14" applyNumberFormat="1" applyFont="1" applyAlignment="1">
      <alignment horizontal="left" vertical="top" wrapText="1"/>
    </xf>
    <xf numFmtId="0" fontId="1" fillId="0" borderId="0" xfId="14" applyFont="1" applyAlignment="1">
      <alignment horizontal="left" vertical="top" wrapText="1"/>
    </xf>
    <xf numFmtId="2" fontId="1" fillId="0" borderId="0" xfId="14" applyNumberFormat="1" applyFont="1" applyAlignment="1">
      <alignment horizontal="right"/>
    </xf>
    <xf numFmtId="4" fontId="1" fillId="0" borderId="7" xfId="14" applyNumberFormat="1" applyFont="1" applyBorder="1" applyAlignment="1" applyProtection="1">
      <alignment horizontal="right"/>
      <protection locked="0"/>
    </xf>
    <xf numFmtId="0" fontId="36" fillId="0" borderId="20" xfId="14" applyFont="1" applyBorder="1" applyAlignment="1">
      <alignment horizontal="center" vertical="top" wrapText="1"/>
    </xf>
    <xf numFmtId="0" fontId="1" fillId="0" borderId="20" xfId="14" applyFont="1" applyBorder="1" applyAlignment="1">
      <alignment horizontal="left" vertical="top" wrapText="1"/>
    </xf>
    <xf numFmtId="2" fontId="1" fillId="0" borderId="20" xfId="14" applyNumberFormat="1" applyFont="1" applyBorder="1" applyAlignment="1">
      <alignment horizontal="right"/>
    </xf>
    <xf numFmtId="0" fontId="1" fillId="0" borderId="20" xfId="14" applyFont="1" applyBorder="1" applyAlignment="1">
      <alignment horizontal="center"/>
    </xf>
    <xf numFmtId="4" fontId="1" fillId="0" borderId="20" xfId="14" applyNumberFormat="1" applyFont="1" applyBorder="1" applyAlignment="1">
      <alignment horizontal="right"/>
    </xf>
    <xf numFmtId="0" fontId="36" fillId="0" borderId="0" xfId="34" applyFont="1" applyAlignment="1">
      <alignment horizontal="center" vertical="top" wrapText="1"/>
    </xf>
    <xf numFmtId="0" fontId="36" fillId="0" borderId="0" xfId="34" applyFont="1" applyAlignment="1">
      <alignment horizontal="justify" vertical="top" wrapText="1"/>
    </xf>
    <xf numFmtId="0" fontId="1" fillId="0" borderId="0" xfId="34" applyFont="1"/>
    <xf numFmtId="4" fontId="1" fillId="0" borderId="0" xfId="34" applyNumberFormat="1" applyFont="1" applyAlignment="1">
      <alignment horizontal="right"/>
    </xf>
    <xf numFmtId="0" fontId="36" fillId="0" borderId="0" xfId="34" applyFont="1" applyAlignment="1">
      <alignment horizontal="center" vertical="top"/>
    </xf>
    <xf numFmtId="0" fontId="36" fillId="0" borderId="0" xfId="34" applyFont="1"/>
    <xf numFmtId="0" fontId="1" fillId="0" borderId="0" xfId="34" applyFont="1" applyAlignment="1">
      <alignment horizontal="justify" vertical="top" wrapText="1"/>
    </xf>
    <xf numFmtId="0" fontId="88" fillId="0" borderId="0" xfId="34" applyFont="1"/>
    <xf numFmtId="9" fontId="1" fillId="0" borderId="0" xfId="34" applyNumberFormat="1" applyFont="1"/>
    <xf numFmtId="0" fontId="89" fillId="0" borderId="0" xfId="34" applyFont="1" applyAlignment="1">
      <alignment horizontal="justify" vertical="top" wrapText="1"/>
    </xf>
    <xf numFmtId="0" fontId="36" fillId="0" borderId="18" xfId="14" applyFont="1" applyBorder="1" applyAlignment="1">
      <alignment horizontal="right" vertical="top"/>
    </xf>
    <xf numFmtId="0" fontId="36" fillId="0" borderId="18" xfId="14" applyFont="1" applyBorder="1" applyAlignment="1">
      <alignment horizontal="left" vertical="top"/>
    </xf>
    <xf numFmtId="0" fontId="1" fillId="0" borderId="18" xfId="14" applyFont="1" applyBorder="1" applyAlignment="1">
      <alignment horizontal="right" vertical="top"/>
    </xf>
    <xf numFmtId="0" fontId="1" fillId="0" borderId="18" xfId="14" applyFont="1" applyBorder="1" applyAlignment="1">
      <alignment horizontal="center" vertical="top"/>
    </xf>
    <xf numFmtId="4" fontId="36" fillId="0" borderId="18" xfId="14" applyNumberFormat="1" applyFont="1" applyBorder="1" applyAlignment="1">
      <alignment horizontal="right" vertical="top"/>
    </xf>
    <xf numFmtId="0" fontId="1" fillId="0" borderId="0" xfId="14" applyFont="1" applyAlignment="1">
      <alignment horizontal="left" vertical="top"/>
    </xf>
    <xf numFmtId="0" fontId="36" fillId="0" borderId="21" xfId="14" applyFont="1" applyBorder="1" applyAlignment="1">
      <alignment horizontal="center" vertical="top" wrapText="1"/>
    </xf>
    <xf numFmtId="0" fontId="1" fillId="0" borderId="21" xfId="14" applyFont="1" applyBorder="1" applyAlignment="1">
      <alignment horizontal="left" vertical="top" wrapText="1"/>
    </xf>
    <xf numFmtId="2" fontId="1" fillId="0" borderId="21" xfId="14" applyNumberFormat="1" applyFont="1" applyBorder="1" applyAlignment="1">
      <alignment horizontal="right"/>
    </xf>
    <xf numFmtId="0" fontId="1" fillId="0" borderId="21" xfId="14" applyFont="1" applyBorder="1" applyAlignment="1">
      <alignment horizontal="center"/>
    </xf>
    <xf numFmtId="4" fontId="1" fillId="0" borderId="21" xfId="14" applyNumberFormat="1" applyFont="1" applyBorder="1" applyAlignment="1">
      <alignment horizontal="right"/>
    </xf>
    <xf numFmtId="0" fontId="1" fillId="0" borderId="21" xfId="14" applyFont="1" applyBorder="1" applyAlignment="1">
      <alignment horizontal="right"/>
    </xf>
    <xf numFmtId="4" fontId="1" fillId="0" borderId="20" xfId="14" applyNumberFormat="1" applyFont="1" applyBorder="1" applyAlignment="1" applyProtection="1">
      <alignment horizontal="right"/>
      <protection locked="0"/>
    </xf>
    <xf numFmtId="0" fontId="36" fillId="0" borderId="21" xfId="14" applyFont="1" applyBorder="1" applyAlignment="1">
      <alignment horizontal="center" vertical="top"/>
    </xf>
    <xf numFmtId="0" fontId="36" fillId="0" borderId="0" xfId="14" applyFont="1" applyAlignment="1">
      <alignment horizontal="center" vertical="top"/>
    </xf>
    <xf numFmtId="0" fontId="36" fillId="0" borderId="20" xfId="14" applyFont="1" applyBorder="1" applyAlignment="1">
      <alignment horizontal="center" vertical="top"/>
    </xf>
    <xf numFmtId="165" fontId="50" fillId="0" borderId="7" xfId="10" applyNumberFormat="1" applyFont="1" applyFill="1" applyBorder="1" applyAlignment="1">
      <alignment horizontal="right" vertical="top" wrapText="1"/>
    </xf>
    <xf numFmtId="44" fontId="50" fillId="0" borderId="7" xfId="1" applyFont="1" applyFill="1" applyBorder="1"/>
    <xf numFmtId="4" fontId="50" fillId="0" borderId="7" xfId="3" applyNumberFormat="1" applyFont="1" applyFill="1" applyBorder="1"/>
    <xf numFmtId="1" fontId="50" fillId="0" borderId="7" xfId="3" applyNumberFormat="1" applyFont="1" applyFill="1" applyBorder="1" applyAlignment="1">
      <alignment vertical="top" wrapText="1"/>
    </xf>
    <xf numFmtId="1" fontId="50" fillId="0" borderId="7" xfId="3" applyNumberFormat="1" applyFont="1" applyFill="1" applyBorder="1" applyAlignment="1">
      <alignment horizontal="left"/>
    </xf>
    <xf numFmtId="1" fontId="50" fillId="0" borderId="13" xfId="4" applyFont="1" applyFill="1" applyBorder="1" applyAlignment="1">
      <alignment vertical="top" wrapText="1"/>
    </xf>
    <xf numFmtId="1" fontId="50" fillId="0" borderId="13" xfId="4" applyFont="1" applyFill="1" applyBorder="1" applyAlignment="1">
      <alignment horizontal="left"/>
    </xf>
    <xf numFmtId="4" fontId="50" fillId="0" borderId="13" xfId="4" applyNumberFormat="1" applyFont="1" applyFill="1" applyBorder="1"/>
    <xf numFmtId="44" fontId="50" fillId="0" borderId="13" xfId="1" applyFont="1" applyFill="1" applyBorder="1"/>
    <xf numFmtId="165" fontId="90" fillId="0" borderId="11" xfId="10" applyNumberFormat="1" applyFont="1" applyFill="1" applyBorder="1" applyAlignment="1">
      <alignment horizontal="right" vertical="top" wrapText="1"/>
    </xf>
    <xf numFmtId="0" fontId="90" fillId="0" borderId="7" xfId="0" applyFont="1" applyFill="1" applyBorder="1" applyAlignment="1">
      <alignment vertical="top" wrapText="1"/>
    </xf>
    <xf numFmtId="0" fontId="90" fillId="0" borderId="7" xfId="0" applyFont="1" applyFill="1" applyBorder="1"/>
    <xf numFmtId="2" fontId="90" fillId="0" borderId="7" xfId="0" applyNumberFormat="1" applyFont="1" applyFill="1" applyBorder="1"/>
    <xf numFmtId="44" fontId="90" fillId="0" borderId="7" xfId="1" applyFont="1" applyFill="1" applyBorder="1"/>
    <xf numFmtId="165" fontId="91" fillId="0" borderId="7" xfId="10" applyNumberFormat="1" applyFont="1" applyFill="1" applyBorder="1" applyAlignment="1">
      <alignment horizontal="right" vertical="top" wrapText="1"/>
    </xf>
    <xf numFmtId="0" fontId="91" fillId="0" borderId="7" xfId="0" applyFont="1" applyFill="1" applyBorder="1" applyAlignment="1">
      <alignment vertical="top" wrapText="1"/>
    </xf>
    <xf numFmtId="1" fontId="16" fillId="0" borderId="7" xfId="4" applyFont="1" applyFill="1" applyBorder="1" applyAlignment="1">
      <alignment vertical="top" wrapText="1"/>
    </xf>
    <xf numFmtId="1" fontId="7" fillId="0" borderId="0" xfId="4" applyFont="1" applyFill="1" applyBorder="1" applyAlignment="1">
      <alignment vertical="top"/>
    </xf>
    <xf numFmtId="1" fontId="91" fillId="0" borderId="7" xfId="4" applyFont="1" applyFill="1" applyBorder="1" applyAlignment="1">
      <alignment vertical="top" wrapText="1"/>
    </xf>
    <xf numFmtId="1" fontId="16" fillId="0" borderId="0" xfId="4" applyFont="1" applyFill="1" applyBorder="1" applyAlignment="1">
      <alignment vertical="top" wrapText="1"/>
    </xf>
    <xf numFmtId="1" fontId="50" fillId="0" borderId="7" xfId="4" applyFont="1" applyFill="1" applyBorder="1" applyAlignment="1">
      <alignment vertical="top" wrapText="1"/>
    </xf>
    <xf numFmtId="1" fontId="16" fillId="0" borderId="0" xfId="4" applyFont="1" applyFill="1" applyBorder="1" applyAlignment="1">
      <alignment horizontal="left"/>
    </xf>
    <xf numFmtId="1" fontId="50" fillId="0" borderId="7" xfId="4" applyFont="1" applyFill="1" applyBorder="1" applyAlignment="1">
      <alignment horizontal="left"/>
    </xf>
    <xf numFmtId="4" fontId="13" fillId="4" borderId="0" xfId="19" applyNumberFormat="1" applyFont="1">
      <alignment horizontal="left" vertical="top"/>
    </xf>
    <xf numFmtId="4" fontId="92" fillId="0" borderId="0" xfId="21" applyFont="1" applyAlignment="1">
      <alignment horizontal="right" vertical="top" indent="1"/>
    </xf>
    <xf numFmtId="0" fontId="93" fillId="0" borderId="0" xfId="22" applyFont="1" applyAlignment="1">
      <alignment horizontal="left" vertical="top"/>
    </xf>
    <xf numFmtId="4" fontId="92" fillId="0" borderId="0" xfId="20" applyFont="1">
      <alignment horizontal="left" vertical="top" wrapText="1"/>
    </xf>
    <xf numFmtId="4" fontId="92" fillId="0" borderId="0" xfId="21" applyFont="1">
      <alignment horizontal="right" vertical="top" wrapText="1"/>
    </xf>
    <xf numFmtId="0" fontId="93" fillId="0" borderId="0" xfId="22" quotePrefix="1" applyFont="1" applyAlignment="1">
      <alignment horizontal="left" vertical="top"/>
    </xf>
    <xf numFmtId="4" fontId="92" fillId="0" borderId="0" xfId="20" quotePrefix="1" applyFont="1">
      <alignment horizontal="left" vertical="top" wrapText="1"/>
    </xf>
    <xf numFmtId="4" fontId="92" fillId="0" borderId="25" xfId="20" applyFont="1" applyBorder="1">
      <alignment horizontal="left" vertical="top" wrapText="1"/>
    </xf>
    <xf numFmtId="4" fontId="92" fillId="0" borderId="25" xfId="21" applyFont="1" applyBorder="1">
      <alignment horizontal="right" vertical="top" wrapText="1"/>
    </xf>
    <xf numFmtId="10" fontId="92" fillId="0" borderId="0" xfId="21" applyNumberFormat="1" applyFont="1">
      <alignment horizontal="right" vertical="top" wrapText="1"/>
    </xf>
    <xf numFmtId="4" fontId="92" fillId="0" borderId="20" xfId="21" applyFont="1" applyBorder="1" applyAlignment="1">
      <alignment horizontal="right" vertical="top" indent="1"/>
    </xf>
    <xf numFmtId="4" fontId="92" fillId="0" borderId="20" xfId="20" applyFont="1" applyBorder="1">
      <alignment horizontal="left" vertical="top" wrapText="1"/>
    </xf>
    <xf numFmtId="4" fontId="92" fillId="0" borderId="20" xfId="21" applyFont="1" applyBorder="1">
      <alignment horizontal="right" vertical="top" wrapText="1"/>
    </xf>
    <xf numFmtId="171" fontId="92" fillId="0" borderId="0" xfId="21" applyNumberFormat="1" applyFont="1" applyAlignment="1">
      <alignment horizontal="right" vertical="top" indent="1"/>
    </xf>
    <xf numFmtId="4" fontId="92" fillId="0" borderId="0" xfId="20" applyFont="1" applyAlignment="1">
      <alignment wrapText="1"/>
    </xf>
    <xf numFmtId="4" fontId="13" fillId="4" borderId="0" xfId="19" quotePrefix="1" applyNumberFormat="1" applyFont="1">
      <alignment horizontal="left" vertical="top"/>
    </xf>
    <xf numFmtId="172" fontId="16" fillId="4" borderId="0" xfId="19" applyNumberFormat="1" applyFont="1">
      <alignment horizontal="left" vertical="top"/>
    </xf>
    <xf numFmtId="4" fontId="94" fillId="4" borderId="0" xfId="23" applyFont="1" applyFill="1">
      <alignment horizontal="right" vertical="top"/>
    </xf>
    <xf numFmtId="171" fontId="92" fillId="0" borderId="26" xfId="21" applyNumberFormat="1" applyFont="1" applyBorder="1">
      <alignment horizontal="right" vertical="top" wrapText="1"/>
    </xf>
    <xf numFmtId="4" fontId="92" fillId="0" borderId="26" xfId="20" applyFont="1" applyBorder="1">
      <alignment horizontal="left" vertical="top" wrapText="1"/>
    </xf>
    <xf numFmtId="4" fontId="92" fillId="0" borderId="26" xfId="20" applyFont="1" applyBorder="1" applyAlignment="1">
      <alignment horizontal="right" vertical="top" indent="1"/>
    </xf>
    <xf numFmtId="172" fontId="92" fillId="0" borderId="26" xfId="20" applyNumberFormat="1" applyFont="1" applyBorder="1">
      <alignment horizontal="left" vertical="top" wrapText="1"/>
    </xf>
    <xf numFmtId="4" fontId="94" fillId="0" borderId="26" xfId="23" applyFont="1" applyBorder="1">
      <alignment horizontal="right" vertical="top"/>
    </xf>
    <xf numFmtId="171" fontId="92" fillId="0" borderId="0" xfId="21" applyNumberFormat="1" applyFont="1">
      <alignment horizontal="right" vertical="top" wrapText="1"/>
    </xf>
    <xf numFmtId="4" fontId="92" fillId="0" borderId="0" xfId="20" applyFont="1" applyAlignment="1">
      <alignment horizontal="right" vertical="top" indent="1"/>
    </xf>
    <xf numFmtId="172" fontId="92" fillId="0" borderId="0" xfId="20" applyNumberFormat="1" applyFont="1">
      <alignment horizontal="left" vertical="top" wrapText="1"/>
    </xf>
    <xf numFmtId="4" fontId="94" fillId="0" borderId="0" xfId="23" applyFont="1">
      <alignment horizontal="right" vertical="top"/>
    </xf>
    <xf numFmtId="171" fontId="16" fillId="0" borderId="0" xfId="24" applyNumberFormat="1" applyFont="1">
      <alignment horizontal="right" vertical="top" wrapText="1"/>
    </xf>
    <xf numFmtId="4" fontId="16" fillId="0" borderId="0" xfId="20" applyFont="1">
      <alignment horizontal="left" vertical="top" wrapText="1"/>
    </xf>
    <xf numFmtId="4" fontId="16" fillId="0" borderId="0" xfId="20" applyFont="1" applyAlignment="1">
      <alignment horizontal="center" vertical="top"/>
    </xf>
    <xf numFmtId="172" fontId="16" fillId="0" borderId="0" xfId="20" applyNumberFormat="1" applyFont="1">
      <alignment horizontal="left" vertical="top" wrapText="1"/>
    </xf>
    <xf numFmtId="171" fontId="19" fillId="0" borderId="0" xfId="21" applyNumberFormat="1" applyFont="1">
      <alignment horizontal="right" vertical="top" wrapText="1"/>
    </xf>
    <xf numFmtId="4" fontId="19" fillId="0" borderId="0" xfId="21" applyFont="1">
      <alignment horizontal="right" vertical="top" wrapText="1"/>
    </xf>
    <xf numFmtId="4" fontId="96" fillId="0" borderId="0" xfId="23" applyFont="1">
      <alignment horizontal="right" vertical="top"/>
    </xf>
    <xf numFmtId="0" fontId="16" fillId="0" borderId="0" xfId="20" applyNumberFormat="1" applyFont="1">
      <alignment horizontal="left" vertical="top" wrapText="1"/>
    </xf>
    <xf numFmtId="171" fontId="19" fillId="0" borderId="0" xfId="24" applyNumberFormat="1" applyFont="1">
      <alignment horizontal="right" vertical="top" wrapText="1"/>
    </xf>
    <xf numFmtId="4" fontId="96" fillId="0" borderId="0" xfId="25" applyFont="1">
      <alignment horizontal="right" vertical="top"/>
    </xf>
    <xf numFmtId="171" fontId="92" fillId="0" borderId="0" xfId="24" applyNumberFormat="1" applyFont="1">
      <alignment horizontal="right" vertical="top" wrapText="1"/>
    </xf>
    <xf numFmtId="0" fontId="92" fillId="0" borderId="0" xfId="20" applyNumberFormat="1" applyFont="1">
      <alignment horizontal="left" vertical="top" wrapText="1"/>
    </xf>
    <xf numFmtId="4" fontId="92" fillId="0" borderId="0" xfId="20" applyFont="1" applyAlignment="1">
      <alignment horizontal="right" indent="1"/>
    </xf>
    <xf numFmtId="172" fontId="92" fillId="0" borderId="0" xfId="20" applyNumberFormat="1" applyFont="1" applyAlignment="1">
      <alignment horizontal="left" wrapText="1"/>
    </xf>
    <xf numFmtId="4" fontId="94" fillId="0" borderId="0" xfId="23" applyFont="1" applyAlignment="1">
      <alignment horizontal="right"/>
    </xf>
    <xf numFmtId="171" fontId="16" fillId="0" borderId="0" xfId="21" applyNumberFormat="1" applyFont="1">
      <alignment horizontal="right" vertical="top" wrapText="1"/>
    </xf>
    <xf numFmtId="4" fontId="16" fillId="0" borderId="0" xfId="21" applyFont="1">
      <alignment horizontal="right" vertical="top" wrapText="1"/>
    </xf>
    <xf numFmtId="4" fontId="95" fillId="0" borderId="0" xfId="23" applyFont="1">
      <alignment horizontal="right" vertical="top"/>
    </xf>
    <xf numFmtId="171" fontId="16" fillId="0" borderId="0" xfId="26" applyNumberFormat="1" applyFont="1" applyAlignment="1">
      <alignment horizontal="left" vertical="top"/>
    </xf>
    <xf numFmtId="0" fontId="16" fillId="0" borderId="0" xfId="26" applyFont="1" applyAlignment="1">
      <alignment vertical="top" wrapText="1"/>
    </xf>
    <xf numFmtId="49" fontId="16" fillId="0" borderId="0" xfId="26" applyNumberFormat="1" applyFont="1" applyAlignment="1">
      <alignment horizontal="right"/>
    </xf>
    <xf numFmtId="173" fontId="16" fillId="0" borderId="0" xfId="26" applyNumberFormat="1" applyFont="1" applyAlignment="1">
      <alignment horizontal="left" indent="1"/>
    </xf>
    <xf numFmtId="174" fontId="97" fillId="0" borderId="0" xfId="26" applyNumberFormat="1" applyFont="1" applyAlignment="1">
      <alignment horizontal="right"/>
    </xf>
    <xf numFmtId="171" fontId="16" fillId="0" borderId="0" xfId="20" applyNumberFormat="1" applyFont="1" applyAlignment="1">
      <alignment horizontal="left" vertical="top"/>
    </xf>
    <xf numFmtId="0" fontId="16" fillId="0" borderId="0" xfId="20" applyNumberFormat="1" applyFont="1" applyAlignment="1">
      <alignment vertical="top" wrapText="1"/>
    </xf>
    <xf numFmtId="49" fontId="16" fillId="0" borderId="0" xfId="20" applyNumberFormat="1" applyFont="1" applyAlignment="1">
      <alignment horizontal="right"/>
    </xf>
    <xf numFmtId="1" fontId="16" fillId="0" borderId="0" xfId="20" applyNumberFormat="1" applyFont="1" applyAlignment="1">
      <alignment horizontal="left"/>
    </xf>
    <xf numFmtId="2" fontId="97" fillId="0" borderId="0" xfId="20" applyNumberFormat="1" applyFont="1" applyAlignment="1">
      <alignment horizontal="right"/>
    </xf>
    <xf numFmtId="171" fontId="16" fillId="0" borderId="0" xfId="20" applyNumberFormat="1" applyFont="1" applyAlignment="1">
      <alignment horizontal="right" vertical="top"/>
    </xf>
    <xf numFmtId="1" fontId="16" fillId="0" borderId="0" xfId="20" applyNumberFormat="1" applyFont="1" applyAlignment="1">
      <alignment horizontal="left" indent="1"/>
    </xf>
    <xf numFmtId="171" fontId="16" fillId="0" borderId="0" xfId="26" applyNumberFormat="1" applyFont="1" applyAlignment="1">
      <alignment horizontal="right" vertical="top"/>
    </xf>
    <xf numFmtId="0" fontId="16" fillId="0" borderId="0" xfId="20" applyNumberFormat="1" applyFont="1" applyAlignment="1"/>
    <xf numFmtId="4" fontId="19" fillId="0" borderId="0" xfId="24" applyFont="1" applyAlignment="1">
      <alignment horizontal="right" vertical="top"/>
    </xf>
    <xf numFmtId="171" fontId="92" fillId="0" borderId="25" xfId="21" applyNumberFormat="1" applyFont="1" applyBorder="1">
      <alignment horizontal="right" vertical="top" wrapText="1"/>
    </xf>
    <xf numFmtId="173" fontId="92" fillId="0" borderId="0" xfId="20" applyNumberFormat="1" applyFont="1">
      <alignment horizontal="left" vertical="top" wrapText="1"/>
    </xf>
    <xf numFmtId="0" fontId="16" fillId="0" borderId="0" xfId="20" applyNumberFormat="1" applyFont="1" applyAlignment="1">
      <alignment horizontal="right" vertical="top" wrapText="1"/>
    </xf>
    <xf numFmtId="3" fontId="16" fillId="0" borderId="0" xfId="20" applyNumberFormat="1" applyFont="1" applyAlignment="1">
      <alignment horizontal="left" indent="1"/>
    </xf>
    <xf numFmtId="4" fontId="98" fillId="0" borderId="0" xfId="27" applyNumberFormat="1" applyFont="1" applyAlignment="1">
      <alignment horizontal="right"/>
    </xf>
    <xf numFmtId="4" fontId="16" fillId="0" borderId="0" xfId="20" applyFont="1" applyAlignment="1">
      <alignment horizontal="right" vertical="top" indent="1"/>
    </xf>
    <xf numFmtId="4" fontId="92" fillId="0" borderId="0" xfId="20" applyFont="1" applyAlignment="1">
      <alignment horizontal="center"/>
    </xf>
    <xf numFmtId="172" fontId="92" fillId="0" borderId="0" xfId="20" applyNumberFormat="1" applyFont="1" applyAlignment="1">
      <alignment horizontal="center" wrapText="1"/>
    </xf>
    <xf numFmtId="171" fontId="45" fillId="0" borderId="0" xfId="20" applyNumberFormat="1" applyFont="1" applyAlignment="1">
      <alignment horizontal="left" vertical="top"/>
    </xf>
    <xf numFmtId="4" fontId="16" fillId="0" borderId="0" xfId="20" applyFont="1" applyAlignment="1">
      <alignment horizontal="right"/>
    </xf>
    <xf numFmtId="4" fontId="99" fillId="0" borderId="0" xfId="20" applyFont="1" applyAlignment="1"/>
    <xf numFmtId="4" fontId="92" fillId="0" borderId="0" xfId="20" applyFont="1" applyAlignment="1">
      <alignment horizontal="center" vertical="top"/>
    </xf>
    <xf numFmtId="4" fontId="13" fillId="4" borderId="0" xfId="28" quotePrefix="1" applyNumberFormat="1" applyFont="1" applyFill="1" applyAlignment="1">
      <alignment horizontal="left" vertical="top"/>
    </xf>
    <xf numFmtId="0" fontId="13" fillId="4" borderId="0" xfId="28" applyNumberFormat="1" applyFont="1" applyFill="1" applyAlignment="1">
      <alignment horizontal="left" vertical="top"/>
    </xf>
    <xf numFmtId="4" fontId="13" fillId="4" borderId="0" xfId="28" applyNumberFormat="1" applyFont="1" applyFill="1" applyAlignment="1">
      <alignment horizontal="left" vertical="top"/>
    </xf>
    <xf numFmtId="172" fontId="16" fillId="4" borderId="0" xfId="28" applyNumberFormat="1" applyFont="1" applyFill="1" applyAlignment="1">
      <alignment horizontal="left" vertical="top"/>
    </xf>
    <xf numFmtId="0" fontId="16" fillId="0" borderId="26" xfId="27" applyFont="1" applyBorder="1" applyAlignment="1">
      <alignment horizontal="left" vertical="top" wrapText="1"/>
    </xf>
    <xf numFmtId="4" fontId="16" fillId="0" borderId="26" xfId="27" applyNumberFormat="1" applyFont="1" applyBorder="1" applyAlignment="1">
      <alignment horizontal="right" vertical="top" indent="1"/>
    </xf>
    <xf numFmtId="172" fontId="16" fillId="0" borderId="26" xfId="27" applyNumberFormat="1" applyFont="1" applyBorder="1" applyAlignment="1">
      <alignment horizontal="left" vertical="top" wrapText="1"/>
    </xf>
    <xf numFmtId="0" fontId="16" fillId="0" borderId="0" xfId="27" applyFont="1" applyAlignment="1">
      <alignment horizontal="left" vertical="top" wrapText="1"/>
    </xf>
    <xf numFmtId="4" fontId="16" fillId="0" borderId="0" xfId="27" applyNumberFormat="1" applyFont="1" applyAlignment="1">
      <alignment horizontal="right" vertical="top" indent="1"/>
    </xf>
    <xf numFmtId="172" fontId="16" fillId="0" borderId="0" xfId="27" applyNumberFormat="1" applyFont="1" applyAlignment="1">
      <alignment horizontal="left" vertical="top" wrapText="1"/>
    </xf>
    <xf numFmtId="171" fontId="92" fillId="0" borderId="20" xfId="21" applyNumberFormat="1" applyFont="1" applyBorder="1">
      <alignment horizontal="right" vertical="top" wrapText="1"/>
    </xf>
    <xf numFmtId="0" fontId="16" fillId="0" borderId="20" xfId="27" applyFont="1" applyBorder="1" applyAlignment="1">
      <alignment horizontal="left" vertical="top" wrapText="1"/>
    </xf>
    <xf numFmtId="4" fontId="16" fillId="0" borderId="20" xfId="27" applyNumberFormat="1" applyFont="1" applyBorder="1" applyAlignment="1">
      <alignment horizontal="right" vertical="top" indent="1"/>
    </xf>
    <xf numFmtId="172" fontId="16" fillId="0" borderId="20" xfId="27" applyNumberFormat="1" applyFont="1" applyBorder="1" applyAlignment="1">
      <alignment horizontal="left" vertical="top" wrapText="1"/>
    </xf>
    <xf numFmtId="4" fontId="94" fillId="0" borderId="20" xfId="23" applyFont="1" applyBorder="1">
      <alignment horizontal="right" vertical="top"/>
    </xf>
    <xf numFmtId="173" fontId="16" fillId="4" borderId="0" xfId="19" applyNumberFormat="1" applyFont="1">
      <alignment horizontal="left" vertical="top"/>
    </xf>
    <xf numFmtId="4" fontId="95" fillId="4" borderId="0" xfId="23" applyFont="1" applyFill="1">
      <alignment horizontal="right" vertical="top"/>
    </xf>
    <xf numFmtId="171" fontId="16" fillId="0" borderId="26" xfId="21" applyNumberFormat="1" applyFont="1" applyBorder="1">
      <alignment horizontal="right" vertical="top" wrapText="1"/>
    </xf>
    <xf numFmtId="4" fontId="16" fillId="0" borderId="26" xfId="21" applyFont="1" applyBorder="1">
      <alignment horizontal="right" vertical="top" wrapText="1"/>
    </xf>
    <xf numFmtId="4" fontId="16" fillId="0" borderId="26" xfId="20" applyFont="1" applyBorder="1">
      <alignment horizontal="left" vertical="top" wrapText="1"/>
    </xf>
    <xf numFmtId="4" fontId="16" fillId="0" borderId="26" xfId="20" applyFont="1" applyBorder="1" applyAlignment="1">
      <alignment horizontal="right" vertical="top" indent="1"/>
    </xf>
    <xf numFmtId="173" fontId="16" fillId="0" borderId="26" xfId="20" applyNumberFormat="1" applyFont="1" applyBorder="1">
      <alignment horizontal="left" vertical="top" wrapText="1"/>
    </xf>
    <xf numFmtId="4" fontId="95" fillId="0" borderId="26" xfId="23" applyFont="1" applyBorder="1">
      <alignment horizontal="right" vertical="top"/>
    </xf>
    <xf numFmtId="173" fontId="16" fillId="0" borderId="0" xfId="20" applyNumberFormat="1" applyFont="1">
      <alignment horizontal="left" vertical="top" wrapText="1"/>
    </xf>
    <xf numFmtId="4" fontId="16" fillId="0" borderId="0" xfId="26" applyNumberFormat="1" applyFont="1" applyAlignment="1">
      <alignment horizontal="right"/>
    </xf>
    <xf numFmtId="0" fontId="16" fillId="0" borderId="0" xfId="26" applyFont="1"/>
    <xf numFmtId="173" fontId="92" fillId="0" borderId="0" xfId="20" applyNumberFormat="1" applyFont="1" applyAlignment="1">
      <alignment horizontal="left" wrapText="1"/>
    </xf>
    <xf numFmtId="3" fontId="16" fillId="0" borderId="0" xfId="26" applyNumberFormat="1" applyFont="1" applyAlignment="1">
      <alignment horizontal="left" indent="1"/>
    </xf>
    <xf numFmtId="1" fontId="16" fillId="0" borderId="0" xfId="26" applyNumberFormat="1" applyFont="1" applyAlignment="1">
      <alignment horizontal="left" indent="1"/>
    </xf>
    <xf numFmtId="171" fontId="16" fillId="0" borderId="25" xfId="21" applyNumberFormat="1" applyFont="1" applyBorder="1">
      <alignment horizontal="right" vertical="top" wrapText="1"/>
    </xf>
    <xf numFmtId="4" fontId="16" fillId="0" borderId="25" xfId="21" applyFont="1" applyBorder="1">
      <alignment horizontal="right" vertical="top" wrapText="1"/>
    </xf>
    <xf numFmtId="4" fontId="16" fillId="0" borderId="25" xfId="20" applyFont="1" applyBorder="1">
      <alignment horizontal="left" vertical="top" wrapText="1"/>
    </xf>
    <xf numFmtId="4" fontId="16" fillId="0" borderId="25" xfId="20" applyFont="1" applyBorder="1" applyAlignment="1">
      <alignment horizontal="right" vertical="top" indent="1"/>
    </xf>
    <xf numFmtId="173" fontId="16" fillId="0" borderId="25" xfId="20" applyNumberFormat="1" applyFont="1" applyBorder="1">
      <alignment horizontal="left" vertical="top" wrapText="1"/>
    </xf>
    <xf numFmtId="4" fontId="95" fillId="0" borderId="25" xfId="23" applyFont="1" applyBorder="1">
      <alignment horizontal="right" vertical="top"/>
    </xf>
    <xf numFmtId="172" fontId="16" fillId="0" borderId="26" xfId="20" applyNumberFormat="1" applyFont="1" applyBorder="1">
      <alignment horizontal="left" vertical="top" wrapText="1"/>
    </xf>
    <xf numFmtId="171" fontId="92" fillId="0" borderId="0" xfId="29" applyNumberFormat="1" applyFont="1">
      <alignment horizontal="right" vertical="top" wrapText="1"/>
    </xf>
    <xf numFmtId="4" fontId="94" fillId="0" borderId="0" xfId="30" applyFont="1">
      <alignment horizontal="right" vertical="top"/>
    </xf>
    <xf numFmtId="4" fontId="19" fillId="0" borderId="0" xfId="31" applyFont="1">
      <alignment horizontal="left" vertical="top" wrapText="1"/>
    </xf>
    <xf numFmtId="4" fontId="13" fillId="4" borderId="0" xfId="19" applyNumberFormat="1" applyFont="1" applyAlignment="1">
      <alignment horizontal="left" vertical="top"/>
    </xf>
    <xf numFmtId="4" fontId="16" fillId="0" borderId="26" xfId="21" applyFont="1" applyBorder="1" applyAlignment="1">
      <alignment horizontal="right" vertical="top"/>
    </xf>
    <xf numFmtId="4" fontId="16" fillId="0" borderId="0" xfId="21" applyFont="1" applyAlignment="1">
      <alignment horizontal="right" vertical="top"/>
    </xf>
    <xf numFmtId="4" fontId="92" fillId="0" borderId="0" xfId="21" applyFont="1" applyAlignment="1">
      <alignment horizontal="right" vertical="top"/>
    </xf>
    <xf numFmtId="4" fontId="92" fillId="0" borderId="0" xfId="29" applyFont="1" applyAlignment="1">
      <alignment horizontal="right" vertical="top"/>
    </xf>
    <xf numFmtId="4" fontId="16" fillId="0" borderId="25" xfId="21" applyFont="1" applyBorder="1" applyAlignment="1">
      <alignment horizontal="right" vertical="top"/>
    </xf>
    <xf numFmtId="4" fontId="92" fillId="0" borderId="26" xfId="21" applyFont="1" applyBorder="1" applyAlignment="1">
      <alignment horizontal="right" vertical="top"/>
    </xf>
    <xf numFmtId="4" fontId="92" fillId="0" borderId="20" xfId="21" applyFont="1" applyBorder="1" applyAlignment="1">
      <alignment horizontal="right" vertical="top"/>
    </xf>
    <xf numFmtId="0" fontId="16" fillId="0" borderId="0" xfId="20" applyNumberFormat="1" applyFont="1" applyAlignment="1">
      <alignment horizontal="right" vertical="top"/>
    </xf>
    <xf numFmtId="4" fontId="92" fillId="0" borderId="25" xfId="21" applyFont="1" applyBorder="1" applyAlignment="1">
      <alignment horizontal="right" vertical="top"/>
    </xf>
    <xf numFmtId="4" fontId="16" fillId="0" borderId="0" xfId="24" applyFont="1" applyAlignment="1">
      <alignment horizontal="right" vertical="top"/>
    </xf>
    <xf numFmtId="4" fontId="19" fillId="0" borderId="0" xfId="21" applyFont="1" applyAlignment="1">
      <alignment horizontal="right" vertical="top"/>
    </xf>
    <xf numFmtId="4" fontId="92" fillId="0" borderId="0" xfId="24" applyFont="1" applyAlignment="1">
      <alignment horizontal="right" vertical="top"/>
    </xf>
    <xf numFmtId="0" fontId="6" fillId="0" borderId="0" xfId="0" applyFont="1" applyFill="1" applyBorder="1" applyAlignment="1">
      <alignment vertical="top" wrapText="1"/>
    </xf>
    <xf numFmtId="0" fontId="21" fillId="0" borderId="0" xfId="0" applyFont="1" applyFill="1" applyBorder="1" applyAlignment="1">
      <alignment vertical="top" wrapText="1"/>
    </xf>
    <xf numFmtId="0" fontId="19" fillId="0" borderId="0" xfId="9" applyFont="1" applyFill="1" applyBorder="1"/>
    <xf numFmtId="0" fontId="19" fillId="0" borderId="0" xfId="9" applyFont="1" applyFill="1" applyBorder="1" applyAlignment="1">
      <alignment vertical="top" wrapText="1"/>
    </xf>
    <xf numFmtId="4" fontId="17" fillId="0" borderId="25" xfId="20" applyFont="1" applyBorder="1">
      <alignment horizontal="left" vertical="top" wrapText="1"/>
    </xf>
    <xf numFmtId="4" fontId="17" fillId="0" borderId="25" xfId="20" applyFont="1" applyBorder="1" applyAlignment="1">
      <alignment horizontal="right" vertical="top" indent="1"/>
    </xf>
    <xf numFmtId="173" fontId="17" fillId="0" borderId="25" xfId="20" applyNumberFormat="1" applyFont="1" applyBorder="1">
      <alignment horizontal="left" vertical="top" wrapText="1"/>
    </xf>
    <xf numFmtId="4" fontId="100" fillId="0" borderId="25" xfId="23" applyFont="1" applyBorder="1">
      <alignment horizontal="right" vertical="top"/>
    </xf>
    <xf numFmtId="0" fontId="17" fillId="0" borderId="0" xfId="27" applyFont="1" applyAlignment="1">
      <alignment horizontal="left" vertical="top" wrapText="1"/>
    </xf>
    <xf numFmtId="4" fontId="17" fillId="0" borderId="0" xfId="27" applyNumberFormat="1" applyFont="1" applyAlignment="1">
      <alignment horizontal="right" vertical="top" indent="1"/>
    </xf>
    <xf numFmtId="172" fontId="17" fillId="0" borderId="0" xfId="27" applyNumberFormat="1" applyFont="1" applyAlignment="1">
      <alignment horizontal="left" vertical="top" wrapText="1"/>
    </xf>
    <xf numFmtId="4" fontId="101" fillId="0" borderId="0" xfId="23" applyFont="1">
      <alignment horizontal="right" vertical="top"/>
    </xf>
    <xf numFmtId="4" fontId="102" fillId="0" borderId="25" xfId="20" applyFont="1" applyBorder="1">
      <alignment horizontal="left" vertical="top" wrapText="1"/>
    </xf>
    <xf numFmtId="4" fontId="102" fillId="0" borderId="25" xfId="20" applyFont="1" applyBorder="1" applyAlignment="1">
      <alignment horizontal="right" vertical="top" indent="1"/>
    </xf>
    <xf numFmtId="172" fontId="102" fillId="0" borderId="25" xfId="20" applyNumberFormat="1" applyFont="1" applyBorder="1">
      <alignment horizontal="left" vertical="top" wrapText="1"/>
    </xf>
    <xf numFmtId="4" fontId="101" fillId="0" borderId="25" xfId="23" applyFont="1" applyBorder="1">
      <alignment horizontal="right" vertical="top"/>
    </xf>
    <xf numFmtId="4" fontId="94" fillId="4" borderId="0" xfId="23" applyFont="1" applyFill="1" applyAlignment="1">
      <alignment horizontal="right" vertical="top"/>
    </xf>
    <xf numFmtId="4" fontId="94" fillId="0" borderId="26" xfId="23" applyFont="1" applyBorder="1" applyAlignment="1">
      <alignment horizontal="right" vertical="top"/>
    </xf>
    <xf numFmtId="4" fontId="94" fillId="0" borderId="0" xfId="23" applyFont="1" applyAlignment="1">
      <alignment horizontal="right" vertical="top"/>
    </xf>
    <xf numFmtId="4" fontId="95" fillId="0" borderId="0" xfId="25" applyFont="1" applyAlignment="1">
      <alignment horizontal="right" vertical="top"/>
    </xf>
    <xf numFmtId="4" fontId="96" fillId="0" borderId="0" xfId="23" applyFont="1" applyAlignment="1">
      <alignment horizontal="right" vertical="top"/>
    </xf>
    <xf numFmtId="4" fontId="96" fillId="0" borderId="0" xfId="25" applyFont="1" applyAlignment="1">
      <alignment horizontal="right" vertical="top"/>
    </xf>
    <xf numFmtId="4" fontId="94" fillId="0" borderId="0" xfId="25" applyFont="1" applyAlignment="1">
      <alignment horizontal="right" vertical="top"/>
    </xf>
    <xf numFmtId="4" fontId="95" fillId="0" borderId="0" xfId="23" applyFont="1" applyAlignment="1">
      <alignment horizontal="right" vertical="top"/>
    </xf>
    <xf numFmtId="4" fontId="101" fillId="0" borderId="25" xfId="23" applyFont="1" applyBorder="1" applyAlignment="1">
      <alignment horizontal="right" vertical="top"/>
    </xf>
    <xf numFmtId="172" fontId="17" fillId="0" borderId="25" xfId="20" applyNumberFormat="1" applyFont="1" applyBorder="1">
      <alignment horizontal="left" vertical="top" wrapText="1"/>
    </xf>
    <xf numFmtId="0" fontId="3" fillId="0" borderId="0" xfId="0" applyFont="1" applyFill="1" applyProtection="1">
      <protection locked="0"/>
    </xf>
    <xf numFmtId="0" fontId="3" fillId="0" borderId="0" xfId="0" applyFont="1" applyFill="1" applyAlignment="1" applyProtection="1">
      <alignment horizontal="right"/>
      <protection locked="0"/>
    </xf>
    <xf numFmtId="0" fontId="3" fillId="0" borderId="0" xfId="0" applyFont="1" applyFill="1" applyProtection="1"/>
    <xf numFmtId="0" fontId="4" fillId="0" borderId="0" xfId="0" applyFont="1" applyFill="1" applyBorder="1" applyAlignment="1" applyProtection="1">
      <alignment vertical="center"/>
    </xf>
    <xf numFmtId="0" fontId="5" fillId="0" borderId="0" xfId="0" applyFont="1" applyFill="1" applyBorder="1" applyAlignment="1" applyProtection="1">
      <alignment horizontal="center" vertical="center"/>
    </xf>
    <xf numFmtId="0" fontId="3" fillId="0" borderId="0" xfId="0" applyFont="1" applyFill="1" applyBorder="1" applyProtection="1"/>
    <xf numFmtId="0" fontId="6" fillId="0" borderId="0" xfId="0" applyFont="1" applyFill="1" applyBorder="1" applyAlignment="1" applyProtection="1">
      <alignment horizontal="left"/>
    </xf>
    <xf numFmtId="0" fontId="3" fillId="0" borderId="0" xfId="0" applyFont="1" applyFill="1" applyBorder="1" applyAlignment="1" applyProtection="1">
      <alignment horizontal="left" vertical="top"/>
    </xf>
    <xf numFmtId="0" fontId="21" fillId="0" borderId="0" xfId="0" applyFont="1" applyFill="1" applyBorder="1" applyAlignment="1" applyProtection="1">
      <alignment vertical="center"/>
    </xf>
    <xf numFmtId="0" fontId="6" fillId="0" borderId="0" xfId="0" applyFont="1" applyFill="1" applyBorder="1" applyAlignment="1" applyProtection="1">
      <alignment vertical="center" wrapText="1"/>
    </xf>
    <xf numFmtId="0" fontId="6" fillId="0" borderId="0" xfId="0" applyFont="1" applyFill="1" applyBorder="1" applyAlignment="1" applyProtection="1">
      <alignment horizontal="left" vertical="top"/>
    </xf>
    <xf numFmtId="0" fontId="6" fillId="0" borderId="0" xfId="0" applyFont="1" applyFill="1" applyBorder="1" applyAlignment="1" applyProtection="1">
      <alignment horizontal="left" vertical="top" wrapText="1"/>
    </xf>
    <xf numFmtId="0" fontId="6" fillId="0" borderId="0" xfId="0" applyFont="1" applyFill="1" applyBorder="1" applyProtection="1"/>
    <xf numFmtId="0" fontId="3" fillId="0" borderId="0" xfId="0" applyFont="1" applyFill="1" applyBorder="1" applyAlignment="1" applyProtection="1">
      <alignment wrapText="1"/>
    </xf>
    <xf numFmtId="0" fontId="3" fillId="0" borderId="0" xfId="0" applyFont="1" applyFill="1" applyBorder="1" applyAlignment="1" applyProtection="1"/>
    <xf numFmtId="0" fontId="8" fillId="0" borderId="0" xfId="0" applyFont="1" applyFill="1" applyBorder="1" applyAlignment="1" applyProtection="1"/>
    <xf numFmtId="49" fontId="6" fillId="0" borderId="0" xfId="0" applyNumberFormat="1" applyFont="1" applyFill="1" applyBorder="1" applyAlignment="1" applyProtection="1">
      <alignment horizontal="left"/>
    </xf>
    <xf numFmtId="0" fontId="9" fillId="0" borderId="0" xfId="0" applyFont="1" applyFill="1" applyBorder="1" applyProtection="1"/>
    <xf numFmtId="164" fontId="3" fillId="0" borderId="0" xfId="0" applyNumberFormat="1" applyFont="1" applyFill="1" applyBorder="1" applyProtection="1"/>
    <xf numFmtId="0" fontId="21" fillId="0" borderId="0" xfId="0" applyFont="1" applyFill="1" applyBorder="1" applyProtection="1"/>
    <xf numFmtId="0" fontId="4" fillId="0" borderId="1" xfId="0" applyFont="1" applyFill="1" applyBorder="1" applyProtection="1"/>
    <xf numFmtId="0" fontId="3" fillId="0" borderId="1" xfId="0" applyFont="1" applyFill="1" applyBorder="1" applyProtection="1"/>
    <xf numFmtId="164" fontId="3" fillId="0" borderId="1" xfId="0" applyNumberFormat="1" applyFont="1" applyFill="1" applyBorder="1" applyProtection="1"/>
    <xf numFmtId="0" fontId="4" fillId="0" borderId="0" xfId="0" applyFont="1" applyFill="1" applyBorder="1" applyProtection="1"/>
    <xf numFmtId="0" fontId="6" fillId="0" borderId="0" xfId="0" applyFont="1" applyFill="1" applyAlignment="1" applyProtection="1">
      <alignment horizontal="right"/>
    </xf>
    <xf numFmtId="0" fontId="6" fillId="0" borderId="1" xfId="0" applyFont="1" applyFill="1" applyBorder="1" applyAlignment="1" applyProtection="1">
      <alignment vertical="top"/>
    </xf>
    <xf numFmtId="0" fontId="6" fillId="0" borderId="0" xfId="0" applyFont="1" applyFill="1" applyBorder="1" applyAlignment="1" applyProtection="1">
      <alignment vertical="top"/>
    </xf>
    <xf numFmtId="0" fontId="3" fillId="0" borderId="0" xfId="0" applyFont="1" applyFill="1" applyAlignment="1" applyProtection="1">
      <alignment horizontal="right"/>
    </xf>
    <xf numFmtId="0" fontId="3" fillId="0" borderId="0" xfId="0" applyFont="1" applyFill="1" applyBorder="1" applyAlignment="1" applyProtection="1">
      <alignment vertical="top"/>
    </xf>
    <xf numFmtId="164" fontId="3" fillId="0" borderId="0" xfId="0" applyNumberFormat="1" applyFont="1" applyFill="1" applyBorder="1" applyAlignment="1" applyProtection="1">
      <alignment vertical="top"/>
    </xf>
    <xf numFmtId="0" fontId="3" fillId="0" borderId="0" xfId="0" applyNumberFormat="1" applyFont="1" applyFill="1" applyBorder="1" applyAlignment="1" applyProtection="1">
      <alignment vertical="top"/>
    </xf>
    <xf numFmtId="0" fontId="3" fillId="0" borderId="0" xfId="0" applyFont="1" applyFill="1" applyAlignment="1" applyProtection="1">
      <alignment horizontal="left" vertical="top"/>
    </xf>
    <xf numFmtId="0" fontId="3" fillId="0" borderId="0" xfId="0" applyFont="1" applyFill="1" applyBorder="1" applyAlignment="1" applyProtection="1">
      <alignment horizontal="right" vertical="top"/>
    </xf>
    <xf numFmtId="0" fontId="6" fillId="0" borderId="1" xfId="0" applyFont="1" applyFill="1" applyBorder="1" applyProtection="1"/>
    <xf numFmtId="164" fontId="6" fillId="0" borderId="1" xfId="0" applyNumberFormat="1" applyFont="1" applyFill="1" applyBorder="1" applyProtection="1"/>
    <xf numFmtId="4" fontId="3" fillId="0" borderId="0" xfId="0" applyNumberFormat="1" applyFont="1" applyFill="1" applyAlignment="1" applyProtection="1">
      <alignment horizontal="right"/>
    </xf>
    <xf numFmtId="4" fontId="3" fillId="0" borderId="0" xfId="0" applyNumberFormat="1" applyFont="1" applyFill="1" applyAlignment="1" applyProtection="1">
      <alignment horizontal="left" vertical="top"/>
    </xf>
    <xf numFmtId="4" fontId="3" fillId="0" borderId="0" xfId="0" applyNumberFormat="1" applyFont="1" applyFill="1" applyAlignment="1" applyProtection="1">
      <alignment horizontal="left"/>
    </xf>
    <xf numFmtId="0" fontId="6" fillId="0" borderId="0" xfId="0" applyFont="1" applyFill="1" applyProtection="1"/>
    <xf numFmtId="164" fontId="6" fillId="0" borderId="0" xfId="0" applyNumberFormat="1" applyFont="1" applyFill="1" applyBorder="1" applyProtection="1"/>
    <xf numFmtId="0" fontId="3" fillId="0" borderId="0" xfId="0" applyFont="1" applyFill="1" applyAlignment="1" applyProtection="1">
      <alignment horizontal="right" vertical="top"/>
    </xf>
    <xf numFmtId="0" fontId="6" fillId="0" borderId="0" xfId="0" applyFont="1" applyFill="1" applyAlignment="1" applyProtection="1">
      <alignment horizontal="left" vertical="top"/>
    </xf>
    <xf numFmtId="0" fontId="6" fillId="0" borderId="2" xfId="0" applyFont="1" applyFill="1" applyBorder="1" applyProtection="1"/>
    <xf numFmtId="164" fontId="6" fillId="0" borderId="2" xfId="0" applyNumberFormat="1" applyFont="1" applyFill="1" applyBorder="1" applyProtection="1"/>
    <xf numFmtId="0" fontId="6" fillId="0" borderId="3" xfId="0" applyFont="1" applyFill="1" applyBorder="1" applyProtection="1"/>
    <xf numFmtId="0" fontId="3" fillId="0" borderId="3" xfId="0" applyFont="1" applyFill="1" applyBorder="1" applyProtection="1"/>
    <xf numFmtId="9" fontId="1" fillId="0" borderId="3" xfId="11" applyFill="1" applyBorder="1" applyProtection="1"/>
    <xf numFmtId="164" fontId="3" fillId="0" borderId="3" xfId="0" applyNumberFormat="1" applyFont="1" applyFill="1" applyBorder="1" applyProtection="1"/>
    <xf numFmtId="0" fontId="27" fillId="0" borderId="4" xfId="0" applyFont="1" applyFill="1" applyBorder="1" applyAlignment="1" applyProtection="1">
      <alignment vertical="center"/>
    </xf>
    <xf numFmtId="0" fontId="28" fillId="0" borderId="4" xfId="0" applyFont="1" applyFill="1" applyBorder="1" applyAlignment="1" applyProtection="1">
      <alignment vertical="center"/>
    </xf>
    <xf numFmtId="164" fontId="27" fillId="0" borderId="4" xfId="0" applyNumberFormat="1" applyFont="1" applyFill="1" applyBorder="1" applyAlignment="1" applyProtection="1">
      <alignment vertical="center"/>
    </xf>
    <xf numFmtId="0" fontId="16" fillId="0" borderId="0" xfId="0" applyFont="1" applyFill="1" applyAlignment="1" applyProtection="1">
      <alignment horizontal="right" wrapText="1"/>
      <protection locked="0"/>
    </xf>
    <xf numFmtId="164" fontId="19" fillId="0" borderId="7" xfId="0" applyNumberFormat="1" applyFont="1" applyFill="1" applyBorder="1" applyAlignment="1" applyProtection="1">
      <alignment horizontal="right" vertical="top"/>
      <protection locked="0"/>
    </xf>
    <xf numFmtId="164" fontId="3" fillId="0" borderId="0" xfId="0" applyNumberFormat="1" applyFont="1" applyFill="1" applyAlignment="1" applyProtection="1">
      <alignment horizontal="right"/>
      <protection locked="0"/>
    </xf>
    <xf numFmtId="164" fontId="6" fillId="0" borderId="6" xfId="0" applyNumberFormat="1" applyFont="1" applyFill="1" applyBorder="1" applyAlignment="1" applyProtection="1">
      <alignment horizontal="right"/>
      <protection locked="0"/>
    </xf>
    <xf numFmtId="0" fontId="16" fillId="0" borderId="0" xfId="0" applyFont="1" applyFill="1" applyAlignment="1" applyProtection="1">
      <alignment horizontal="right" wrapText="1"/>
    </xf>
    <xf numFmtId="0" fontId="16" fillId="0" borderId="0" xfId="0" applyFont="1" applyFill="1" applyAlignment="1" applyProtection="1">
      <alignment vertical="top" wrapText="1"/>
    </xf>
    <xf numFmtId="0" fontId="16" fillId="0" borderId="0" xfId="0" applyFont="1" applyFill="1" applyAlignment="1" applyProtection="1">
      <alignment horizontal="left" wrapText="1"/>
    </xf>
    <xf numFmtId="0" fontId="6" fillId="0" borderId="0" xfId="0" applyFont="1" applyFill="1" applyAlignment="1" applyProtection="1">
      <alignment horizontal="right" vertical="top"/>
    </xf>
    <xf numFmtId="0" fontId="6" fillId="0" borderId="0" xfId="0" applyNumberFormat="1" applyFont="1" applyFill="1" applyAlignment="1" applyProtection="1">
      <alignment vertical="top" wrapText="1"/>
    </xf>
    <xf numFmtId="0" fontId="3" fillId="0" borderId="0" xfId="0" applyFont="1" applyFill="1" applyAlignment="1" applyProtection="1">
      <alignment horizontal="left"/>
    </xf>
    <xf numFmtId="165" fontId="19" fillId="0" borderId="7" xfId="10" applyNumberFormat="1" applyFont="1" applyFill="1" applyBorder="1" applyAlignment="1" applyProtection="1">
      <alignment horizontal="right" vertical="top" wrapText="1"/>
    </xf>
    <xf numFmtId="0" fontId="19" fillId="0" borderId="7" xfId="0" applyFont="1" applyFill="1" applyBorder="1" applyAlignment="1" applyProtection="1">
      <alignment horizontal="justify" vertical="top" wrapText="1"/>
    </xf>
    <xf numFmtId="0" fontId="19" fillId="0" borderId="7" xfId="0" applyFont="1" applyFill="1" applyBorder="1" applyAlignment="1" applyProtection="1">
      <alignment horizontal="right" vertical="top"/>
    </xf>
    <xf numFmtId="4" fontId="19" fillId="0" borderId="7" xfId="0" applyNumberFormat="1" applyFont="1" applyFill="1" applyBorder="1" applyAlignment="1" applyProtection="1">
      <alignment horizontal="right" vertical="top"/>
    </xf>
    <xf numFmtId="0" fontId="16" fillId="0" borderId="7" xfId="0" applyFont="1" applyFill="1" applyBorder="1" applyAlignment="1" applyProtection="1">
      <alignment horizontal="justify" vertical="top" wrapText="1"/>
    </xf>
    <xf numFmtId="0" fontId="19" fillId="0" borderId="7" xfId="0" applyNumberFormat="1" applyFont="1" applyFill="1" applyBorder="1" applyAlignment="1" applyProtection="1">
      <alignment horizontal="justify" vertical="top" wrapText="1"/>
    </xf>
    <xf numFmtId="0" fontId="19" fillId="0" borderId="7" xfId="0" applyFont="1" applyFill="1" applyBorder="1" applyAlignment="1" applyProtection="1">
      <alignment horizontal="left"/>
    </xf>
    <xf numFmtId="4" fontId="19" fillId="0" borderId="7" xfId="0" applyNumberFormat="1" applyFont="1" applyFill="1" applyBorder="1" applyAlignment="1" applyProtection="1">
      <alignment horizontal="right"/>
    </xf>
    <xf numFmtId="49" fontId="3" fillId="0" borderId="0" xfId="0" applyNumberFormat="1" applyFont="1" applyFill="1" applyAlignment="1" applyProtection="1">
      <alignment horizontal="right" vertical="top"/>
    </xf>
    <xf numFmtId="0" fontId="3" fillId="0" borderId="0" xfId="0" applyNumberFormat="1" applyFont="1" applyFill="1" applyAlignment="1" applyProtection="1">
      <alignment horizontal="justify" vertical="top" wrapText="1"/>
    </xf>
    <xf numFmtId="49" fontId="6" fillId="0" borderId="6" xfId="0" applyNumberFormat="1" applyFont="1" applyFill="1" applyBorder="1" applyAlignment="1" applyProtection="1">
      <alignment horizontal="right" vertical="top"/>
    </xf>
    <xf numFmtId="0" fontId="6" fillId="0" borderId="6" xfId="0" applyNumberFormat="1" applyFont="1" applyFill="1" applyBorder="1" applyAlignment="1" applyProtection="1">
      <alignment horizontal="left" vertical="top" wrapText="1"/>
    </xf>
    <xf numFmtId="0" fontId="6" fillId="0" borderId="6" xfId="0" applyFont="1" applyFill="1" applyBorder="1" applyAlignment="1" applyProtection="1">
      <alignment horizontal="left"/>
    </xf>
    <xf numFmtId="4" fontId="6" fillId="0" borderId="6" xfId="0" applyNumberFormat="1" applyFont="1" applyFill="1" applyBorder="1" applyAlignment="1" applyProtection="1">
      <alignment horizontal="right"/>
    </xf>
    <xf numFmtId="0" fontId="3" fillId="0" borderId="0" xfId="0" applyNumberFormat="1" applyFont="1" applyFill="1" applyAlignment="1" applyProtection="1">
      <alignment vertical="top" wrapText="1"/>
    </xf>
    <xf numFmtId="164" fontId="19" fillId="0" borderId="7" xfId="0" applyNumberFormat="1" applyFont="1" applyFill="1" applyBorder="1" applyAlignment="1" applyProtection="1">
      <alignment horizontal="right" vertical="top"/>
    </xf>
    <xf numFmtId="44" fontId="16" fillId="0" borderId="7" xfId="1" applyFont="1" applyFill="1" applyBorder="1" applyProtection="1"/>
    <xf numFmtId="164" fontId="3" fillId="0" borderId="0" xfId="0" applyNumberFormat="1" applyFont="1" applyFill="1" applyAlignment="1" applyProtection="1">
      <alignment horizontal="right"/>
    </xf>
    <xf numFmtId="164" fontId="6" fillId="0" borderId="6" xfId="0" applyNumberFormat="1" applyFont="1" applyFill="1" applyBorder="1" applyAlignment="1" applyProtection="1">
      <alignment horizontal="right"/>
    </xf>
    <xf numFmtId="164" fontId="19" fillId="0" borderId="7" xfId="0" applyNumberFormat="1" applyFont="1" applyFill="1" applyBorder="1" applyAlignment="1" applyProtection="1">
      <alignment horizontal="right"/>
      <protection locked="0"/>
    </xf>
    <xf numFmtId="0" fontId="16" fillId="0" borderId="0" xfId="0" applyFont="1" applyFill="1" applyBorder="1" applyAlignment="1" applyProtection="1">
      <alignment horizontal="right" wrapText="1"/>
      <protection locked="0"/>
    </xf>
    <xf numFmtId="0" fontId="19" fillId="0" borderId="0" xfId="0" applyFont="1" applyFill="1" applyAlignment="1" applyProtection="1">
      <alignment horizontal="right"/>
      <protection locked="0"/>
    </xf>
    <xf numFmtId="0" fontId="19" fillId="0" borderId="0" xfId="0" applyFont="1" applyFill="1" applyBorder="1" applyAlignment="1" applyProtection="1">
      <alignment horizontal="right"/>
      <protection locked="0"/>
    </xf>
    <xf numFmtId="4" fontId="16" fillId="0" borderId="0" xfId="6" applyNumberFormat="1" applyFont="1" applyFill="1" applyBorder="1" applyAlignment="1" applyProtection="1">
      <alignment horizontal="right"/>
      <protection locked="0"/>
    </xf>
    <xf numFmtId="0" fontId="7" fillId="0" borderId="0" xfId="0" applyFont="1" applyFill="1" applyBorder="1" applyAlignment="1" applyProtection="1">
      <alignment horizontal="right"/>
      <protection locked="0"/>
    </xf>
    <xf numFmtId="164" fontId="19" fillId="0" borderId="7" xfId="0" applyNumberFormat="1" applyFont="1" applyBorder="1" applyAlignment="1" applyProtection="1">
      <alignment horizontal="right"/>
      <protection locked="0"/>
    </xf>
    <xf numFmtId="164" fontId="7" fillId="0" borderId="6" xfId="0" applyNumberFormat="1" applyFont="1" applyFill="1" applyBorder="1" applyAlignment="1" applyProtection="1">
      <alignment horizontal="right"/>
      <protection locked="0"/>
    </xf>
    <xf numFmtId="4" fontId="16" fillId="0" borderId="0" xfId="6" applyNumberFormat="1" applyFont="1" applyFill="1" applyAlignment="1" applyProtection="1">
      <alignment horizontal="right"/>
      <protection locked="0"/>
    </xf>
    <xf numFmtId="0" fontId="15" fillId="0" borderId="0" xfId="0" applyFont="1" applyFill="1" applyAlignment="1" applyProtection="1">
      <alignment horizontal="right" wrapText="1"/>
      <protection locked="0"/>
    </xf>
    <xf numFmtId="4" fontId="26" fillId="0" borderId="0" xfId="0" applyNumberFormat="1" applyFont="1" applyFill="1" applyProtection="1">
      <protection locked="0"/>
    </xf>
    <xf numFmtId="0" fontId="26" fillId="0" borderId="0" xfId="0" applyFont="1" applyFill="1" applyProtection="1">
      <protection locked="0"/>
    </xf>
    <xf numFmtId="2" fontId="19" fillId="0" borderId="7" xfId="0" applyNumberFormat="1" applyFont="1" applyFill="1" applyBorder="1" applyProtection="1">
      <protection locked="0"/>
    </xf>
    <xf numFmtId="2" fontId="19" fillId="0" borderId="11" xfId="0" applyNumberFormat="1" applyFont="1" applyFill="1" applyBorder="1" applyProtection="1">
      <protection locked="0"/>
    </xf>
    <xf numFmtId="2" fontId="19" fillId="0" borderId="12" xfId="0" applyNumberFormat="1" applyFont="1" applyFill="1" applyBorder="1" applyProtection="1">
      <protection locked="0"/>
    </xf>
    <xf numFmtId="2" fontId="19" fillId="0" borderId="13" xfId="0" applyNumberFormat="1" applyFont="1" applyFill="1" applyBorder="1" applyProtection="1">
      <protection locked="0"/>
    </xf>
    <xf numFmtId="164" fontId="50" fillId="0" borderId="7" xfId="0" applyNumberFormat="1" applyFont="1" applyFill="1" applyBorder="1" applyAlignment="1" applyProtection="1">
      <alignment horizontal="right"/>
      <protection locked="0"/>
    </xf>
    <xf numFmtId="164" fontId="19" fillId="0" borderId="0" xfId="0" applyNumberFormat="1" applyFont="1" applyFill="1" applyAlignment="1" applyProtection="1">
      <alignment horizontal="right"/>
      <protection locked="0"/>
    </xf>
    <xf numFmtId="0" fontId="16" fillId="0" borderId="0" xfId="0" applyFont="1" applyFill="1" applyAlignment="1" applyProtection="1">
      <alignment horizontal="right" vertical="top" wrapText="1"/>
      <protection locked="0"/>
    </xf>
    <xf numFmtId="3" fontId="16" fillId="0" borderId="0" xfId="0" applyNumberFormat="1" applyFont="1" applyFill="1" applyAlignment="1" applyProtection="1">
      <alignment horizontal="right" wrapText="1"/>
      <protection locked="0"/>
    </xf>
    <xf numFmtId="4" fontId="16" fillId="0" borderId="7" xfId="4" applyNumberFormat="1" applyFont="1" applyFill="1" applyBorder="1" applyProtection="1">
      <protection locked="0"/>
    </xf>
    <xf numFmtId="0" fontId="17" fillId="0" borderId="9" xfId="6" applyFont="1" applyFill="1" applyBorder="1" applyAlignment="1" applyProtection="1">
      <alignment horizontal="right"/>
      <protection locked="0"/>
    </xf>
    <xf numFmtId="0" fontId="0" fillId="0" borderId="0" xfId="0" applyFill="1" applyProtection="1">
      <protection locked="0"/>
    </xf>
    <xf numFmtId="4" fontId="17" fillId="0" borderId="0" xfId="6" applyNumberFormat="1" applyFont="1" applyFill="1" applyBorder="1" applyAlignment="1" applyProtection="1">
      <alignment horizontal="right"/>
      <protection locked="0"/>
    </xf>
    <xf numFmtId="1" fontId="7" fillId="0" borderId="0" xfId="4" applyFont="1" applyFill="1" applyBorder="1" applyAlignment="1" applyProtection="1">
      <alignment vertical="top" wrapText="1"/>
      <protection locked="0"/>
    </xf>
    <xf numFmtId="4" fontId="16" fillId="0" borderId="0" xfId="4" applyNumberFormat="1" applyFont="1" applyFill="1" applyBorder="1" applyProtection="1">
      <protection locked="0"/>
    </xf>
    <xf numFmtId="4" fontId="50" fillId="0" borderId="7" xfId="4" applyNumberFormat="1" applyFont="1" applyFill="1" applyBorder="1" applyProtection="1">
      <protection locked="0"/>
    </xf>
    <xf numFmtId="0" fontId="3" fillId="0" borderId="11" xfId="0" applyFont="1" applyFill="1" applyBorder="1" applyAlignment="1" applyProtection="1">
      <alignment horizontal="right"/>
      <protection locked="0"/>
    </xf>
    <xf numFmtId="164" fontId="19" fillId="0" borderId="12" xfId="0" applyNumberFormat="1" applyFont="1" applyFill="1" applyBorder="1" applyAlignment="1" applyProtection="1">
      <alignment horizontal="right"/>
      <protection locked="0"/>
    </xf>
    <xf numFmtId="164" fontId="19" fillId="0" borderId="13" xfId="0" applyNumberFormat="1" applyFont="1" applyFill="1" applyBorder="1" applyAlignment="1" applyProtection="1">
      <alignment horizontal="right"/>
      <protection locked="0"/>
    </xf>
    <xf numFmtId="0" fontId="55" fillId="0" borderId="14" xfId="0" applyFont="1" applyFill="1" applyBorder="1" applyAlignment="1" applyProtection="1">
      <alignment horizontal="left" vertical="center"/>
      <protection locked="0"/>
    </xf>
    <xf numFmtId="44" fontId="1" fillId="0" borderId="15" xfId="1" applyFill="1" applyBorder="1" applyAlignment="1" applyProtection="1">
      <alignment horizontal="left" vertical="center" wrapText="1"/>
      <protection locked="0"/>
    </xf>
    <xf numFmtId="2" fontId="19" fillId="0" borderId="18" xfId="0" applyNumberFormat="1" applyFont="1" applyFill="1" applyBorder="1" applyProtection="1">
      <protection locked="0"/>
    </xf>
    <xf numFmtId="2" fontId="90" fillId="0" borderId="7" xfId="0" applyNumberFormat="1" applyFont="1" applyFill="1" applyBorder="1" applyProtection="1">
      <protection locked="0"/>
    </xf>
    <xf numFmtId="0" fontId="26" fillId="0" borderId="0" xfId="8" applyFill="1" applyProtection="1">
      <protection locked="0"/>
    </xf>
    <xf numFmtId="0" fontId="6" fillId="0" borderId="6" xfId="0" applyFont="1" applyFill="1" applyBorder="1" applyAlignment="1" applyProtection="1">
      <alignment horizontal="left" vertical="top" wrapText="1"/>
      <protection locked="0"/>
    </xf>
    <xf numFmtId="3" fontId="16" fillId="0" borderId="0" xfId="0" applyNumberFormat="1" applyFont="1" applyFill="1" applyAlignment="1" applyProtection="1">
      <alignment horizontal="right" vertical="top" wrapText="1"/>
      <protection locked="0"/>
    </xf>
    <xf numFmtId="164" fontId="19" fillId="0" borderId="0" xfId="0" applyNumberFormat="1" applyFont="1" applyFill="1" applyBorder="1" applyAlignment="1" applyProtection="1">
      <alignment horizontal="right"/>
      <protection locked="0"/>
    </xf>
    <xf numFmtId="164" fontId="19" fillId="0" borderId="11" xfId="0" applyNumberFormat="1" applyFont="1" applyFill="1" applyBorder="1" applyAlignment="1" applyProtection="1">
      <alignment horizontal="right"/>
      <protection locked="0"/>
    </xf>
    <xf numFmtId="4" fontId="16" fillId="0" borderId="13" xfId="4" applyNumberFormat="1" applyFont="1" applyFill="1" applyBorder="1" applyProtection="1">
      <protection locked="0"/>
    </xf>
    <xf numFmtId="4" fontId="16" fillId="0" borderId="11" xfId="4" applyNumberFormat="1" applyFont="1" applyFill="1" applyBorder="1" applyProtection="1">
      <protection locked="0"/>
    </xf>
    <xf numFmtId="4" fontId="16" fillId="0" borderId="12" xfId="4" applyNumberFormat="1" applyFont="1" applyFill="1" applyBorder="1" applyProtection="1">
      <protection locked="0"/>
    </xf>
    <xf numFmtId="4" fontId="50" fillId="0" borderId="13" xfId="4" applyNumberFormat="1" applyFont="1" applyFill="1" applyBorder="1" applyProtection="1">
      <protection locked="0"/>
    </xf>
    <xf numFmtId="0" fontId="62" fillId="0" borderId="0" xfId="14" applyFont="1" applyAlignment="1" applyProtection="1">
      <alignment horizontal="center"/>
      <protection locked="0"/>
    </xf>
    <xf numFmtId="39" fontId="62" fillId="0" borderId="20" xfId="14" applyNumberFormat="1" applyFont="1" applyBorder="1" applyProtection="1">
      <protection locked="0"/>
    </xf>
    <xf numFmtId="39" fontId="56" fillId="0" borderId="0" xfId="14" applyNumberFormat="1" applyFont="1" applyProtection="1">
      <protection locked="0"/>
    </xf>
    <xf numFmtId="39" fontId="62" fillId="0" borderId="0" xfId="14" applyNumberFormat="1" applyFont="1" applyProtection="1">
      <protection locked="0"/>
    </xf>
    <xf numFmtId="0" fontId="62" fillId="0" borderId="0" xfId="14" applyFont="1" applyProtection="1">
      <protection locked="0"/>
    </xf>
    <xf numFmtId="39" fontId="66" fillId="0" borderId="20" xfId="14" applyNumberFormat="1" applyFont="1" applyBorder="1" applyProtection="1">
      <protection locked="0"/>
    </xf>
    <xf numFmtId="39" fontId="66" fillId="0" borderId="0" xfId="14" applyNumberFormat="1" applyFont="1" applyProtection="1">
      <protection locked="0"/>
    </xf>
    <xf numFmtId="0" fontId="62" fillId="0" borderId="20" xfId="14" applyFont="1" applyBorder="1" applyProtection="1">
      <protection locked="0"/>
    </xf>
    <xf numFmtId="168" fontId="62" fillId="0" borderId="0" xfId="16" applyFont="1" applyFill="1" applyProtection="1">
      <protection locked="0"/>
    </xf>
    <xf numFmtId="168" fontId="66" fillId="0" borderId="22" xfId="14" applyNumberFormat="1" applyFont="1" applyBorder="1" applyProtection="1">
      <protection locked="0"/>
    </xf>
    <xf numFmtId="4" fontId="94" fillId="4" borderId="0" xfId="23" applyFont="1" applyFill="1" applyProtection="1">
      <alignment horizontal="right" vertical="top"/>
      <protection locked="0"/>
    </xf>
    <xf numFmtId="4" fontId="94" fillId="0" borderId="26" xfId="23" applyFont="1" applyBorder="1" applyProtection="1">
      <alignment horizontal="right" vertical="top"/>
      <protection locked="0"/>
    </xf>
    <xf numFmtId="4" fontId="94" fillId="0" borderId="0" xfId="23" applyFont="1" applyProtection="1">
      <alignment horizontal="right" vertical="top"/>
      <protection locked="0"/>
    </xf>
    <xf numFmtId="4" fontId="95" fillId="0" borderId="0" xfId="25" applyFont="1" applyProtection="1">
      <alignment horizontal="right" vertical="top"/>
      <protection locked="0"/>
    </xf>
    <xf numFmtId="4" fontId="96" fillId="0" borderId="0" xfId="23" applyFont="1" applyProtection="1">
      <alignment horizontal="right" vertical="top"/>
      <protection locked="0"/>
    </xf>
    <xf numFmtId="4" fontId="96" fillId="0" borderId="0" xfId="25" applyFont="1" applyProtection="1">
      <alignment horizontal="right" vertical="top"/>
      <protection locked="0"/>
    </xf>
    <xf numFmtId="4" fontId="94" fillId="0" borderId="0" xfId="25" applyFont="1" applyProtection="1">
      <alignment horizontal="right" vertical="top"/>
      <protection locked="0"/>
    </xf>
    <xf numFmtId="4" fontId="94" fillId="0" borderId="0" xfId="23" applyFont="1" applyAlignment="1" applyProtection="1">
      <alignment horizontal="right"/>
      <protection locked="0"/>
    </xf>
    <xf numFmtId="4" fontId="95" fillId="0" borderId="0" xfId="23" applyFont="1" applyProtection="1">
      <alignment horizontal="right" vertical="top"/>
      <protection locked="0"/>
    </xf>
    <xf numFmtId="174" fontId="97" fillId="0" borderId="0" xfId="26" applyNumberFormat="1" applyFont="1" applyProtection="1">
      <protection locked="0"/>
    </xf>
    <xf numFmtId="2" fontId="97" fillId="0" borderId="0" xfId="20" applyNumberFormat="1" applyFont="1" applyAlignment="1" applyProtection="1">
      <protection locked="0"/>
    </xf>
    <xf numFmtId="4" fontId="101" fillId="0" borderId="25" xfId="23" applyFont="1" applyBorder="1" applyProtection="1">
      <alignment horizontal="right" vertical="top"/>
      <protection locked="0"/>
    </xf>
    <xf numFmtId="4" fontId="97" fillId="0" borderId="0" xfId="20" applyFont="1" applyAlignment="1" applyProtection="1">
      <alignment horizontal="right"/>
      <protection locked="0"/>
    </xf>
    <xf numFmtId="4" fontId="97" fillId="0" borderId="0" xfId="20" applyFont="1" applyAlignment="1" applyProtection="1">
      <protection locked="0"/>
    </xf>
    <xf numFmtId="4" fontId="95" fillId="4" borderId="0" xfId="23" applyFont="1" applyFill="1" applyProtection="1">
      <alignment horizontal="right" vertical="top"/>
      <protection locked="0"/>
    </xf>
    <xf numFmtId="4" fontId="95" fillId="0" borderId="26" xfId="23" applyFont="1" applyBorder="1" applyProtection="1">
      <alignment horizontal="right" vertical="top"/>
      <protection locked="0"/>
    </xf>
    <xf numFmtId="4" fontId="94" fillId="0" borderId="0" xfId="30" applyFont="1" applyProtection="1">
      <alignment horizontal="right" vertical="top"/>
      <protection locked="0"/>
    </xf>
    <xf numFmtId="0" fontId="16" fillId="0" borderId="0" xfId="26" applyFont="1" applyProtection="1">
      <protection locked="0"/>
    </xf>
    <xf numFmtId="4" fontId="100" fillId="0" borderId="25" xfId="23" applyFont="1" applyBorder="1" applyProtection="1">
      <alignment horizontal="right" vertical="top"/>
      <protection locked="0"/>
    </xf>
    <xf numFmtId="2" fontId="97" fillId="0" borderId="0" xfId="26" applyNumberFormat="1" applyFont="1" applyProtection="1">
      <protection locked="0"/>
    </xf>
    <xf numFmtId="2" fontId="97" fillId="0" borderId="0" xfId="26" applyNumberFormat="1" applyFont="1" applyAlignment="1" applyProtection="1">
      <alignment horizontal="right" vertical="top"/>
      <protection locked="0"/>
    </xf>
    <xf numFmtId="4" fontId="95" fillId="0" borderId="25" xfId="23" applyFont="1" applyBorder="1" applyProtection="1">
      <alignment horizontal="right" vertical="top"/>
      <protection locked="0"/>
    </xf>
    <xf numFmtId="4" fontId="94" fillId="0" borderId="20" xfId="23" applyFont="1" applyBorder="1" applyProtection="1">
      <alignment horizontal="right" vertical="top"/>
      <protection locked="0"/>
    </xf>
    <xf numFmtId="4" fontId="101" fillId="0" borderId="0" xfId="23" applyFont="1" applyProtection="1">
      <alignment horizontal="right" vertical="top"/>
      <protection locked="0"/>
    </xf>
    <xf numFmtId="4" fontId="86" fillId="0" borderId="0" xfId="14" applyNumberFormat="1" applyFont="1" applyAlignment="1" applyProtection="1">
      <alignment horizontal="right" vertical="top"/>
      <protection locked="0"/>
    </xf>
    <xf numFmtId="4" fontId="36" fillId="0" borderId="28" xfId="14" applyNumberFormat="1" applyFont="1" applyBorder="1" applyAlignment="1" applyProtection="1">
      <alignment horizontal="right" vertical="center" textRotation="90" wrapText="1"/>
      <protection locked="0"/>
    </xf>
    <xf numFmtId="4" fontId="86" fillId="0" borderId="21" xfId="14" applyNumberFormat="1" applyFont="1" applyBorder="1" applyAlignment="1" applyProtection="1">
      <alignment horizontal="right" vertical="top"/>
      <protection locked="0"/>
    </xf>
    <xf numFmtId="4" fontId="1" fillId="0" borderId="0" xfId="14" applyNumberFormat="1" applyFont="1" applyAlignment="1" applyProtection="1">
      <alignment horizontal="right"/>
      <protection locked="0"/>
    </xf>
    <xf numFmtId="4" fontId="1" fillId="0" borderId="0" xfId="34" applyNumberFormat="1" applyFont="1" applyAlignment="1" applyProtection="1">
      <alignment horizontal="right"/>
      <protection locked="0"/>
    </xf>
    <xf numFmtId="0" fontId="59" fillId="0" borderId="0" xfId="34" applyFont="1" applyProtection="1">
      <protection locked="0"/>
    </xf>
    <xf numFmtId="4" fontId="36" fillId="0" borderId="18" xfId="14" applyNumberFormat="1" applyFont="1" applyBorder="1" applyAlignment="1" applyProtection="1">
      <alignment horizontal="right" vertical="top"/>
      <protection locked="0"/>
    </xf>
    <xf numFmtId="4" fontId="1" fillId="0" borderId="21" xfId="14" applyNumberFormat="1" applyFont="1" applyBorder="1" applyAlignment="1" applyProtection="1">
      <alignment horizontal="right"/>
      <protection locked="0"/>
    </xf>
    <xf numFmtId="0" fontId="72" fillId="0" borderId="0" xfId="17" applyFont="1" applyAlignment="1" applyProtection="1">
      <alignment horizontal="left"/>
      <protection locked="0"/>
    </xf>
    <xf numFmtId="0" fontId="72" fillId="0" borderId="23" xfId="17" applyFont="1" applyBorder="1" applyAlignment="1" applyProtection="1">
      <alignment horizontal="right"/>
      <protection locked="0"/>
    </xf>
    <xf numFmtId="0" fontId="72" fillId="0" borderId="24" xfId="17" applyFont="1" applyBorder="1" applyAlignment="1" applyProtection="1">
      <alignment wrapText="1"/>
      <protection locked="0"/>
    </xf>
    <xf numFmtId="0" fontId="72" fillId="0" borderId="0" xfId="17" applyFont="1" applyAlignment="1" applyProtection="1">
      <alignment wrapText="1"/>
      <protection locked="0"/>
    </xf>
    <xf numFmtId="0" fontId="72" fillId="0" borderId="18" xfId="17" applyFont="1" applyBorder="1" applyAlignment="1" applyProtection="1">
      <alignment horizontal="left"/>
      <protection locked="0"/>
    </xf>
    <xf numFmtId="0" fontId="72" fillId="0" borderId="0" xfId="17" applyFont="1" applyProtection="1">
      <protection locked="0"/>
    </xf>
    <xf numFmtId="0" fontId="6" fillId="0" borderId="0" xfId="0" applyFont="1" applyFill="1" applyBorder="1" applyAlignment="1" applyProtection="1">
      <alignment horizontal="left"/>
    </xf>
    <xf numFmtId="0" fontId="6" fillId="0" borderId="0" xfId="0" applyFont="1" applyFill="1" applyBorder="1" applyAlignment="1" applyProtection="1">
      <alignment horizontal="left" vertical="top"/>
    </xf>
    <xf numFmtId="0" fontId="6" fillId="0" borderId="0" xfId="0" applyFont="1" applyFill="1" applyBorder="1" applyAlignment="1" applyProtection="1">
      <alignment horizontal="left" vertical="top" wrapText="1"/>
    </xf>
    <xf numFmtId="0" fontId="15" fillId="0" borderId="0" xfId="0" applyFont="1" applyFill="1" applyBorder="1" applyAlignment="1">
      <alignment wrapText="1"/>
    </xf>
    <xf numFmtId="0" fontId="19" fillId="0" borderId="0" xfId="0" applyNumberFormat="1" applyFont="1" applyFill="1" applyBorder="1" applyAlignment="1">
      <alignment horizontal="left" vertical="top" wrapText="1"/>
    </xf>
    <xf numFmtId="0" fontId="16" fillId="0" borderId="0" xfId="0" applyFont="1" applyFill="1" applyBorder="1" applyAlignment="1">
      <alignment vertical="top" wrapText="1"/>
    </xf>
    <xf numFmtId="0" fontId="16" fillId="0" borderId="0" xfId="0" applyNumberFormat="1" applyFont="1" applyFill="1" applyBorder="1" applyAlignment="1">
      <alignment horizontal="left" vertical="top" wrapText="1"/>
    </xf>
    <xf numFmtId="0" fontId="16" fillId="0" borderId="0" xfId="0" applyNumberFormat="1" applyFont="1" applyFill="1" applyAlignment="1">
      <alignment horizontal="left" vertical="top" wrapText="1"/>
    </xf>
    <xf numFmtId="0" fontId="19" fillId="0" borderId="0" xfId="0" applyFont="1" applyFill="1" applyBorder="1" applyAlignment="1">
      <alignment vertical="top" wrapText="1"/>
    </xf>
    <xf numFmtId="0" fontId="36" fillId="0" borderId="27" xfId="32" applyFont="1" applyBorder="1" applyAlignment="1">
      <alignment vertical="center" wrapText="1"/>
    </xf>
    <xf numFmtId="0" fontId="1" fillId="0" borderId="27" xfId="32" applyFont="1" applyBorder="1" applyAlignment="1">
      <alignment vertical="center" wrapText="1"/>
    </xf>
    <xf numFmtId="0" fontId="36" fillId="0" borderId="0" xfId="14" applyFont="1" applyAlignment="1">
      <alignment horizontal="left" vertical="top"/>
    </xf>
    <xf numFmtId="0" fontId="36" fillId="0" borderId="0" xfId="14" applyFont="1" applyAlignment="1">
      <alignment horizontal="left" vertical="top" wrapText="1"/>
    </xf>
    <xf numFmtId="0" fontId="36" fillId="5" borderId="27" xfId="32" applyFont="1" applyFill="1" applyBorder="1" applyAlignment="1">
      <alignment horizontal="center" vertical="center" wrapText="1"/>
    </xf>
    <xf numFmtId="0" fontId="36" fillId="0" borderId="28" xfId="32" applyFont="1" applyBorder="1" applyAlignment="1">
      <alignment vertical="center" wrapText="1"/>
    </xf>
    <xf numFmtId="0" fontId="1" fillId="0" borderId="28" xfId="32" applyFont="1" applyBorder="1" applyAlignment="1">
      <alignment vertical="center" wrapText="1"/>
    </xf>
    <xf numFmtId="0" fontId="1" fillId="0" borderId="28" xfId="32" applyFont="1" applyBorder="1" applyAlignment="1">
      <alignment vertical="center"/>
    </xf>
    <xf numFmtId="0" fontId="36" fillId="0" borderId="29" xfId="32" applyFont="1" applyBorder="1" applyAlignment="1">
      <alignment horizontal="left" vertical="center" wrapText="1"/>
    </xf>
    <xf numFmtId="0" fontId="36" fillId="6" borderId="32" xfId="14" applyFont="1" applyFill="1" applyBorder="1" applyAlignment="1">
      <alignment horizontal="left"/>
    </xf>
    <xf numFmtId="0" fontId="36" fillId="6" borderId="33" xfId="14" applyFont="1" applyFill="1" applyBorder="1" applyAlignment="1">
      <alignment horizontal="left"/>
    </xf>
    <xf numFmtId="0" fontId="36" fillId="6" borderId="34" xfId="14" applyFont="1" applyFill="1" applyBorder="1" applyAlignment="1">
      <alignment horizontal="left"/>
    </xf>
    <xf numFmtId="0" fontId="36" fillId="0" borderId="35" xfId="14" applyFont="1" applyBorder="1" applyAlignment="1">
      <alignment horizontal="center" vertical="center" wrapText="1"/>
    </xf>
    <xf numFmtId="0" fontId="36" fillId="0" borderId="29" xfId="14" applyFont="1" applyBorder="1" applyAlignment="1">
      <alignment horizontal="center" vertical="center" wrapText="1"/>
    </xf>
    <xf numFmtId="0" fontId="36" fillId="0" borderId="36" xfId="14" applyFont="1" applyBorder="1" applyAlignment="1">
      <alignment horizontal="center" vertical="center" wrapText="1"/>
    </xf>
    <xf numFmtId="0" fontId="36" fillId="0" borderId="37" xfId="14" applyFont="1" applyBorder="1" applyAlignment="1">
      <alignment horizontal="center" vertical="center" wrapText="1"/>
    </xf>
    <xf numFmtId="0" fontId="36" fillId="0" borderId="38" xfId="14" applyFont="1" applyBorder="1" applyAlignment="1">
      <alignment horizontal="center" vertical="center" wrapText="1"/>
    </xf>
    <xf numFmtId="0" fontId="36" fillId="0" borderId="39" xfId="14" applyFont="1" applyBorder="1" applyAlignment="1">
      <alignment horizontal="center" vertical="center" wrapText="1"/>
    </xf>
    <xf numFmtId="0" fontId="1" fillId="0" borderId="32" xfId="14" applyFont="1" applyBorder="1" applyAlignment="1">
      <alignment horizontal="left" vertical="center"/>
    </xf>
    <xf numFmtId="0" fontId="1" fillId="0" borderId="34" xfId="14" applyFont="1" applyBorder="1" applyAlignment="1">
      <alignment horizontal="left" vertical="center"/>
    </xf>
    <xf numFmtId="0" fontId="1" fillId="0" borderId="32" xfId="14" applyFont="1" applyBorder="1" applyAlignment="1">
      <alignment horizontal="center" vertical="center"/>
    </xf>
    <xf numFmtId="0" fontId="1" fillId="0" borderId="34" xfId="14" applyFont="1" applyBorder="1" applyAlignment="1">
      <alignment horizontal="center" vertical="center"/>
    </xf>
    <xf numFmtId="0" fontId="36" fillId="0" borderId="27" xfId="14" applyFont="1" applyBorder="1" applyAlignment="1">
      <alignment horizontal="right"/>
    </xf>
  </cellXfs>
  <cellStyles count="35">
    <cellStyle name="Comma 2" xfId="16"/>
    <cellStyle name="Currency" xfId="1" builtinId="4"/>
    <cellStyle name="Currency 2" xfId="2"/>
    <cellStyle name="Currency 3" xfId="18"/>
    <cellStyle name="Currency 4" xfId="33"/>
    <cellStyle name="Desno" xfId="21"/>
    <cellStyle name="Desno 2 2" xfId="29"/>
    <cellStyle name="Desno 2 2 3" xfId="24"/>
    <cellStyle name="Explanatory Text" xfId="3" builtinId="53"/>
    <cellStyle name="Explanatory Text 2" xfId="4"/>
    <cellStyle name="Izračuni" xfId="23"/>
    <cellStyle name="Izračuni 2 2" xfId="30"/>
    <cellStyle name="Izračuni 2 2 3" xfId="25"/>
    <cellStyle name="Naslov 5" xfId="28"/>
    <cellStyle name="Navadno 2" xfId="5"/>
    <cellStyle name="Navadno 2 2" xfId="27"/>
    <cellStyle name="Navadno 8 3" xfId="31"/>
    <cellStyle name="Navadno_List1" xfId="6"/>
    <cellStyle name="Navadno_POPIS DEL ZA GRADBENA DELA ILOVICA1" xfId="32"/>
    <cellStyle name="Navadno_Vaja" xfId="22"/>
    <cellStyle name="Normal" xfId="0" builtinId="0"/>
    <cellStyle name="Normal 2" xfId="7"/>
    <cellStyle name="Normal 3" xfId="8"/>
    <cellStyle name="Normal 3 2" xfId="26"/>
    <cellStyle name="Normal 4" xfId="13"/>
    <cellStyle name="Normal 5" xfId="14"/>
    <cellStyle name="Normal 6" xfId="17"/>
    <cellStyle name="Normal 7" xfId="20"/>
    <cellStyle name="Normal 8" xfId="9"/>
    <cellStyle name="Normal_Sheet1" xfId="10"/>
    <cellStyle name="Normal_SP" xfId="34"/>
    <cellStyle name="Percent" xfId="11" builtinId="5"/>
    <cellStyle name="POPRAVEK" xfId="12"/>
    <cellStyle name="Slog 1" xfId="15"/>
    <cellStyle name="Title 2" xfId="1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CCCCC"/>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 Id="rId6" Type="http://schemas.openxmlformats.org/officeDocument/2006/relationships/image" Target="../media/image10.png"/><Relationship Id="rId5" Type="http://schemas.openxmlformats.org/officeDocument/2006/relationships/image" Target="../media/image9.png"/><Relationship Id="rId4"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1</xdr:col>
      <xdr:colOff>0</xdr:colOff>
      <xdr:row>17</xdr:row>
      <xdr:rowOff>1</xdr:rowOff>
    </xdr:from>
    <xdr:to>
      <xdr:col>1</xdr:col>
      <xdr:colOff>2741285</xdr:colOff>
      <xdr:row>17</xdr:row>
      <xdr:rowOff>2873396</xdr:rowOff>
    </xdr:to>
    <xdr:pic>
      <xdr:nvPicPr>
        <xdr:cNvPr id="6" name="Picture 5">
          <a:extLst>
            <a:ext uri="{FF2B5EF4-FFF2-40B4-BE49-F238E27FC236}">
              <a16:creationId xmlns:a16="http://schemas.microsoft.com/office/drawing/2014/main" id="{DC852951-C02B-4CD0-B806-22ECC4ACBC8C}"/>
            </a:ext>
          </a:extLst>
        </xdr:cNvPr>
        <xdr:cNvPicPr>
          <a:picLocks noChangeAspect="1"/>
        </xdr:cNvPicPr>
      </xdr:nvPicPr>
      <xdr:blipFill>
        <a:blip xmlns:r="http://schemas.openxmlformats.org/officeDocument/2006/relationships" r:embed="rId1"/>
        <a:srcRect/>
        <a:stretch>
          <a:fillRect/>
        </a:stretch>
      </xdr:blipFill>
      <xdr:spPr>
        <a:xfrm>
          <a:off x="1075765" y="3832413"/>
          <a:ext cx="2741285" cy="2873395"/>
        </a:xfrm>
        <a:prstGeom prst="rect">
          <a:avLst/>
        </a:prstGeom>
      </xdr:spPr>
    </xdr:pic>
    <xdr:clientData/>
  </xdr:twoCellAnchor>
  <xdr:twoCellAnchor>
    <xdr:from>
      <xdr:col>2</xdr:col>
      <xdr:colOff>0</xdr:colOff>
      <xdr:row>17</xdr:row>
      <xdr:rowOff>1</xdr:rowOff>
    </xdr:from>
    <xdr:to>
      <xdr:col>2</xdr:col>
      <xdr:colOff>2634580</xdr:colOff>
      <xdr:row>17</xdr:row>
      <xdr:rowOff>2873396</xdr:rowOff>
    </xdr:to>
    <xdr:pic>
      <xdr:nvPicPr>
        <xdr:cNvPr id="7" name="Picture 6">
          <a:extLst>
            <a:ext uri="{FF2B5EF4-FFF2-40B4-BE49-F238E27FC236}">
              <a16:creationId xmlns:a16="http://schemas.microsoft.com/office/drawing/2014/main" id="{F3C61010-C692-4A4A-BC37-D37229CFB114}"/>
            </a:ext>
          </a:extLst>
        </xdr:cNvPr>
        <xdr:cNvPicPr>
          <a:picLocks noChangeAspect="1"/>
        </xdr:cNvPicPr>
      </xdr:nvPicPr>
      <xdr:blipFill>
        <a:blip xmlns:r="http://schemas.openxmlformats.org/officeDocument/2006/relationships" r:embed="rId2"/>
        <a:srcRect/>
        <a:stretch>
          <a:fillRect/>
        </a:stretch>
      </xdr:blipFill>
      <xdr:spPr>
        <a:xfrm>
          <a:off x="6185647" y="3832413"/>
          <a:ext cx="2634580" cy="2873395"/>
        </a:xfrm>
        <a:prstGeom prst="rect">
          <a:avLst/>
        </a:prstGeom>
      </xdr:spPr>
    </xdr:pic>
    <xdr:clientData/>
  </xdr:twoCellAnchor>
  <xdr:twoCellAnchor>
    <xdr:from>
      <xdr:col>1</xdr:col>
      <xdr:colOff>0</xdr:colOff>
      <xdr:row>18</xdr:row>
      <xdr:rowOff>0</xdr:rowOff>
    </xdr:from>
    <xdr:to>
      <xdr:col>1</xdr:col>
      <xdr:colOff>2741285</xdr:colOff>
      <xdr:row>18</xdr:row>
      <xdr:rowOff>840932</xdr:rowOff>
    </xdr:to>
    <xdr:pic>
      <xdr:nvPicPr>
        <xdr:cNvPr id="8" name="Picture 7">
          <a:extLst>
            <a:ext uri="{FF2B5EF4-FFF2-40B4-BE49-F238E27FC236}">
              <a16:creationId xmlns:a16="http://schemas.microsoft.com/office/drawing/2014/main" id="{3CFF338E-5B15-457C-BD71-C8D4F81CFA96}"/>
            </a:ext>
          </a:extLst>
        </xdr:cNvPr>
        <xdr:cNvPicPr>
          <a:picLocks noChangeAspect="1"/>
        </xdr:cNvPicPr>
      </xdr:nvPicPr>
      <xdr:blipFill>
        <a:blip xmlns:r="http://schemas.openxmlformats.org/officeDocument/2006/relationships" r:embed="rId3"/>
        <a:srcRect/>
        <a:stretch>
          <a:fillRect/>
        </a:stretch>
      </xdr:blipFill>
      <xdr:spPr>
        <a:xfrm>
          <a:off x="1075765" y="8617324"/>
          <a:ext cx="2741285" cy="840932"/>
        </a:xfrm>
        <a:prstGeom prst="rect">
          <a:avLst/>
        </a:prstGeom>
      </xdr:spPr>
    </xdr:pic>
    <xdr:clientData/>
  </xdr:twoCellAnchor>
  <xdr:twoCellAnchor>
    <xdr:from>
      <xdr:col>2</xdr:col>
      <xdr:colOff>0</xdr:colOff>
      <xdr:row>18</xdr:row>
      <xdr:rowOff>0</xdr:rowOff>
    </xdr:from>
    <xdr:to>
      <xdr:col>2</xdr:col>
      <xdr:colOff>2634580</xdr:colOff>
      <xdr:row>18</xdr:row>
      <xdr:rowOff>840932</xdr:rowOff>
    </xdr:to>
    <xdr:pic>
      <xdr:nvPicPr>
        <xdr:cNvPr id="9" name="Picture 8">
          <a:extLst>
            <a:ext uri="{FF2B5EF4-FFF2-40B4-BE49-F238E27FC236}">
              <a16:creationId xmlns:a16="http://schemas.microsoft.com/office/drawing/2014/main" id="{967BBD88-3261-4381-92C3-C2FF7CFB866D}"/>
            </a:ext>
          </a:extLst>
        </xdr:cNvPr>
        <xdr:cNvPicPr>
          <a:picLocks noChangeAspect="1"/>
        </xdr:cNvPicPr>
      </xdr:nvPicPr>
      <xdr:blipFill>
        <a:blip xmlns:r="http://schemas.openxmlformats.org/officeDocument/2006/relationships" r:embed="rId4"/>
        <a:srcRect/>
        <a:stretch>
          <a:fillRect/>
        </a:stretch>
      </xdr:blipFill>
      <xdr:spPr>
        <a:xfrm>
          <a:off x="6185647" y="8617324"/>
          <a:ext cx="2634580" cy="8409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xdr:row>
      <xdr:rowOff>0</xdr:rowOff>
    </xdr:from>
    <xdr:to>
      <xdr:col>5</xdr:col>
      <xdr:colOff>311524</xdr:colOff>
      <xdr:row>7</xdr:row>
      <xdr:rowOff>1905000</xdr:rowOff>
    </xdr:to>
    <xdr:pic>
      <xdr:nvPicPr>
        <xdr:cNvPr id="3" name="Picture 2">
          <a:extLst>
            <a:ext uri="{FF2B5EF4-FFF2-40B4-BE49-F238E27FC236}">
              <a16:creationId xmlns:a16="http://schemas.microsoft.com/office/drawing/2014/main" id="{49A8862A-5C15-41B9-A28A-01B8BD78320F}"/>
            </a:ext>
          </a:extLst>
        </xdr:cNvPr>
        <xdr:cNvPicPr>
          <a:picLocks noChangeAspect="1"/>
        </xdr:cNvPicPr>
      </xdr:nvPicPr>
      <xdr:blipFill>
        <a:blip xmlns:r="http://schemas.openxmlformats.org/officeDocument/2006/relationships" r:embed="rId1"/>
        <a:srcRect/>
        <a:stretch>
          <a:fillRect/>
        </a:stretch>
      </xdr:blipFill>
      <xdr:spPr>
        <a:xfrm>
          <a:off x="0" y="6678706"/>
          <a:ext cx="5410200" cy="1905000"/>
        </a:xfrm>
        <a:prstGeom prst="rect">
          <a:avLst/>
        </a:prstGeom>
      </xdr:spPr>
    </xdr:pic>
    <xdr:clientData/>
  </xdr:twoCellAnchor>
  <xdr:twoCellAnchor>
    <xdr:from>
      <xdr:col>0</xdr:col>
      <xdr:colOff>0</xdr:colOff>
      <xdr:row>9</xdr:row>
      <xdr:rowOff>0</xdr:rowOff>
    </xdr:from>
    <xdr:to>
      <xdr:col>2</xdr:col>
      <xdr:colOff>141754</xdr:colOff>
      <xdr:row>9</xdr:row>
      <xdr:rowOff>2333625</xdr:rowOff>
    </xdr:to>
    <xdr:pic>
      <xdr:nvPicPr>
        <xdr:cNvPr id="5" name="Picture 4">
          <a:extLst>
            <a:ext uri="{FF2B5EF4-FFF2-40B4-BE49-F238E27FC236}">
              <a16:creationId xmlns:a16="http://schemas.microsoft.com/office/drawing/2014/main" id="{F72DA028-01E6-47C4-ACD0-31ACD6F8B38C}"/>
            </a:ext>
          </a:extLst>
        </xdr:cNvPr>
        <xdr:cNvPicPr>
          <a:picLocks noChangeAspect="1"/>
        </xdr:cNvPicPr>
      </xdr:nvPicPr>
      <xdr:blipFill>
        <a:blip xmlns:r="http://schemas.openxmlformats.org/officeDocument/2006/relationships" r:embed="rId2"/>
        <a:srcRect/>
        <a:stretch>
          <a:fillRect/>
        </a:stretch>
      </xdr:blipFill>
      <xdr:spPr>
        <a:xfrm>
          <a:off x="0" y="9121588"/>
          <a:ext cx="3895725" cy="2333625"/>
        </a:xfrm>
        <a:prstGeom prst="rect">
          <a:avLst/>
        </a:prstGeom>
      </xdr:spPr>
    </xdr:pic>
    <xdr:clientData/>
  </xdr:twoCellAnchor>
  <xdr:twoCellAnchor>
    <xdr:from>
      <xdr:col>0</xdr:col>
      <xdr:colOff>0</xdr:colOff>
      <xdr:row>10</xdr:row>
      <xdr:rowOff>0</xdr:rowOff>
    </xdr:from>
    <xdr:to>
      <xdr:col>2</xdr:col>
      <xdr:colOff>141754</xdr:colOff>
      <xdr:row>10</xdr:row>
      <xdr:rowOff>1905000</xdr:rowOff>
    </xdr:to>
    <xdr:pic>
      <xdr:nvPicPr>
        <xdr:cNvPr id="6" name="Picture 5">
          <a:extLst>
            <a:ext uri="{FF2B5EF4-FFF2-40B4-BE49-F238E27FC236}">
              <a16:creationId xmlns:a16="http://schemas.microsoft.com/office/drawing/2014/main" id="{84DF8683-D51C-4B84-A143-70F48BD688E7}"/>
            </a:ext>
          </a:extLst>
        </xdr:cNvPr>
        <xdr:cNvPicPr>
          <a:picLocks noChangeAspect="1"/>
        </xdr:cNvPicPr>
      </xdr:nvPicPr>
      <xdr:blipFill>
        <a:blip xmlns:r="http://schemas.openxmlformats.org/officeDocument/2006/relationships" r:embed="rId3"/>
        <a:srcRect/>
        <a:stretch>
          <a:fillRect/>
        </a:stretch>
      </xdr:blipFill>
      <xdr:spPr>
        <a:xfrm>
          <a:off x="0" y="11508441"/>
          <a:ext cx="3895725" cy="1905000"/>
        </a:xfrm>
        <a:prstGeom prst="rect">
          <a:avLst/>
        </a:prstGeom>
      </xdr:spPr>
    </xdr:pic>
    <xdr:clientData/>
  </xdr:twoCellAnchor>
  <xdr:twoCellAnchor>
    <xdr:from>
      <xdr:col>0</xdr:col>
      <xdr:colOff>0</xdr:colOff>
      <xdr:row>12</xdr:row>
      <xdr:rowOff>0</xdr:rowOff>
    </xdr:from>
    <xdr:to>
      <xdr:col>1</xdr:col>
      <xdr:colOff>3338232</xdr:colOff>
      <xdr:row>12</xdr:row>
      <xdr:rowOff>2333625</xdr:rowOff>
    </xdr:to>
    <xdr:pic>
      <xdr:nvPicPr>
        <xdr:cNvPr id="7" name="Picture 6">
          <a:extLst>
            <a:ext uri="{FF2B5EF4-FFF2-40B4-BE49-F238E27FC236}">
              <a16:creationId xmlns:a16="http://schemas.microsoft.com/office/drawing/2014/main" id="{F3A817D7-2994-4A3A-8FE1-B33743ECD870}"/>
            </a:ext>
          </a:extLst>
        </xdr:cNvPr>
        <xdr:cNvPicPr>
          <a:picLocks noChangeAspect="1"/>
        </xdr:cNvPicPr>
      </xdr:nvPicPr>
      <xdr:blipFill>
        <a:blip xmlns:r="http://schemas.openxmlformats.org/officeDocument/2006/relationships" r:embed="rId4"/>
        <a:srcRect/>
        <a:stretch>
          <a:fillRect/>
        </a:stretch>
      </xdr:blipFill>
      <xdr:spPr>
        <a:xfrm>
          <a:off x="0" y="14455588"/>
          <a:ext cx="3752850" cy="2333625"/>
        </a:xfrm>
        <a:prstGeom prst="rect">
          <a:avLst/>
        </a:prstGeom>
      </xdr:spPr>
    </xdr:pic>
    <xdr:clientData/>
  </xdr:twoCellAnchor>
  <xdr:twoCellAnchor>
    <xdr:from>
      <xdr:col>0</xdr:col>
      <xdr:colOff>0</xdr:colOff>
      <xdr:row>13</xdr:row>
      <xdr:rowOff>0</xdr:rowOff>
    </xdr:from>
    <xdr:to>
      <xdr:col>1</xdr:col>
      <xdr:colOff>3338232</xdr:colOff>
      <xdr:row>13</xdr:row>
      <xdr:rowOff>1905000</xdr:rowOff>
    </xdr:to>
    <xdr:pic>
      <xdr:nvPicPr>
        <xdr:cNvPr id="8" name="Picture 7">
          <a:extLst>
            <a:ext uri="{FF2B5EF4-FFF2-40B4-BE49-F238E27FC236}">
              <a16:creationId xmlns:a16="http://schemas.microsoft.com/office/drawing/2014/main" id="{D2D49359-03D0-4DDD-98A4-987549DFFB89}"/>
            </a:ext>
          </a:extLst>
        </xdr:cNvPr>
        <xdr:cNvPicPr>
          <a:picLocks noChangeAspect="1"/>
        </xdr:cNvPicPr>
      </xdr:nvPicPr>
      <xdr:blipFill>
        <a:blip xmlns:r="http://schemas.openxmlformats.org/officeDocument/2006/relationships" r:embed="rId5"/>
        <a:srcRect/>
        <a:stretch>
          <a:fillRect/>
        </a:stretch>
      </xdr:blipFill>
      <xdr:spPr>
        <a:xfrm>
          <a:off x="0" y="16853647"/>
          <a:ext cx="3752850" cy="1905000"/>
        </a:xfrm>
        <a:prstGeom prst="rect">
          <a:avLst/>
        </a:prstGeom>
      </xdr:spPr>
    </xdr:pic>
    <xdr:clientData/>
  </xdr:twoCellAnchor>
  <xdr:twoCellAnchor>
    <xdr:from>
      <xdr:col>0</xdr:col>
      <xdr:colOff>0</xdr:colOff>
      <xdr:row>6</xdr:row>
      <xdr:rowOff>0</xdr:rowOff>
    </xdr:from>
    <xdr:to>
      <xdr:col>5</xdr:col>
      <xdr:colOff>311524</xdr:colOff>
      <xdr:row>6</xdr:row>
      <xdr:rowOff>2333625</xdr:rowOff>
    </xdr:to>
    <xdr:pic>
      <xdr:nvPicPr>
        <xdr:cNvPr id="11" name="Picture 10">
          <a:extLst>
            <a:ext uri="{FF2B5EF4-FFF2-40B4-BE49-F238E27FC236}">
              <a16:creationId xmlns:a16="http://schemas.microsoft.com/office/drawing/2014/main" id="{153B2CC3-2ECD-4BCA-B859-8665EB4B7943}"/>
            </a:ext>
          </a:extLst>
        </xdr:cNvPr>
        <xdr:cNvPicPr>
          <a:picLocks noChangeAspect="1"/>
        </xdr:cNvPicPr>
      </xdr:nvPicPr>
      <xdr:blipFill>
        <a:blip xmlns:r="http://schemas.openxmlformats.org/officeDocument/2006/relationships" r:embed="rId6"/>
        <a:srcRect/>
        <a:stretch>
          <a:fillRect/>
        </a:stretch>
      </xdr:blipFill>
      <xdr:spPr>
        <a:xfrm>
          <a:off x="0" y="4459941"/>
          <a:ext cx="5410200" cy="23336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JAN2015\Users\Users\Marjan\Downloads\Popis%20Sabiana%20Kaloriferj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Users\Marjan\Downloads\Popis%20Sabiana%20Kaloriferj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AMO2015\Samo\10_Arhiv\Arhiv_2012\12-10-07%20&#352;C_Tolmin\12-10-07-1-PZI\121007-1-Popis\121007-1_PZI-M51_TELOVADNIC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odila"/>
      <sheetName val="Atlas"/>
      <sheetName val="Helios"/>
      <sheetName val="AIX"/>
      <sheetName val="Janus"/>
      <sheetName val="Atlas STP"/>
      <sheetName val="Comfort"/>
      <sheetName val="Polaris"/>
      <sheetName val="Elegant ECM"/>
      <sheetName val="Atlas ECM"/>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45">
          <cell r="A45" t="str">
            <v>46F23</v>
          </cell>
          <cell r="B45">
            <v>2200</v>
          </cell>
          <cell r="C45">
            <v>1500</v>
          </cell>
          <cell r="D45">
            <v>59</v>
          </cell>
          <cell r="E45">
            <v>51</v>
          </cell>
          <cell r="F45">
            <v>20.399999999999999</v>
          </cell>
          <cell r="G45">
            <v>16.100000000000001</v>
          </cell>
          <cell r="H45">
            <v>5.3</v>
          </cell>
          <cell r="I45">
            <v>7.5</v>
          </cell>
          <cell r="J45" t="str">
            <v>Navedeni podatki veljajo za: gretje, Tv: = 85/75°C in Tz=15°C hlajenje, Tv = 7/12°C in Tz = 28°C</v>
          </cell>
        </row>
        <row r="46">
          <cell r="A46" t="str">
            <v>46F24</v>
          </cell>
          <cell r="B46">
            <v>2000</v>
          </cell>
          <cell r="C46">
            <v>1400</v>
          </cell>
          <cell r="D46">
            <v>59</v>
          </cell>
          <cell r="E46">
            <v>51</v>
          </cell>
          <cell r="F46">
            <v>23.3</v>
          </cell>
          <cell r="G46">
            <v>18.5</v>
          </cell>
          <cell r="H46">
            <v>6.3</v>
          </cell>
          <cell r="I46">
            <v>7</v>
          </cell>
          <cell r="J46" t="str">
            <v>Navedeni podatki veljajo za: gretje, Tv: = 85/75°C in Tz=15°C hlajenje, Tv = 7/12°C in Tz = 28°C</v>
          </cell>
        </row>
        <row r="47">
          <cell r="A47" t="str">
            <v>46F43</v>
          </cell>
          <cell r="B47">
            <v>3800</v>
          </cell>
          <cell r="C47">
            <v>2500</v>
          </cell>
          <cell r="D47">
            <v>64</v>
          </cell>
          <cell r="E47">
            <v>54</v>
          </cell>
          <cell r="F47">
            <v>34.5</v>
          </cell>
          <cell r="G47">
            <v>26.9</v>
          </cell>
          <cell r="H47">
            <v>9.1</v>
          </cell>
          <cell r="I47">
            <v>12</v>
          </cell>
          <cell r="J47" t="str">
            <v>Navedeni podatki veljajo za: gretje, Tv: = 85/75°C in Tz=15°C hlajenje, Tv = 7/12°C in Tz = 28°C</v>
          </cell>
        </row>
        <row r="48">
          <cell r="A48" t="str">
            <v>46F44</v>
          </cell>
          <cell r="B48">
            <v>3400</v>
          </cell>
          <cell r="C48">
            <v>2150</v>
          </cell>
          <cell r="D48">
            <v>64</v>
          </cell>
          <cell r="E48">
            <v>54</v>
          </cell>
          <cell r="F48">
            <v>39.700000000000003</v>
          </cell>
          <cell r="G48">
            <v>29.6</v>
          </cell>
          <cell r="H48">
            <v>10.6</v>
          </cell>
          <cell r="I48">
            <v>10</v>
          </cell>
          <cell r="J48" t="str">
            <v>Navedeni podatki veljajo za: gretje, Tv: = 85/75°C in Tz=15°C hlajenje, Tv = 7/12°C in Tz = 28°C</v>
          </cell>
        </row>
        <row r="49">
          <cell r="A49" t="str">
            <v>68F63</v>
          </cell>
          <cell r="B49">
            <v>4350</v>
          </cell>
          <cell r="C49">
            <v>3600</v>
          </cell>
          <cell r="D49">
            <v>60</v>
          </cell>
          <cell r="E49">
            <v>52</v>
          </cell>
          <cell r="F49">
            <v>46.3</v>
          </cell>
          <cell r="G49">
            <v>40.299999999999997</v>
          </cell>
          <cell r="H49">
            <v>13.8</v>
          </cell>
          <cell r="I49">
            <v>14</v>
          </cell>
          <cell r="J49" t="str">
            <v>Navedeni podatki veljajo za: gretje, Tv: = 85/75°C in Tz=15°C hlajenje, Tv = 7/12°C in Tz = 28°C</v>
          </cell>
        </row>
        <row r="50">
          <cell r="A50" t="str">
            <v>68F64</v>
          </cell>
          <cell r="B50">
            <v>4000</v>
          </cell>
          <cell r="C50">
            <v>3150</v>
          </cell>
          <cell r="D50">
            <v>60</v>
          </cell>
          <cell r="E50">
            <v>52</v>
          </cell>
          <cell r="F50">
            <v>52</v>
          </cell>
          <cell r="G50">
            <v>44</v>
          </cell>
          <cell r="H50">
            <v>15.9</v>
          </cell>
          <cell r="I50">
            <v>13</v>
          </cell>
          <cell r="J50" t="str">
            <v>Navedeni podatki veljajo za: gretje, Tv: = 85/75°C in Tz=15°C hlajenje, Tv = 7/12°C in Tz = 28°C</v>
          </cell>
        </row>
        <row r="51">
          <cell r="A51" t="str">
            <v>68F93</v>
          </cell>
          <cell r="B51">
            <v>8250</v>
          </cell>
          <cell r="C51">
            <v>6250</v>
          </cell>
          <cell r="D51">
            <v>66</v>
          </cell>
          <cell r="E51">
            <v>60</v>
          </cell>
          <cell r="F51">
            <v>89.5</v>
          </cell>
          <cell r="G51">
            <v>75.900000000000006</v>
          </cell>
          <cell r="H51">
            <v>25</v>
          </cell>
          <cell r="I51">
            <v>20</v>
          </cell>
          <cell r="J51" t="str">
            <v>Navedeni podatki veljajo za: gretje, Tv: = 85/75°C in Tz=15°C hlajenje, Tv = 7/12°C in Tz = 28°C</v>
          </cell>
        </row>
        <row r="52">
          <cell r="A52" t="str">
            <v>68F94</v>
          </cell>
          <cell r="B52">
            <v>7800</v>
          </cell>
          <cell r="C52">
            <v>5950</v>
          </cell>
          <cell r="D52">
            <v>66</v>
          </cell>
          <cell r="E52">
            <v>60</v>
          </cell>
          <cell r="F52">
            <v>103.6</v>
          </cell>
          <cell r="G52">
            <v>82</v>
          </cell>
          <cell r="H52">
            <v>28.2</v>
          </cell>
          <cell r="I52">
            <v>18</v>
          </cell>
          <cell r="J52" t="str">
            <v>Navedeni podatki veljajo za: gretje, Tv: = 85/75°C in Tz=15°C hlajenje, Tv = 7/12°C in Tz = 28°C</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sheetName val="1.0.1"/>
      <sheetName val="1.1.1"/>
      <sheetName val="1.1.2"/>
      <sheetName val="1.1.3"/>
      <sheetName val="1.2.1"/>
      <sheetName val="1.2.2"/>
      <sheetName val="1.2.3"/>
    </sheetNames>
    <sheetDataSet>
      <sheetData sheetId="0" refreshError="1">
        <row r="38">
          <cell r="G38">
            <v>0.79181239183886853</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N35"/>
  <sheetViews>
    <sheetView showGridLines="0" tabSelected="1" zoomScaleNormal="100" zoomScaleSheetLayoutView="100" workbookViewId="0">
      <selection activeCell="E7" sqref="E7"/>
    </sheetView>
  </sheetViews>
  <sheetFormatPr defaultColWidth="9.140625" defaultRowHeight="16.5" x14ac:dyDescent="0.3"/>
  <cols>
    <col min="1" max="1" width="13.85546875" style="637" customWidth="1"/>
    <col min="2" max="2" width="12.42578125" style="637" customWidth="1"/>
    <col min="3" max="3" width="9.140625" style="637"/>
    <col min="4" max="4" width="9.7109375" style="637" customWidth="1"/>
    <col min="5" max="5" width="28" style="637" customWidth="1"/>
    <col min="6" max="8" width="26.28515625" style="637" customWidth="1"/>
    <col min="9" max="16384" width="9.140625" style="637"/>
  </cols>
  <sheetData>
    <row r="2" spans="1:14" ht="20.25" x14ac:dyDescent="0.3">
      <c r="B2" s="638" t="s">
        <v>1128</v>
      </c>
      <c r="C2" s="638"/>
      <c r="D2" s="638"/>
      <c r="E2" s="638"/>
    </row>
    <row r="3" spans="1:14" ht="14.1" customHeight="1" x14ac:dyDescent="0.3">
      <c r="A3" s="638"/>
      <c r="B3" s="638"/>
      <c r="C3" s="638"/>
      <c r="D3" s="638"/>
      <c r="E3" s="638"/>
    </row>
    <row r="4" spans="1:14" ht="14.1" customHeight="1" x14ac:dyDescent="0.3">
      <c r="A4" s="638"/>
      <c r="B4" s="638"/>
      <c r="C4" s="638"/>
      <c r="D4" s="638"/>
      <c r="E4" s="638"/>
    </row>
    <row r="5" spans="1:14" ht="14.1" customHeight="1" x14ac:dyDescent="0.3">
      <c r="A5" s="638"/>
      <c r="B5" s="638"/>
      <c r="C5" s="638"/>
      <c r="D5" s="638"/>
      <c r="E5" s="638"/>
    </row>
    <row r="6" spans="1:14" ht="19.5" customHeight="1" x14ac:dyDescent="0.3">
      <c r="A6" s="639"/>
      <c r="B6" s="639"/>
      <c r="C6" s="639"/>
      <c r="D6" s="639"/>
      <c r="E6" s="639"/>
    </row>
    <row r="7" spans="1:14" x14ac:dyDescent="0.3">
      <c r="A7" s="640"/>
      <c r="B7" s="640"/>
      <c r="C7" s="640"/>
      <c r="D7" s="640"/>
      <c r="E7" s="640"/>
      <c r="K7" s="807"/>
      <c r="L7" s="807"/>
      <c r="M7" s="807"/>
      <c r="N7" s="807"/>
    </row>
    <row r="8" spans="1:14" x14ac:dyDescent="0.3">
      <c r="A8" s="640" t="s">
        <v>31</v>
      </c>
      <c r="B8" s="641" t="s">
        <v>104</v>
      </c>
      <c r="C8" s="641"/>
      <c r="D8" s="641"/>
      <c r="E8" s="641"/>
      <c r="K8" s="807"/>
      <c r="L8" s="807"/>
      <c r="M8" s="807"/>
      <c r="N8" s="807"/>
    </row>
    <row r="9" spans="1:14" x14ac:dyDescent="0.3">
      <c r="A9" s="640" t="s">
        <v>108</v>
      </c>
      <c r="B9" s="641" t="s">
        <v>105</v>
      </c>
      <c r="C9" s="641"/>
      <c r="D9" s="641"/>
      <c r="E9" s="641"/>
      <c r="K9" s="807"/>
      <c r="L9" s="807"/>
      <c r="M9" s="807"/>
      <c r="N9" s="807"/>
    </row>
    <row r="10" spans="1:14" x14ac:dyDescent="0.3">
      <c r="A10" s="640"/>
      <c r="B10" s="641"/>
      <c r="C10" s="641"/>
      <c r="D10" s="641"/>
      <c r="E10" s="641"/>
    </row>
    <row r="11" spans="1:14" ht="16.5" customHeight="1" x14ac:dyDescent="0.3">
      <c r="A11" s="640"/>
      <c r="B11" s="641"/>
      <c r="C11" s="641"/>
      <c r="D11" s="641"/>
      <c r="E11" s="641"/>
      <c r="K11" s="808"/>
      <c r="L11" s="808"/>
      <c r="M11" s="808"/>
      <c r="N11" s="808"/>
    </row>
    <row r="12" spans="1:14" x14ac:dyDescent="0.3">
      <c r="A12" s="640"/>
      <c r="B12" s="640"/>
      <c r="C12" s="640"/>
      <c r="D12" s="640"/>
      <c r="E12" s="640"/>
    </row>
    <row r="13" spans="1:14" ht="16.5" customHeight="1" x14ac:dyDescent="0.3">
      <c r="A13" s="642" t="s">
        <v>109</v>
      </c>
      <c r="B13" s="643" t="s">
        <v>462</v>
      </c>
      <c r="C13" s="644"/>
      <c r="D13" s="644"/>
      <c r="E13" s="644"/>
      <c r="K13" s="806"/>
      <c r="L13" s="806"/>
      <c r="M13" s="806"/>
      <c r="N13" s="806"/>
    </row>
    <row r="14" spans="1:14" x14ac:dyDescent="0.3">
      <c r="A14" s="642"/>
      <c r="B14" s="645" t="s">
        <v>106</v>
      </c>
      <c r="C14" s="646"/>
      <c r="D14" s="646"/>
      <c r="E14" s="646"/>
    </row>
    <row r="15" spans="1:14" x14ac:dyDescent="0.3">
      <c r="A15" s="640"/>
      <c r="B15" s="640"/>
      <c r="C15" s="640"/>
      <c r="D15" s="640"/>
      <c r="E15" s="640"/>
      <c r="K15" s="807"/>
      <c r="L15" s="807"/>
      <c r="M15" s="807"/>
      <c r="N15" s="807"/>
    </row>
    <row r="16" spans="1:14" x14ac:dyDescent="0.3">
      <c r="A16" s="640" t="s">
        <v>1</v>
      </c>
      <c r="B16" s="806" t="s">
        <v>2</v>
      </c>
      <c r="C16" s="806"/>
      <c r="D16" s="806"/>
      <c r="E16" s="806"/>
      <c r="K16" s="807"/>
      <c r="L16" s="807"/>
      <c r="M16" s="807"/>
      <c r="N16" s="807"/>
    </row>
    <row r="17" spans="1:14" x14ac:dyDescent="0.3">
      <c r="A17" s="640"/>
      <c r="B17" s="641"/>
      <c r="C17" s="641"/>
      <c r="D17" s="641"/>
      <c r="E17" s="641"/>
      <c r="K17" s="645"/>
      <c r="L17" s="645"/>
      <c r="M17" s="645"/>
      <c r="N17" s="645"/>
    </row>
    <row r="18" spans="1:14" x14ac:dyDescent="0.3">
      <c r="A18" s="640" t="s">
        <v>3</v>
      </c>
      <c r="B18" s="806" t="s">
        <v>4</v>
      </c>
      <c r="C18" s="806"/>
      <c r="D18" s="806"/>
      <c r="E18" s="806"/>
      <c r="K18" s="807"/>
      <c r="L18" s="807"/>
      <c r="M18" s="807"/>
      <c r="N18" s="807"/>
    </row>
    <row r="19" spans="1:14" x14ac:dyDescent="0.3">
      <c r="A19" s="640"/>
      <c r="B19" s="640"/>
      <c r="C19" s="640"/>
      <c r="D19" s="640"/>
      <c r="E19" s="640"/>
    </row>
    <row r="20" spans="1:14" x14ac:dyDescent="0.3">
      <c r="A20" s="640" t="s">
        <v>5</v>
      </c>
      <c r="B20" s="647" t="s">
        <v>6</v>
      </c>
      <c r="C20" s="640"/>
      <c r="D20" s="640"/>
      <c r="E20" s="640"/>
    </row>
    <row r="21" spans="1:14" x14ac:dyDescent="0.3">
      <c r="A21" s="640"/>
      <c r="B21" s="647" t="s">
        <v>7</v>
      </c>
      <c r="C21" s="640"/>
      <c r="D21" s="640"/>
      <c r="E21" s="640"/>
    </row>
    <row r="22" spans="1:14" x14ac:dyDescent="0.3">
      <c r="A22" s="640"/>
      <c r="B22" s="647" t="s">
        <v>8</v>
      </c>
      <c r="C22" s="640"/>
      <c r="D22" s="640"/>
      <c r="E22" s="640"/>
    </row>
    <row r="23" spans="1:14" x14ac:dyDescent="0.3">
      <c r="A23" s="640"/>
      <c r="B23" s="647"/>
      <c r="C23" s="640"/>
      <c r="D23" s="640"/>
      <c r="E23" s="640"/>
    </row>
    <row r="24" spans="1:14" x14ac:dyDescent="0.3">
      <c r="A24" s="648" t="s">
        <v>107</v>
      </c>
      <c r="B24" s="647" t="s">
        <v>9</v>
      </c>
      <c r="C24" s="640"/>
      <c r="D24" s="640"/>
      <c r="E24" s="640"/>
    </row>
    <row r="25" spans="1:14" x14ac:dyDescent="0.3">
      <c r="A25" s="640"/>
      <c r="B25" s="647"/>
      <c r="C25" s="640"/>
      <c r="D25" s="640"/>
      <c r="E25" s="640"/>
    </row>
    <row r="26" spans="1:14" x14ac:dyDescent="0.3">
      <c r="A26" s="640"/>
      <c r="B26" s="647"/>
      <c r="C26" s="640"/>
      <c r="D26" s="640"/>
      <c r="E26" s="640"/>
    </row>
    <row r="27" spans="1:14" x14ac:dyDescent="0.3">
      <c r="A27" s="649"/>
      <c r="B27" s="647"/>
      <c r="C27" s="650"/>
      <c r="D27" s="650"/>
      <c r="E27" s="650"/>
    </row>
    <row r="28" spans="1:14" x14ac:dyDescent="0.3">
      <c r="A28" s="640"/>
      <c r="B28" s="647"/>
      <c r="C28" s="640"/>
      <c r="D28" s="640"/>
      <c r="E28" s="640"/>
    </row>
    <row r="29" spans="1:14" x14ac:dyDescent="0.3">
      <c r="A29" s="640"/>
      <c r="B29" s="640"/>
      <c r="C29" s="640"/>
      <c r="D29" s="640"/>
      <c r="E29" s="640"/>
    </row>
    <row r="30" spans="1:14" x14ac:dyDescent="0.3">
      <c r="A30" s="640" t="s">
        <v>10</v>
      </c>
      <c r="B30" s="651" t="s">
        <v>140</v>
      </c>
      <c r="C30" s="641"/>
      <c r="D30" s="640"/>
      <c r="E30" s="640"/>
    </row>
    <row r="31" spans="1:14" x14ac:dyDescent="0.3">
      <c r="A31" s="640"/>
      <c r="B31" s="640"/>
      <c r="C31" s="640"/>
      <c r="D31" s="640"/>
      <c r="E31" s="640"/>
    </row>
    <row r="32" spans="1:14" x14ac:dyDescent="0.3">
      <c r="A32" s="640"/>
      <c r="B32" s="640"/>
      <c r="C32" s="640"/>
      <c r="D32" s="640"/>
      <c r="E32" s="640"/>
    </row>
    <row r="33" spans="1:5" x14ac:dyDescent="0.3">
      <c r="A33" s="640"/>
      <c r="B33" s="647" t="s">
        <v>11</v>
      </c>
      <c r="C33" s="640"/>
      <c r="D33" s="640"/>
      <c r="E33" s="640"/>
    </row>
    <row r="34" spans="1:5" x14ac:dyDescent="0.3">
      <c r="A34" s="640"/>
      <c r="B34" s="652" t="s">
        <v>12</v>
      </c>
      <c r="C34" s="640"/>
      <c r="D34" s="640"/>
      <c r="E34" s="640"/>
    </row>
    <row r="35" spans="1:5" x14ac:dyDescent="0.3">
      <c r="A35" s="640"/>
      <c r="B35" s="652"/>
      <c r="C35" s="640"/>
      <c r="D35" s="640"/>
      <c r="E35" s="640"/>
    </row>
  </sheetData>
  <sheetProtection sheet="1" objects="1" scenarios="1" formatCells="0" formatColumns="0" formatRows="0" selectLockedCells="1" sort="0"/>
  <mergeCells count="10">
    <mergeCell ref="B16:E16"/>
    <mergeCell ref="K16:N16"/>
    <mergeCell ref="B18:E18"/>
    <mergeCell ref="K18:N18"/>
    <mergeCell ref="K7:N7"/>
    <mergeCell ref="K8:N8"/>
    <mergeCell ref="K9:N9"/>
    <mergeCell ref="K11:N11"/>
    <mergeCell ref="K13:N13"/>
    <mergeCell ref="K15:N15"/>
  </mergeCells>
  <printOptions horizontalCentered="1"/>
  <pageMargins left="0.78740157480314965" right="0.78740157480314965" top="0.74803149606299213" bottom="0.19685039370078741" header="0.51181102362204722" footer="0.51181102362204722"/>
  <pageSetup paperSize="9" firstPageNumber="0" orientation="portrait" horizontalDpi="300" verticalDpi="300" r:id="rId1"/>
  <headerFooter>
    <oddFooter>&amp;C&amp;P&amp;R&amp;"Arial Narrow,Navadno"&amp;10PZI – Galerija Emonska vrata, št. 020/2016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R72"/>
  <sheetViews>
    <sheetView view="pageBreakPreview" zoomScaleNormal="115" zoomScaleSheetLayoutView="100" zoomScalePageLayoutView="76" workbookViewId="0">
      <selection activeCell="E8" sqref="E8"/>
    </sheetView>
  </sheetViews>
  <sheetFormatPr defaultColWidth="9" defaultRowHeight="16.5" x14ac:dyDescent="0.3"/>
  <cols>
    <col min="1" max="1" width="5.85546875" style="37" customWidth="1"/>
    <col min="2" max="2" width="47.7109375" style="60" customWidth="1"/>
    <col min="3" max="3" width="5" style="36" customWidth="1"/>
    <col min="4" max="4" width="7.140625" style="48" customWidth="1"/>
    <col min="5" max="5" width="10.7109375" style="636" customWidth="1"/>
    <col min="6" max="6" width="11.42578125" style="48" bestFit="1" customWidth="1"/>
    <col min="7" max="7" width="26.28515625" style="35" customWidth="1"/>
    <col min="8" max="8" width="26.28515625" style="168" customWidth="1"/>
    <col min="9" max="10" width="9" style="168"/>
    <col min="11" max="11" width="7.140625" style="168" customWidth="1"/>
    <col min="12" max="16384" width="9" style="168"/>
  </cols>
  <sheetData>
    <row r="1" spans="1:18" x14ac:dyDescent="0.3">
      <c r="A1" s="45" t="s">
        <v>89</v>
      </c>
      <c r="B1" s="33" t="s">
        <v>90</v>
      </c>
      <c r="C1" s="46" t="s">
        <v>63</v>
      </c>
      <c r="D1" s="45" t="s">
        <v>91</v>
      </c>
      <c r="E1" s="686" t="s">
        <v>92</v>
      </c>
      <c r="F1" s="45" t="s">
        <v>93</v>
      </c>
    </row>
    <row r="3" spans="1:18" s="35" customFormat="1" x14ac:dyDescent="0.3">
      <c r="A3" s="47" t="s">
        <v>154</v>
      </c>
      <c r="B3" s="57" t="s">
        <v>158</v>
      </c>
      <c r="C3" s="36"/>
      <c r="D3" s="48"/>
      <c r="E3" s="636"/>
      <c r="F3" s="48"/>
      <c r="K3" s="168"/>
      <c r="L3" s="168"/>
      <c r="M3" s="168"/>
      <c r="N3" s="168"/>
      <c r="O3" s="168"/>
      <c r="P3" s="168"/>
      <c r="Q3" s="168"/>
      <c r="R3" s="168"/>
    </row>
    <row r="4" spans="1:18" s="35" customFormat="1" x14ac:dyDescent="0.3">
      <c r="A4" s="47"/>
      <c r="B4" s="57"/>
      <c r="C4" s="36"/>
      <c r="D4" s="48"/>
      <c r="E4" s="636"/>
      <c r="F4" s="48"/>
      <c r="K4" s="168"/>
      <c r="L4" s="168"/>
      <c r="M4" s="168"/>
      <c r="N4" s="168"/>
      <c r="O4" s="168"/>
      <c r="P4" s="168"/>
      <c r="Q4" s="168"/>
      <c r="R4" s="168"/>
    </row>
    <row r="5" spans="1:18" s="35" customFormat="1" ht="132" x14ac:dyDescent="0.3">
      <c r="A5" s="47"/>
      <c r="B5" s="60" t="s">
        <v>170</v>
      </c>
      <c r="C5" s="36"/>
      <c r="D5" s="48"/>
      <c r="E5" s="636"/>
      <c r="F5" s="48"/>
      <c r="K5" s="168"/>
      <c r="L5" s="168"/>
      <c r="M5" s="168"/>
      <c r="N5" s="168"/>
      <c r="O5" s="168"/>
      <c r="P5" s="168"/>
      <c r="Q5" s="168"/>
      <c r="R5" s="168"/>
    </row>
    <row r="6" spans="1:18" s="35" customFormat="1" x14ac:dyDescent="0.3">
      <c r="A6" s="47"/>
      <c r="B6" s="60"/>
      <c r="C6" s="36"/>
      <c r="D6" s="48"/>
      <c r="E6" s="636"/>
      <c r="F6" s="48"/>
      <c r="K6" s="168"/>
      <c r="L6" s="168"/>
      <c r="M6" s="168"/>
      <c r="N6" s="168"/>
      <c r="O6" s="168"/>
      <c r="P6" s="168"/>
      <c r="Q6" s="168"/>
      <c r="R6" s="168"/>
    </row>
    <row r="7" spans="1:18" s="35" customFormat="1" x14ac:dyDescent="0.3">
      <c r="A7" s="47"/>
      <c r="B7" s="4" t="s">
        <v>178</v>
      </c>
      <c r="C7" s="36"/>
      <c r="D7" s="48"/>
      <c r="E7" s="636"/>
      <c r="F7" s="48"/>
      <c r="K7" s="168"/>
      <c r="L7" s="168"/>
      <c r="M7" s="168"/>
      <c r="N7" s="168"/>
      <c r="O7" s="168"/>
      <c r="P7" s="168"/>
      <c r="Q7" s="168"/>
      <c r="R7" s="168"/>
    </row>
    <row r="8" spans="1:18" s="35" customFormat="1" ht="38.25" x14ac:dyDescent="0.3">
      <c r="A8" s="63" t="str">
        <f>CONCATENATE($A$3,COUNTIFS($A$4:A7,"&lt;&gt;.?",$A$4:A7,"*")+1)</f>
        <v>A6.1</v>
      </c>
      <c r="B8" s="478" t="s">
        <v>159</v>
      </c>
      <c r="C8" s="160" t="s">
        <v>85</v>
      </c>
      <c r="D8" s="161">
        <v>15.5</v>
      </c>
      <c r="E8" s="735"/>
      <c r="F8" s="84">
        <f t="shared" ref="F8:F13" si="0">D8*E8</f>
        <v>0</v>
      </c>
      <c r="K8" s="168"/>
      <c r="L8" s="168"/>
      <c r="M8" s="168"/>
      <c r="N8" s="168"/>
      <c r="O8" s="168"/>
      <c r="P8" s="168"/>
      <c r="Q8" s="168"/>
      <c r="R8" s="168"/>
    </row>
    <row r="9" spans="1:18" s="35" customFormat="1" ht="51" x14ac:dyDescent="0.3">
      <c r="A9" s="63" t="str">
        <f>CONCATENATE($A$3,COUNTIFS($A$4:A8,"&lt;&gt;.?",$A$4:A8,"*")+1)</f>
        <v>A6.2</v>
      </c>
      <c r="B9" s="478" t="s">
        <v>330</v>
      </c>
      <c r="C9" s="160" t="s">
        <v>85</v>
      </c>
      <c r="D9" s="161">
        <v>179</v>
      </c>
      <c r="E9" s="735"/>
      <c r="F9" s="84">
        <f t="shared" si="0"/>
        <v>0</v>
      </c>
      <c r="K9" s="168"/>
      <c r="L9" s="168"/>
      <c r="M9" s="168"/>
      <c r="N9" s="168"/>
      <c r="O9" s="168"/>
      <c r="P9" s="168"/>
      <c r="Q9" s="168"/>
      <c r="R9" s="168"/>
    </row>
    <row r="10" spans="1:18" s="35" customFormat="1" ht="51" x14ac:dyDescent="0.3">
      <c r="A10" s="63" t="str">
        <f>CONCATENATE($A$3,COUNTIFS($A$4:A9,"&lt;&gt;.?",$A$4:A9,"*")+1)</f>
        <v>A6.3</v>
      </c>
      <c r="B10" s="478" t="s">
        <v>1069</v>
      </c>
      <c r="C10" s="160" t="s">
        <v>85</v>
      </c>
      <c r="D10" s="161">
        <v>15.5</v>
      </c>
      <c r="E10" s="735"/>
      <c r="F10" s="84">
        <f t="shared" si="0"/>
        <v>0</v>
      </c>
      <c r="K10" s="168"/>
      <c r="L10" s="168"/>
      <c r="M10" s="168"/>
      <c r="N10" s="168"/>
      <c r="O10" s="168"/>
      <c r="P10" s="168"/>
      <c r="Q10" s="168"/>
      <c r="R10" s="168"/>
    </row>
    <row r="11" spans="1:18" s="35" customFormat="1" ht="51" x14ac:dyDescent="0.3">
      <c r="A11" s="63" t="str">
        <f>CONCATENATE($A$3,COUNTIFS($A$4:A10,"&lt;&gt;.?",$A$4:A10,"*")+1)</f>
        <v>A6.4</v>
      </c>
      <c r="B11" s="478" t="s">
        <v>1070</v>
      </c>
      <c r="C11" s="160" t="s">
        <v>85</v>
      </c>
      <c r="D11" s="161">
        <v>15.5</v>
      </c>
      <c r="E11" s="735"/>
      <c r="F11" s="84">
        <f t="shared" si="0"/>
        <v>0</v>
      </c>
      <c r="K11" s="168"/>
      <c r="L11" s="168"/>
      <c r="M11" s="168"/>
      <c r="N11" s="168"/>
      <c r="O11" s="168"/>
      <c r="P11" s="168"/>
      <c r="Q11" s="168"/>
      <c r="R11" s="168"/>
    </row>
    <row r="12" spans="1:18" s="35" customFormat="1" ht="38.25" x14ac:dyDescent="0.3">
      <c r="A12" s="63" t="str">
        <f>CONCATENATE($A$3,COUNTIFS($A$4:A11,"&lt;&gt;.?",$A$4:A11,"*")+1)</f>
        <v>A6.5</v>
      </c>
      <c r="B12" s="478" t="s">
        <v>1071</v>
      </c>
      <c r="C12" s="160" t="s">
        <v>86</v>
      </c>
      <c r="D12" s="161">
        <v>56</v>
      </c>
      <c r="E12" s="735"/>
      <c r="F12" s="84">
        <f t="shared" si="0"/>
        <v>0</v>
      </c>
      <c r="K12" s="168"/>
      <c r="L12" s="168"/>
      <c r="M12" s="168"/>
      <c r="N12" s="168"/>
      <c r="O12" s="168"/>
      <c r="P12" s="168"/>
      <c r="Q12" s="168"/>
      <c r="R12" s="168"/>
    </row>
    <row r="13" spans="1:18" s="35" customFormat="1" ht="25.5" x14ac:dyDescent="0.3">
      <c r="A13" s="63" t="str">
        <f>CONCATENATE($A$3,COUNTIFS($A$4:A12,"&lt;&gt;.?",$A$4:A12,"*")+1)</f>
        <v>A6.6</v>
      </c>
      <c r="B13" s="478" t="s">
        <v>160</v>
      </c>
      <c r="C13" s="160" t="s">
        <v>86</v>
      </c>
      <c r="D13" s="161">
        <v>25</v>
      </c>
      <c r="E13" s="735"/>
      <c r="F13" s="84">
        <f t="shared" si="0"/>
        <v>0</v>
      </c>
      <c r="K13" s="168"/>
      <c r="L13" s="168"/>
      <c r="M13" s="168"/>
      <c r="N13" s="168"/>
      <c r="O13" s="168"/>
      <c r="P13" s="168"/>
      <c r="Q13" s="168"/>
      <c r="R13" s="168"/>
    </row>
    <row r="14" spans="1:18" s="35" customFormat="1" x14ac:dyDescent="0.3">
      <c r="A14" s="29"/>
      <c r="B14" s="58"/>
      <c r="C14" s="23"/>
      <c r="D14" s="10"/>
      <c r="E14" s="738"/>
      <c r="F14" s="10"/>
      <c r="K14" s="168"/>
      <c r="L14" s="168"/>
      <c r="M14" s="168"/>
      <c r="N14" s="168"/>
      <c r="O14" s="168"/>
      <c r="P14" s="168"/>
      <c r="Q14" s="168"/>
      <c r="R14" s="168"/>
    </row>
    <row r="15" spans="1:18" s="35" customFormat="1" ht="16.5" customHeight="1" x14ac:dyDescent="0.3">
      <c r="A15" s="29"/>
      <c r="B15" s="479" t="s">
        <v>162</v>
      </c>
      <c r="C15" s="237"/>
      <c r="D15" s="237"/>
      <c r="E15" s="739"/>
      <c r="F15" s="237"/>
      <c r="K15" s="168"/>
      <c r="L15" s="168"/>
      <c r="M15" s="168"/>
      <c r="N15" s="168"/>
      <c r="O15" s="168"/>
      <c r="P15" s="168"/>
      <c r="Q15" s="168"/>
      <c r="R15" s="168"/>
    </row>
    <row r="16" spans="1:18" s="35" customFormat="1" ht="38.25" x14ac:dyDescent="0.3">
      <c r="A16" s="63" t="str">
        <f>CONCATENATE($A$3,COUNTIFS($A$4:A15,"&lt;&gt;.?",$A$4:A15,"*")+1)</f>
        <v>A6.7</v>
      </c>
      <c r="B16" s="478" t="s">
        <v>1072</v>
      </c>
      <c r="C16" s="160" t="s">
        <v>85</v>
      </c>
      <c r="D16" s="161">
        <v>106</v>
      </c>
      <c r="E16" s="735"/>
      <c r="F16" s="84">
        <f>D16*E16</f>
        <v>0</v>
      </c>
      <c r="K16" s="168"/>
      <c r="L16" s="168"/>
      <c r="M16" s="168"/>
      <c r="N16" s="168"/>
      <c r="O16" s="168"/>
      <c r="P16" s="168"/>
      <c r="Q16" s="168"/>
      <c r="R16" s="168"/>
    </row>
    <row r="17" spans="1:18" s="35" customFormat="1" ht="38.25" x14ac:dyDescent="0.3">
      <c r="A17" s="63" t="str">
        <f>CONCATENATE($A$3,COUNTIFS($A$4:A16,"&lt;&gt;.?",$A$4:A16,"*")+1)</f>
        <v>A6.8</v>
      </c>
      <c r="B17" s="478" t="s">
        <v>1073</v>
      </c>
      <c r="C17" s="160" t="s">
        <v>85</v>
      </c>
      <c r="D17" s="161">
        <v>106</v>
      </c>
      <c r="E17" s="735"/>
      <c r="F17" s="84">
        <f>D17*E17</f>
        <v>0</v>
      </c>
      <c r="K17" s="168"/>
      <c r="L17" s="168"/>
      <c r="M17" s="168"/>
      <c r="N17" s="168"/>
      <c r="O17" s="168"/>
      <c r="P17" s="168"/>
      <c r="Q17" s="168"/>
      <c r="R17" s="168"/>
    </row>
    <row r="18" spans="1:18" s="35" customFormat="1" ht="178.5" x14ac:dyDescent="0.3">
      <c r="A18" s="476" t="str">
        <f>CONCATENATE($A$3,COUNTIFS($A$4:A17,"&lt;&gt;.?",$A$4:A17,"*")+1)</f>
        <v>A6.9</v>
      </c>
      <c r="B18" s="480" t="s">
        <v>1074</v>
      </c>
      <c r="C18" s="160" t="s">
        <v>85</v>
      </c>
      <c r="D18" s="161">
        <v>179</v>
      </c>
      <c r="E18" s="735"/>
      <c r="F18" s="84">
        <f>D18*E18</f>
        <v>0</v>
      </c>
      <c r="K18" s="168"/>
      <c r="L18" s="168"/>
      <c r="M18" s="168"/>
      <c r="N18" s="168"/>
      <c r="O18" s="168"/>
      <c r="P18" s="168"/>
      <c r="Q18" s="168"/>
      <c r="R18" s="168"/>
    </row>
    <row r="19" spans="1:18" s="35" customFormat="1" x14ac:dyDescent="0.3">
      <c r="A19" s="63"/>
      <c r="B19" s="478" t="s">
        <v>318</v>
      </c>
      <c r="C19" s="160" t="s">
        <v>86</v>
      </c>
      <c r="D19" s="161">
        <v>69</v>
      </c>
      <c r="E19" s="735"/>
      <c r="F19" s="84"/>
      <c r="K19" s="168"/>
      <c r="L19" s="168"/>
      <c r="M19" s="168"/>
      <c r="N19" s="168"/>
      <c r="O19" s="168"/>
      <c r="P19" s="168"/>
      <c r="Q19" s="168"/>
      <c r="R19" s="168"/>
    </row>
    <row r="20" spans="1:18" s="35" customFormat="1" x14ac:dyDescent="0.3">
      <c r="A20" s="29"/>
      <c r="B20" s="58"/>
      <c r="C20" s="23"/>
      <c r="D20" s="10"/>
      <c r="E20" s="738"/>
      <c r="F20" s="10"/>
      <c r="K20" s="168"/>
      <c r="L20" s="168"/>
      <c r="M20" s="168"/>
      <c r="N20" s="168"/>
      <c r="O20" s="168"/>
      <c r="P20" s="168"/>
      <c r="Q20" s="168"/>
      <c r="R20" s="168"/>
    </row>
    <row r="21" spans="1:18" s="35" customFormat="1" x14ac:dyDescent="0.3">
      <c r="A21" s="29"/>
      <c r="B21" s="237" t="s">
        <v>163</v>
      </c>
      <c r="C21" s="237"/>
      <c r="D21" s="237"/>
      <c r="E21" s="739"/>
      <c r="F21" s="237"/>
      <c r="K21" s="168"/>
      <c r="L21" s="168"/>
      <c r="M21" s="168"/>
      <c r="N21" s="168"/>
      <c r="O21" s="168"/>
      <c r="P21" s="168"/>
      <c r="Q21" s="168"/>
      <c r="R21" s="168"/>
    </row>
    <row r="22" spans="1:18" s="35" customFormat="1" ht="25.5" x14ac:dyDescent="0.3">
      <c r="A22" s="63" t="str">
        <f>CONCATENATE($A$3,COUNTIFS($A$4:A21,"&lt;&gt;.?",$A$4:A21,"*")+1)</f>
        <v>A6.10</v>
      </c>
      <c r="B22" s="478" t="s">
        <v>164</v>
      </c>
      <c r="C22" s="160" t="s">
        <v>85</v>
      </c>
      <c r="D22" s="161">
        <v>121</v>
      </c>
      <c r="E22" s="735"/>
      <c r="F22" s="84">
        <f>D22*E22</f>
        <v>0</v>
      </c>
      <c r="K22" s="168"/>
      <c r="L22" s="168"/>
      <c r="M22" s="168"/>
      <c r="N22" s="168"/>
      <c r="O22" s="168"/>
      <c r="P22" s="168"/>
      <c r="Q22" s="168"/>
      <c r="R22" s="168"/>
    </row>
    <row r="23" spans="1:18" s="35" customFormat="1" ht="127.5" x14ac:dyDescent="0.3">
      <c r="A23" s="476" t="str">
        <f>CONCATENATE($A$3,COUNTIFS($A$4:A22,"&lt;&gt;.?",$A$4:A22,"*")+1)</f>
        <v>A6.11</v>
      </c>
      <c r="B23" s="480" t="s">
        <v>1075</v>
      </c>
      <c r="C23" s="160" t="s">
        <v>85</v>
      </c>
      <c r="D23" s="161">
        <v>121</v>
      </c>
      <c r="E23" s="735"/>
      <c r="F23" s="84">
        <f>D23*E23</f>
        <v>0</v>
      </c>
      <c r="K23" s="168"/>
      <c r="L23" s="168"/>
      <c r="M23" s="168"/>
      <c r="N23" s="168"/>
      <c r="O23" s="168"/>
      <c r="P23" s="168"/>
      <c r="Q23" s="168"/>
      <c r="R23" s="168"/>
    </row>
    <row r="24" spans="1:18" s="35" customFormat="1" x14ac:dyDescent="0.3">
      <c r="A24" s="29"/>
      <c r="B24" s="58"/>
      <c r="C24" s="23"/>
      <c r="D24" s="10"/>
      <c r="E24" s="738"/>
      <c r="F24" s="10"/>
      <c r="K24" s="168"/>
      <c r="L24" s="168"/>
      <c r="M24" s="168"/>
      <c r="N24" s="168"/>
      <c r="O24" s="168"/>
      <c r="P24" s="168"/>
      <c r="Q24" s="168"/>
      <c r="R24" s="168"/>
    </row>
    <row r="25" spans="1:18" s="35" customFormat="1" ht="16.5" customHeight="1" x14ac:dyDescent="0.3">
      <c r="A25" s="29"/>
      <c r="B25" s="237" t="s">
        <v>171</v>
      </c>
      <c r="C25" s="237"/>
      <c r="D25" s="237"/>
      <c r="E25" s="739"/>
      <c r="F25" s="237"/>
      <c r="K25" s="168"/>
      <c r="L25" s="168"/>
      <c r="M25" s="168"/>
      <c r="N25" s="168"/>
      <c r="O25" s="168"/>
      <c r="P25" s="168"/>
      <c r="Q25" s="168"/>
      <c r="R25" s="168"/>
    </row>
    <row r="26" spans="1:18" s="35" customFormat="1" ht="25.5" x14ac:dyDescent="0.3">
      <c r="A26" s="63" t="str">
        <f>CONCATENATE($A$3,COUNTIFS($A$4:A25,"&lt;&gt;.?",$A$4:A25,"*")+1)</f>
        <v>A6.12</v>
      </c>
      <c r="B26" s="478" t="s">
        <v>165</v>
      </c>
      <c r="C26" s="160" t="s">
        <v>85</v>
      </c>
      <c r="D26" s="161">
        <v>6</v>
      </c>
      <c r="E26" s="735"/>
      <c r="F26" s="84">
        <f>D26*E26</f>
        <v>0</v>
      </c>
      <c r="K26" s="168"/>
      <c r="L26" s="168"/>
      <c r="M26" s="168"/>
      <c r="N26" s="168"/>
      <c r="O26" s="168"/>
      <c r="P26" s="168"/>
      <c r="Q26" s="168"/>
      <c r="R26" s="168"/>
    </row>
    <row r="27" spans="1:18" s="35" customFormat="1" ht="25.5" x14ac:dyDescent="0.3">
      <c r="A27" s="63" t="str">
        <f>CONCATENATE($A$3,COUNTIFS($A$4:A26,"&lt;&gt;.?",$A$4:A26,"*")+1)</f>
        <v>A6.13</v>
      </c>
      <c r="B27" s="478" t="s">
        <v>166</v>
      </c>
      <c r="C27" s="160" t="s">
        <v>85</v>
      </c>
      <c r="D27" s="161">
        <v>15.6</v>
      </c>
      <c r="E27" s="735"/>
      <c r="F27" s="84">
        <f>D27*E27</f>
        <v>0</v>
      </c>
      <c r="K27" s="168"/>
      <c r="L27" s="168"/>
      <c r="M27" s="168"/>
      <c r="N27" s="168"/>
      <c r="O27" s="168"/>
      <c r="P27" s="168"/>
      <c r="Q27" s="168"/>
      <c r="R27" s="168"/>
    </row>
    <row r="28" spans="1:18" s="35" customFormat="1" ht="38.25" x14ac:dyDescent="0.3">
      <c r="A28" s="63" t="str">
        <f>CONCATENATE($A$3,COUNTIFS($A$4:A27,"&lt;&gt;.?",$A$4:A27,"*")+1)</f>
        <v>A6.14</v>
      </c>
      <c r="B28" s="478" t="s">
        <v>1076</v>
      </c>
      <c r="C28" s="160" t="s">
        <v>85</v>
      </c>
      <c r="D28" s="161">
        <v>15.6</v>
      </c>
      <c r="E28" s="735"/>
      <c r="F28" s="84">
        <f>D28*E28</f>
        <v>0</v>
      </c>
      <c r="K28" s="168"/>
      <c r="L28" s="168"/>
      <c r="M28" s="168"/>
      <c r="N28" s="168"/>
      <c r="O28" s="168"/>
      <c r="P28" s="168"/>
      <c r="Q28" s="168"/>
      <c r="R28" s="168"/>
    </row>
    <row r="29" spans="1:18" s="35" customFormat="1" ht="51" x14ac:dyDescent="0.3">
      <c r="A29" s="63" t="str">
        <f>CONCATENATE($A$3,COUNTIFS($A$4:A28,"&lt;&gt;.?",$A$4:A28,"*")+1)</f>
        <v>A6.15</v>
      </c>
      <c r="B29" s="478" t="s">
        <v>167</v>
      </c>
      <c r="C29" s="160" t="s">
        <v>86</v>
      </c>
      <c r="D29" s="161">
        <v>7.2</v>
      </c>
      <c r="E29" s="735"/>
      <c r="F29" s="84">
        <f>D29*E29</f>
        <v>0</v>
      </c>
      <c r="K29" s="168"/>
      <c r="L29" s="168"/>
      <c r="M29" s="168"/>
      <c r="N29" s="168"/>
      <c r="O29" s="168"/>
      <c r="P29" s="168"/>
      <c r="Q29" s="168"/>
      <c r="R29" s="168"/>
    </row>
    <row r="30" spans="1:18" s="35" customFormat="1" ht="114.75" x14ac:dyDescent="0.3">
      <c r="A30" s="476" t="str">
        <f>CONCATENATE($A$3,COUNTIFS($A$4:A29,"&lt;&gt;.?",$A$4:A29,"*")+1)</f>
        <v>A6.16</v>
      </c>
      <c r="B30" s="480" t="s">
        <v>1077</v>
      </c>
      <c r="C30" s="160" t="s">
        <v>85</v>
      </c>
      <c r="D30" s="161">
        <v>0</v>
      </c>
      <c r="E30" s="735"/>
      <c r="F30" s="84">
        <f>D30*E30</f>
        <v>0</v>
      </c>
      <c r="K30" s="168"/>
      <c r="L30" s="168"/>
      <c r="M30" s="168"/>
      <c r="N30" s="168"/>
      <c r="O30" s="168"/>
      <c r="P30" s="168"/>
      <c r="Q30" s="168"/>
      <c r="R30" s="168"/>
    </row>
    <row r="31" spans="1:18" s="35" customFormat="1" x14ac:dyDescent="0.3">
      <c r="A31" s="18"/>
      <c r="B31" s="26"/>
      <c r="C31" s="20"/>
      <c r="D31" s="19"/>
      <c r="E31" s="720"/>
      <c r="F31" s="19"/>
      <c r="K31" s="168"/>
      <c r="L31" s="168"/>
      <c r="M31" s="168"/>
      <c r="N31" s="168"/>
      <c r="O31" s="168"/>
      <c r="P31" s="168"/>
      <c r="Q31" s="168"/>
      <c r="R31" s="168"/>
    </row>
    <row r="32" spans="1:18" s="35" customFormat="1" x14ac:dyDescent="0.3">
      <c r="A32" s="18"/>
      <c r="B32" s="237" t="s">
        <v>168</v>
      </c>
      <c r="C32" s="237"/>
      <c r="D32" s="237"/>
      <c r="E32" s="739"/>
      <c r="F32" s="237"/>
      <c r="K32" s="168"/>
      <c r="L32" s="168"/>
      <c r="M32" s="168"/>
      <c r="N32" s="168"/>
      <c r="O32" s="168"/>
      <c r="P32" s="168"/>
      <c r="Q32" s="168"/>
      <c r="R32" s="168"/>
    </row>
    <row r="33" spans="1:18" s="35" customFormat="1" ht="25.5" x14ac:dyDescent="0.3">
      <c r="A33" s="63" t="str">
        <f>CONCATENATE($A$3,COUNTIFS($A$4:A32,"&lt;&gt;.?",$A$4:A32,"*")+1)</f>
        <v>A6.17</v>
      </c>
      <c r="B33" s="478" t="s">
        <v>332</v>
      </c>
      <c r="C33" s="160" t="s">
        <v>86</v>
      </c>
      <c r="D33" s="161">
        <v>85.4</v>
      </c>
      <c r="E33" s="735"/>
      <c r="F33" s="84">
        <f>D33*E33</f>
        <v>0</v>
      </c>
      <c r="K33" s="168"/>
      <c r="L33" s="168"/>
      <c r="M33" s="168"/>
      <c r="N33" s="168"/>
      <c r="O33" s="168"/>
      <c r="P33" s="168"/>
      <c r="Q33" s="168"/>
      <c r="R33" s="168"/>
    </row>
    <row r="34" spans="1:18" s="35" customFormat="1" ht="51" x14ac:dyDescent="0.3">
      <c r="A34" s="63" t="str">
        <f>CONCATENATE($A$3,COUNTIFS($A$4:A33,"&lt;&gt;.?",$A$4:A33,"*")+1)</f>
        <v>A6.18</v>
      </c>
      <c r="B34" s="478" t="s">
        <v>169</v>
      </c>
      <c r="C34" s="160" t="s">
        <v>85</v>
      </c>
      <c r="D34" s="161">
        <v>191</v>
      </c>
      <c r="E34" s="735"/>
      <c r="F34" s="84">
        <f>D34*E34</f>
        <v>0</v>
      </c>
      <c r="K34" s="168"/>
      <c r="L34" s="168"/>
      <c r="M34" s="168"/>
      <c r="N34" s="168"/>
      <c r="O34" s="168"/>
      <c r="P34" s="168"/>
      <c r="Q34" s="168"/>
      <c r="R34" s="168"/>
    </row>
    <row r="35" spans="1:18" s="35" customFormat="1" ht="38.25" x14ac:dyDescent="0.3">
      <c r="A35" s="63" t="str">
        <f>CONCATENATE($A$3,COUNTIFS($A$4:A34,"&lt;&gt;.?",$A$4:A34,"*")+1)</f>
        <v>A6.19</v>
      </c>
      <c r="B35" s="478" t="s">
        <v>110</v>
      </c>
      <c r="C35" s="160" t="s">
        <v>86</v>
      </c>
      <c r="D35" s="161">
        <v>120</v>
      </c>
      <c r="E35" s="735"/>
      <c r="F35" s="84">
        <f>D35*E35</f>
        <v>0</v>
      </c>
      <c r="K35" s="168"/>
      <c r="L35" s="168"/>
      <c r="M35" s="168"/>
      <c r="N35" s="168"/>
      <c r="O35" s="168"/>
      <c r="P35" s="168"/>
      <c r="Q35" s="168"/>
      <c r="R35" s="168"/>
    </row>
    <row r="36" spans="1:18" s="35" customFormat="1" ht="17.25" thickBot="1" x14ac:dyDescent="0.35">
      <c r="A36" s="85"/>
      <c r="B36" s="481"/>
      <c r="C36" s="483"/>
      <c r="D36" s="238"/>
      <c r="E36" s="740"/>
      <c r="F36" s="86"/>
      <c r="K36" s="168"/>
      <c r="L36" s="168"/>
      <c r="M36" s="168"/>
      <c r="N36" s="168"/>
      <c r="O36" s="168"/>
      <c r="P36" s="168"/>
      <c r="Q36" s="168"/>
      <c r="R36" s="168"/>
    </row>
    <row r="37" spans="1:18" s="35" customFormat="1" ht="17.25" thickBot="1" x14ac:dyDescent="0.35">
      <c r="A37" s="52"/>
      <c r="B37" s="91" t="str">
        <f>CONCATENATE("SKUPAJ"," ",$B$7)</f>
        <v>SKUPAJ SANACIJA PROSTOROV GALERIJE</v>
      </c>
      <c r="C37" s="54"/>
      <c r="D37" s="55"/>
      <c r="E37" s="689"/>
      <c r="F37" s="56">
        <f>SUM(F8:F36)</f>
        <v>0</v>
      </c>
      <c r="K37" s="168"/>
      <c r="L37" s="168"/>
      <c r="M37" s="168"/>
      <c r="N37" s="168"/>
      <c r="O37" s="168"/>
      <c r="P37" s="168"/>
      <c r="Q37" s="168"/>
      <c r="R37" s="168"/>
    </row>
    <row r="38" spans="1:18" s="35" customFormat="1" ht="17.25" thickTop="1" x14ac:dyDescent="0.3">
      <c r="A38" s="85"/>
      <c r="B38" s="481"/>
      <c r="C38" s="483"/>
      <c r="D38" s="238"/>
      <c r="E38" s="740"/>
      <c r="F38" s="86"/>
      <c r="K38" s="168"/>
      <c r="L38" s="168"/>
      <c r="M38" s="168"/>
      <c r="N38" s="168"/>
      <c r="O38" s="168"/>
      <c r="P38" s="168"/>
      <c r="Q38" s="168"/>
      <c r="R38" s="168"/>
    </row>
    <row r="39" spans="1:18" s="35" customFormat="1" x14ac:dyDescent="0.3">
      <c r="A39" s="85"/>
      <c r="B39" s="479" t="s">
        <v>276</v>
      </c>
      <c r="C39" s="483"/>
      <c r="D39" s="238"/>
      <c r="E39" s="740"/>
      <c r="F39" s="86"/>
      <c r="K39" s="168"/>
      <c r="L39" s="168"/>
      <c r="M39" s="168"/>
      <c r="N39" s="168"/>
      <c r="O39" s="168"/>
      <c r="P39" s="168"/>
      <c r="Q39" s="168"/>
      <c r="R39" s="168"/>
    </row>
    <row r="40" spans="1:18" s="35" customFormat="1" ht="51" x14ac:dyDescent="0.3">
      <c r="A40" s="63" t="str">
        <f>CONCATENATE($A$3,COUNTIFS($A$4:A39,"&lt;&gt;.?",$A$4:A39,"*")+1)</f>
        <v>A6.20</v>
      </c>
      <c r="B40" s="478" t="s">
        <v>173</v>
      </c>
      <c r="C40" s="160" t="s">
        <v>85</v>
      </c>
      <c r="D40" s="161">
        <f>4*(0.9*0.6*2+0.25*0.9*2+0.25*0.6)+3</f>
        <v>9.7199999999999989</v>
      </c>
      <c r="E40" s="735"/>
      <c r="F40" s="84">
        <f>D40*E40</f>
        <v>0</v>
      </c>
      <c r="K40" s="168"/>
      <c r="L40" s="168"/>
      <c r="M40" s="168"/>
      <c r="N40" s="168"/>
      <c r="O40" s="168"/>
      <c r="P40" s="168"/>
      <c r="Q40" s="168"/>
      <c r="R40" s="168"/>
    </row>
    <row r="41" spans="1:18" s="35" customFormat="1" ht="102" x14ac:dyDescent="0.3">
      <c r="A41" s="63" t="str">
        <f>CONCATENATE($A$3,COUNTIFS($A$4:A40,"&lt;&gt;.?",$A$4:A40,"*")+1)</f>
        <v>A6.21</v>
      </c>
      <c r="B41" s="478" t="s">
        <v>172</v>
      </c>
      <c r="C41" s="160"/>
      <c r="D41" s="239"/>
      <c r="E41" s="735"/>
      <c r="F41" s="84"/>
      <c r="K41" s="168"/>
      <c r="L41" s="168"/>
      <c r="M41" s="168"/>
      <c r="N41" s="168"/>
      <c r="O41" s="168"/>
      <c r="P41" s="168"/>
      <c r="Q41" s="168"/>
      <c r="R41" s="168"/>
    </row>
    <row r="42" spans="1:18" s="35" customFormat="1" x14ac:dyDescent="0.3">
      <c r="A42" s="63"/>
      <c r="B42" s="478" t="s">
        <v>176</v>
      </c>
      <c r="C42" s="160" t="s">
        <v>85</v>
      </c>
      <c r="D42" s="161">
        <f>(35+14)*(4*0.04)</f>
        <v>7.84</v>
      </c>
      <c r="E42" s="735"/>
      <c r="F42" s="84">
        <f t="shared" ref="F42:F53" si="1">D42*E42</f>
        <v>0</v>
      </c>
      <c r="K42" s="168"/>
      <c r="L42" s="168"/>
      <c r="M42" s="168"/>
      <c r="N42" s="168"/>
      <c r="O42" s="168"/>
      <c r="P42" s="168"/>
      <c r="Q42" s="168"/>
      <c r="R42" s="168"/>
    </row>
    <row r="43" spans="1:18" s="35" customFormat="1" x14ac:dyDescent="0.3">
      <c r="A43" s="63"/>
      <c r="B43" s="478" t="s">
        <v>177</v>
      </c>
      <c r="C43" s="160" t="s">
        <v>85</v>
      </c>
      <c r="D43" s="161">
        <f>(7.76*0.56)+2.56</f>
        <v>6.9055999999999997</v>
      </c>
      <c r="E43" s="735"/>
      <c r="F43" s="84">
        <f t="shared" si="1"/>
        <v>0</v>
      </c>
      <c r="K43" s="168"/>
      <c r="L43" s="168"/>
      <c r="M43" s="168"/>
      <c r="N43" s="168"/>
      <c r="O43" s="168"/>
      <c r="P43" s="168"/>
      <c r="Q43" s="168"/>
      <c r="R43" s="168"/>
    </row>
    <row r="44" spans="1:18" s="35" customFormat="1" ht="38.25" x14ac:dyDescent="0.3">
      <c r="A44" s="63" t="str">
        <f>CONCATENATE($A$3,COUNTIFS($A$4:A41,"&lt;&gt;.?",$A$4:A41,"*")+1)</f>
        <v>A6.22</v>
      </c>
      <c r="B44" s="478" t="s">
        <v>175</v>
      </c>
      <c r="C44" s="160" t="s">
        <v>85</v>
      </c>
      <c r="D44" s="161">
        <v>2</v>
      </c>
      <c r="E44" s="735"/>
      <c r="F44" s="84">
        <f t="shared" si="1"/>
        <v>0</v>
      </c>
      <c r="K44" s="168"/>
      <c r="L44" s="168"/>
      <c r="M44" s="168"/>
      <c r="N44" s="168"/>
      <c r="O44" s="168"/>
      <c r="P44" s="168"/>
      <c r="Q44" s="168"/>
      <c r="R44" s="168"/>
    </row>
    <row r="45" spans="1:18" s="35" customFormat="1" ht="51" x14ac:dyDescent="0.3">
      <c r="A45" s="63" t="str">
        <f>CONCATENATE($A$3,COUNTIFS($A$4:A44,"&lt;&gt;.?",$A$4:A44,"*")+1)</f>
        <v>A6.23</v>
      </c>
      <c r="B45" s="478" t="s">
        <v>1110</v>
      </c>
      <c r="C45" s="160" t="s">
        <v>85</v>
      </c>
      <c r="D45" s="161">
        <f>D44</f>
        <v>2</v>
      </c>
      <c r="E45" s="735"/>
      <c r="F45" s="84">
        <f>D45*E45</f>
        <v>0</v>
      </c>
      <c r="K45" s="168"/>
      <c r="L45" s="168"/>
      <c r="M45" s="168"/>
      <c r="N45" s="168"/>
      <c r="O45" s="168"/>
      <c r="P45" s="168"/>
      <c r="Q45" s="168"/>
      <c r="R45" s="168"/>
    </row>
    <row r="46" spans="1:18" s="35" customFormat="1" ht="38.25" x14ac:dyDescent="0.3">
      <c r="A46" s="63" t="str">
        <f>CONCATENATE($A$3,COUNTIFS($A$4:A45,"&lt;&gt;.?",$A$4:A45,"*")+1)</f>
        <v>A6.24</v>
      </c>
      <c r="B46" s="478" t="s">
        <v>1078</v>
      </c>
      <c r="C46" s="160" t="s">
        <v>85</v>
      </c>
      <c r="D46" s="161">
        <f>D44</f>
        <v>2</v>
      </c>
      <c r="E46" s="735"/>
      <c r="F46" s="84">
        <f>D46*E46</f>
        <v>0</v>
      </c>
      <c r="K46" s="168"/>
      <c r="L46" s="168"/>
      <c r="M46" s="168"/>
      <c r="N46" s="168"/>
      <c r="O46" s="168"/>
      <c r="P46" s="168"/>
      <c r="Q46" s="168"/>
      <c r="R46" s="168"/>
    </row>
    <row r="47" spans="1:18" s="35" customFormat="1" ht="51" x14ac:dyDescent="0.3">
      <c r="A47" s="63" t="str">
        <f>CONCATENATE($A$3,COUNTIFS($A$4:A46,"&lt;&gt;.?",$A$4:A46,"*")+1)</f>
        <v>A6.25</v>
      </c>
      <c r="B47" s="478" t="s">
        <v>1103</v>
      </c>
      <c r="C47" s="160" t="s">
        <v>86</v>
      </c>
      <c r="D47" s="161">
        <v>2.9</v>
      </c>
      <c r="E47" s="735"/>
      <c r="F47" s="84">
        <f>D47*E47</f>
        <v>0</v>
      </c>
      <c r="K47" s="168"/>
      <c r="L47" s="168"/>
      <c r="M47" s="168"/>
      <c r="N47" s="168"/>
      <c r="O47" s="168"/>
      <c r="P47" s="168"/>
      <c r="Q47" s="168"/>
      <c r="R47" s="168"/>
    </row>
    <row r="48" spans="1:18" s="35" customFormat="1" ht="51" x14ac:dyDescent="0.3">
      <c r="A48" s="63" t="str">
        <f>CONCATENATE($A$3,COUNTIFS($A$4:A47,"&lt;&gt;.?",$A$4:A47,"*")+1)</f>
        <v>A6.26</v>
      </c>
      <c r="B48" s="478" t="s">
        <v>1104</v>
      </c>
      <c r="C48" s="160" t="s">
        <v>87</v>
      </c>
      <c r="D48" s="161">
        <v>0.2</v>
      </c>
      <c r="E48" s="735"/>
      <c r="F48" s="84">
        <f t="shared" si="1"/>
        <v>0</v>
      </c>
      <c r="K48" s="168"/>
      <c r="L48" s="168"/>
      <c r="M48" s="168"/>
      <c r="N48" s="168"/>
      <c r="O48" s="168"/>
      <c r="P48" s="168"/>
      <c r="Q48" s="168"/>
      <c r="R48" s="168"/>
    </row>
    <row r="49" spans="1:18" s="35" customFormat="1" ht="63.75" x14ac:dyDescent="0.3">
      <c r="A49" s="63" t="str">
        <f>CONCATENATE($A$3,COUNTIFS($A$4:A48,"&lt;&gt;.?",$A$4:A48,"*")+1)</f>
        <v>A6.27</v>
      </c>
      <c r="B49" s="478" t="s">
        <v>1105</v>
      </c>
      <c r="C49" s="160" t="s">
        <v>86</v>
      </c>
      <c r="D49" s="161">
        <v>25</v>
      </c>
      <c r="E49" s="735"/>
      <c r="F49" s="84">
        <f t="shared" si="1"/>
        <v>0</v>
      </c>
      <c r="K49" s="168"/>
      <c r="L49" s="168"/>
      <c r="M49" s="168"/>
      <c r="N49" s="168"/>
      <c r="O49" s="168"/>
      <c r="P49" s="168"/>
      <c r="Q49" s="168"/>
      <c r="R49" s="168"/>
    </row>
    <row r="50" spans="1:18" s="35" customFormat="1" ht="63.75" x14ac:dyDescent="0.3">
      <c r="A50" s="63" t="str">
        <f>CONCATENATE($A$3,COUNTIFS($A$4:A49,"&lt;&gt;.?",$A$4:A49,"*")+1)</f>
        <v>A6.28</v>
      </c>
      <c r="B50" s="478" t="s">
        <v>1106</v>
      </c>
      <c r="C50" s="160" t="s">
        <v>86</v>
      </c>
      <c r="D50" s="161">
        <v>15</v>
      </c>
      <c r="E50" s="735"/>
      <c r="F50" s="84">
        <f t="shared" si="1"/>
        <v>0</v>
      </c>
      <c r="K50" s="168"/>
      <c r="L50" s="168"/>
      <c r="M50" s="168"/>
      <c r="N50" s="168"/>
      <c r="O50" s="168"/>
      <c r="P50" s="168"/>
      <c r="Q50" s="168"/>
      <c r="R50" s="168"/>
    </row>
    <row r="51" spans="1:18" s="35" customFormat="1" ht="51" x14ac:dyDescent="0.3">
      <c r="A51" s="63" t="str">
        <f>CONCATENATE($A$3,COUNTIFS($A$4:A50,"&lt;&gt;.?",$A$4:A50,"*")+1)</f>
        <v>A6.29</v>
      </c>
      <c r="B51" s="478" t="s">
        <v>1107</v>
      </c>
      <c r="C51" s="160" t="s">
        <v>85</v>
      </c>
      <c r="D51" s="161">
        <v>12</v>
      </c>
      <c r="E51" s="735"/>
      <c r="F51" s="84">
        <f t="shared" si="1"/>
        <v>0</v>
      </c>
      <c r="K51" s="168"/>
      <c r="L51" s="168"/>
      <c r="M51" s="168"/>
      <c r="N51" s="168"/>
      <c r="O51" s="168"/>
      <c r="P51" s="168"/>
      <c r="Q51" s="168"/>
      <c r="R51" s="168"/>
    </row>
    <row r="52" spans="1:18" s="35" customFormat="1" ht="140.25" x14ac:dyDescent="0.3">
      <c r="A52" s="462" t="str">
        <f>CONCATENATE($A$3,COUNTIFS($A$4:A51,"&lt;&gt;.?",$A$4:A51,"*")+1)</f>
        <v>A6.30</v>
      </c>
      <c r="B52" s="482" t="s">
        <v>1108</v>
      </c>
      <c r="C52" s="484" t="s">
        <v>85</v>
      </c>
      <c r="D52" s="239">
        <v>24.5</v>
      </c>
      <c r="E52" s="741"/>
      <c r="F52" s="463">
        <f t="shared" si="1"/>
        <v>0</v>
      </c>
      <c r="K52" s="168"/>
      <c r="L52" s="168"/>
      <c r="M52" s="168"/>
      <c r="N52" s="168"/>
      <c r="O52" s="168"/>
      <c r="P52" s="168"/>
      <c r="Q52" s="168"/>
      <c r="R52" s="168"/>
    </row>
    <row r="53" spans="1:18" s="35" customFormat="1" ht="76.5" x14ac:dyDescent="0.3">
      <c r="A53" s="462" t="str">
        <f>CONCATENATE($A$3,COUNTIFS($A$4:A52,"&lt;&gt;.?",$A$4:A52,"*")+1)</f>
        <v>A6.31</v>
      </c>
      <c r="B53" s="482" t="s">
        <v>1109</v>
      </c>
      <c r="C53" s="484" t="s">
        <v>85</v>
      </c>
      <c r="D53" s="239">
        <f>0.4*0.4</f>
        <v>0.16000000000000003</v>
      </c>
      <c r="E53" s="741"/>
      <c r="F53" s="463">
        <f t="shared" si="1"/>
        <v>0</v>
      </c>
      <c r="K53" s="168"/>
      <c r="L53" s="168"/>
      <c r="M53" s="168"/>
      <c r="N53" s="168"/>
      <c r="O53" s="168"/>
      <c r="P53" s="168"/>
      <c r="Q53" s="168"/>
      <c r="R53" s="168"/>
    </row>
    <row r="54" spans="1:18" s="35" customFormat="1" ht="89.25" x14ac:dyDescent="0.3">
      <c r="A54" s="462" t="str">
        <f>CONCATENATE($A$3,COUNTIFS($A$4:A53,"&lt;&gt;.?",$A$4:A53,"*")+1)</f>
        <v>A6.32</v>
      </c>
      <c r="B54" s="482" t="s">
        <v>1061</v>
      </c>
      <c r="C54" s="484" t="s">
        <v>86</v>
      </c>
      <c r="D54" s="239">
        <v>21</v>
      </c>
      <c r="E54" s="741"/>
      <c r="F54" s="463">
        <f>E54*D54</f>
        <v>0</v>
      </c>
      <c r="K54" s="168"/>
      <c r="L54" s="168"/>
      <c r="M54" s="168"/>
      <c r="N54" s="168"/>
      <c r="O54" s="168"/>
      <c r="P54" s="168"/>
      <c r="Q54" s="168"/>
      <c r="R54" s="168"/>
    </row>
    <row r="55" spans="1:18" s="35" customFormat="1" ht="17.25" thickBot="1" x14ac:dyDescent="0.35">
      <c r="A55" s="50"/>
      <c r="B55" s="59"/>
      <c r="C55" s="28"/>
      <c r="D55" s="51"/>
      <c r="E55" s="717"/>
      <c r="F55" s="51"/>
      <c r="K55" s="168"/>
      <c r="L55" s="168"/>
      <c r="M55" s="168"/>
      <c r="N55" s="168"/>
      <c r="O55" s="168"/>
      <c r="P55" s="168"/>
      <c r="Q55" s="168"/>
      <c r="R55" s="168"/>
    </row>
    <row r="56" spans="1:18" s="35" customFormat="1" ht="17.25" thickBot="1" x14ac:dyDescent="0.35">
      <c r="A56" s="52"/>
      <c r="B56" s="91" t="str">
        <f>CONCATENATE("SKUPAJ"," ",$B$39)</f>
        <v>SKUPAJ SANACIJSKA DELA NA OBSTOJ. ELEM. V ATRIJU IN ZUNANJOSTI</v>
      </c>
      <c r="C56" s="54"/>
      <c r="D56" s="55"/>
      <c r="E56" s="689"/>
      <c r="F56" s="56">
        <f>SUM(F40:F55)</f>
        <v>0</v>
      </c>
      <c r="K56" s="168"/>
      <c r="L56" s="168"/>
      <c r="M56" s="168"/>
      <c r="N56" s="168"/>
      <c r="O56" s="168"/>
      <c r="P56" s="168"/>
      <c r="Q56" s="168"/>
      <c r="R56" s="168"/>
    </row>
    <row r="57" spans="1:18" s="35" customFormat="1" ht="17.25" thickTop="1" x14ac:dyDescent="0.3">
      <c r="A57" s="18"/>
      <c r="B57" s="26"/>
      <c r="C57" s="20"/>
      <c r="D57" s="19"/>
      <c r="E57" s="720"/>
      <c r="F57" s="19"/>
      <c r="K57" s="168"/>
      <c r="L57" s="168"/>
      <c r="M57" s="168"/>
      <c r="N57" s="168"/>
      <c r="O57" s="168"/>
      <c r="P57" s="168"/>
      <c r="Q57" s="168"/>
      <c r="R57" s="168"/>
    </row>
    <row r="58" spans="1:18" s="35" customFormat="1" x14ac:dyDescent="0.3">
      <c r="A58" s="18"/>
      <c r="B58" s="26"/>
      <c r="C58" s="20"/>
      <c r="D58" s="19"/>
      <c r="E58" s="720"/>
      <c r="F58" s="19"/>
      <c r="K58" s="168"/>
      <c r="L58" s="168"/>
      <c r="M58" s="168"/>
      <c r="N58" s="168"/>
      <c r="O58" s="168"/>
      <c r="P58" s="168"/>
      <c r="Q58" s="168"/>
      <c r="R58" s="168"/>
    </row>
    <row r="59" spans="1:18" s="35" customFormat="1" x14ac:dyDescent="0.3">
      <c r="A59" s="18"/>
      <c r="B59" s="26"/>
      <c r="C59" s="20"/>
      <c r="D59" s="19"/>
      <c r="E59" s="720"/>
      <c r="F59" s="19"/>
      <c r="K59" s="168"/>
      <c r="L59" s="168"/>
      <c r="M59" s="168"/>
      <c r="N59" s="168"/>
      <c r="O59" s="168"/>
      <c r="P59" s="168"/>
      <c r="Q59" s="168"/>
      <c r="R59" s="168"/>
    </row>
    <row r="60" spans="1:18" s="35" customFormat="1" x14ac:dyDescent="0.3">
      <c r="A60" s="18"/>
      <c r="B60" s="26"/>
      <c r="C60" s="20"/>
      <c r="D60" s="19"/>
      <c r="E60" s="720"/>
      <c r="F60" s="19"/>
      <c r="K60" s="168"/>
      <c r="L60" s="168"/>
      <c r="M60" s="168"/>
      <c r="N60" s="168"/>
      <c r="O60" s="168"/>
      <c r="P60" s="168"/>
      <c r="Q60" s="168"/>
      <c r="R60" s="168"/>
    </row>
    <row r="61" spans="1:18" s="35" customFormat="1" x14ac:dyDescent="0.3">
      <c r="A61" s="18"/>
      <c r="B61" s="26"/>
      <c r="C61" s="20"/>
      <c r="D61" s="19"/>
      <c r="E61" s="720"/>
      <c r="F61" s="19"/>
      <c r="K61" s="168"/>
      <c r="L61" s="168"/>
      <c r="M61" s="168"/>
      <c r="N61" s="168"/>
      <c r="O61" s="168"/>
      <c r="P61" s="168"/>
      <c r="Q61" s="168"/>
      <c r="R61" s="168"/>
    </row>
    <row r="62" spans="1:18" s="35" customFormat="1" x14ac:dyDescent="0.3">
      <c r="A62" s="18"/>
      <c r="B62" s="26"/>
      <c r="C62" s="20"/>
      <c r="D62" s="19"/>
      <c r="E62" s="720"/>
      <c r="F62" s="19"/>
      <c r="K62" s="168"/>
      <c r="L62" s="168"/>
      <c r="M62" s="168"/>
      <c r="N62" s="168"/>
      <c r="O62" s="168"/>
      <c r="P62" s="168"/>
      <c r="Q62" s="168"/>
      <c r="R62" s="168"/>
    </row>
    <row r="63" spans="1:18" s="35" customFormat="1" x14ac:dyDescent="0.3">
      <c r="A63" s="18"/>
      <c r="B63" s="26"/>
      <c r="C63" s="20"/>
      <c r="D63" s="19"/>
      <c r="E63" s="720"/>
      <c r="F63" s="19"/>
      <c r="K63" s="168"/>
      <c r="L63" s="168"/>
      <c r="M63" s="168"/>
      <c r="N63" s="168"/>
      <c r="O63" s="168"/>
      <c r="P63" s="168"/>
      <c r="Q63" s="168"/>
      <c r="R63" s="168"/>
    </row>
    <row r="64" spans="1:18" s="35" customFormat="1" x14ac:dyDescent="0.3">
      <c r="E64" s="635"/>
      <c r="K64" s="168"/>
      <c r="L64" s="168"/>
      <c r="M64" s="168"/>
      <c r="N64" s="168"/>
      <c r="O64" s="168"/>
      <c r="P64" s="168"/>
      <c r="Q64" s="168"/>
      <c r="R64" s="168"/>
    </row>
    <row r="65" spans="5:18" s="35" customFormat="1" x14ac:dyDescent="0.3">
      <c r="E65" s="635"/>
      <c r="K65" s="168"/>
      <c r="L65" s="168"/>
      <c r="M65" s="168"/>
      <c r="N65" s="168"/>
      <c r="O65" s="168"/>
      <c r="P65" s="168"/>
      <c r="Q65" s="168"/>
      <c r="R65" s="168"/>
    </row>
    <row r="66" spans="5:18" s="35" customFormat="1" x14ac:dyDescent="0.3">
      <c r="E66" s="635"/>
      <c r="K66" s="168"/>
      <c r="L66" s="168"/>
      <c r="M66" s="168"/>
      <c r="N66" s="168"/>
      <c r="O66" s="168"/>
      <c r="P66" s="168"/>
      <c r="Q66" s="168"/>
      <c r="R66" s="168"/>
    </row>
    <row r="67" spans="5:18" s="35" customFormat="1" x14ac:dyDescent="0.3">
      <c r="E67" s="635"/>
      <c r="K67" s="168"/>
      <c r="L67" s="168"/>
      <c r="M67" s="168"/>
      <c r="N67" s="168"/>
      <c r="O67" s="168"/>
      <c r="P67" s="168"/>
      <c r="Q67" s="168"/>
      <c r="R67" s="168"/>
    </row>
    <row r="68" spans="5:18" s="35" customFormat="1" x14ac:dyDescent="0.3">
      <c r="E68" s="635"/>
      <c r="K68" s="168"/>
      <c r="L68" s="168"/>
      <c r="M68" s="168"/>
      <c r="N68" s="168"/>
      <c r="O68" s="168"/>
      <c r="P68" s="168"/>
      <c r="Q68" s="168"/>
      <c r="R68" s="168"/>
    </row>
    <row r="69" spans="5:18" s="35" customFormat="1" x14ac:dyDescent="0.3">
      <c r="E69" s="635"/>
      <c r="K69" s="168"/>
      <c r="L69" s="168"/>
      <c r="M69" s="168"/>
      <c r="N69" s="168"/>
      <c r="O69" s="168"/>
      <c r="P69" s="168"/>
      <c r="Q69" s="168"/>
      <c r="R69" s="168"/>
    </row>
    <row r="70" spans="5:18" s="35" customFormat="1" x14ac:dyDescent="0.3">
      <c r="E70" s="635"/>
      <c r="K70" s="168"/>
      <c r="L70" s="168"/>
      <c r="M70" s="168"/>
      <c r="N70" s="168"/>
      <c r="O70" s="168"/>
      <c r="P70" s="168"/>
      <c r="Q70" s="168"/>
      <c r="R70" s="168"/>
    </row>
    <row r="71" spans="5:18" s="35" customFormat="1" x14ac:dyDescent="0.3">
      <c r="E71" s="635"/>
      <c r="K71" s="168"/>
      <c r="L71" s="168"/>
      <c r="M71" s="168"/>
      <c r="N71" s="168"/>
      <c r="O71" s="168"/>
      <c r="P71" s="168"/>
      <c r="Q71" s="168"/>
      <c r="R71" s="168"/>
    </row>
    <row r="72" spans="5:18" s="35" customFormat="1" x14ac:dyDescent="0.3">
      <c r="E72" s="635"/>
      <c r="K72" s="168"/>
      <c r="L72" s="168"/>
      <c r="M72" s="168"/>
      <c r="N72" s="168"/>
      <c r="O72" s="168"/>
      <c r="P72" s="168"/>
      <c r="Q72" s="168"/>
      <c r="R72" s="168"/>
    </row>
  </sheetData>
  <sheetProtection password="C688" sheet="1" objects="1" scenarios="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6" firstPageNumber="0" fitToHeight="0" orientation="portrait" r:id="rId1"/>
  <headerFooter>
    <oddFooter>&amp;C&amp;P&amp;R&amp;"Arial Narrow,Navadno"&amp;10PZI – Galerija Emonska vrata, št. 020/2016</oddFooter>
  </headerFooter>
  <rowBreaks count="4" manualBreakCount="4">
    <brk id="5" max="5" man="1"/>
    <brk id="20" max="5" man="1"/>
    <brk id="38" max="5" man="1"/>
    <brk id="51" max="5" man="1"/>
  </rowBreaks>
  <colBreaks count="1" manualBreakCount="1">
    <brk id="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44"/>
  <sheetViews>
    <sheetView view="pageBreakPreview" zoomScaleNormal="115" zoomScaleSheetLayoutView="100" zoomScalePageLayoutView="76" workbookViewId="0">
      <selection activeCell="E29" sqref="E29"/>
    </sheetView>
  </sheetViews>
  <sheetFormatPr defaultColWidth="9" defaultRowHeight="16.5" x14ac:dyDescent="0.3"/>
  <cols>
    <col min="1" max="1" width="5.85546875" style="37" customWidth="1"/>
    <col min="2" max="2" width="47.7109375" style="60" customWidth="1"/>
    <col min="3" max="3" width="5" style="36" customWidth="1"/>
    <col min="4" max="4" width="7.140625" style="48" customWidth="1"/>
    <col min="5" max="5" width="10.7109375" style="636" customWidth="1"/>
    <col min="6" max="6" width="11.42578125" style="48" bestFit="1" customWidth="1"/>
    <col min="7" max="7" width="26.28515625" style="35" customWidth="1"/>
    <col min="8" max="8" width="26.28515625" style="168" customWidth="1"/>
    <col min="9" max="10" width="9" style="168"/>
    <col min="11" max="11" width="7.140625" style="168" customWidth="1"/>
    <col min="12" max="16384" width="9" style="168"/>
  </cols>
  <sheetData>
    <row r="1" spans="1:6" x14ac:dyDescent="0.3">
      <c r="A1" s="45" t="s">
        <v>89</v>
      </c>
      <c r="B1" s="33" t="s">
        <v>90</v>
      </c>
      <c r="C1" s="46" t="s">
        <v>63</v>
      </c>
      <c r="D1" s="45" t="s">
        <v>91</v>
      </c>
      <c r="E1" s="686" t="s">
        <v>92</v>
      </c>
      <c r="F1" s="45" t="s">
        <v>93</v>
      </c>
    </row>
    <row r="3" spans="1:6" x14ac:dyDescent="0.3">
      <c r="A3" s="47" t="s">
        <v>161</v>
      </c>
      <c r="B3" s="57" t="s">
        <v>66</v>
      </c>
    </row>
    <row r="4" spans="1:6" x14ac:dyDescent="0.3">
      <c r="A4" s="47"/>
      <c r="B4" s="57"/>
    </row>
    <row r="5" spans="1:6" x14ac:dyDescent="0.3">
      <c r="A5" s="29"/>
      <c r="B5" s="49" t="s">
        <v>67</v>
      </c>
      <c r="C5" s="22"/>
      <c r="D5" s="9"/>
      <c r="E5" s="719"/>
      <c r="F5" s="9"/>
    </row>
    <row r="6" spans="1:6" x14ac:dyDescent="0.3">
      <c r="A6" s="29"/>
      <c r="B6" s="21"/>
      <c r="C6" s="22"/>
      <c r="D6" s="9"/>
      <c r="E6" s="719"/>
      <c r="F6" s="9"/>
    </row>
    <row r="7" spans="1:6" ht="25.5" x14ac:dyDescent="0.3">
      <c r="A7" s="29"/>
      <c r="B7" s="21" t="s">
        <v>68</v>
      </c>
      <c r="C7" s="22"/>
      <c r="D7" s="9"/>
      <c r="E7" s="719"/>
      <c r="F7" s="9"/>
    </row>
    <row r="8" spans="1:6" ht="25.5" x14ac:dyDescent="0.3">
      <c r="A8" s="29"/>
      <c r="B8" s="21" t="s">
        <v>69</v>
      </c>
      <c r="C8" s="22"/>
      <c r="D8" s="9"/>
      <c r="E8" s="719"/>
      <c r="F8" s="9"/>
    </row>
    <row r="9" spans="1:6" x14ac:dyDescent="0.3">
      <c r="A9" s="29"/>
      <c r="B9" s="21" t="s">
        <v>70</v>
      </c>
      <c r="C9" s="22"/>
      <c r="D9" s="9"/>
      <c r="E9" s="719"/>
      <c r="F9" s="9"/>
    </row>
    <row r="10" spans="1:6" x14ac:dyDescent="0.3">
      <c r="A10" s="29"/>
      <c r="B10" s="21" t="s">
        <v>71</v>
      </c>
      <c r="C10" s="22"/>
      <c r="D10" s="9"/>
      <c r="E10" s="719"/>
      <c r="F10" s="9"/>
    </row>
    <row r="11" spans="1:6" ht="25.5" x14ac:dyDescent="0.3">
      <c r="A11" s="29"/>
      <c r="B11" s="21" t="s">
        <v>98</v>
      </c>
      <c r="C11" s="23"/>
      <c r="D11" s="10"/>
      <c r="E11" s="738"/>
      <c r="F11" s="10"/>
    </row>
    <row r="12" spans="1:6" x14ac:dyDescent="0.3">
      <c r="A12" s="29"/>
      <c r="B12" s="21"/>
      <c r="C12" s="23"/>
      <c r="D12" s="10"/>
      <c r="E12" s="738"/>
      <c r="F12" s="10"/>
    </row>
    <row r="13" spans="1:6" x14ac:dyDescent="0.3">
      <c r="A13" s="29"/>
      <c r="B13" s="58" t="s">
        <v>72</v>
      </c>
      <c r="C13" s="23"/>
      <c r="D13" s="10"/>
      <c r="E13" s="738"/>
      <c r="F13" s="10"/>
    </row>
    <row r="14" spans="1:6" x14ac:dyDescent="0.3">
      <c r="A14" s="29"/>
      <c r="B14" s="58" t="s">
        <v>111</v>
      </c>
      <c r="C14" s="23"/>
      <c r="D14" s="10"/>
      <c r="E14" s="738"/>
      <c r="F14" s="10"/>
    </row>
    <row r="15" spans="1:6" x14ac:dyDescent="0.3">
      <c r="A15" s="29"/>
      <c r="B15" s="58" t="s">
        <v>73</v>
      </c>
      <c r="C15" s="23"/>
      <c r="D15" s="10"/>
      <c r="E15" s="738"/>
      <c r="F15" s="10"/>
    </row>
    <row r="16" spans="1:6" x14ac:dyDescent="0.3">
      <c r="A16" s="29"/>
      <c r="B16" s="58" t="s">
        <v>74</v>
      </c>
      <c r="C16" s="23"/>
      <c r="D16" s="10"/>
      <c r="E16" s="738"/>
      <c r="F16" s="10"/>
    </row>
    <row r="17" spans="1:7" x14ac:dyDescent="0.3">
      <c r="A17" s="29"/>
      <c r="B17" s="58" t="s">
        <v>75</v>
      </c>
      <c r="C17" s="23"/>
      <c r="D17" s="10"/>
      <c r="E17" s="738"/>
      <c r="F17" s="10"/>
    </row>
    <row r="18" spans="1:7" x14ac:dyDescent="0.3">
      <c r="A18" s="29"/>
      <c r="B18" s="58" t="s">
        <v>76</v>
      </c>
      <c r="C18" s="23"/>
      <c r="D18" s="10"/>
      <c r="E18" s="738"/>
      <c r="F18" s="10"/>
    </row>
    <row r="19" spans="1:7" x14ac:dyDescent="0.3">
      <c r="A19" s="29"/>
      <c r="B19" s="58" t="s">
        <v>77</v>
      </c>
      <c r="C19" s="23"/>
      <c r="D19" s="10"/>
      <c r="E19" s="738"/>
      <c r="F19" s="10"/>
    </row>
    <row r="20" spans="1:7" x14ac:dyDescent="0.3">
      <c r="A20" s="29"/>
      <c r="B20" s="58" t="s">
        <v>78</v>
      </c>
      <c r="C20" s="23"/>
      <c r="D20" s="10"/>
      <c r="E20" s="738"/>
      <c r="F20" s="10"/>
    </row>
    <row r="21" spans="1:7" x14ac:dyDescent="0.3">
      <c r="A21" s="29"/>
      <c r="B21" s="58" t="s">
        <v>79</v>
      </c>
      <c r="C21" s="23"/>
      <c r="D21" s="10"/>
      <c r="E21" s="738"/>
      <c r="F21" s="10"/>
    </row>
    <row r="22" spans="1:7" x14ac:dyDescent="0.3">
      <c r="A22" s="29"/>
      <c r="B22" s="58" t="s">
        <v>80</v>
      </c>
      <c r="C22" s="23"/>
      <c r="D22" s="10"/>
      <c r="E22" s="738"/>
      <c r="F22" s="10"/>
    </row>
    <row r="23" spans="1:7" x14ac:dyDescent="0.3">
      <c r="A23" s="29"/>
      <c r="B23" s="58" t="s">
        <v>81</v>
      </c>
      <c r="C23" s="23"/>
      <c r="D23" s="10"/>
      <c r="E23" s="738"/>
      <c r="F23" s="10"/>
    </row>
    <row r="24" spans="1:7" x14ac:dyDescent="0.3">
      <c r="A24" s="29"/>
      <c r="B24" s="58" t="s">
        <v>82</v>
      </c>
      <c r="C24" s="23"/>
      <c r="D24" s="10"/>
      <c r="E24" s="738"/>
      <c r="F24" s="10"/>
    </row>
    <row r="25" spans="1:7" x14ac:dyDescent="0.3">
      <c r="A25" s="29"/>
      <c r="B25" s="58" t="s">
        <v>83</v>
      </c>
      <c r="C25" s="23"/>
      <c r="D25" s="10"/>
      <c r="E25" s="738"/>
      <c r="F25" s="10"/>
    </row>
    <row r="26" spans="1:7" x14ac:dyDescent="0.3">
      <c r="A26" s="29"/>
      <c r="B26" s="58" t="s">
        <v>84</v>
      </c>
      <c r="C26" s="23"/>
      <c r="D26" s="10"/>
      <c r="E26" s="738"/>
      <c r="F26" s="10"/>
    </row>
    <row r="27" spans="1:7" x14ac:dyDescent="0.3">
      <c r="B27" s="83"/>
    </row>
    <row r="28" spans="1:7" x14ac:dyDescent="0.3">
      <c r="A28" s="18"/>
      <c r="B28" s="26"/>
      <c r="C28" s="20"/>
      <c r="D28" s="19"/>
      <c r="E28" s="720"/>
      <c r="F28" s="19"/>
    </row>
    <row r="29" spans="1:7" ht="38.25" x14ac:dyDescent="0.3">
      <c r="A29" s="63" t="str">
        <f>CONCATENATE($A$3,COUNTIFS($A$5:A28,"&lt;&gt;.?",$A$5:A28,"*")+1)</f>
        <v>A7.1</v>
      </c>
      <c r="B29" s="64" t="s">
        <v>1079</v>
      </c>
      <c r="C29" s="66" t="s">
        <v>86</v>
      </c>
      <c r="D29" s="62">
        <v>12.8</v>
      </c>
      <c r="E29" s="715"/>
      <c r="F29" s="84">
        <f>D29*E29</f>
        <v>0</v>
      </c>
    </row>
    <row r="30" spans="1:7" customFormat="1" x14ac:dyDescent="0.3">
      <c r="A30" s="248" t="str">
        <f>CONCATENATE($A$3,COUNTIFS($A$5:A29,"&lt;&gt;.?",$A$5:A29,"*")+1)</f>
        <v>A7.2</v>
      </c>
      <c r="B30" s="249" t="s">
        <v>466</v>
      </c>
      <c r="C30" s="256" t="s">
        <v>86</v>
      </c>
      <c r="D30" s="256">
        <v>85.4</v>
      </c>
      <c r="E30" s="721"/>
      <c r="F30" s="84">
        <f>D30*E30</f>
        <v>0</v>
      </c>
      <c r="G30" s="257"/>
    </row>
    <row r="31" spans="1:7" customFormat="1" ht="51" x14ac:dyDescent="0.3">
      <c r="A31" s="248" t="str">
        <f>CONCATENATE($A$3,COUNTIFS($A$5:A30,"&lt;&gt;.?",$A$5:A30,"*")+1)</f>
        <v>A7.3</v>
      </c>
      <c r="B31" s="258" t="s">
        <v>467</v>
      </c>
      <c r="C31" s="259" t="s">
        <v>85</v>
      </c>
      <c r="D31" s="251">
        <v>172</v>
      </c>
      <c r="E31" s="721"/>
      <c r="F31" s="84">
        <f t="shared" ref="F31:F32" si="0">D31*E31</f>
        <v>0</v>
      </c>
      <c r="G31" s="257"/>
    </row>
    <row r="32" spans="1:7" customFormat="1" ht="38.25" x14ac:dyDescent="0.3">
      <c r="A32" s="248" t="str">
        <f>CONCATENATE($A$3,COUNTIFS($A$5:A31,"&lt;&gt;.?",$A$5:A31,"*")+1)</f>
        <v>A7.4</v>
      </c>
      <c r="B32" s="260" t="s">
        <v>110</v>
      </c>
      <c r="C32" s="259" t="s">
        <v>86</v>
      </c>
      <c r="D32" s="251">
        <v>85.4</v>
      </c>
      <c r="E32" s="721"/>
      <c r="F32" s="84">
        <f t="shared" si="0"/>
        <v>0</v>
      </c>
      <c r="G32" s="257"/>
    </row>
    <row r="33" spans="1:9" ht="306" x14ac:dyDescent="0.3">
      <c r="A33" s="248" t="str">
        <f>CONCATENATE($A$3,COUNTIFS($A$5:A32,"&lt;&gt;.?",$A$5:A32,"*")+1)</f>
        <v>A7.5</v>
      </c>
      <c r="B33" s="64" t="s">
        <v>437</v>
      </c>
      <c r="C33" s="66" t="s">
        <v>85</v>
      </c>
      <c r="D33" s="62">
        <v>168.8</v>
      </c>
      <c r="E33" s="715"/>
      <c r="F33" s="84">
        <f>D33*E33</f>
        <v>0</v>
      </c>
    </row>
    <row r="34" spans="1:9" ht="280.5" x14ac:dyDescent="0.3">
      <c r="A34" s="248" t="str">
        <f>CONCATENATE($A$3,COUNTIFS($A$5:A33,"&lt;&gt;.?",$A$5:A33,"*")+1)</f>
        <v>A7.6</v>
      </c>
      <c r="B34" s="64" t="s">
        <v>438</v>
      </c>
      <c r="C34" s="66" t="s">
        <v>85</v>
      </c>
      <c r="D34" s="62">
        <v>12.2</v>
      </c>
      <c r="E34" s="715"/>
      <c r="F34" s="84">
        <f>D34*E34</f>
        <v>0</v>
      </c>
    </row>
    <row r="35" spans="1:9" ht="29.25" customHeight="1" x14ac:dyDescent="0.3">
      <c r="A35" s="63" t="str">
        <f>CONCATENATE($A$3,COUNTIFS($A$5:A34,"&lt;&gt;.?",$A$5:A34,"*")+1)</f>
        <v>A7.7</v>
      </c>
      <c r="B35" s="64" t="s">
        <v>439</v>
      </c>
      <c r="C35" s="66" t="s">
        <v>86</v>
      </c>
      <c r="D35" s="62">
        <f>11.2+5.6</f>
        <v>16.799999999999997</v>
      </c>
      <c r="E35" s="715"/>
      <c r="F35" s="84">
        <f>D35*E35</f>
        <v>0</v>
      </c>
    </row>
    <row r="36" spans="1:9" s="29" customFormat="1" ht="114.75" x14ac:dyDescent="0.2">
      <c r="A36" s="63" t="str">
        <f>CONCATENATE($A$3,COUNTIFS($A$5:A35,"&lt;&gt;.?",$A$5:A35,"*")+1)</f>
        <v>A7.8</v>
      </c>
      <c r="B36" s="65" t="s">
        <v>440</v>
      </c>
      <c r="C36" s="61" t="s">
        <v>85</v>
      </c>
      <c r="D36" s="62">
        <f>2.6*2.2+2.6*2.6+1</f>
        <v>13.48</v>
      </c>
      <c r="E36" s="715"/>
      <c r="F36" s="84">
        <f>E36*D36</f>
        <v>0</v>
      </c>
      <c r="I36" s="223"/>
    </row>
    <row r="37" spans="1:9" s="29" customFormat="1" ht="76.5" x14ac:dyDescent="0.2">
      <c r="A37" s="63" t="str">
        <f>CONCATENATE($A$3,COUNTIFS($A$5:A36,"&lt;&gt;.?",$A$5:A36,"*")+1)</f>
        <v>A7.9</v>
      </c>
      <c r="B37" s="65" t="s">
        <v>337</v>
      </c>
      <c r="C37" s="61" t="s">
        <v>85</v>
      </c>
      <c r="D37" s="62">
        <f>D36</f>
        <v>13.48</v>
      </c>
      <c r="E37" s="715"/>
      <c r="F37" s="84">
        <f>E37*D37</f>
        <v>0</v>
      </c>
    </row>
    <row r="38" spans="1:9" s="29" customFormat="1" ht="102" x14ac:dyDescent="0.2">
      <c r="A38" s="63" t="str">
        <f>CONCATENATE($A$3,COUNTIFS($A$5:A37,"&lt;&gt;.?",$A$5:A37,"*")+1)</f>
        <v>A7.10</v>
      </c>
      <c r="B38" s="65" t="s">
        <v>1080</v>
      </c>
      <c r="C38" s="61" t="s">
        <v>85</v>
      </c>
      <c r="D38" s="62">
        <v>15.5</v>
      </c>
      <c r="E38" s="715"/>
      <c r="F38" s="84">
        <f>E38*D38</f>
        <v>0</v>
      </c>
    </row>
    <row r="39" spans="1:9" s="29" customFormat="1" ht="114.75" x14ac:dyDescent="0.2">
      <c r="A39" s="63" t="str">
        <f>CONCATENATE($A$3,COUNTIFS($A$5:A38,"&lt;&gt;.?",$A$5:A38,"*")+1)</f>
        <v>A7.11</v>
      </c>
      <c r="B39" s="65" t="s">
        <v>348</v>
      </c>
      <c r="C39" s="61" t="s">
        <v>85</v>
      </c>
      <c r="D39" s="62">
        <v>6.4</v>
      </c>
      <c r="E39" s="715"/>
      <c r="F39" s="84">
        <f>E39*D39</f>
        <v>0</v>
      </c>
    </row>
    <row r="40" spans="1:9" ht="76.5" x14ac:dyDescent="0.3">
      <c r="A40" s="63" t="str">
        <f>CONCATENATE($A$3,COUNTIFS($A$5:A39,"&lt;&gt;.?",$A$5:A39,"*")+1)</f>
        <v>A7.12</v>
      </c>
      <c r="B40" s="65" t="s">
        <v>349</v>
      </c>
      <c r="C40" s="61" t="s">
        <v>65</v>
      </c>
      <c r="D40" s="62">
        <v>1</v>
      </c>
      <c r="E40" s="715"/>
      <c r="F40" s="84">
        <f>D40*E40</f>
        <v>0</v>
      </c>
    </row>
    <row r="41" spans="1:9" ht="76.5" x14ac:dyDescent="0.3">
      <c r="A41" s="63" t="str">
        <f>CONCATENATE($A$3,COUNTIFS($A$5:A40,"&lt;&gt;.?",$A$5:A40,"*")+1)</f>
        <v>A7.13</v>
      </c>
      <c r="B41" s="65" t="s">
        <v>350</v>
      </c>
      <c r="C41" s="61" t="s">
        <v>65</v>
      </c>
      <c r="D41" s="62">
        <v>1</v>
      </c>
      <c r="E41" s="715"/>
      <c r="F41" s="84">
        <f>D41*E41</f>
        <v>0</v>
      </c>
    </row>
    <row r="42" spans="1:9" s="29" customFormat="1" ht="51" x14ac:dyDescent="0.2">
      <c r="A42" s="63" t="str">
        <f>CONCATENATE($A$3,COUNTIFS($A$5:A41,"&lt;&gt;.?",$A$5:A41,"*")+1)</f>
        <v>A7.14</v>
      </c>
      <c r="B42" s="65" t="s">
        <v>441</v>
      </c>
      <c r="C42" s="61" t="s">
        <v>149</v>
      </c>
      <c r="D42" s="62">
        <v>2</v>
      </c>
      <c r="E42" s="715"/>
      <c r="F42" s="84">
        <f>E42*D42</f>
        <v>0</v>
      </c>
    </row>
    <row r="43" spans="1:9" x14ac:dyDescent="0.3">
      <c r="A43" s="50"/>
      <c r="B43" s="59"/>
      <c r="C43" s="28"/>
      <c r="D43" s="51"/>
      <c r="E43" s="717"/>
      <c r="F43" s="51"/>
    </row>
    <row r="44" spans="1:9" x14ac:dyDescent="0.3">
      <c r="A44" s="52"/>
      <c r="B44" s="53" t="str">
        <f>CONCATENATE("SKUPAJ"," ",$B$3)</f>
        <v>SKUPAJ ZIDARSKA DELA</v>
      </c>
      <c r="C44" s="54"/>
      <c r="D44" s="55"/>
      <c r="E44" s="689"/>
      <c r="F44" s="56">
        <f>SUM(F28:F43)</f>
        <v>0</v>
      </c>
    </row>
  </sheetData>
  <sheetProtection sheet="1" objects="1" scenarios="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6" firstPageNumber="0" fitToHeight="0" orientation="portrait" r:id="rId1"/>
  <headerFooter>
    <oddFooter>&amp;C&amp;P&amp;R&amp;"Arial Narrow,Navadno"&amp;10PZI – Galerija Emonska vrata, št. 020/2016</oddFooter>
  </headerFooter>
  <rowBreaks count="2" manualBreakCount="2">
    <brk id="27" max="5" man="1"/>
    <brk id="35" max="5"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3:L31"/>
  <sheetViews>
    <sheetView view="pageBreakPreview" zoomScaleNormal="110" zoomScaleSheetLayoutView="100" zoomScalePageLayoutView="76" workbookViewId="0">
      <selection activeCell="E1" sqref="E1"/>
    </sheetView>
  </sheetViews>
  <sheetFormatPr defaultColWidth="9" defaultRowHeight="16.5" x14ac:dyDescent="0.3"/>
  <cols>
    <col min="1" max="1" width="5.85546875" style="141" customWidth="1"/>
    <col min="2" max="2" width="71.42578125" style="190" customWidth="1"/>
    <col min="3" max="4" width="9" style="168"/>
    <col min="5" max="5" width="9" style="737"/>
    <col min="6" max="8" width="26.28515625" style="168" customWidth="1"/>
    <col min="9" max="9" width="9" style="168"/>
    <col min="10" max="10" width="11.7109375" style="188" customWidth="1"/>
    <col min="11" max="16384" width="9" style="188"/>
  </cols>
  <sheetData>
    <row r="3" spans="1:12" ht="18.75" thickBot="1" x14ac:dyDescent="0.3">
      <c r="A3" s="39" t="s">
        <v>198</v>
      </c>
      <c r="B3" s="137" t="s">
        <v>37</v>
      </c>
      <c r="J3" s="185"/>
      <c r="K3" s="186"/>
      <c r="L3" s="187"/>
    </row>
    <row r="4" spans="1:12" ht="15.75" thickTop="1" x14ac:dyDescent="0.25">
      <c r="A4" s="142"/>
      <c r="B4" s="189"/>
    </row>
    <row r="5" spans="1:12" x14ac:dyDescent="0.3">
      <c r="B5" s="146" t="s">
        <v>197</v>
      </c>
    </row>
    <row r="6" spans="1:12" x14ac:dyDescent="0.3">
      <c r="B6" s="189"/>
    </row>
    <row r="7" spans="1:12" x14ac:dyDescent="0.3">
      <c r="B7" s="189" t="s">
        <v>196</v>
      </c>
    </row>
    <row r="8" spans="1:12" x14ac:dyDescent="0.3">
      <c r="B8" s="189" t="s">
        <v>195</v>
      </c>
    </row>
    <row r="9" spans="1:12" x14ac:dyDescent="0.3">
      <c r="B9" s="189" t="s">
        <v>194</v>
      </c>
    </row>
    <row r="10" spans="1:12" x14ac:dyDescent="0.3">
      <c r="B10" s="189" t="s">
        <v>193</v>
      </c>
    </row>
    <row r="11" spans="1:12" x14ac:dyDescent="0.3">
      <c r="B11" s="189" t="s">
        <v>192</v>
      </c>
    </row>
    <row r="12" spans="1:12" x14ac:dyDescent="0.3">
      <c r="B12" s="189" t="s">
        <v>191</v>
      </c>
    </row>
    <row r="13" spans="1:12" x14ac:dyDescent="0.3">
      <c r="B13" s="189" t="s">
        <v>190</v>
      </c>
    </row>
    <row r="14" spans="1:12" x14ac:dyDescent="0.3">
      <c r="B14" s="189" t="s">
        <v>189</v>
      </c>
    </row>
    <row r="15" spans="1:12" x14ac:dyDescent="0.3">
      <c r="B15" s="189"/>
    </row>
    <row r="16" spans="1:12" x14ac:dyDescent="0.3">
      <c r="B16" s="189" t="s">
        <v>188</v>
      </c>
    </row>
    <row r="17" spans="2:2" x14ac:dyDescent="0.3">
      <c r="B17" s="189" t="s">
        <v>187</v>
      </c>
    </row>
    <row r="18" spans="2:2" x14ac:dyDescent="0.3">
      <c r="B18" s="189" t="s">
        <v>186</v>
      </c>
    </row>
    <row r="19" spans="2:2" ht="25.5" x14ac:dyDescent="0.3">
      <c r="B19" s="189" t="s">
        <v>185</v>
      </c>
    </row>
    <row r="20" spans="2:2" x14ac:dyDescent="0.3">
      <c r="B20" s="189" t="s">
        <v>184</v>
      </c>
    </row>
    <row r="21" spans="2:2" x14ac:dyDescent="0.3">
      <c r="B21" s="189" t="s">
        <v>183</v>
      </c>
    </row>
    <row r="22" spans="2:2" x14ac:dyDescent="0.3">
      <c r="B22" s="189"/>
    </row>
    <row r="23" spans="2:2" x14ac:dyDescent="0.3">
      <c r="B23" s="189" t="s">
        <v>182</v>
      </c>
    </row>
    <row r="24" spans="2:2" x14ac:dyDescent="0.3">
      <c r="B24" s="189" t="s">
        <v>181</v>
      </c>
    </row>
    <row r="25" spans="2:2" x14ac:dyDescent="0.3">
      <c r="B25" s="189" t="s">
        <v>180</v>
      </c>
    </row>
    <row r="26" spans="2:2" x14ac:dyDescent="0.3">
      <c r="B26" s="189"/>
    </row>
    <row r="27" spans="2:2" ht="25.5" x14ac:dyDescent="0.3">
      <c r="B27" s="189" t="s">
        <v>179</v>
      </c>
    </row>
    <row r="28" spans="2:2" x14ac:dyDescent="0.3">
      <c r="B28" s="189"/>
    </row>
    <row r="29" spans="2:2" x14ac:dyDescent="0.3">
      <c r="B29" s="189"/>
    </row>
    <row r="30" spans="2:2" x14ac:dyDescent="0.3">
      <c r="B30" s="189"/>
    </row>
    <row r="31" spans="2:2" x14ac:dyDescent="0.3">
      <c r="B31" s="189"/>
    </row>
  </sheetData>
  <sheetProtection sheet="1" objects="1" scenarios="1" formatCells="0" formatColumns="0" formatRows="0" selectLockedCells="1" sort="0"/>
  <printOptions horizontalCentered="1"/>
  <pageMargins left="0.78740157480314965" right="0.78740157480314965" top="0.74803149606299213" bottom="0.19685039370078741" header="0.51181102362204722" footer="0.51181102362204722"/>
  <pageSetup paperSize="9" fitToHeight="0" orientation="portrait" r:id="rId1"/>
  <headerFooter>
    <oddFooter>&amp;C&amp;P&amp;R&amp;"Arial Narrow,Navadno"&amp;10PZI – Galerija Emonska vrata, št. 020/2016</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F55"/>
  <sheetViews>
    <sheetView view="pageBreakPreview" zoomScaleNormal="100" zoomScaleSheetLayoutView="100" zoomScalePageLayoutView="115" workbookViewId="0">
      <selection activeCell="E47" sqref="E47"/>
    </sheetView>
  </sheetViews>
  <sheetFormatPr defaultColWidth="9" defaultRowHeight="16.5" x14ac:dyDescent="0.3"/>
  <cols>
    <col min="1" max="1" width="5.85546875" style="37" customWidth="1"/>
    <col min="2" max="2" width="47.7109375" style="42" customWidth="1"/>
    <col min="3" max="3" width="5" style="36" customWidth="1"/>
    <col min="4" max="4" width="7.140625" style="48" customWidth="1"/>
    <col min="5" max="5" width="10.7109375" style="636" customWidth="1"/>
    <col min="6" max="6" width="11.42578125" style="48" bestFit="1" customWidth="1"/>
    <col min="7" max="8" width="26.28515625" style="35" customWidth="1"/>
    <col min="9" max="11" width="9" style="35"/>
    <col min="12" max="12" width="7.140625" style="35" customWidth="1"/>
    <col min="13" max="16384" width="9" style="35"/>
  </cols>
  <sheetData>
    <row r="1" spans="1:6" x14ac:dyDescent="0.3">
      <c r="A1" s="45" t="s">
        <v>89</v>
      </c>
      <c r="B1" s="33" t="s">
        <v>90</v>
      </c>
      <c r="C1" s="46" t="s">
        <v>63</v>
      </c>
      <c r="D1" s="45" t="s">
        <v>91</v>
      </c>
      <c r="E1" s="686" t="s">
        <v>92</v>
      </c>
      <c r="F1" s="45" t="s">
        <v>93</v>
      </c>
    </row>
    <row r="3" spans="1:6" x14ac:dyDescent="0.3">
      <c r="A3" s="47" t="s">
        <v>199</v>
      </c>
      <c r="B3" s="145" t="s">
        <v>200</v>
      </c>
    </row>
    <row r="4" spans="1:6" x14ac:dyDescent="0.3">
      <c r="A4" s="47"/>
      <c r="B4" s="145"/>
    </row>
    <row r="5" spans="1:6" ht="15.75" customHeight="1" x14ac:dyDescent="0.3">
      <c r="A5" s="50"/>
      <c r="B5" s="231" t="s">
        <v>201</v>
      </c>
      <c r="C5" s="232"/>
      <c r="D5" s="233"/>
      <c r="E5" s="736"/>
      <c r="F5" s="234"/>
    </row>
    <row r="6" spans="1:6" ht="14.25" customHeight="1" x14ac:dyDescent="0.3">
      <c r="A6" s="50"/>
      <c r="B6" s="83" t="s">
        <v>202</v>
      </c>
      <c r="C6" s="235"/>
    </row>
    <row r="7" spans="1:6" ht="14.25" customHeight="1" x14ac:dyDescent="0.3">
      <c r="A7" s="50"/>
      <c r="B7" s="83" t="s">
        <v>203</v>
      </c>
      <c r="C7" s="235"/>
    </row>
    <row r="8" spans="1:6" ht="14.25" customHeight="1" x14ac:dyDescent="0.3">
      <c r="A8" s="50"/>
      <c r="B8" s="83" t="s">
        <v>204</v>
      </c>
      <c r="C8" s="235"/>
    </row>
    <row r="9" spans="1:6" ht="14.25" customHeight="1" x14ac:dyDescent="0.3">
      <c r="A9" s="50"/>
      <c r="B9" s="83" t="s">
        <v>205</v>
      </c>
      <c r="C9" s="235"/>
    </row>
    <row r="10" spans="1:6" ht="14.25" customHeight="1" x14ac:dyDescent="0.3">
      <c r="A10" s="50"/>
      <c r="B10" s="83" t="s">
        <v>206</v>
      </c>
      <c r="C10" s="235"/>
    </row>
    <row r="11" spans="1:6" ht="14.25" customHeight="1" x14ac:dyDescent="0.3">
      <c r="A11" s="50"/>
      <c r="B11" s="83" t="s">
        <v>207</v>
      </c>
      <c r="C11" s="235"/>
    </row>
    <row r="12" spans="1:6" ht="14.25" customHeight="1" x14ac:dyDescent="0.3">
      <c r="A12" s="50"/>
      <c r="B12" s="83" t="s">
        <v>208</v>
      </c>
      <c r="C12" s="235"/>
    </row>
    <row r="13" spans="1:6" ht="14.25" customHeight="1" x14ac:dyDescent="0.3">
      <c r="A13" s="50"/>
      <c r="B13" s="83" t="s">
        <v>209</v>
      </c>
      <c r="C13" s="235"/>
    </row>
    <row r="14" spans="1:6" ht="14.25" customHeight="1" x14ac:dyDescent="0.3">
      <c r="A14" s="50"/>
      <c r="B14" s="83" t="s">
        <v>210</v>
      </c>
      <c r="C14" s="235"/>
    </row>
    <row r="15" spans="1:6" ht="14.25" customHeight="1" x14ac:dyDescent="0.3">
      <c r="A15" s="50"/>
      <c r="B15" s="83" t="s">
        <v>211</v>
      </c>
      <c r="C15" s="235"/>
    </row>
    <row r="16" spans="1:6" ht="14.25" customHeight="1" x14ac:dyDescent="0.3">
      <c r="A16" s="50"/>
      <c r="B16" s="83" t="s">
        <v>212</v>
      </c>
      <c r="C16" s="235"/>
    </row>
    <row r="17" spans="1:3" ht="14.25" customHeight="1" x14ac:dyDescent="0.3">
      <c r="A17" s="50"/>
      <c r="B17" s="83" t="s">
        <v>213</v>
      </c>
      <c r="C17" s="235"/>
    </row>
    <row r="18" spans="1:3" ht="14.25" customHeight="1" x14ac:dyDescent="0.3">
      <c r="A18" s="50"/>
      <c r="B18" s="83" t="s">
        <v>214</v>
      </c>
      <c r="C18" s="235"/>
    </row>
    <row r="19" spans="1:3" ht="14.25" customHeight="1" x14ac:dyDescent="0.3">
      <c r="A19" s="50"/>
      <c r="B19" s="83" t="s">
        <v>215</v>
      </c>
      <c r="C19" s="235"/>
    </row>
    <row r="20" spans="1:3" ht="14.25" customHeight="1" x14ac:dyDescent="0.3">
      <c r="A20" s="50"/>
      <c r="B20" s="83" t="s">
        <v>216</v>
      </c>
      <c r="C20" s="235"/>
    </row>
    <row r="21" spans="1:3" ht="14.25" customHeight="1" x14ac:dyDescent="0.3">
      <c r="A21" s="50"/>
      <c r="B21" s="83" t="s">
        <v>217</v>
      </c>
      <c r="C21" s="235"/>
    </row>
    <row r="22" spans="1:3" ht="14.25" customHeight="1" x14ac:dyDescent="0.3">
      <c r="A22" s="50"/>
      <c r="B22" s="83" t="s">
        <v>218</v>
      </c>
      <c r="C22" s="235"/>
    </row>
    <row r="23" spans="1:3" ht="14.25" customHeight="1" x14ac:dyDescent="0.3">
      <c r="A23" s="50"/>
      <c r="B23" s="83" t="s">
        <v>219</v>
      </c>
      <c r="C23" s="235"/>
    </row>
    <row r="24" spans="1:3" ht="14.25" customHeight="1" x14ac:dyDescent="0.3">
      <c r="A24" s="50"/>
      <c r="B24" s="83" t="s">
        <v>220</v>
      </c>
      <c r="C24" s="235"/>
    </row>
    <row r="25" spans="1:3" ht="14.25" customHeight="1" x14ac:dyDescent="0.3">
      <c r="A25" s="50"/>
      <c r="B25" s="83" t="s">
        <v>221</v>
      </c>
      <c r="C25" s="235"/>
    </row>
    <row r="26" spans="1:3" ht="14.25" customHeight="1" x14ac:dyDescent="0.3">
      <c r="A26" s="50"/>
      <c r="B26" s="83" t="s">
        <v>222</v>
      </c>
      <c r="C26" s="235"/>
    </row>
    <row r="27" spans="1:3" ht="14.25" customHeight="1" x14ac:dyDescent="0.3">
      <c r="A27" s="50"/>
      <c r="B27" s="83" t="s">
        <v>223</v>
      </c>
      <c r="C27" s="235"/>
    </row>
    <row r="28" spans="1:3" ht="14.25" customHeight="1" x14ac:dyDescent="0.3">
      <c r="A28" s="50"/>
      <c r="B28" s="83" t="s">
        <v>224</v>
      </c>
      <c r="C28" s="235"/>
    </row>
    <row r="29" spans="1:3" ht="14.25" customHeight="1" x14ac:dyDescent="0.3">
      <c r="A29" s="50"/>
      <c r="B29" s="33"/>
      <c r="C29" s="235"/>
    </row>
    <row r="30" spans="1:3" ht="14.25" customHeight="1" x14ac:dyDescent="0.3">
      <c r="A30" s="50"/>
      <c r="B30" s="158" t="s">
        <v>225</v>
      </c>
      <c r="C30" s="235"/>
    </row>
    <row r="31" spans="1:3" ht="14.25" customHeight="1" x14ac:dyDescent="0.3">
      <c r="A31" s="50"/>
      <c r="B31" s="158" t="s">
        <v>1081</v>
      </c>
      <c r="C31" s="235"/>
    </row>
    <row r="32" spans="1:3" ht="14.25" customHeight="1" x14ac:dyDescent="0.3">
      <c r="A32" s="50"/>
      <c r="B32" s="158" t="s">
        <v>226</v>
      </c>
      <c r="C32" s="235"/>
    </row>
    <row r="33" spans="1:6" ht="14.25" customHeight="1" x14ac:dyDescent="0.3">
      <c r="A33" s="50"/>
      <c r="B33" s="158" t="s">
        <v>227</v>
      </c>
      <c r="C33" s="235"/>
    </row>
    <row r="34" spans="1:6" ht="14.25" customHeight="1" x14ac:dyDescent="0.3">
      <c r="A34" s="50"/>
      <c r="B34" s="158" t="s">
        <v>228</v>
      </c>
      <c r="C34" s="235"/>
    </row>
    <row r="35" spans="1:6" ht="14.25" customHeight="1" x14ac:dyDescent="0.3">
      <c r="A35" s="50"/>
      <c r="B35" s="158" t="s">
        <v>229</v>
      </c>
      <c r="C35" s="235"/>
    </row>
    <row r="36" spans="1:6" ht="14.25" customHeight="1" x14ac:dyDescent="0.3">
      <c r="A36" s="50"/>
      <c r="B36" s="158" t="s">
        <v>230</v>
      </c>
      <c r="C36" s="235"/>
    </row>
    <row r="37" spans="1:6" ht="14.25" customHeight="1" x14ac:dyDescent="0.3">
      <c r="A37" s="50"/>
      <c r="B37" s="158" t="s">
        <v>231</v>
      </c>
      <c r="C37" s="235"/>
    </row>
    <row r="38" spans="1:6" ht="14.25" customHeight="1" x14ac:dyDescent="0.3">
      <c r="A38" s="50"/>
      <c r="B38" s="158" t="s">
        <v>232</v>
      </c>
      <c r="C38" s="235"/>
    </row>
    <row r="39" spans="1:6" ht="14.25" customHeight="1" x14ac:dyDescent="0.3">
      <c r="A39" s="50"/>
      <c r="B39" s="158" t="s">
        <v>233</v>
      </c>
      <c r="C39" s="235"/>
    </row>
    <row r="40" spans="1:6" ht="14.25" customHeight="1" x14ac:dyDescent="0.3">
      <c r="A40" s="50"/>
      <c r="B40" s="158"/>
      <c r="C40" s="235"/>
    </row>
    <row r="41" spans="1:6" ht="14.25" customHeight="1" x14ac:dyDescent="0.3">
      <c r="A41" s="50"/>
      <c r="B41" s="236" t="s">
        <v>234</v>
      </c>
      <c r="C41" s="235"/>
    </row>
    <row r="42" spans="1:6" ht="14.25" customHeight="1" x14ac:dyDescent="0.3">
      <c r="A42" s="50"/>
      <c r="B42" s="158" t="s">
        <v>235</v>
      </c>
      <c r="C42" s="235"/>
    </row>
    <row r="43" spans="1:6" ht="14.25" customHeight="1" x14ac:dyDescent="0.3">
      <c r="A43" s="50"/>
      <c r="B43" s="158" t="s">
        <v>236</v>
      </c>
      <c r="C43" s="235"/>
    </row>
    <row r="44" spans="1:6" ht="14.25" customHeight="1" x14ac:dyDescent="0.3">
      <c r="A44" s="50"/>
      <c r="B44" s="158" t="s">
        <v>237</v>
      </c>
      <c r="C44" s="235"/>
    </row>
    <row r="45" spans="1:6" ht="14.25" customHeight="1" x14ac:dyDescent="0.3">
      <c r="A45" s="50"/>
      <c r="B45" s="158" t="s">
        <v>238</v>
      </c>
      <c r="C45" s="235"/>
    </row>
    <row r="46" spans="1:6" s="29" customFormat="1" ht="12.75" x14ac:dyDescent="0.2">
      <c r="A46" s="50"/>
      <c r="B46" s="158"/>
      <c r="C46" s="28"/>
      <c r="D46" s="51"/>
      <c r="E46" s="717"/>
      <c r="F46" s="51"/>
    </row>
    <row r="47" spans="1:6" s="29" customFormat="1" ht="127.5" x14ac:dyDescent="0.2">
      <c r="A47" s="63" t="str">
        <f>CONCATENATE($A$3,COUNTIFS($A$5:A46,"&lt;&gt;.?",$A$5:A46,"*")+1)</f>
        <v>B1.1</v>
      </c>
      <c r="B47" s="64" t="s">
        <v>1082</v>
      </c>
      <c r="C47" s="66" t="s">
        <v>85</v>
      </c>
      <c r="D47" s="66">
        <v>16.5</v>
      </c>
      <c r="E47" s="735"/>
      <c r="F47" s="84">
        <f>E47*D47</f>
        <v>0</v>
      </c>
    </row>
    <row r="48" spans="1:6" s="29" customFormat="1" ht="12.75" x14ac:dyDescent="0.2">
      <c r="A48" s="63"/>
      <c r="B48" s="64" t="s">
        <v>277</v>
      </c>
      <c r="C48" s="66" t="s">
        <v>85</v>
      </c>
      <c r="D48" s="66">
        <f>(0.9+3.08)*0.25</f>
        <v>0.995</v>
      </c>
      <c r="E48" s="735"/>
      <c r="F48" s="84">
        <f>E48*D48</f>
        <v>0</v>
      </c>
    </row>
    <row r="49" spans="1:6" s="29" customFormat="1" ht="165.75" x14ac:dyDescent="0.2">
      <c r="A49" s="63" t="str">
        <f>CONCATENATE($A$3,COUNTIFS($A$5:A48,"&lt;&gt;.?",$A$5:A48,"*")+1)</f>
        <v>B1.2</v>
      </c>
      <c r="B49" s="64" t="s">
        <v>345</v>
      </c>
      <c r="C49" s="66" t="s">
        <v>85</v>
      </c>
      <c r="D49" s="66">
        <v>2.7</v>
      </c>
      <c r="E49" s="735"/>
      <c r="F49" s="84">
        <f>E49*D49</f>
        <v>0</v>
      </c>
    </row>
    <row r="50" spans="1:6" s="29" customFormat="1" ht="38.25" x14ac:dyDescent="0.2">
      <c r="A50" s="63"/>
      <c r="B50" s="64" t="s">
        <v>442</v>
      </c>
      <c r="C50" s="66" t="s">
        <v>149</v>
      </c>
      <c r="D50" s="66">
        <v>2</v>
      </c>
      <c r="E50" s="735"/>
      <c r="F50" s="84">
        <f>E50*D50</f>
        <v>0</v>
      </c>
    </row>
    <row r="51" spans="1:6" s="29" customFormat="1" ht="114.75" x14ac:dyDescent="0.2">
      <c r="A51" s="63" t="str">
        <f>CONCATENATE($A$3,COUNTIFS($A$5:A49,"&lt;&gt;.?",$A$5:A49,"*")+1)</f>
        <v>B1.3</v>
      </c>
      <c r="B51" s="182" t="s">
        <v>443</v>
      </c>
      <c r="C51" s="66" t="s">
        <v>85</v>
      </c>
      <c r="D51" s="66">
        <f>0.9*2.1</f>
        <v>1.8900000000000001</v>
      </c>
      <c r="E51" s="735"/>
      <c r="F51" s="84">
        <f>E51*D51</f>
        <v>0</v>
      </c>
    </row>
    <row r="54" spans="1:6" s="29" customFormat="1" ht="13.5" thickBot="1" x14ac:dyDescent="0.25">
      <c r="A54" s="181"/>
      <c r="B54" s="182"/>
      <c r="C54" s="28"/>
      <c r="D54" s="183"/>
      <c r="E54" s="732"/>
      <c r="F54" s="184"/>
    </row>
    <row r="55" spans="1:6" s="177" customFormat="1" ht="17.25" thickBot="1" x14ac:dyDescent="0.35">
      <c r="A55" s="52"/>
      <c r="B55" s="176" t="str">
        <f>CONCATENATE("SKUPAJ"," ",$B$3)</f>
        <v>SKUPAJ MONTAŽERSKA DELA</v>
      </c>
      <c r="C55" s="54"/>
      <c r="D55" s="55"/>
      <c r="E55" s="689"/>
      <c r="F55" s="56">
        <f>SUM(F47:F54)</f>
        <v>0</v>
      </c>
    </row>
  </sheetData>
  <sheetProtection sheet="1" objects="1" scenarios="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6" firstPageNumber="0" fitToHeight="0" orientation="portrait" r:id="rId1"/>
  <headerFooter>
    <oddFooter>&amp;C&amp;P&amp;R&amp;"Arial Narrow,Navadno"&amp;10PZI – Galerija Emonska vrata, št. 020/2016</oddFooter>
  </headerFooter>
  <rowBreaks count="1" manualBreakCount="1">
    <brk id="46" max="5" man="1"/>
  </rowBreaks>
  <colBreaks count="1" manualBreakCount="1">
    <brk id="8"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R22"/>
  <sheetViews>
    <sheetView view="pageBreakPreview" zoomScaleNormal="100" zoomScaleSheetLayoutView="100" workbookViewId="0">
      <selection activeCell="E13" sqref="E13"/>
    </sheetView>
  </sheetViews>
  <sheetFormatPr defaultColWidth="9" defaultRowHeight="16.5" x14ac:dyDescent="0.3"/>
  <cols>
    <col min="1" max="1" width="5.85546875" style="37" customWidth="1"/>
    <col min="2" max="2" width="47.7109375" style="42" customWidth="1"/>
    <col min="3" max="3" width="5" style="36" customWidth="1"/>
    <col min="4" max="4" width="7.140625" style="48" customWidth="1"/>
    <col min="5" max="5" width="10.7109375" style="636" customWidth="1"/>
    <col min="6" max="6" width="10.140625" style="48" bestFit="1" customWidth="1"/>
    <col min="7" max="8" width="26.28515625" style="35" customWidth="1"/>
    <col min="9" max="11" width="9" style="35"/>
    <col min="12" max="12" width="7.140625" style="35" customWidth="1"/>
    <col min="13" max="16384" width="9" style="35"/>
  </cols>
  <sheetData>
    <row r="1" spans="1:6" x14ac:dyDescent="0.3">
      <c r="A1" s="45" t="s">
        <v>89</v>
      </c>
      <c r="B1" s="33" t="s">
        <v>90</v>
      </c>
      <c r="C1" s="46" t="s">
        <v>63</v>
      </c>
      <c r="D1" s="45" t="s">
        <v>91</v>
      </c>
      <c r="E1" s="686" t="s">
        <v>92</v>
      </c>
      <c r="F1" s="45" t="s">
        <v>93</v>
      </c>
    </row>
    <row r="3" spans="1:6" x14ac:dyDescent="0.3">
      <c r="A3" s="47" t="s">
        <v>240</v>
      </c>
      <c r="B3" s="145" t="s">
        <v>241</v>
      </c>
    </row>
    <row r="4" spans="1:6" x14ac:dyDescent="0.3">
      <c r="A4" s="47"/>
      <c r="B4" s="145"/>
    </row>
    <row r="5" spans="1:6" s="223" customFormat="1" ht="12.75" x14ac:dyDescent="0.2">
      <c r="B5" s="146" t="s">
        <v>242</v>
      </c>
      <c r="C5" s="147"/>
      <c r="D5" s="148"/>
      <c r="E5" s="723"/>
      <c r="F5" s="148"/>
    </row>
    <row r="6" spans="1:6" s="223" customFormat="1" ht="12.75" x14ac:dyDescent="0.2">
      <c r="B6" s="149"/>
      <c r="C6" s="150"/>
      <c r="D6" s="151"/>
      <c r="E6" s="724"/>
      <c r="F6" s="151"/>
    </row>
    <row r="7" spans="1:6" s="223" customFormat="1" ht="38.25" x14ac:dyDescent="0.2">
      <c r="A7" s="228"/>
      <c r="B7" s="149" t="s">
        <v>243</v>
      </c>
      <c r="C7" s="150"/>
      <c r="D7" s="151"/>
      <c r="E7" s="724"/>
      <c r="F7" s="151"/>
    </row>
    <row r="8" spans="1:6" s="29" customFormat="1" ht="41.25" customHeight="1" x14ac:dyDescent="0.2">
      <c r="A8" s="51"/>
      <c r="B8" s="33" t="s">
        <v>244</v>
      </c>
      <c r="C8" s="229"/>
      <c r="D8" s="230"/>
      <c r="E8" s="733"/>
      <c r="F8" s="230"/>
    </row>
    <row r="9" spans="1:6" s="29" customFormat="1" ht="15.75" customHeight="1" x14ac:dyDescent="0.2">
      <c r="A9" s="51"/>
      <c r="B9" s="155" t="s">
        <v>245</v>
      </c>
      <c r="C9" s="156"/>
      <c r="D9" s="157"/>
      <c r="E9" s="734"/>
      <c r="F9" s="157"/>
    </row>
    <row r="10" spans="1:6" s="29" customFormat="1" ht="29.25" customHeight="1" x14ac:dyDescent="0.2">
      <c r="A10" s="51"/>
      <c r="B10" s="155" t="s">
        <v>246</v>
      </c>
      <c r="C10" s="156"/>
      <c r="D10" s="157"/>
      <c r="E10" s="734"/>
      <c r="F10" s="157"/>
    </row>
    <row r="11" spans="1:6" s="29" customFormat="1" ht="51" x14ac:dyDescent="0.2">
      <c r="A11" s="51"/>
      <c r="B11" s="155" t="s">
        <v>247</v>
      </c>
      <c r="C11" s="156"/>
      <c r="D11" s="157"/>
      <c r="E11" s="734"/>
      <c r="F11" s="157"/>
    </row>
    <row r="13" spans="1:6" s="29" customFormat="1" ht="63.75" x14ac:dyDescent="0.2">
      <c r="A13" s="63" t="str">
        <f>CONCATENATE($A$3,COUNTIFS($A$5:A12,"&lt;&gt;.?",$A$5:A12,"*")+1)</f>
        <v>B2.1</v>
      </c>
      <c r="B13" s="64" t="s">
        <v>444</v>
      </c>
      <c r="C13" s="66" t="s">
        <v>85</v>
      </c>
      <c r="D13" s="98">
        <f>'B1. Montažerska d. '!D47</f>
        <v>16.5</v>
      </c>
      <c r="E13" s="727"/>
      <c r="F13" s="84">
        <f>E13*D13</f>
        <v>0</v>
      </c>
    </row>
    <row r="14" spans="1:6" s="29" customFormat="1" ht="51" x14ac:dyDescent="0.2">
      <c r="A14" s="63" t="str">
        <f>CONCATENATE($A$3,COUNTIFS($A$5:A13,"&lt;&gt;.?",$A$5:A13,"*")+1)</f>
        <v>B2.2</v>
      </c>
      <c r="B14" s="64" t="s">
        <v>351</v>
      </c>
      <c r="C14" s="66" t="s">
        <v>85</v>
      </c>
      <c r="D14" s="66">
        <f>27.9+6.4+8.8</f>
        <v>43.099999999999994</v>
      </c>
      <c r="E14" s="735"/>
      <c r="F14" s="84">
        <f>E14*D14</f>
        <v>0</v>
      </c>
    </row>
    <row r="15" spans="1:6" s="29" customFormat="1" ht="76.5" x14ac:dyDescent="0.2">
      <c r="A15" s="476" t="str">
        <f>CONCATENATE($A$3,COUNTIFS($A$5:A14,"&lt;&gt;.?",$A$5:A14,"*")+1)</f>
        <v>B2.3</v>
      </c>
      <c r="B15" s="477" t="s">
        <v>1083</v>
      </c>
      <c r="C15" s="66" t="s">
        <v>85</v>
      </c>
      <c r="D15" s="66">
        <f>2.2*(11.5+22.5+3.5)+1+17</f>
        <v>100.5</v>
      </c>
      <c r="E15" s="735"/>
      <c r="F15" s="84">
        <f>E15*D15</f>
        <v>0</v>
      </c>
    </row>
    <row r="16" spans="1:6" s="29" customFormat="1" ht="76.5" x14ac:dyDescent="0.2">
      <c r="A16" s="476" t="str">
        <f>CONCATENATE($A$3,COUNTIFS($A$5:A15,"&lt;&gt;.?",$A$5:A15,"*")+1)</f>
        <v>B2.4</v>
      </c>
      <c r="B16" s="477" t="s">
        <v>1084</v>
      </c>
      <c r="C16" s="66" t="s">
        <v>85</v>
      </c>
      <c r="D16" s="128">
        <f>'A6. Sanacijska d.'!D18</f>
        <v>179</v>
      </c>
      <c r="E16" s="735"/>
      <c r="F16" s="84">
        <f>E16*D16</f>
        <v>0</v>
      </c>
    </row>
    <row r="17" spans="1:18" s="29" customFormat="1" ht="63.75" x14ac:dyDescent="0.2">
      <c r="A17" s="476" t="str">
        <f>CONCATENATE($A$3,COUNTIFS($A$5:A16,"&lt;&gt;.?",$A$5:A16,"*")+1)</f>
        <v>B2.5</v>
      </c>
      <c r="B17" s="477" t="s">
        <v>1085</v>
      </c>
      <c r="C17" s="66"/>
      <c r="D17" s="98"/>
      <c r="E17" s="727"/>
      <c r="F17" s="84"/>
    </row>
    <row r="18" spans="1:18" s="29" customFormat="1" ht="12.75" x14ac:dyDescent="0.2">
      <c r="A18" s="63" t="s">
        <v>99</v>
      </c>
      <c r="B18" s="64" t="s">
        <v>352</v>
      </c>
      <c r="C18" s="66" t="s">
        <v>85</v>
      </c>
      <c r="D18" s="98">
        <f>D14+8.8+6.4+27.9+3.2+17</f>
        <v>106.39999999999999</v>
      </c>
      <c r="E18" s="727"/>
      <c r="F18" s="84">
        <f>E18*D18</f>
        <v>0</v>
      </c>
    </row>
    <row r="19" spans="1:18" s="29" customFormat="1" ht="12.75" x14ac:dyDescent="0.2">
      <c r="A19" s="63" t="s">
        <v>100</v>
      </c>
      <c r="B19" s="64" t="s">
        <v>353</v>
      </c>
      <c r="C19" s="66" t="s">
        <v>85</v>
      </c>
      <c r="D19" s="98">
        <f>D16</f>
        <v>179</v>
      </c>
      <c r="E19" s="727"/>
      <c r="F19" s="84">
        <f>E19*D19</f>
        <v>0</v>
      </c>
    </row>
    <row r="20" spans="1:18" s="29" customFormat="1" ht="12.75" x14ac:dyDescent="0.2">
      <c r="A20" s="63" t="s">
        <v>248</v>
      </c>
      <c r="B20" s="64" t="s">
        <v>354</v>
      </c>
      <c r="C20" s="66" t="s">
        <v>86</v>
      </c>
      <c r="D20" s="98">
        <v>69</v>
      </c>
      <c r="E20" s="727"/>
      <c r="F20" s="84">
        <f>E20*D20</f>
        <v>0</v>
      </c>
    </row>
    <row r="21" spans="1:18" ht="17.25" thickBot="1" x14ac:dyDescent="0.35">
      <c r="B21" s="35"/>
      <c r="C21" s="35"/>
      <c r="D21" s="35"/>
      <c r="E21" s="635"/>
      <c r="F21" s="35"/>
      <c r="K21" s="168"/>
      <c r="L21" s="168"/>
      <c r="M21" s="168"/>
      <c r="N21" s="168"/>
      <c r="O21" s="168"/>
      <c r="P21" s="168"/>
      <c r="Q21" s="168"/>
      <c r="R21" s="168"/>
    </row>
    <row r="22" spans="1:18" s="177" customFormat="1" ht="17.25" thickBot="1" x14ac:dyDescent="0.35">
      <c r="A22" s="52"/>
      <c r="B22" s="176" t="str">
        <f>CONCATENATE("SKUPAJ"," ",$B$3)</f>
        <v>SKUPAJ SLIKOPLESKARSKA DELA</v>
      </c>
      <c r="C22" s="54"/>
      <c r="D22" s="55"/>
      <c r="E22" s="689"/>
      <c r="F22" s="56">
        <f>SUM(F13:F21)</f>
        <v>0</v>
      </c>
    </row>
  </sheetData>
  <sheetProtection password="C688" sheet="1" formatCells="0" formatColumns="0" formatRows="0" selectLockedCells="1" sort="0"/>
  <phoneticPr fontId="29" type="noConversion"/>
  <printOptions horizontalCentered="1"/>
  <pageMargins left="0.78740157480314965" right="0.78740157480314965" top="0.74803149606299213" bottom="0.19685039370078741" header="0.51181102362204722" footer="0.51181102362204722"/>
  <pageSetup paperSize="9" scale="98" firstPageNumber="0" fitToHeight="0" orientation="portrait" r:id="rId1"/>
  <headerFooter>
    <oddFooter>&amp;C&amp;P&amp;R&amp;"Arial Narrow,Navadno"&amp;10PZI – Galerija Emonska vrata, št. 020/2016</oddFooter>
  </headerFooter>
  <colBreaks count="1" manualBreakCount="1">
    <brk id="8"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X45"/>
  <sheetViews>
    <sheetView view="pageBreakPreview" zoomScaleNormal="100" zoomScaleSheetLayoutView="100" zoomScalePageLayoutView="76" workbookViewId="0">
      <selection activeCell="E34" sqref="E34"/>
    </sheetView>
  </sheetViews>
  <sheetFormatPr defaultColWidth="9" defaultRowHeight="16.5" x14ac:dyDescent="0.3"/>
  <cols>
    <col min="1" max="1" width="5.85546875" style="37" customWidth="1"/>
    <col min="2" max="2" width="49.7109375" style="42" customWidth="1"/>
    <col min="3" max="3" width="4.28515625" style="36" customWidth="1"/>
    <col min="4" max="4" width="7.140625" style="48" customWidth="1"/>
    <col min="5" max="5" width="8.42578125" style="636" customWidth="1"/>
    <col min="6" max="6" width="11.85546875" style="48" bestFit="1" customWidth="1"/>
    <col min="7" max="8" width="26.28515625" style="35" customWidth="1"/>
    <col min="9" max="11" width="9" style="35"/>
    <col min="12" max="12" width="7.140625" style="35" customWidth="1"/>
    <col min="13" max="16384" width="9" style="35"/>
  </cols>
  <sheetData>
    <row r="1" spans="1:24" x14ac:dyDescent="0.3">
      <c r="A1" s="45" t="s">
        <v>89</v>
      </c>
      <c r="B1" s="33" t="s">
        <v>90</v>
      </c>
      <c r="C1" s="46" t="s">
        <v>63</v>
      </c>
      <c r="D1" s="45" t="s">
        <v>91</v>
      </c>
      <c r="E1" s="686" t="s">
        <v>92</v>
      </c>
      <c r="F1" s="45" t="s">
        <v>93</v>
      </c>
    </row>
    <row r="3" spans="1:24" x14ac:dyDescent="0.3">
      <c r="A3" s="47" t="s">
        <v>249</v>
      </c>
      <c r="B3" s="145" t="s">
        <v>284</v>
      </c>
    </row>
    <row r="4" spans="1:24" x14ac:dyDescent="0.3">
      <c r="A4" s="47"/>
      <c r="B4" s="145"/>
    </row>
    <row r="5" spans="1:24" s="29" customFormat="1" ht="12.75" x14ac:dyDescent="0.2">
      <c r="B5" s="146" t="s">
        <v>251</v>
      </c>
      <c r="C5" s="147"/>
      <c r="D5" s="148"/>
      <c r="E5" s="723"/>
      <c r="F5" s="148"/>
    </row>
    <row r="6" spans="1:24" s="29" customFormat="1" ht="12.75" x14ac:dyDescent="0.2">
      <c r="B6" s="149"/>
      <c r="C6" s="150"/>
      <c r="D6" s="151"/>
      <c r="E6" s="724"/>
      <c r="F6" s="151"/>
    </row>
    <row r="7" spans="1:24" s="219" customFormat="1" ht="12.75" x14ac:dyDescent="0.2">
      <c r="A7" s="191"/>
      <c r="B7" s="214" t="s">
        <v>103</v>
      </c>
      <c r="C7" s="191"/>
      <c r="D7" s="191"/>
      <c r="E7" s="725"/>
      <c r="F7" s="191"/>
      <c r="G7" s="215"/>
      <c r="H7" s="191"/>
      <c r="I7" s="191"/>
      <c r="J7" s="215"/>
      <c r="K7" s="191"/>
      <c r="L7" s="191"/>
      <c r="M7" s="191"/>
      <c r="N7" s="191"/>
      <c r="O7" s="191"/>
      <c r="P7" s="216"/>
      <c r="Q7" s="217"/>
      <c r="R7" s="191"/>
      <c r="S7" s="218"/>
      <c r="T7" s="218"/>
      <c r="U7" s="191"/>
      <c r="V7" s="191"/>
      <c r="W7" s="191"/>
      <c r="X7" s="191"/>
    </row>
    <row r="8" spans="1:24" s="219" customFormat="1" ht="12.75" x14ac:dyDescent="0.2">
      <c r="A8" s="191"/>
      <c r="B8" s="214" t="s">
        <v>285</v>
      </c>
      <c r="D8" s="191"/>
      <c r="E8" s="725"/>
      <c r="F8" s="191"/>
      <c r="G8" s="215"/>
      <c r="H8" s="191"/>
      <c r="I8" s="191"/>
      <c r="J8" s="215"/>
      <c r="K8" s="191"/>
      <c r="L8" s="191"/>
      <c r="M8" s="191"/>
      <c r="N8" s="191"/>
      <c r="O8" s="191"/>
      <c r="P8" s="216"/>
      <c r="Q8" s="217"/>
      <c r="R8" s="191"/>
      <c r="S8" s="218"/>
      <c r="T8" s="191"/>
      <c r="U8" s="191"/>
      <c r="V8" s="191"/>
      <c r="W8" s="191"/>
      <c r="X8" s="191"/>
    </row>
    <row r="9" spans="1:24" s="219" customFormat="1" ht="12.75" x14ac:dyDescent="0.2">
      <c r="A9" s="191"/>
      <c r="B9" s="214" t="s">
        <v>286</v>
      </c>
      <c r="D9" s="191"/>
      <c r="E9" s="725"/>
      <c r="F9" s="191"/>
      <c r="G9" s="215"/>
      <c r="H9" s="191"/>
      <c r="I9" s="191"/>
      <c r="J9" s="215"/>
      <c r="K9" s="191"/>
      <c r="L9" s="191"/>
      <c r="M9" s="191"/>
      <c r="N9" s="191"/>
      <c r="O9" s="191"/>
      <c r="P9" s="216"/>
      <c r="Q9" s="217"/>
      <c r="R9" s="191"/>
      <c r="S9" s="218"/>
      <c r="T9" s="191"/>
      <c r="U9" s="191"/>
      <c r="V9" s="191"/>
      <c r="W9" s="191"/>
      <c r="X9" s="191"/>
    </row>
    <row r="10" spans="1:24" s="219" customFormat="1" ht="12.75" x14ac:dyDescent="0.2">
      <c r="A10" s="191"/>
      <c r="B10" s="214"/>
      <c r="D10" s="191"/>
      <c r="E10" s="725"/>
      <c r="F10" s="191"/>
      <c r="G10" s="215"/>
      <c r="H10" s="191"/>
      <c r="I10" s="191"/>
      <c r="J10" s="215"/>
      <c r="K10" s="191"/>
      <c r="L10" s="191"/>
      <c r="M10" s="191"/>
      <c r="N10" s="191"/>
      <c r="O10" s="191"/>
      <c r="P10" s="216"/>
      <c r="Q10" s="217"/>
      <c r="R10" s="191"/>
      <c r="S10" s="218"/>
      <c r="T10" s="191"/>
      <c r="U10" s="191"/>
      <c r="V10" s="191"/>
      <c r="W10" s="191"/>
      <c r="X10" s="191"/>
    </row>
    <row r="11" spans="1:24" s="219" customFormat="1" ht="12.75" x14ac:dyDescent="0.2">
      <c r="A11" s="191"/>
      <c r="B11" s="214" t="s">
        <v>287</v>
      </c>
      <c r="D11" s="191"/>
      <c r="E11" s="725"/>
      <c r="F11" s="191"/>
      <c r="G11" s="215"/>
      <c r="H11" s="191"/>
      <c r="I11" s="191"/>
      <c r="J11" s="215"/>
      <c r="K11" s="191"/>
      <c r="L11" s="191"/>
      <c r="M11" s="191"/>
      <c r="N11" s="191"/>
      <c r="O11" s="191"/>
      <c r="P11" s="216"/>
      <c r="Q11" s="217"/>
      <c r="R11" s="191"/>
      <c r="S11" s="218"/>
      <c r="T11" s="191"/>
      <c r="U11" s="220"/>
      <c r="V11" s="191"/>
      <c r="W11" s="191"/>
      <c r="X11" s="192"/>
    </row>
    <row r="12" spans="1:24" s="219" customFormat="1" ht="12.75" x14ac:dyDescent="0.2">
      <c r="A12" s="191"/>
      <c r="B12" s="214" t="s">
        <v>288</v>
      </c>
      <c r="D12" s="191"/>
      <c r="E12" s="725"/>
      <c r="F12" s="191"/>
      <c r="G12" s="215"/>
      <c r="H12" s="191"/>
      <c r="I12" s="191"/>
      <c r="J12" s="215"/>
      <c r="K12" s="216"/>
      <c r="L12" s="191"/>
      <c r="M12" s="191"/>
      <c r="N12" s="191"/>
      <c r="O12" s="191"/>
      <c r="P12" s="216"/>
      <c r="Q12" s="217"/>
      <c r="R12" s="191"/>
      <c r="S12" s="218"/>
      <c r="T12" s="191"/>
      <c r="U12" s="220"/>
      <c r="V12" s="191"/>
      <c r="W12" s="191"/>
      <c r="X12" s="192"/>
    </row>
    <row r="13" spans="1:24" s="219" customFormat="1" ht="12.75" x14ac:dyDescent="0.2">
      <c r="A13" s="191"/>
      <c r="B13" s="214" t="s">
        <v>289</v>
      </c>
      <c r="D13" s="191"/>
      <c r="E13" s="725"/>
      <c r="F13" s="191"/>
      <c r="G13" s="215"/>
      <c r="H13" s="191"/>
      <c r="I13" s="191"/>
      <c r="J13" s="215"/>
      <c r="K13" s="221"/>
      <c r="L13" s="191"/>
      <c r="M13" s="191"/>
      <c r="N13" s="191"/>
      <c r="O13" s="191"/>
      <c r="P13" s="216"/>
      <c r="Q13" s="217"/>
      <c r="R13" s="191"/>
      <c r="S13" s="218"/>
      <c r="T13" s="191"/>
      <c r="U13" s="217"/>
      <c r="V13" s="216"/>
      <c r="W13" s="222"/>
      <c r="X13" s="192"/>
    </row>
    <row r="14" spans="1:24" s="219" customFormat="1" ht="12.75" x14ac:dyDescent="0.2">
      <c r="A14" s="191"/>
      <c r="B14" s="214" t="s">
        <v>290</v>
      </c>
      <c r="D14" s="191"/>
      <c r="E14" s="725"/>
      <c r="F14" s="191"/>
      <c r="G14" s="215"/>
      <c r="H14" s="191"/>
      <c r="I14" s="191"/>
      <c r="J14" s="215"/>
      <c r="K14" s="221"/>
      <c r="L14" s="191"/>
      <c r="M14" s="191"/>
      <c r="N14" s="191"/>
      <c r="O14" s="191"/>
      <c r="P14" s="216"/>
      <c r="Q14" s="217"/>
      <c r="R14" s="191"/>
      <c r="S14" s="218"/>
      <c r="T14" s="191"/>
      <c r="U14" s="217"/>
      <c r="V14" s="216"/>
      <c r="W14" s="222"/>
    </row>
    <row r="15" spans="1:24" s="219" customFormat="1" ht="12.75" x14ac:dyDescent="0.2">
      <c r="A15" s="191"/>
      <c r="B15" s="214" t="s">
        <v>291</v>
      </c>
      <c r="D15" s="191"/>
      <c r="E15" s="725"/>
      <c r="F15" s="191"/>
      <c r="G15" s="215"/>
      <c r="H15" s="191"/>
      <c r="I15" s="191"/>
      <c r="J15" s="215"/>
      <c r="K15" s="221"/>
      <c r="L15" s="191"/>
      <c r="M15" s="191"/>
      <c r="N15" s="191"/>
      <c r="O15" s="191"/>
      <c r="P15" s="216"/>
      <c r="Q15" s="217"/>
      <c r="R15" s="191"/>
      <c r="S15" s="218"/>
      <c r="T15" s="191"/>
      <c r="U15" s="217"/>
      <c r="V15" s="216"/>
      <c r="W15" s="222"/>
    </row>
    <row r="16" spans="1:24" s="219" customFormat="1" ht="12.75" x14ac:dyDescent="0.2">
      <c r="A16" s="191"/>
      <c r="B16" s="214" t="s">
        <v>292</v>
      </c>
      <c r="D16" s="191"/>
      <c r="E16" s="725"/>
      <c r="F16" s="191"/>
      <c r="G16" s="215"/>
      <c r="H16" s="191"/>
      <c r="I16" s="191"/>
      <c r="J16" s="215"/>
      <c r="K16" s="221"/>
      <c r="L16" s="191"/>
      <c r="M16" s="191"/>
      <c r="N16" s="191"/>
      <c r="O16" s="191"/>
      <c r="P16" s="216"/>
      <c r="Q16" s="217"/>
      <c r="R16" s="191"/>
      <c r="S16" s="218"/>
      <c r="T16" s="191"/>
      <c r="U16" s="217"/>
      <c r="V16" s="216"/>
      <c r="W16" s="222"/>
    </row>
    <row r="17" spans="1:23" s="219" customFormat="1" ht="12.75" x14ac:dyDescent="0.2">
      <c r="A17" s="191"/>
      <c r="B17" s="214" t="s">
        <v>293</v>
      </c>
      <c r="D17" s="191"/>
      <c r="E17" s="725"/>
      <c r="F17" s="191"/>
      <c r="G17" s="215"/>
      <c r="H17" s="191"/>
      <c r="I17" s="191"/>
      <c r="J17" s="215"/>
      <c r="K17" s="221"/>
      <c r="L17" s="191"/>
      <c r="M17" s="191"/>
      <c r="N17" s="191"/>
      <c r="O17" s="191"/>
      <c r="P17" s="216"/>
      <c r="Q17" s="217"/>
      <c r="R17" s="191"/>
      <c r="S17" s="218"/>
      <c r="T17" s="191"/>
      <c r="U17" s="217"/>
      <c r="V17" s="216"/>
      <c r="W17" s="222"/>
    </row>
    <row r="18" spans="1:23" s="219" customFormat="1" ht="12.75" x14ac:dyDescent="0.2">
      <c r="A18" s="191"/>
      <c r="B18" s="223" t="s">
        <v>294</v>
      </c>
      <c r="D18" s="191"/>
      <c r="E18" s="725"/>
      <c r="F18" s="191"/>
      <c r="G18" s="215"/>
      <c r="H18" s="191"/>
      <c r="I18" s="191"/>
      <c r="J18" s="215"/>
      <c r="K18" s="221"/>
      <c r="L18" s="191"/>
      <c r="M18" s="191"/>
      <c r="N18" s="191"/>
      <c r="O18" s="191"/>
      <c r="P18" s="216"/>
      <c r="Q18" s="217"/>
      <c r="R18" s="191"/>
      <c r="S18" s="218"/>
      <c r="T18" s="191"/>
      <c r="U18" s="217"/>
      <c r="V18" s="216"/>
      <c r="W18" s="222"/>
    </row>
    <row r="19" spans="1:23" s="219" customFormat="1" ht="12.75" x14ac:dyDescent="0.2">
      <c r="A19" s="191"/>
      <c r="B19" s="223" t="s">
        <v>295</v>
      </c>
      <c r="D19" s="216"/>
      <c r="E19" s="726"/>
      <c r="F19" s="216"/>
      <c r="G19" s="224"/>
      <c r="H19" s="216"/>
      <c r="I19" s="216"/>
      <c r="J19" s="215"/>
      <c r="K19" s="221"/>
      <c r="L19" s="191"/>
      <c r="M19" s="191"/>
      <c r="N19" s="191"/>
      <c r="O19" s="191"/>
      <c r="P19" s="216"/>
      <c r="Q19" s="217"/>
      <c r="R19" s="191"/>
      <c r="S19" s="218"/>
      <c r="T19" s="191"/>
      <c r="U19" s="217"/>
      <c r="V19" s="216"/>
      <c r="W19" s="222"/>
    </row>
    <row r="20" spans="1:23" s="219" customFormat="1" ht="12.75" x14ac:dyDescent="0.2">
      <c r="A20" s="191"/>
      <c r="B20" s="223" t="s">
        <v>319</v>
      </c>
      <c r="D20" s="216"/>
      <c r="E20" s="726"/>
      <c r="F20" s="216"/>
      <c r="G20" s="224"/>
      <c r="H20" s="216"/>
      <c r="I20" s="216"/>
      <c r="J20" s="215"/>
      <c r="K20" s="221"/>
      <c r="L20" s="191"/>
      <c r="M20" s="191"/>
      <c r="N20" s="191"/>
      <c r="O20" s="191"/>
      <c r="P20" s="216"/>
      <c r="Q20" s="217"/>
      <c r="R20" s="191"/>
      <c r="S20" s="218"/>
      <c r="T20" s="191"/>
      <c r="U20" s="217"/>
      <c r="V20" s="216"/>
      <c r="W20" s="222"/>
    </row>
    <row r="21" spans="1:23" s="219" customFormat="1" ht="12.75" x14ac:dyDescent="0.2">
      <c r="A21" s="191"/>
      <c r="B21" s="214" t="s">
        <v>296</v>
      </c>
      <c r="D21" s="216"/>
      <c r="E21" s="726"/>
      <c r="F21" s="216"/>
      <c r="G21" s="224"/>
      <c r="H21" s="216"/>
      <c r="I21" s="216"/>
      <c r="J21" s="215"/>
      <c r="K21" s="221"/>
      <c r="L21" s="191"/>
      <c r="M21" s="191"/>
      <c r="N21" s="191"/>
      <c r="O21" s="191"/>
      <c r="P21" s="216"/>
      <c r="Q21" s="217"/>
      <c r="R21" s="191"/>
      <c r="S21" s="218"/>
      <c r="T21" s="191"/>
      <c r="U21" s="217"/>
      <c r="V21" s="216"/>
      <c r="W21" s="222"/>
    </row>
    <row r="22" spans="1:23" s="219" customFormat="1" ht="12.75" x14ac:dyDescent="0.2">
      <c r="A22" s="191"/>
      <c r="B22" s="214" t="s">
        <v>297</v>
      </c>
      <c r="D22" s="191"/>
      <c r="E22" s="725"/>
      <c r="F22" s="191"/>
      <c r="G22" s="215"/>
      <c r="H22" s="191"/>
      <c r="I22" s="191"/>
      <c r="J22" s="225"/>
      <c r="K22" s="221"/>
      <c r="L22" s="191"/>
      <c r="M22" s="191"/>
      <c r="N22" s="191"/>
      <c r="O22" s="191"/>
      <c r="P22" s="216"/>
      <c r="Q22" s="217"/>
      <c r="R22" s="191"/>
      <c r="S22" s="218"/>
      <c r="T22" s="191"/>
      <c r="U22" s="217"/>
      <c r="V22" s="216"/>
      <c r="W22" s="222"/>
    </row>
    <row r="23" spans="1:23" s="219" customFormat="1" ht="12.75" x14ac:dyDescent="0.2">
      <c r="A23" s="191"/>
      <c r="B23" s="214" t="s">
        <v>298</v>
      </c>
      <c r="D23" s="191"/>
      <c r="E23" s="725"/>
      <c r="F23" s="191"/>
      <c r="G23" s="215"/>
      <c r="H23" s="191"/>
      <c r="I23" s="191"/>
      <c r="J23" s="225"/>
      <c r="K23" s="221"/>
      <c r="L23" s="191"/>
      <c r="M23" s="191"/>
      <c r="N23" s="191"/>
      <c r="O23" s="191"/>
      <c r="P23" s="216"/>
      <c r="Q23" s="217"/>
      <c r="R23" s="191"/>
      <c r="S23" s="218"/>
      <c r="T23" s="191"/>
      <c r="U23" s="217"/>
      <c r="V23" s="216"/>
      <c r="W23" s="222"/>
    </row>
    <row r="24" spans="1:23" s="219" customFormat="1" ht="12.75" x14ac:dyDescent="0.2">
      <c r="A24" s="191"/>
      <c r="B24" s="214" t="s">
        <v>299</v>
      </c>
      <c r="D24" s="191"/>
      <c r="E24" s="725"/>
      <c r="F24" s="191"/>
      <c r="G24" s="215"/>
      <c r="H24" s="191"/>
      <c r="I24" s="191"/>
      <c r="J24" s="215"/>
      <c r="K24" s="221"/>
      <c r="L24" s="191"/>
      <c r="M24" s="191"/>
      <c r="N24" s="191"/>
      <c r="O24" s="191"/>
      <c r="P24" s="216"/>
      <c r="Q24" s="217"/>
      <c r="R24" s="191"/>
      <c r="S24" s="218"/>
      <c r="T24" s="191"/>
      <c r="U24" s="217"/>
      <c r="V24" s="216"/>
      <c r="W24" s="226"/>
    </row>
    <row r="25" spans="1:23" s="219" customFormat="1" ht="12.75" x14ac:dyDescent="0.2">
      <c r="A25" s="191"/>
      <c r="B25" s="214" t="s">
        <v>300</v>
      </c>
      <c r="D25" s="191"/>
      <c r="E25" s="725"/>
      <c r="F25" s="191"/>
      <c r="G25" s="215"/>
      <c r="H25" s="191"/>
      <c r="I25" s="191"/>
      <c r="J25" s="215"/>
      <c r="K25" s="221"/>
      <c r="L25" s="191"/>
      <c r="M25" s="191"/>
      <c r="N25" s="191"/>
      <c r="O25" s="191"/>
      <c r="P25" s="216"/>
      <c r="Q25" s="217"/>
      <c r="R25" s="191"/>
      <c r="S25" s="218"/>
      <c r="T25" s="191"/>
      <c r="U25" s="217"/>
      <c r="V25" s="216"/>
      <c r="W25" s="227"/>
    </row>
    <row r="26" spans="1:23" s="219" customFormat="1" ht="12.75" x14ac:dyDescent="0.2">
      <c r="A26" s="191"/>
      <c r="B26" s="214"/>
      <c r="D26" s="191"/>
      <c r="E26" s="725"/>
      <c r="F26" s="191"/>
      <c r="G26" s="215"/>
      <c r="H26" s="191"/>
      <c r="I26" s="191"/>
      <c r="J26" s="215"/>
      <c r="K26" s="221"/>
      <c r="L26" s="191"/>
      <c r="M26" s="191"/>
      <c r="N26" s="191"/>
      <c r="O26" s="191"/>
      <c r="P26" s="216"/>
      <c r="Q26" s="217"/>
      <c r="R26" s="191"/>
      <c r="S26" s="218"/>
      <c r="T26" s="191"/>
      <c r="U26" s="217"/>
      <c r="V26" s="216"/>
      <c r="W26" s="227"/>
    </row>
    <row r="27" spans="1:23" s="219" customFormat="1" ht="12.75" x14ac:dyDescent="0.2">
      <c r="A27" s="191"/>
      <c r="B27" s="214" t="s">
        <v>301</v>
      </c>
      <c r="D27" s="191"/>
      <c r="E27" s="725"/>
      <c r="F27" s="191"/>
      <c r="G27" s="215"/>
      <c r="H27" s="191"/>
      <c r="I27" s="191"/>
      <c r="J27" s="215"/>
      <c r="K27" s="221"/>
      <c r="L27" s="191"/>
      <c r="M27" s="191"/>
      <c r="N27" s="191"/>
      <c r="O27" s="191"/>
      <c r="P27" s="216"/>
      <c r="Q27" s="217"/>
      <c r="R27" s="191"/>
      <c r="S27" s="218"/>
      <c r="T27" s="191"/>
      <c r="U27" s="217"/>
      <c r="V27" s="216"/>
      <c r="W27" s="227"/>
    </row>
    <row r="28" spans="1:23" s="219" customFormat="1" ht="12.75" x14ac:dyDescent="0.2">
      <c r="A28" s="191"/>
      <c r="B28" s="214" t="s">
        <v>302</v>
      </c>
      <c r="D28" s="191"/>
      <c r="E28" s="725"/>
      <c r="F28" s="191"/>
      <c r="G28" s="215"/>
      <c r="H28" s="191"/>
      <c r="I28" s="191"/>
      <c r="J28" s="215"/>
      <c r="K28" s="221"/>
      <c r="L28" s="191"/>
      <c r="M28" s="191"/>
      <c r="N28" s="191"/>
      <c r="O28" s="191"/>
      <c r="P28" s="216"/>
      <c r="Q28" s="217"/>
      <c r="R28" s="191"/>
      <c r="S28" s="218"/>
      <c r="T28" s="191"/>
      <c r="U28" s="217"/>
      <c r="V28" s="216"/>
      <c r="W28" s="227"/>
    </row>
    <row r="29" spans="1:23" s="219" customFormat="1" ht="12.75" x14ac:dyDescent="0.2">
      <c r="A29" s="191"/>
      <c r="B29" s="214" t="s">
        <v>303</v>
      </c>
      <c r="D29" s="191"/>
      <c r="E29" s="725"/>
      <c r="F29" s="191"/>
      <c r="G29" s="215"/>
      <c r="H29" s="191"/>
      <c r="I29" s="191"/>
      <c r="J29" s="215"/>
      <c r="K29" s="221"/>
      <c r="L29" s="191"/>
      <c r="M29" s="191"/>
      <c r="N29" s="191"/>
      <c r="O29" s="191"/>
      <c r="P29" s="216"/>
      <c r="Q29" s="217"/>
      <c r="R29" s="191"/>
      <c r="S29" s="218"/>
      <c r="T29" s="191"/>
      <c r="U29" s="217"/>
      <c r="V29" s="216"/>
      <c r="W29" s="227"/>
    </row>
    <row r="30" spans="1:23" s="219" customFormat="1" ht="12.75" x14ac:dyDescent="0.2">
      <c r="A30" s="191"/>
      <c r="B30" s="214" t="s">
        <v>304</v>
      </c>
      <c r="D30" s="191"/>
      <c r="E30" s="725"/>
      <c r="F30" s="191"/>
      <c r="G30" s="215"/>
      <c r="H30" s="191"/>
      <c r="I30" s="191"/>
      <c r="J30" s="215"/>
      <c r="K30" s="221"/>
      <c r="L30" s="191"/>
      <c r="M30" s="191"/>
      <c r="N30" s="191"/>
      <c r="O30" s="191"/>
      <c r="P30" s="216"/>
      <c r="Q30" s="217"/>
      <c r="R30" s="191"/>
      <c r="S30" s="218"/>
      <c r="T30" s="191"/>
      <c r="U30" s="217"/>
      <c r="V30" s="216"/>
      <c r="W30" s="227"/>
    </row>
    <row r="31" spans="1:23" s="219" customFormat="1" ht="12.75" x14ac:dyDescent="0.2">
      <c r="A31" s="191"/>
      <c r="B31" s="214" t="s">
        <v>305</v>
      </c>
      <c r="D31" s="191"/>
      <c r="E31" s="725"/>
      <c r="F31" s="191"/>
      <c r="G31" s="215"/>
      <c r="H31" s="191"/>
      <c r="I31" s="191"/>
      <c r="J31" s="215"/>
      <c r="K31" s="221"/>
      <c r="L31" s="191"/>
      <c r="M31" s="191"/>
      <c r="N31" s="191"/>
      <c r="O31" s="191"/>
      <c r="P31" s="216"/>
      <c r="Q31" s="217"/>
      <c r="R31" s="191"/>
      <c r="S31" s="218"/>
      <c r="T31" s="191"/>
      <c r="U31" s="217"/>
      <c r="V31" s="216"/>
      <c r="W31" s="227"/>
    </row>
    <row r="32" spans="1:23" s="219" customFormat="1" ht="12.75" x14ac:dyDescent="0.2">
      <c r="A32" s="191"/>
      <c r="B32" s="215"/>
      <c r="D32" s="191"/>
      <c r="E32" s="725"/>
      <c r="F32" s="191"/>
      <c r="G32" s="215"/>
      <c r="H32" s="191"/>
      <c r="I32" s="191"/>
      <c r="J32" s="215"/>
      <c r="K32" s="221"/>
      <c r="L32" s="191"/>
      <c r="M32" s="191"/>
      <c r="N32" s="191"/>
      <c r="O32" s="191"/>
      <c r="P32" s="216"/>
      <c r="Q32" s="217"/>
      <c r="R32" s="191"/>
      <c r="S32" s="218"/>
      <c r="T32" s="191"/>
      <c r="U32" s="217"/>
      <c r="V32" s="216"/>
      <c r="W32" s="227"/>
    </row>
    <row r="34" spans="1:7" s="29" customFormat="1" ht="395.25" x14ac:dyDescent="0.2">
      <c r="A34" s="63" t="str">
        <f>CONCATENATE($A$3,COUNTIFS($A$5:A33,"&lt;&gt;.?",$A$5:A33,"*")+1)</f>
        <v>B3.1</v>
      </c>
      <c r="B34" s="64" t="s">
        <v>1086</v>
      </c>
      <c r="C34" s="66" t="s">
        <v>85</v>
      </c>
      <c r="D34" s="98">
        <v>181</v>
      </c>
      <c r="E34" s="727"/>
      <c r="F34" s="84">
        <f>E34*D34</f>
        <v>0</v>
      </c>
    </row>
    <row r="35" spans="1:7" s="29" customFormat="1" ht="318.75" x14ac:dyDescent="0.2">
      <c r="A35" s="92" t="str">
        <f>CONCATENATE($A$3,COUNTIFS($A$5:A34,"&lt;&gt;.?",$A$5:A34,"*")+1)</f>
        <v>B3.2</v>
      </c>
      <c r="B35" s="99" t="s">
        <v>446</v>
      </c>
      <c r="C35" s="100"/>
      <c r="D35" s="101"/>
      <c r="E35" s="728"/>
      <c r="F35" s="93"/>
    </row>
    <row r="36" spans="1:7" s="29" customFormat="1" ht="25.5" x14ac:dyDescent="0.2">
      <c r="A36" s="94"/>
      <c r="B36" s="102" t="s">
        <v>310</v>
      </c>
      <c r="C36" s="103"/>
      <c r="D36" s="104"/>
      <c r="E36" s="729"/>
      <c r="F36" s="95"/>
    </row>
    <row r="37" spans="1:7" s="29" customFormat="1" ht="12.75" x14ac:dyDescent="0.2">
      <c r="A37" s="94"/>
      <c r="B37" s="102" t="s">
        <v>308</v>
      </c>
      <c r="C37" s="103" t="s">
        <v>283</v>
      </c>
      <c r="D37" s="104">
        <v>409.5</v>
      </c>
      <c r="E37" s="729"/>
      <c r="F37" s="95"/>
    </row>
    <row r="38" spans="1:7" s="29" customFormat="1" ht="12.75" x14ac:dyDescent="0.2">
      <c r="A38" s="94"/>
      <c r="B38" s="102" t="s">
        <v>309</v>
      </c>
      <c r="C38" s="103" t="s">
        <v>283</v>
      </c>
      <c r="D38" s="104">
        <v>147</v>
      </c>
      <c r="E38" s="729"/>
      <c r="F38" s="95"/>
    </row>
    <row r="39" spans="1:7" s="29" customFormat="1" ht="12.75" x14ac:dyDescent="0.2">
      <c r="A39" s="96"/>
      <c r="B39" s="105" t="s">
        <v>355</v>
      </c>
      <c r="C39" s="106" t="s">
        <v>86</v>
      </c>
      <c r="D39" s="107">
        <v>14.6</v>
      </c>
      <c r="E39" s="730"/>
      <c r="F39" s="97">
        <f>E39*D39</f>
        <v>0</v>
      </c>
    </row>
    <row r="40" spans="1:7" s="29" customFormat="1" ht="25.5" x14ac:dyDescent="0.2">
      <c r="A40" s="92" t="str">
        <f>CONCATENATE($A$3,COUNTIFS($A$5:A39,"&lt;&gt;.?",$A$5:A39,"*")+1)</f>
        <v>B3.3</v>
      </c>
      <c r="B40" s="64" t="s">
        <v>445</v>
      </c>
      <c r="C40" s="66" t="s">
        <v>86</v>
      </c>
      <c r="D40" s="98">
        <v>75</v>
      </c>
      <c r="E40" s="727"/>
      <c r="F40" s="84">
        <f>E40*D40</f>
        <v>0</v>
      </c>
    </row>
    <row r="41" spans="1:7" s="29" customFormat="1" ht="38.25" x14ac:dyDescent="0.2">
      <c r="A41" s="92" t="str">
        <f>CONCATENATE($A$3,COUNTIFS($A$5:A40,"&lt;&gt;.?",$A$5:A40,"*")+1)</f>
        <v>B3.4</v>
      </c>
      <c r="B41" s="64" t="s">
        <v>1087</v>
      </c>
      <c r="C41" s="66" t="s">
        <v>239</v>
      </c>
      <c r="D41" s="98">
        <v>2</v>
      </c>
      <c r="E41" s="727"/>
      <c r="F41" s="84">
        <f>E41*D41</f>
        <v>0</v>
      </c>
    </row>
    <row r="42" spans="1:7" s="168" customFormat="1" ht="63.75" x14ac:dyDescent="0.3">
      <c r="A42" s="92" t="str">
        <f>CONCATENATE($A$3,COUNTIFS($A$5:A41,"&lt;&gt;.?",$A$5:A41,"*")+1)</f>
        <v>B3.5</v>
      </c>
      <c r="B42" s="77" t="s">
        <v>1088</v>
      </c>
      <c r="C42" s="78" t="s">
        <v>149</v>
      </c>
      <c r="D42" s="79">
        <v>1</v>
      </c>
      <c r="E42" s="715"/>
      <c r="F42" s="84">
        <f>D42*E42</f>
        <v>0</v>
      </c>
      <c r="G42" s="35"/>
    </row>
    <row r="43" spans="1:7" s="168" customFormat="1" ht="229.5" x14ac:dyDescent="0.3">
      <c r="A43" s="462" t="str">
        <f>CONCATENATE($A$3,COUNTIFS($A$5:A42,"&lt;&gt;.?",$A$5:A42,"*")+1)</f>
        <v>B3.6</v>
      </c>
      <c r="B43" s="465" t="s">
        <v>1089</v>
      </c>
      <c r="C43" s="466" t="s">
        <v>85</v>
      </c>
      <c r="D43" s="464">
        <v>1.9</v>
      </c>
      <c r="E43" s="731"/>
      <c r="F43" s="463">
        <f>D43*E43</f>
        <v>0</v>
      </c>
      <c r="G43" s="35"/>
    </row>
    <row r="44" spans="1:7" s="29" customFormat="1" ht="16.5" customHeight="1" thickBot="1" x14ac:dyDescent="0.25">
      <c r="A44" s="181"/>
      <c r="B44" s="182"/>
      <c r="C44" s="28"/>
      <c r="D44" s="183"/>
      <c r="E44" s="732"/>
      <c r="F44" s="184"/>
    </row>
    <row r="45" spans="1:7" s="177" customFormat="1" ht="17.25" thickBot="1" x14ac:dyDescent="0.35">
      <c r="A45" s="52"/>
      <c r="B45" s="176" t="str">
        <f>CONCATENATE("SKUPAJ"," ",B3)</f>
        <v>SKUPAJ TLAKARSKA, TERAZZERSKA DELA</v>
      </c>
      <c r="C45" s="54"/>
      <c r="D45" s="55"/>
      <c r="E45" s="689"/>
      <c r="F45" s="56">
        <f>SUM(F33:F44)</f>
        <v>0</v>
      </c>
    </row>
  </sheetData>
  <sheetProtection sheet="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7" firstPageNumber="0" fitToHeight="0" orientation="portrait" r:id="rId1"/>
  <headerFooter>
    <oddFooter>&amp;C&amp;P&amp;R&amp;"Arial Narrow,Navadno"&amp;10PZI – Galerija Emonska vrata, št. 020/2016</oddFooter>
  </headerFooter>
  <rowBreaks count="2" manualBreakCount="2">
    <brk id="32" max="5" man="1"/>
    <brk id="39" max="5" man="1"/>
  </rowBreaks>
  <colBreaks count="1" manualBreakCount="1">
    <brk id="8"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U22"/>
  <sheetViews>
    <sheetView view="pageBreakPreview" zoomScaleNormal="100" zoomScaleSheetLayoutView="100" zoomScalePageLayoutView="55" workbookViewId="0">
      <selection activeCell="B2" sqref="B2"/>
    </sheetView>
  </sheetViews>
  <sheetFormatPr defaultColWidth="9.140625" defaultRowHeight="15" x14ac:dyDescent="0.25"/>
  <cols>
    <col min="1" max="1" width="5.85546875" style="209" customWidth="1"/>
    <col min="2" max="2" width="67" style="209" bestFit="1" customWidth="1"/>
    <col min="3" max="3" width="16.140625" style="168" customWidth="1"/>
    <col min="4" max="4" width="60.7109375" style="168" customWidth="1"/>
    <col min="5" max="5" width="60.42578125" style="168" customWidth="1"/>
    <col min="6" max="8" width="26.28515625" style="168" customWidth="1"/>
    <col min="9" max="9" width="27" style="168" customWidth="1"/>
    <col min="10" max="10" width="31.28515625" style="168" customWidth="1"/>
    <col min="11" max="11" width="21.42578125" style="168" customWidth="1"/>
    <col min="12" max="12" width="27" style="168" customWidth="1"/>
    <col min="13" max="13" width="43.140625" style="168" customWidth="1"/>
    <col min="14" max="17" width="27" style="168" customWidth="1"/>
    <col min="18" max="18" width="24.85546875" style="168" customWidth="1"/>
    <col min="19" max="21" width="8.85546875" style="168" customWidth="1"/>
    <col min="22" max="16384" width="9.140625" style="209"/>
  </cols>
  <sheetData>
    <row r="1" spans="1:2" ht="14.1" customHeight="1" x14ac:dyDescent="0.25"/>
    <row r="2" spans="1:2" ht="20.100000000000001" customHeight="1" x14ac:dyDescent="0.25">
      <c r="A2" s="185" t="s">
        <v>101</v>
      </c>
      <c r="B2" s="185" t="s">
        <v>333</v>
      </c>
    </row>
    <row r="3" spans="1:2" x14ac:dyDescent="0.25">
      <c r="A3" s="210"/>
      <c r="B3" s="210"/>
    </row>
    <row r="4" spans="1:2" x14ac:dyDescent="0.25">
      <c r="A4" s="211"/>
      <c r="B4" s="210" t="s">
        <v>252</v>
      </c>
    </row>
    <row r="5" spans="1:2" x14ac:dyDescent="0.25">
      <c r="A5" s="211"/>
      <c r="B5" s="210" t="s">
        <v>253</v>
      </c>
    </row>
    <row r="6" spans="1:2" x14ac:dyDescent="0.25">
      <c r="A6" s="211"/>
      <c r="B6" s="210" t="s">
        <v>254</v>
      </c>
    </row>
    <row r="7" spans="1:2" x14ac:dyDescent="0.25">
      <c r="A7" s="211"/>
      <c r="B7" s="210" t="s">
        <v>103</v>
      </c>
    </row>
    <row r="8" spans="1:2" x14ac:dyDescent="0.25">
      <c r="A8" s="211"/>
      <c r="B8" s="210" t="s">
        <v>255</v>
      </c>
    </row>
    <row r="9" spans="1:2" x14ac:dyDescent="0.25">
      <c r="A9" s="211"/>
      <c r="B9" s="210" t="s">
        <v>256</v>
      </c>
    </row>
    <row r="10" spans="1:2" x14ac:dyDescent="0.25">
      <c r="A10" s="212"/>
      <c r="B10" s="185"/>
    </row>
    <row r="11" spans="1:2" x14ac:dyDescent="0.25">
      <c r="A11" s="210"/>
      <c r="B11" s="210" t="s">
        <v>257</v>
      </c>
    </row>
    <row r="12" spans="1:2" x14ac:dyDescent="0.25">
      <c r="A12" s="210"/>
      <c r="B12" s="210" t="s">
        <v>258</v>
      </c>
    </row>
    <row r="13" spans="1:2" x14ac:dyDescent="0.25">
      <c r="A13" s="210"/>
      <c r="B13" s="210" t="s">
        <v>259</v>
      </c>
    </row>
    <row r="14" spans="1:2" x14ac:dyDescent="0.25">
      <c r="A14" s="210"/>
      <c r="B14" s="210" t="s">
        <v>260</v>
      </c>
    </row>
    <row r="15" spans="1:2" x14ac:dyDescent="0.25">
      <c r="A15" s="210"/>
      <c r="B15" s="210" t="s">
        <v>261</v>
      </c>
    </row>
    <row r="16" spans="1:2" x14ac:dyDescent="0.25">
      <c r="A16" s="210"/>
      <c r="B16" s="210" t="s">
        <v>262</v>
      </c>
    </row>
    <row r="17" spans="1:21" x14ac:dyDescent="0.25">
      <c r="A17" s="210"/>
      <c r="B17" s="210" t="s">
        <v>263</v>
      </c>
    </row>
    <row r="22" spans="1:21" s="213" customFormat="1" x14ac:dyDescent="0.25">
      <c r="C22" s="168"/>
      <c r="D22" s="168"/>
      <c r="E22" s="168"/>
      <c r="F22" s="168"/>
      <c r="G22" s="168"/>
      <c r="H22" s="168"/>
      <c r="I22" s="168"/>
      <c r="J22" s="168"/>
      <c r="K22" s="168"/>
      <c r="L22" s="168"/>
      <c r="M22" s="168"/>
      <c r="N22" s="168"/>
      <c r="O22" s="168"/>
      <c r="P22" s="168"/>
      <c r="Q22" s="168"/>
      <c r="R22" s="168"/>
      <c r="S22" s="168"/>
      <c r="T22" s="168"/>
      <c r="U22" s="168"/>
    </row>
  </sheetData>
  <sheetProtection sheet="1" formatCells="0" formatColumns="0" formatRows="0" selectLockedCells="1" sort="0"/>
  <printOptions horizontalCentered="1"/>
  <pageMargins left="0.78740157480314965" right="0.78740157480314965" top="0.74803149606299213" bottom="0.19685039370078741" header="0.51181102362204722" footer="0.51181102362204722"/>
  <pageSetup paperSize="9" orientation="portrait" r:id="rId1"/>
  <headerFooter>
    <oddFooter>&amp;C&amp;P&amp;R&amp;"Arial Narrow,Navadno"&amp;10PZI – Galerija Emonska vrata, št. 020/2016</oddFooter>
  </headerFooter>
  <colBreaks count="3" manualBreakCount="3">
    <brk id="2" max="1048575" man="1"/>
    <brk id="4" max="22" man="1"/>
    <brk id="5" max="22"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C25"/>
  <sheetViews>
    <sheetView view="pageBreakPreview" zoomScaleNormal="100" zoomScaleSheetLayoutView="100" workbookViewId="0">
      <selection activeCell="B21" sqref="B21"/>
    </sheetView>
  </sheetViews>
  <sheetFormatPr defaultColWidth="8.85546875" defaultRowHeight="15" x14ac:dyDescent="0.25"/>
  <cols>
    <col min="1" max="1" width="5.85546875" style="168" customWidth="1"/>
    <col min="2" max="2" width="41.42578125" style="168" customWidth="1"/>
    <col min="3" max="3" width="34.140625" style="168" customWidth="1"/>
    <col min="4" max="4" width="9.140625" style="168"/>
    <col min="5" max="10" width="27" style="168" customWidth="1"/>
    <col min="11" max="12" width="54.42578125" style="168" customWidth="1"/>
    <col min="13" max="16384" width="8.85546875" style="168"/>
  </cols>
  <sheetData>
    <row r="1" spans="1:3" ht="23.25" x14ac:dyDescent="0.25">
      <c r="A1" s="197" t="s">
        <v>356</v>
      </c>
      <c r="B1" s="198" t="s">
        <v>357</v>
      </c>
      <c r="C1" s="199" t="s">
        <v>358</v>
      </c>
    </row>
    <row r="2" spans="1:3" ht="25.5" x14ac:dyDescent="0.25">
      <c r="A2" s="197" t="s">
        <v>359</v>
      </c>
      <c r="B2" s="200" t="s">
        <v>360</v>
      </c>
      <c r="C2" s="200" t="s">
        <v>361</v>
      </c>
    </row>
    <row r="3" spans="1:3" x14ac:dyDescent="0.25">
      <c r="A3" s="197" t="s">
        <v>362</v>
      </c>
      <c r="B3" s="200" t="s">
        <v>363</v>
      </c>
      <c r="C3" s="200" t="s">
        <v>364</v>
      </c>
    </row>
    <row r="4" spans="1:3" x14ac:dyDescent="0.25">
      <c r="A4" s="197" t="s">
        <v>365</v>
      </c>
      <c r="B4" s="200" t="s">
        <v>363</v>
      </c>
      <c r="C4" s="200" t="s">
        <v>364</v>
      </c>
    </row>
    <row r="5" spans="1:3" x14ac:dyDescent="0.25">
      <c r="A5" s="197" t="s">
        <v>366</v>
      </c>
      <c r="B5" s="200" t="s">
        <v>367</v>
      </c>
      <c r="C5" s="200" t="s">
        <v>368</v>
      </c>
    </row>
    <row r="6" spans="1:3" x14ac:dyDescent="0.25">
      <c r="A6" s="201" t="s">
        <v>369</v>
      </c>
      <c r="B6" s="200">
        <v>0.05</v>
      </c>
      <c r="C6" s="200">
        <v>0.1</v>
      </c>
    </row>
    <row r="7" spans="1:3" ht="51" x14ac:dyDescent="0.25">
      <c r="A7" s="201" t="s">
        <v>370</v>
      </c>
      <c r="B7" s="200" t="s">
        <v>371</v>
      </c>
      <c r="C7" s="200" t="s">
        <v>372</v>
      </c>
    </row>
    <row r="8" spans="1:3" ht="38.25" x14ac:dyDescent="0.25">
      <c r="A8" s="201" t="s">
        <v>373</v>
      </c>
      <c r="B8" s="200" t="s">
        <v>394</v>
      </c>
      <c r="C8" s="200" t="s">
        <v>395</v>
      </c>
    </row>
    <row r="9" spans="1:3" ht="51" x14ac:dyDescent="0.25">
      <c r="A9" s="201" t="s">
        <v>375</v>
      </c>
      <c r="B9" s="200" t="s">
        <v>376</v>
      </c>
      <c r="C9" s="200" t="s">
        <v>377</v>
      </c>
    </row>
    <row r="10" spans="1:3" ht="38.25" x14ac:dyDescent="0.25">
      <c r="A10" s="201" t="s">
        <v>378</v>
      </c>
      <c r="B10" s="200" t="s">
        <v>1090</v>
      </c>
      <c r="C10" s="200" t="s">
        <v>1091</v>
      </c>
    </row>
    <row r="11" spans="1:3" ht="25.5" x14ac:dyDescent="0.25">
      <c r="A11" s="201" t="s">
        <v>379</v>
      </c>
      <c r="B11" s="200" t="s">
        <v>380</v>
      </c>
      <c r="C11" s="200" t="s">
        <v>380</v>
      </c>
    </row>
    <row r="12" spans="1:3" x14ac:dyDescent="0.25">
      <c r="A12" s="201" t="s">
        <v>381</v>
      </c>
      <c r="B12" s="200" t="s">
        <v>374</v>
      </c>
      <c r="C12" s="200" t="s">
        <v>374</v>
      </c>
    </row>
    <row r="13" spans="1:3" x14ac:dyDescent="0.25">
      <c r="A13" s="202" t="s">
        <v>382</v>
      </c>
      <c r="B13" s="200" t="s">
        <v>374</v>
      </c>
      <c r="C13" s="200" t="s">
        <v>383</v>
      </c>
    </row>
    <row r="14" spans="1:3" x14ac:dyDescent="0.25">
      <c r="A14" s="201" t="s">
        <v>384</v>
      </c>
      <c r="B14" s="200" t="s">
        <v>374</v>
      </c>
      <c r="C14" s="200" t="s">
        <v>374</v>
      </c>
    </row>
    <row r="15" spans="1:3" x14ac:dyDescent="0.25">
      <c r="A15" s="201" t="s">
        <v>385</v>
      </c>
      <c r="B15" s="200" t="s">
        <v>386</v>
      </c>
      <c r="C15" s="200" t="s">
        <v>374</v>
      </c>
    </row>
    <row r="16" spans="1:3" x14ac:dyDescent="0.25">
      <c r="A16" s="201" t="s">
        <v>387</v>
      </c>
      <c r="B16" s="200" t="s">
        <v>388</v>
      </c>
      <c r="C16" s="200" t="s">
        <v>388</v>
      </c>
    </row>
    <row r="17" spans="1:3" x14ac:dyDescent="0.25">
      <c r="A17" s="201" t="s">
        <v>389</v>
      </c>
      <c r="B17" s="200" t="s">
        <v>390</v>
      </c>
      <c r="C17" s="200" t="s">
        <v>390</v>
      </c>
    </row>
    <row r="18" spans="1:3" ht="226.5" customHeight="1" x14ac:dyDescent="0.25">
      <c r="A18" s="203" t="s">
        <v>386</v>
      </c>
      <c r="B18" s="204" t="s">
        <v>391</v>
      </c>
      <c r="C18" s="204" t="s">
        <v>391</v>
      </c>
    </row>
    <row r="19" spans="1:3" ht="69.75" customHeight="1" x14ac:dyDescent="0.25">
      <c r="A19" s="203" t="s">
        <v>386</v>
      </c>
      <c r="B19" s="204" t="s">
        <v>391</v>
      </c>
      <c r="C19" s="204" t="s">
        <v>391</v>
      </c>
    </row>
    <row r="20" spans="1:3" ht="14.1" customHeight="1" x14ac:dyDescent="0.25">
      <c r="A20" s="205" t="s">
        <v>264</v>
      </c>
      <c r="B20" s="206">
        <v>1</v>
      </c>
      <c r="C20" s="206">
        <v>1</v>
      </c>
    </row>
    <row r="21" spans="1:3" s="737" customFormat="1" ht="10.5" customHeight="1" x14ac:dyDescent="0.25">
      <c r="A21" s="745" t="s">
        <v>392</v>
      </c>
      <c r="B21" s="746"/>
      <c r="C21" s="746"/>
    </row>
    <row r="22" spans="1:3" ht="10.5" customHeight="1" x14ac:dyDescent="0.25">
      <c r="A22" s="201" t="s">
        <v>393</v>
      </c>
      <c r="B22" s="207">
        <f>B20*B21</f>
        <v>0</v>
      </c>
      <c r="C22" s="207">
        <f>C20*C21</f>
        <v>0</v>
      </c>
    </row>
    <row r="23" spans="1:3" ht="15.75" thickBot="1" x14ac:dyDescent="0.3"/>
    <row r="24" spans="1:3" ht="17.25" thickBot="1" x14ac:dyDescent="0.35">
      <c r="A24" s="208" t="s">
        <v>396</v>
      </c>
      <c r="B24" s="208"/>
      <c r="C24" s="56">
        <f>B22+C22</f>
        <v>0</v>
      </c>
    </row>
    <row r="25" spans="1:3" ht="15.75" thickTop="1" x14ac:dyDescent="0.25"/>
  </sheetData>
  <sheetProtection sheet="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7" fitToHeight="0" orientation="portrait" r:id="rId1"/>
  <headerFooter>
    <oddFooter>&amp;C&amp;P&amp;R&amp;"Arial Narrow,Navadno"&amp;10PZI – Galerija Emonska vrata, št. 020/2016</oddFooter>
  </headerFooter>
  <colBreaks count="3" manualBreakCount="3">
    <brk id="3" max="1048575" man="1"/>
    <brk id="6" max="1048575" man="1"/>
    <brk id="8" max="1048575"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F19"/>
  <sheetViews>
    <sheetView view="pageBreakPreview" zoomScaleNormal="100" zoomScaleSheetLayoutView="100" workbookViewId="0">
      <selection activeCell="E6" sqref="E6"/>
    </sheetView>
  </sheetViews>
  <sheetFormatPr defaultColWidth="8.85546875" defaultRowHeight="12.75" x14ac:dyDescent="0.2"/>
  <cols>
    <col min="1" max="1" width="5.85546875" style="195" customWidth="1"/>
    <col min="2" max="2" width="50" style="195" customWidth="1"/>
    <col min="3" max="3" width="4.140625" style="195" customWidth="1"/>
    <col min="4" max="4" width="7.140625" style="195" customWidth="1"/>
    <col min="5" max="5" width="8.7109375" style="749" bestFit="1" customWidth="1"/>
    <col min="6" max="6" width="11.7109375" style="195" customWidth="1"/>
    <col min="7" max="10" width="27" style="195" customWidth="1"/>
    <col min="11" max="12" width="54.42578125" style="195" customWidth="1"/>
    <col min="13" max="16384" width="8.85546875" style="195"/>
  </cols>
  <sheetData>
    <row r="1" spans="1:6" x14ac:dyDescent="0.2">
      <c r="A1" s="45" t="s">
        <v>89</v>
      </c>
      <c r="B1" s="33" t="s">
        <v>90</v>
      </c>
      <c r="C1" s="46" t="s">
        <v>63</v>
      </c>
      <c r="D1" s="45" t="s">
        <v>91</v>
      </c>
      <c r="E1" s="686" t="s">
        <v>92</v>
      </c>
      <c r="F1" s="45" t="s">
        <v>93</v>
      </c>
    </row>
    <row r="2" spans="1:6" s="35" customFormat="1" ht="16.5" x14ac:dyDescent="0.3">
      <c r="A2" s="37"/>
      <c r="B2" s="42"/>
      <c r="C2" s="36"/>
      <c r="D2" s="48"/>
      <c r="E2" s="636"/>
      <c r="F2" s="48"/>
    </row>
    <row r="3" spans="1:6" s="35" customFormat="1" ht="16.5" x14ac:dyDescent="0.3">
      <c r="A3" s="47" t="s">
        <v>400</v>
      </c>
      <c r="B3" s="145" t="s">
        <v>401</v>
      </c>
      <c r="C3" s="36"/>
      <c r="D3" s="48"/>
      <c r="E3" s="636"/>
      <c r="F3" s="48"/>
    </row>
    <row r="5" spans="1:6" ht="318.75" x14ac:dyDescent="0.2">
      <c r="A5" s="92" t="str">
        <f>CONCATENATE($A$3,COUNTIFS($A4:A4,"&lt;&gt;.?",$A4:A4,"*")+1)</f>
        <v>B5.1</v>
      </c>
      <c r="B5" s="99" t="s">
        <v>1092</v>
      </c>
      <c r="C5" s="100"/>
      <c r="D5" s="101"/>
      <c r="E5" s="728"/>
      <c r="F5" s="93"/>
    </row>
    <row r="6" spans="1:6" ht="63.75" x14ac:dyDescent="0.2">
      <c r="A6" s="96" t="s">
        <v>397</v>
      </c>
      <c r="B6" s="134" t="s">
        <v>404</v>
      </c>
      <c r="C6" s="106" t="s">
        <v>65</v>
      </c>
      <c r="D6" s="107">
        <v>1</v>
      </c>
      <c r="E6" s="730"/>
      <c r="F6" s="97">
        <f>E6*D6</f>
        <v>0</v>
      </c>
    </row>
    <row r="7" spans="1:6" ht="188.25" customHeight="1" x14ac:dyDescent="0.2">
      <c r="A7" s="129"/>
      <c r="B7" s="130"/>
      <c r="C7" s="131"/>
      <c r="D7" s="132"/>
      <c r="E7" s="747"/>
      <c r="F7" s="133"/>
    </row>
    <row r="8" spans="1:6" ht="153.75" customHeight="1" x14ac:dyDescent="0.2">
      <c r="A8" s="129"/>
      <c r="B8" s="130"/>
      <c r="C8" s="131"/>
      <c r="D8" s="132"/>
      <c r="E8" s="747"/>
      <c r="F8" s="133"/>
    </row>
    <row r="9" spans="1:6" ht="63.75" x14ac:dyDescent="0.2">
      <c r="A9" s="63" t="s">
        <v>398</v>
      </c>
      <c r="B9" s="64" t="s">
        <v>403</v>
      </c>
      <c r="C9" s="66" t="s">
        <v>65</v>
      </c>
      <c r="D9" s="98">
        <v>1</v>
      </c>
      <c r="E9" s="727"/>
      <c r="F9" s="84">
        <f>E9*D9</f>
        <v>0</v>
      </c>
    </row>
    <row r="10" spans="1:6" ht="187.5" customHeight="1" x14ac:dyDescent="0.2">
      <c r="A10" s="129"/>
      <c r="B10" s="130"/>
      <c r="C10" s="131"/>
      <c r="D10" s="132"/>
      <c r="E10" s="747"/>
      <c r="F10" s="133"/>
    </row>
    <row r="11" spans="1:6" ht="155.25" customHeight="1" x14ac:dyDescent="0.2">
      <c r="A11" s="129"/>
      <c r="B11" s="130"/>
      <c r="C11" s="131"/>
      <c r="D11" s="132"/>
      <c r="E11" s="747"/>
      <c r="F11" s="133"/>
    </row>
    <row r="12" spans="1:6" ht="76.5" x14ac:dyDescent="0.2">
      <c r="A12" s="63" t="s">
        <v>399</v>
      </c>
      <c r="B12" s="64" t="s">
        <v>402</v>
      </c>
      <c r="C12" s="66" t="s">
        <v>65</v>
      </c>
      <c r="D12" s="98">
        <v>1</v>
      </c>
      <c r="E12" s="727"/>
      <c r="F12" s="84">
        <f>E12*D12</f>
        <v>0</v>
      </c>
    </row>
    <row r="13" spans="1:6" ht="189" customHeight="1" x14ac:dyDescent="0.2">
      <c r="A13" s="129"/>
      <c r="B13" s="130"/>
      <c r="C13" s="131"/>
      <c r="D13" s="132"/>
      <c r="E13" s="747"/>
      <c r="F13" s="133"/>
    </row>
    <row r="14" spans="1:6" ht="157.5" customHeight="1" x14ac:dyDescent="0.2">
      <c r="A14" s="129"/>
      <c r="B14" s="130"/>
      <c r="C14" s="131"/>
      <c r="D14" s="132"/>
      <c r="E14" s="747"/>
      <c r="F14" s="133"/>
    </row>
    <row r="15" spans="1:6" ht="255" x14ac:dyDescent="0.2">
      <c r="A15" s="92" t="s">
        <v>410</v>
      </c>
      <c r="B15" s="64" t="s">
        <v>1093</v>
      </c>
      <c r="C15" s="66" t="s">
        <v>85</v>
      </c>
      <c r="D15" s="98">
        <v>25</v>
      </c>
      <c r="E15" s="727"/>
      <c r="F15" s="84">
        <f>E15*D15</f>
        <v>0</v>
      </c>
    </row>
    <row r="16" spans="1:6" ht="102" x14ac:dyDescent="0.2">
      <c r="A16" s="471" t="s">
        <v>411</v>
      </c>
      <c r="B16" s="472" t="s">
        <v>1094</v>
      </c>
      <c r="C16" s="473" t="s">
        <v>65</v>
      </c>
      <c r="D16" s="474"/>
      <c r="E16" s="748"/>
      <c r="F16" s="475">
        <f>E16*D16</f>
        <v>0</v>
      </c>
    </row>
    <row r="17" spans="1:6" ht="13.5" thickBot="1" x14ac:dyDescent="0.25"/>
    <row r="18" spans="1:6" s="177" customFormat="1" ht="17.25" thickBot="1" x14ac:dyDescent="0.35">
      <c r="A18" s="176"/>
      <c r="B18" s="176" t="s">
        <v>265</v>
      </c>
      <c r="C18" s="176"/>
      <c r="D18" s="176"/>
      <c r="E18" s="750"/>
      <c r="F18" s="196">
        <f>SUM(F5:F16)</f>
        <v>0</v>
      </c>
    </row>
    <row r="19" spans="1:6" ht="13.5" thickTop="1" x14ac:dyDescent="0.2"/>
  </sheetData>
  <sheetProtection sheet="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1" fitToHeight="0" orientation="portrait" r:id="rId1"/>
  <headerFooter>
    <oddFooter>&amp;C&amp;P&amp;R&amp;"Arial Narrow,Navadno"&amp;10PZI – Galerija Emonska vrata, št. 020/2016</oddFooter>
  </headerFooter>
  <colBreaks count="2" manualBreakCount="2">
    <brk id="6" max="1048575" man="1"/>
    <brk id="8"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F10"/>
  <sheetViews>
    <sheetView view="pageBreakPreview" zoomScaleNormal="100" zoomScaleSheetLayoutView="100" zoomScalePageLayoutView="76" workbookViewId="0">
      <selection activeCell="E5" sqref="E5"/>
    </sheetView>
  </sheetViews>
  <sheetFormatPr defaultColWidth="9" defaultRowHeight="16.5" x14ac:dyDescent="0.3"/>
  <cols>
    <col min="1" max="1" width="5.85546875" style="37" customWidth="1"/>
    <col min="2" max="2" width="49.7109375" style="42" customWidth="1"/>
    <col min="3" max="3" width="4.28515625" style="36" customWidth="1"/>
    <col min="4" max="4" width="7.140625" style="48" customWidth="1"/>
    <col min="5" max="5" width="8.42578125" style="636" customWidth="1"/>
    <col min="6" max="6" width="11.85546875" style="48" bestFit="1" customWidth="1"/>
    <col min="7" max="8" width="26.28515625" style="35" customWidth="1"/>
    <col min="9" max="11" width="9" style="35"/>
    <col min="12" max="12" width="7.140625" style="35" customWidth="1"/>
    <col min="13" max="16384" width="9" style="35"/>
  </cols>
  <sheetData>
    <row r="1" spans="1:6" x14ac:dyDescent="0.3">
      <c r="A1" s="45" t="s">
        <v>89</v>
      </c>
      <c r="B1" s="33" t="s">
        <v>90</v>
      </c>
      <c r="C1" s="46" t="s">
        <v>63</v>
      </c>
      <c r="D1" s="45" t="s">
        <v>91</v>
      </c>
      <c r="E1" s="686" t="s">
        <v>92</v>
      </c>
      <c r="F1" s="45" t="s">
        <v>93</v>
      </c>
    </row>
    <row r="3" spans="1:6" x14ac:dyDescent="0.3">
      <c r="A3" s="47" t="s">
        <v>334</v>
      </c>
      <c r="B3" s="145" t="s">
        <v>341</v>
      </c>
    </row>
    <row r="5" spans="1:6" s="29" customFormat="1" ht="153" x14ac:dyDescent="0.2">
      <c r="A5" s="63" t="str">
        <f>CONCATENATE($A$3,COUNTIFS($A$4:A4,"&lt;&gt;.?",$A$4:A4,"*")+1)</f>
        <v>B6.1</v>
      </c>
      <c r="B5" s="64" t="s">
        <v>447</v>
      </c>
      <c r="C5" s="66"/>
      <c r="D5" s="66"/>
      <c r="E5" s="735"/>
      <c r="F5" s="84"/>
    </row>
    <row r="6" spans="1:6" s="29" customFormat="1" ht="12.75" x14ac:dyDescent="0.2">
      <c r="A6" s="63"/>
      <c r="B6" s="64" t="s">
        <v>346</v>
      </c>
      <c r="C6" s="66" t="s">
        <v>86</v>
      </c>
      <c r="D6" s="98">
        <v>5.8</v>
      </c>
      <c r="E6" s="735"/>
      <c r="F6" s="84">
        <f>E6*D6</f>
        <v>0</v>
      </c>
    </row>
    <row r="7" spans="1:6" s="29" customFormat="1" ht="12.75" x14ac:dyDescent="0.2">
      <c r="A7" s="63"/>
      <c r="B7" s="64" t="s">
        <v>347</v>
      </c>
      <c r="C7" s="66" t="s">
        <v>86</v>
      </c>
      <c r="D7" s="98">
        <v>11</v>
      </c>
      <c r="E7" s="735"/>
      <c r="F7" s="84">
        <f>E7*D7</f>
        <v>0</v>
      </c>
    </row>
    <row r="8" spans="1:6" s="29" customFormat="1" ht="165.75" x14ac:dyDescent="0.2">
      <c r="A8" s="63" t="str">
        <f>CONCATENATE($A$3,COUNTIFS($A$4:A7,"&lt;&gt;.?",$A$4:A7,"*")+1)</f>
        <v>B6.2</v>
      </c>
      <c r="B8" s="64" t="s">
        <v>1095</v>
      </c>
      <c r="C8" s="66" t="s">
        <v>65</v>
      </c>
      <c r="D8" s="98">
        <v>1</v>
      </c>
      <c r="E8" s="735"/>
      <c r="F8" s="84">
        <f>E8*D8</f>
        <v>0</v>
      </c>
    </row>
    <row r="9" spans="1:6" s="29" customFormat="1" ht="16.5" customHeight="1" thickBot="1" x14ac:dyDescent="0.25">
      <c r="A9" s="181"/>
      <c r="B9" s="182"/>
      <c r="C9" s="28"/>
      <c r="D9" s="183"/>
      <c r="E9" s="732"/>
      <c r="F9" s="184"/>
    </row>
    <row r="10" spans="1:6" s="177" customFormat="1" ht="17.25" thickBot="1" x14ac:dyDescent="0.35">
      <c r="A10" s="52"/>
      <c r="B10" s="176" t="str">
        <f>CONCATENATE("SKUPAJ"," ",B3)</f>
        <v>SKUPAJ PASARSKA DELA</v>
      </c>
      <c r="C10" s="54"/>
      <c r="D10" s="55"/>
      <c r="E10" s="689"/>
      <c r="F10" s="56">
        <f>SUM(F4:F9)</f>
        <v>0</v>
      </c>
    </row>
  </sheetData>
  <sheetProtection sheet="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7" firstPageNumber="0" fitToHeight="0" orientation="portrait" r:id="rId1"/>
  <headerFooter>
    <oddFooter>&amp;C&amp;P&amp;R&amp;"Arial Narrow,Navadno"&amp;10PZI – Galerija Emonska vrata, št. 020/2016</oddFoot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I23"/>
  <sheetViews>
    <sheetView showGridLines="0" view="pageLayout" zoomScaleNormal="100" zoomScaleSheetLayoutView="100" workbookViewId="0"/>
  </sheetViews>
  <sheetFormatPr defaultColWidth="9.140625" defaultRowHeight="16.5" x14ac:dyDescent="0.25"/>
  <cols>
    <col min="1" max="1" width="5.28515625" style="32" customWidth="1"/>
    <col min="2" max="2" width="14.140625" style="32" customWidth="1"/>
    <col min="3" max="3" width="10.85546875" style="32" customWidth="1"/>
    <col min="4" max="4" width="11.140625" style="32" customWidth="1"/>
    <col min="5" max="5" width="4.28515625" style="32" customWidth="1"/>
    <col min="6" max="6" width="17.28515625" style="32" customWidth="1"/>
    <col min="7" max="7" width="9" style="32" customWidth="1"/>
    <col min="8" max="8" width="1.140625" style="32" customWidth="1"/>
    <col min="9" max="9" width="1.28515625" style="32" customWidth="1"/>
    <col min="10" max="10" width="9.140625" style="32"/>
    <col min="11" max="11" width="11.42578125" style="32" customWidth="1"/>
    <col min="12" max="16384" width="9.140625" style="32"/>
  </cols>
  <sheetData>
    <row r="2" spans="1:9" x14ac:dyDescent="0.25">
      <c r="A2" s="82"/>
    </row>
    <row r="3" spans="1:9" s="3" customFormat="1" ht="18" x14ac:dyDescent="0.25">
      <c r="A3" s="1" t="s">
        <v>13</v>
      </c>
      <c r="B3" s="2"/>
      <c r="C3" s="2"/>
      <c r="D3" s="2"/>
      <c r="E3" s="2"/>
      <c r="F3" s="2"/>
    </row>
    <row r="4" spans="1:9" s="5" customFormat="1" x14ac:dyDescent="0.25">
      <c r="A4" s="4"/>
      <c r="B4" s="4"/>
      <c r="C4" s="4"/>
      <c r="D4" s="4"/>
      <c r="E4" s="4"/>
      <c r="F4" s="4"/>
    </row>
    <row r="5" spans="1:9" s="6" customFormat="1" ht="12.75" x14ac:dyDescent="0.2">
      <c r="A5" s="809" t="s">
        <v>14</v>
      </c>
      <c r="B5" s="809"/>
      <c r="C5" s="809"/>
      <c r="D5" s="809"/>
      <c r="E5" s="809"/>
      <c r="F5" s="809"/>
      <c r="G5" s="809"/>
      <c r="H5" s="809"/>
      <c r="I5" s="809"/>
    </row>
    <row r="6" spans="1:9" s="6" customFormat="1" ht="12.75" x14ac:dyDescent="0.2">
      <c r="A6" s="30"/>
      <c r="B6" s="30"/>
      <c r="C6" s="30"/>
      <c r="D6" s="30"/>
      <c r="E6" s="30"/>
      <c r="F6" s="30"/>
      <c r="G6" s="31"/>
      <c r="H6" s="31"/>
      <c r="I6" s="31"/>
    </row>
    <row r="7" spans="1:9" s="6" customFormat="1" ht="29.25" customHeight="1" x14ac:dyDescent="0.25">
      <c r="A7" s="810" t="s">
        <v>15</v>
      </c>
      <c r="B7" s="810"/>
      <c r="C7" s="810"/>
      <c r="D7" s="810"/>
      <c r="E7" s="810"/>
      <c r="F7" s="810"/>
      <c r="G7" s="810"/>
      <c r="H7" s="810"/>
      <c r="I7" s="810"/>
    </row>
    <row r="8" spans="1:9" s="6" customFormat="1" ht="29.25" customHeight="1" x14ac:dyDescent="0.25">
      <c r="A8" s="810" t="s">
        <v>16</v>
      </c>
      <c r="B8" s="810"/>
      <c r="C8" s="810"/>
      <c r="D8" s="810"/>
      <c r="E8" s="810"/>
      <c r="F8" s="810"/>
      <c r="G8" s="810"/>
      <c r="H8" s="810"/>
      <c r="I8" s="810"/>
    </row>
    <row r="9" spans="1:9" s="6" customFormat="1" ht="29.25" customHeight="1" x14ac:dyDescent="0.25">
      <c r="A9" s="811" t="s">
        <v>17</v>
      </c>
      <c r="B9" s="811"/>
      <c r="C9" s="811"/>
      <c r="D9" s="811"/>
      <c r="E9" s="811"/>
      <c r="F9" s="811"/>
      <c r="G9" s="811"/>
      <c r="H9" s="811"/>
      <c r="I9" s="811"/>
    </row>
    <row r="10" spans="1:9" s="6" customFormat="1" ht="29.25" customHeight="1" x14ac:dyDescent="0.25">
      <c r="A10" s="812" t="s">
        <v>18</v>
      </c>
      <c r="B10" s="812"/>
      <c r="C10" s="812"/>
      <c r="D10" s="812"/>
      <c r="E10" s="812"/>
      <c r="F10" s="812"/>
      <c r="G10" s="812"/>
      <c r="H10" s="812"/>
      <c r="I10" s="812"/>
    </row>
    <row r="11" spans="1:9" s="6" customFormat="1" ht="29.25" customHeight="1" x14ac:dyDescent="0.25">
      <c r="A11" s="812" t="s">
        <v>19</v>
      </c>
      <c r="B11" s="812"/>
      <c r="C11" s="812"/>
      <c r="D11" s="812"/>
      <c r="E11" s="812"/>
      <c r="F11" s="812"/>
      <c r="G11" s="812"/>
      <c r="H11" s="812"/>
      <c r="I11" s="812"/>
    </row>
    <row r="12" spans="1:9" s="6" customFormat="1" ht="29.25" customHeight="1" x14ac:dyDescent="0.25">
      <c r="A12" s="812" t="s">
        <v>20</v>
      </c>
      <c r="B12" s="812"/>
      <c r="C12" s="812"/>
      <c r="D12" s="812"/>
      <c r="E12" s="812"/>
      <c r="F12" s="812"/>
      <c r="G12" s="812"/>
      <c r="H12" s="812"/>
      <c r="I12" s="812"/>
    </row>
    <row r="13" spans="1:9" s="6" customFormat="1" ht="29.25" customHeight="1" x14ac:dyDescent="0.25">
      <c r="A13" s="810" t="s">
        <v>21</v>
      </c>
      <c r="B13" s="810"/>
      <c r="C13" s="810"/>
      <c r="D13" s="810"/>
      <c r="E13" s="810"/>
      <c r="F13" s="810"/>
      <c r="G13" s="810"/>
      <c r="H13" s="810"/>
      <c r="I13" s="810"/>
    </row>
    <row r="14" spans="1:9" s="6" customFormat="1" ht="29.25" customHeight="1" x14ac:dyDescent="0.25">
      <c r="A14" s="814" t="s">
        <v>22</v>
      </c>
      <c r="B14" s="814"/>
      <c r="C14" s="814"/>
      <c r="D14" s="814"/>
      <c r="E14" s="814"/>
      <c r="F14" s="814"/>
      <c r="G14" s="814"/>
      <c r="H14" s="814"/>
      <c r="I14" s="814"/>
    </row>
    <row r="15" spans="1:9" s="6" customFormat="1" ht="20.25" customHeight="1" x14ac:dyDescent="0.25">
      <c r="A15" s="810" t="s">
        <v>23</v>
      </c>
      <c r="B15" s="810"/>
      <c r="C15" s="810"/>
      <c r="D15" s="810"/>
      <c r="E15" s="810"/>
      <c r="F15" s="810"/>
      <c r="G15" s="810"/>
      <c r="H15" s="810"/>
      <c r="I15" s="810"/>
    </row>
    <row r="16" spans="1:9" s="7" customFormat="1" ht="20.25" customHeight="1" x14ac:dyDescent="0.25">
      <c r="A16" s="813" t="s">
        <v>24</v>
      </c>
      <c r="B16" s="813"/>
      <c r="C16" s="813"/>
      <c r="D16" s="813"/>
      <c r="E16" s="813"/>
      <c r="F16" s="813"/>
      <c r="G16" s="813"/>
      <c r="H16" s="813"/>
      <c r="I16" s="813"/>
    </row>
    <row r="17" spans="1:9" s="7" customFormat="1" ht="29.25" customHeight="1" x14ac:dyDescent="0.25">
      <c r="A17" s="812" t="s">
        <v>25</v>
      </c>
      <c r="B17" s="812"/>
      <c r="C17" s="812"/>
      <c r="D17" s="812"/>
      <c r="E17" s="812"/>
      <c r="F17" s="812"/>
      <c r="G17" s="812"/>
      <c r="H17" s="812"/>
      <c r="I17" s="812"/>
    </row>
    <row r="18" spans="1:9" s="7" customFormat="1" ht="66" customHeight="1" x14ac:dyDescent="0.25">
      <c r="A18" s="812" t="s">
        <v>26</v>
      </c>
      <c r="B18" s="812"/>
      <c r="C18" s="812"/>
      <c r="D18" s="812"/>
      <c r="E18" s="812"/>
      <c r="F18" s="812"/>
      <c r="G18" s="812"/>
      <c r="H18" s="812"/>
      <c r="I18" s="812"/>
    </row>
    <row r="19" spans="1:9" s="7" customFormat="1" ht="29.25" customHeight="1" x14ac:dyDescent="0.25">
      <c r="A19" s="812" t="s">
        <v>27</v>
      </c>
      <c r="B19" s="812"/>
      <c r="C19" s="812"/>
      <c r="D19" s="812"/>
      <c r="E19" s="812"/>
      <c r="F19" s="812"/>
      <c r="G19" s="812"/>
      <c r="H19" s="812"/>
      <c r="I19" s="812"/>
    </row>
    <row r="20" spans="1:9" s="7" customFormat="1" ht="15.75" customHeight="1" x14ac:dyDescent="0.25">
      <c r="A20" s="812"/>
      <c r="B20" s="812"/>
      <c r="C20" s="812"/>
      <c r="D20" s="812"/>
      <c r="E20" s="812"/>
      <c r="F20" s="812"/>
      <c r="G20" s="812"/>
      <c r="H20" s="812"/>
      <c r="I20" s="812"/>
    </row>
    <row r="21" spans="1:9" s="7" customFormat="1" ht="36" customHeight="1" x14ac:dyDescent="0.25">
      <c r="A21" s="812" t="s">
        <v>28</v>
      </c>
      <c r="B21" s="812"/>
      <c r="C21" s="812"/>
      <c r="D21" s="812"/>
      <c r="E21" s="812"/>
      <c r="F21" s="812"/>
      <c r="G21" s="812"/>
      <c r="H21" s="812"/>
      <c r="I21" s="812"/>
    </row>
    <row r="22" spans="1:9" s="7" customFormat="1" ht="29.25" customHeight="1" x14ac:dyDescent="0.25">
      <c r="A22" s="812" t="s">
        <v>29</v>
      </c>
      <c r="B22" s="812"/>
      <c r="C22" s="812"/>
      <c r="D22" s="812"/>
      <c r="E22" s="812"/>
      <c r="F22" s="812"/>
      <c r="G22" s="812"/>
      <c r="H22" s="812"/>
      <c r="I22" s="812"/>
    </row>
    <row r="23" spans="1:9" s="6" customFormat="1" ht="29.25" customHeight="1" x14ac:dyDescent="0.25">
      <c r="A23" s="810" t="s">
        <v>30</v>
      </c>
      <c r="B23" s="810"/>
      <c r="C23" s="810"/>
      <c r="D23" s="810"/>
      <c r="E23" s="810"/>
      <c r="F23" s="810"/>
      <c r="G23" s="810"/>
      <c r="H23" s="810"/>
      <c r="I23" s="810"/>
    </row>
  </sheetData>
  <sheetProtection sheet="1" objects="1" scenarios="1" formatCells="0" formatColumns="0" formatRows="0" selectLockedCells="1" sort="0"/>
  <mergeCells count="17">
    <mergeCell ref="A17:I17"/>
    <mergeCell ref="A16:I16"/>
    <mergeCell ref="A11:I11"/>
    <mergeCell ref="A12:I12"/>
    <mergeCell ref="A13:I13"/>
    <mergeCell ref="A14:I14"/>
    <mergeCell ref="A15:I15"/>
    <mergeCell ref="A18:I18"/>
    <mergeCell ref="A21:I21"/>
    <mergeCell ref="A22:I22"/>
    <mergeCell ref="A19:I20"/>
    <mergeCell ref="A23:I23"/>
    <mergeCell ref="A5:I5"/>
    <mergeCell ref="A7:I7"/>
    <mergeCell ref="A8:I8"/>
    <mergeCell ref="A9:I9"/>
    <mergeCell ref="A10:I10"/>
  </mergeCells>
  <printOptions horizontalCentered="1"/>
  <pageMargins left="0.78740157480314965" right="0.78740157480314965" top="0.74803149606299213" bottom="0.19685039370078741" header="0.51181102362204722" footer="0.51181102362204722"/>
  <pageSetup paperSize="9" firstPageNumber="0" fitToHeight="0" orientation="portrait" r:id="rId1"/>
  <headerFooter>
    <oddFooter>&amp;C&amp;P&amp;R&amp;"Arial Narrow,Navadno"&amp;10PZI – Galerija Emonska vrata, št. 020/2016</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V11"/>
  <sheetViews>
    <sheetView view="pageBreakPreview" zoomScaleNormal="100" zoomScaleSheetLayoutView="100" zoomScalePageLayoutView="76" workbookViewId="0">
      <selection activeCell="E5" sqref="E5"/>
    </sheetView>
  </sheetViews>
  <sheetFormatPr defaultColWidth="9" defaultRowHeight="16.5" x14ac:dyDescent="0.3"/>
  <cols>
    <col min="1" max="1" width="5.85546875" style="37" customWidth="1"/>
    <col min="2" max="2" width="49.7109375" style="42" customWidth="1"/>
    <col min="3" max="3" width="4.28515625" style="36" customWidth="1"/>
    <col min="4" max="4" width="7.140625" style="48" customWidth="1"/>
    <col min="5" max="5" width="8.42578125" style="636" customWidth="1"/>
    <col min="6" max="6" width="11.85546875" style="48" bestFit="1" customWidth="1"/>
    <col min="7" max="8" width="26.28515625" style="35" customWidth="1"/>
    <col min="9" max="11" width="9" style="35"/>
    <col min="12" max="12" width="7.140625" style="35" customWidth="1"/>
    <col min="13" max="16384" width="9" style="35"/>
  </cols>
  <sheetData>
    <row r="1" spans="1:22" x14ac:dyDescent="0.3">
      <c r="A1" s="45" t="s">
        <v>89</v>
      </c>
      <c r="B1" s="33" t="s">
        <v>90</v>
      </c>
      <c r="C1" s="46" t="s">
        <v>63</v>
      </c>
      <c r="D1" s="45" t="s">
        <v>91</v>
      </c>
      <c r="E1" s="686" t="s">
        <v>92</v>
      </c>
      <c r="F1" s="45" t="s">
        <v>93</v>
      </c>
    </row>
    <row r="3" spans="1:22" x14ac:dyDescent="0.3">
      <c r="A3" s="47" t="s">
        <v>340</v>
      </c>
      <c r="B3" s="145" t="s">
        <v>342</v>
      </c>
    </row>
    <row r="5" spans="1:22" s="29" customFormat="1" ht="153" x14ac:dyDescent="0.2">
      <c r="A5" s="63" t="str">
        <f>CONCATENATE($A$3,COUNTIFS($A$4:A4,"&lt;&gt;.?",$A$4:A4,"*")+1)</f>
        <v>B7.1</v>
      </c>
      <c r="B5" s="64" t="s">
        <v>449</v>
      </c>
      <c r="C5" s="66" t="s">
        <v>85</v>
      </c>
      <c r="D5" s="66">
        <v>37.5</v>
      </c>
      <c r="E5" s="735"/>
      <c r="F5" s="84">
        <f>E5*D5</f>
        <v>0</v>
      </c>
    </row>
    <row r="6" spans="1:22" s="29" customFormat="1" ht="216.75" x14ac:dyDescent="0.2">
      <c r="A6" s="63" t="str">
        <f>CONCATENATE($A$3,COUNTIFS($A$4:A5,"&lt;&gt;.?",$A$4:A5,"*")+1)</f>
        <v>B7.2</v>
      </c>
      <c r="B6" s="64" t="s">
        <v>448</v>
      </c>
      <c r="C6" s="66" t="s">
        <v>86</v>
      </c>
      <c r="D6" s="98">
        <v>16</v>
      </c>
      <c r="E6" s="727"/>
      <c r="F6" s="84">
        <f>E6*D6</f>
        <v>0</v>
      </c>
    </row>
    <row r="7" spans="1:22" s="29" customFormat="1" ht="191.25" x14ac:dyDescent="0.2">
      <c r="A7" s="63" t="str">
        <f>CONCATENATE($A$3,COUNTIFS($A$4:A6,"&lt;&gt;.?",$A$4:A6,"*")+1)</f>
        <v>B7.3</v>
      </c>
      <c r="B7" s="64" t="s">
        <v>1096</v>
      </c>
      <c r="C7" s="66" t="s">
        <v>65</v>
      </c>
      <c r="D7" s="66">
        <v>1</v>
      </c>
      <c r="E7" s="735"/>
      <c r="F7" s="84">
        <f>E7*D7</f>
        <v>0</v>
      </c>
    </row>
    <row r="8" spans="1:22" s="168" customFormat="1" ht="38.25" x14ac:dyDescent="0.25">
      <c r="A8" s="63" t="str">
        <f>CONCATENATE($A$3,COUNTIFS($A$4:A7,"&lt;&gt;.?",$A$4:A7,"*")+1)</f>
        <v>B7.4</v>
      </c>
      <c r="B8" s="64" t="s">
        <v>336</v>
      </c>
      <c r="C8" s="66" t="s">
        <v>149</v>
      </c>
      <c r="D8" s="66">
        <v>1</v>
      </c>
      <c r="E8" s="735"/>
      <c r="F8" s="84">
        <f>E8*D8</f>
        <v>0</v>
      </c>
      <c r="G8" s="191"/>
      <c r="H8" s="191"/>
      <c r="I8" s="191"/>
      <c r="J8" s="192"/>
      <c r="L8" s="192"/>
      <c r="M8" s="192"/>
      <c r="N8" s="192"/>
      <c r="O8" s="192"/>
      <c r="P8" s="192"/>
      <c r="Q8" s="192"/>
      <c r="R8" s="192"/>
      <c r="S8" s="192"/>
      <c r="T8" s="192"/>
      <c r="U8" s="191"/>
      <c r="V8" s="193"/>
    </row>
    <row r="9" spans="1:22" s="168" customFormat="1" ht="63.75" x14ac:dyDescent="0.25">
      <c r="A9" s="63" t="str">
        <f>CONCATENATE($A$3,COUNTIFS($A$4:A8,"&lt;&gt;.?",$A$4:A8,"*")+1)</f>
        <v>B7.5</v>
      </c>
      <c r="B9" s="64" t="s">
        <v>1097</v>
      </c>
      <c r="C9" s="66" t="s">
        <v>85</v>
      </c>
      <c r="D9" s="66">
        <v>9.24</v>
      </c>
      <c r="E9" s="735"/>
      <c r="F9" s="84">
        <f>E9*D9</f>
        <v>0</v>
      </c>
      <c r="G9" s="191"/>
      <c r="H9" s="191"/>
      <c r="I9" s="191"/>
      <c r="J9" s="192"/>
      <c r="L9" s="192"/>
      <c r="M9" s="194"/>
      <c r="N9" s="192"/>
      <c r="O9" s="192"/>
      <c r="P9" s="192"/>
      <c r="Q9" s="192"/>
      <c r="R9" s="192"/>
      <c r="S9" s="192"/>
      <c r="T9" s="192"/>
      <c r="U9" s="191"/>
      <c r="V9" s="193"/>
    </row>
    <row r="10" spans="1:22" s="29" customFormat="1" ht="16.5" customHeight="1" thickBot="1" x14ac:dyDescent="0.25">
      <c r="A10" s="181"/>
      <c r="B10" s="182"/>
      <c r="C10" s="28"/>
      <c r="D10" s="183"/>
      <c r="E10" s="732"/>
      <c r="F10" s="184"/>
    </row>
    <row r="11" spans="1:22" s="177" customFormat="1" ht="17.25" thickBot="1" x14ac:dyDescent="0.35">
      <c r="A11" s="52"/>
      <c r="B11" s="176" t="str">
        <f>CONCATENATE("SKUPAJ"," ",B3)</f>
        <v>SKUPAJ VGRADNA OPREMA</v>
      </c>
      <c r="C11" s="54"/>
      <c r="D11" s="55"/>
      <c r="E11" s="689"/>
      <c r="F11" s="56">
        <f>SUM(F4:F10)</f>
        <v>0</v>
      </c>
    </row>
  </sheetData>
  <sheetProtection sheet="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7" firstPageNumber="0" fitToHeight="0" orientation="portrait" r:id="rId1"/>
  <headerFooter>
    <oddFooter>&amp;C&amp;P&amp;R&amp;"Arial Narrow,Navadno"&amp;10PZI – Galerija Emonska vrata, št. 020/2016</oddFooter>
  </headerFooter>
  <colBreaks count="1" manualBreakCount="1">
    <brk id="8"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3:L31"/>
  <sheetViews>
    <sheetView view="pageBreakPreview" zoomScaleNormal="110" zoomScaleSheetLayoutView="100" zoomScalePageLayoutView="76" workbookViewId="0">
      <selection activeCell="B3" sqref="B3"/>
    </sheetView>
  </sheetViews>
  <sheetFormatPr defaultColWidth="9" defaultRowHeight="16.5" x14ac:dyDescent="0.3"/>
  <cols>
    <col min="1" max="1" width="5.85546875" style="141" customWidth="1"/>
    <col min="2" max="2" width="80.140625" style="190" customWidth="1"/>
    <col min="3" max="5" width="9" style="168"/>
    <col min="6" max="8" width="26.28515625" style="168" customWidth="1"/>
    <col min="9" max="9" width="9" style="168"/>
    <col min="10" max="10" width="11.7109375" style="188" customWidth="1"/>
    <col min="11" max="16384" width="9" style="188"/>
  </cols>
  <sheetData>
    <row r="3" spans="1:12" ht="18.75" thickBot="1" x14ac:dyDescent="0.3">
      <c r="A3" s="39" t="s">
        <v>280</v>
      </c>
      <c r="B3" s="137" t="s">
        <v>281</v>
      </c>
      <c r="J3" s="185"/>
      <c r="K3" s="186"/>
      <c r="L3" s="187"/>
    </row>
    <row r="4" spans="1:12" ht="15.75" thickTop="1" x14ac:dyDescent="0.25">
      <c r="A4" s="142"/>
      <c r="B4" s="189"/>
    </row>
    <row r="5" spans="1:12" x14ac:dyDescent="0.3">
      <c r="B5" s="146" t="s">
        <v>197</v>
      </c>
    </row>
    <row r="6" spans="1:12" x14ac:dyDescent="0.3">
      <c r="B6" s="189"/>
    </row>
    <row r="7" spans="1:12" ht="395.25" x14ac:dyDescent="0.3">
      <c r="B7" s="247" t="s">
        <v>460</v>
      </c>
    </row>
    <row r="8" spans="1:12" ht="178.5" x14ac:dyDescent="0.3">
      <c r="B8" s="143" t="s">
        <v>461</v>
      </c>
    </row>
    <row r="9" spans="1:12" x14ac:dyDescent="0.3">
      <c r="B9" s="189"/>
    </row>
    <row r="10" spans="1:12" x14ac:dyDescent="0.3">
      <c r="B10" s="189"/>
    </row>
    <row r="11" spans="1:12" x14ac:dyDescent="0.3">
      <c r="B11" s="189"/>
    </row>
    <row r="12" spans="1:12" x14ac:dyDescent="0.3">
      <c r="B12" s="189"/>
    </row>
    <row r="13" spans="1:12" x14ac:dyDescent="0.3">
      <c r="B13" s="189"/>
    </row>
    <row r="14" spans="1:12" x14ac:dyDescent="0.3">
      <c r="B14" s="189"/>
    </row>
    <row r="15" spans="1:12" x14ac:dyDescent="0.3">
      <c r="B15" s="189"/>
    </row>
    <row r="16" spans="1:12" x14ac:dyDescent="0.3">
      <c r="B16" s="189"/>
    </row>
    <row r="17" spans="2:2" x14ac:dyDescent="0.3">
      <c r="B17" s="189"/>
    </row>
    <row r="18" spans="2:2" x14ac:dyDescent="0.3">
      <c r="B18" s="189"/>
    </row>
    <row r="19" spans="2:2" x14ac:dyDescent="0.3">
      <c r="B19" s="189"/>
    </row>
    <row r="20" spans="2:2" x14ac:dyDescent="0.3">
      <c r="B20" s="189"/>
    </row>
    <row r="21" spans="2:2" x14ac:dyDescent="0.3">
      <c r="B21" s="189"/>
    </row>
    <row r="22" spans="2:2" x14ac:dyDescent="0.3">
      <c r="B22" s="189"/>
    </row>
    <row r="23" spans="2:2" x14ac:dyDescent="0.3">
      <c r="B23" s="189"/>
    </row>
    <row r="24" spans="2:2" x14ac:dyDescent="0.3">
      <c r="B24" s="189"/>
    </row>
    <row r="25" spans="2:2" x14ac:dyDescent="0.3">
      <c r="B25" s="189"/>
    </row>
    <row r="26" spans="2:2" x14ac:dyDescent="0.3">
      <c r="B26" s="189"/>
    </row>
    <row r="27" spans="2:2" x14ac:dyDescent="0.3">
      <c r="B27" s="189"/>
    </row>
    <row r="28" spans="2:2" x14ac:dyDescent="0.3">
      <c r="B28" s="189"/>
    </row>
    <row r="29" spans="2:2" x14ac:dyDescent="0.3">
      <c r="B29" s="189"/>
    </row>
    <row r="30" spans="2:2" x14ac:dyDescent="0.3">
      <c r="B30" s="189"/>
    </row>
    <row r="31" spans="2:2" x14ac:dyDescent="0.3">
      <c r="B31" s="189"/>
    </row>
  </sheetData>
  <sheetProtection sheet="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9" fitToHeight="0" orientation="portrait" r:id="rId1"/>
  <headerFooter>
    <oddFooter>&amp;C&amp;P&amp;R&amp;"Arial Narrow,Navadno"&amp;10PZI – Galerija Emonska vrata, št. 020/2016</oddFooter>
  </headerFooter>
  <rowBreaks count="1" manualBreakCount="1">
    <brk id="8" max="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Q32"/>
  <sheetViews>
    <sheetView view="pageBreakPreview" zoomScaleNormal="100" zoomScaleSheetLayoutView="100" zoomScalePageLayoutView="76" workbookViewId="0">
      <selection activeCell="E12" sqref="E12"/>
    </sheetView>
  </sheetViews>
  <sheetFormatPr defaultColWidth="9" defaultRowHeight="16.5" x14ac:dyDescent="0.3"/>
  <cols>
    <col min="1" max="1" width="5.85546875" style="37" customWidth="1"/>
    <col min="2" max="2" width="49.7109375" style="42" customWidth="1"/>
    <col min="3" max="3" width="4.28515625" style="36" customWidth="1"/>
    <col min="4" max="4" width="7.140625" style="48" customWidth="1"/>
    <col min="5" max="5" width="8.42578125" style="636" customWidth="1"/>
    <col min="6" max="6" width="10.42578125" style="48" bestFit="1" customWidth="1"/>
    <col min="7" max="8" width="26.28515625" style="35" customWidth="1"/>
    <col min="9" max="11" width="9" style="35"/>
    <col min="12" max="12" width="7.140625" style="35" customWidth="1"/>
    <col min="13" max="16384" width="9" style="35"/>
  </cols>
  <sheetData>
    <row r="1" spans="1:17" x14ac:dyDescent="0.3">
      <c r="A1" s="45" t="s">
        <v>89</v>
      </c>
      <c r="B1" s="33" t="s">
        <v>90</v>
      </c>
      <c r="C1" s="46" t="s">
        <v>63</v>
      </c>
      <c r="D1" s="45" t="s">
        <v>91</v>
      </c>
      <c r="E1" s="686" t="s">
        <v>92</v>
      </c>
      <c r="F1" s="45" t="s">
        <v>93</v>
      </c>
    </row>
    <row r="3" spans="1:17" x14ac:dyDescent="0.3">
      <c r="A3" s="47" t="s">
        <v>266</v>
      </c>
      <c r="B3" s="145" t="s">
        <v>313</v>
      </c>
    </row>
    <row r="4" spans="1:17" x14ac:dyDescent="0.3">
      <c r="A4" s="47"/>
      <c r="B4" s="145"/>
    </row>
    <row r="5" spans="1:17" s="29" customFormat="1" ht="12.75" x14ac:dyDescent="0.2">
      <c r="B5" s="146" t="s">
        <v>153</v>
      </c>
      <c r="C5" s="147"/>
      <c r="D5" s="148"/>
      <c r="E5" s="723"/>
      <c r="F5" s="148"/>
    </row>
    <row r="6" spans="1:17" s="29" customFormat="1" ht="12.75" x14ac:dyDescent="0.2">
      <c r="B6" s="149"/>
      <c r="C6" s="150"/>
      <c r="D6" s="151"/>
      <c r="E6" s="724"/>
      <c r="F6" s="151"/>
    </row>
    <row r="7" spans="1:17" s="29" customFormat="1" ht="51" x14ac:dyDescent="0.2">
      <c r="A7" s="51"/>
      <c r="B7" s="152" t="s">
        <v>321</v>
      </c>
      <c r="C7" s="150"/>
      <c r="D7" s="151"/>
      <c r="E7" s="724"/>
      <c r="F7" s="151"/>
    </row>
    <row r="8" spans="1:17" s="29" customFormat="1" ht="25.5" x14ac:dyDescent="0.2">
      <c r="A8" s="51"/>
      <c r="B8" s="155" t="s">
        <v>329</v>
      </c>
      <c r="C8" s="153"/>
      <c r="D8" s="154"/>
      <c r="E8" s="751"/>
      <c r="F8" s="154"/>
    </row>
    <row r="9" spans="1:17" s="29" customFormat="1" ht="12.75" x14ac:dyDescent="0.2">
      <c r="A9" s="51"/>
      <c r="B9" s="155"/>
      <c r="C9" s="156"/>
      <c r="D9" s="157"/>
      <c r="E9" s="734"/>
      <c r="F9" s="157"/>
    </row>
    <row r="10" spans="1:17" s="29" customFormat="1" ht="12.75" x14ac:dyDescent="0.2">
      <c r="A10" s="178"/>
      <c r="B10" s="179"/>
      <c r="C10" s="28"/>
      <c r="D10" s="51"/>
      <c r="E10" s="717"/>
      <c r="F10" s="51"/>
    </row>
    <row r="11" spans="1:17" s="29" customFormat="1" ht="12.75" x14ac:dyDescent="0.2">
      <c r="A11" s="50"/>
      <c r="B11" s="179" t="s">
        <v>328</v>
      </c>
      <c r="C11" s="28"/>
      <c r="D11" s="51"/>
      <c r="E11" s="717"/>
      <c r="F11" s="51"/>
    </row>
    <row r="12" spans="1:17" ht="51" x14ac:dyDescent="0.3">
      <c r="A12" s="92" t="str">
        <f>CONCATENATE($A$3,COUNTIFS($A$5:A11,"&lt;&gt;.?",$A$5:A11,"*")+1)</f>
        <v>C1.1</v>
      </c>
      <c r="B12" s="81" t="s">
        <v>450</v>
      </c>
      <c r="C12" s="180" t="s">
        <v>86</v>
      </c>
      <c r="D12" s="161">
        <v>16.2</v>
      </c>
      <c r="E12" s="735"/>
      <c r="F12" s="84">
        <f t="shared" ref="F12:F16" si="0">E12*D12</f>
        <v>0</v>
      </c>
    </row>
    <row r="13" spans="1:17" ht="38.25" x14ac:dyDescent="0.3">
      <c r="A13" s="92" t="str">
        <f>CONCATENATE($A$3,COUNTIFS($A$5:A12,"&lt;&gt;.?",$A$5:A12,"*")+1)</f>
        <v>C1.2</v>
      </c>
      <c r="B13" s="81" t="s">
        <v>451</v>
      </c>
      <c r="C13" s="180" t="s">
        <v>239</v>
      </c>
      <c r="D13" s="161">
        <v>6</v>
      </c>
      <c r="E13" s="735"/>
      <c r="F13" s="84">
        <f t="shared" si="0"/>
        <v>0</v>
      </c>
    </row>
    <row r="14" spans="1:17" ht="89.25" x14ac:dyDescent="0.3">
      <c r="A14" s="92" t="str">
        <f>CONCATENATE($A$3,COUNTIFS($A$5:A13,"&lt;&gt;.?",$A$5:A13,"*")+1)</f>
        <v>C1.3</v>
      </c>
      <c r="B14" s="81" t="s">
        <v>452</v>
      </c>
      <c r="C14" s="180" t="s">
        <v>87</v>
      </c>
      <c r="D14" s="161">
        <v>109</v>
      </c>
      <c r="E14" s="735"/>
      <c r="F14" s="84">
        <f t="shared" si="0"/>
        <v>0</v>
      </c>
    </row>
    <row r="15" spans="1:17" ht="89.25" x14ac:dyDescent="0.3">
      <c r="A15" s="92" t="str">
        <f>CONCATENATE($A$3,COUNTIFS($A$5:A14,"&lt;&gt;.?",$A$5:A14,"*")+1)</f>
        <v>C1.4</v>
      </c>
      <c r="B15" s="81" t="s">
        <v>453</v>
      </c>
      <c r="C15" s="180" t="s">
        <v>283</v>
      </c>
      <c r="D15" s="161">
        <v>85</v>
      </c>
      <c r="E15" s="735"/>
      <c r="F15" s="84">
        <f t="shared" si="0"/>
        <v>0</v>
      </c>
    </row>
    <row r="16" spans="1:17" s="168" customFormat="1" ht="89.25" x14ac:dyDescent="0.25">
      <c r="A16" s="92" t="str">
        <f>CONCATENATE($A$3,COUNTIFS($A$5:A15,"&lt;&gt;.?",$A$5:A15,"*")+1)</f>
        <v>C1.5</v>
      </c>
      <c r="B16" s="81" t="s">
        <v>343</v>
      </c>
      <c r="C16" s="180" t="s">
        <v>86</v>
      </c>
      <c r="D16" s="161">
        <v>18.5</v>
      </c>
      <c r="E16" s="735"/>
      <c r="F16" s="84">
        <f t="shared" si="0"/>
        <v>0</v>
      </c>
      <c r="G16" s="166"/>
      <c r="H16" s="167"/>
      <c r="J16" s="169"/>
      <c r="K16" s="170"/>
      <c r="L16" s="171"/>
      <c r="M16" s="172"/>
      <c r="N16" s="172"/>
      <c r="O16" s="172"/>
      <c r="P16" s="171"/>
      <c r="Q16" s="171"/>
    </row>
    <row r="17" spans="1:17" s="168" customFormat="1" ht="51" x14ac:dyDescent="0.25">
      <c r="A17" s="92" t="str">
        <f>CONCATENATE($A$3,COUNTIFS($A$5:A16,"&lt;&gt;.?",$A$5:A16,"*")+1)</f>
        <v>C1.6</v>
      </c>
      <c r="B17" s="81" t="s">
        <v>344</v>
      </c>
      <c r="C17" s="180" t="s">
        <v>86</v>
      </c>
      <c r="D17" s="161">
        <v>2.8</v>
      </c>
      <c r="E17" s="735"/>
      <c r="F17" s="84">
        <f>E17*D17</f>
        <v>0</v>
      </c>
      <c r="G17" s="166"/>
      <c r="H17" s="167"/>
      <c r="J17" s="169"/>
      <c r="K17" s="170"/>
      <c r="L17" s="171"/>
      <c r="M17" s="172"/>
      <c r="N17" s="172"/>
      <c r="O17" s="172"/>
      <c r="P17" s="171"/>
      <c r="Q17" s="171"/>
    </row>
    <row r="18" spans="1:17" s="168" customFormat="1" ht="153" x14ac:dyDescent="0.3">
      <c r="A18" s="63" t="str">
        <f>CONCATENATE($A$3,COUNTIFS($A$5:A17,"&lt;&gt;.?",$A$5:A17,"*")+1)</f>
        <v>C1.7</v>
      </c>
      <c r="B18" s="81" t="s">
        <v>1098</v>
      </c>
      <c r="C18" s="61" t="s">
        <v>239</v>
      </c>
      <c r="D18" s="62">
        <v>1</v>
      </c>
      <c r="E18" s="715"/>
      <c r="F18" s="84">
        <f>D18*E18</f>
        <v>0</v>
      </c>
      <c r="G18" s="35"/>
    </row>
    <row r="19" spans="1:17" s="29" customFormat="1" ht="89.25" x14ac:dyDescent="0.2">
      <c r="A19" s="63" t="str">
        <f>CONCATENATE($A$3,COUNTIFS($A$5:A18,"&lt;&gt;.?",$A$5:A18,"*")+1)</f>
        <v>C1.8</v>
      </c>
      <c r="B19" s="81" t="s">
        <v>327</v>
      </c>
      <c r="C19" s="61" t="s">
        <v>86</v>
      </c>
      <c r="D19" s="62">
        <v>2.5</v>
      </c>
      <c r="E19" s="744"/>
      <c r="F19" s="97">
        <f>D19*E19</f>
        <v>0</v>
      </c>
    </row>
    <row r="20" spans="1:17" s="168" customFormat="1" x14ac:dyDescent="0.3">
      <c r="A20" s="85"/>
      <c r="B20" s="136"/>
      <c r="C20" s="27"/>
      <c r="D20" s="116"/>
      <c r="E20" s="752"/>
      <c r="F20" s="86"/>
      <c r="G20" s="35"/>
    </row>
    <row r="21" spans="1:17" s="168" customFormat="1" ht="15" x14ac:dyDescent="0.25">
      <c r="B21" s="117" t="s">
        <v>322</v>
      </c>
      <c r="E21" s="737"/>
    </row>
    <row r="22" spans="1:17" s="29" customFormat="1" ht="38.25" x14ac:dyDescent="0.2">
      <c r="A22" s="92" t="str">
        <f>CONCATENATE($A$3,COUNTIFS($A$5:A21,"&lt;&gt;.?",$A$5:A21,"*")+1)</f>
        <v>C1.9</v>
      </c>
      <c r="B22" s="81" t="s">
        <v>454</v>
      </c>
      <c r="C22" s="61" t="s">
        <v>86</v>
      </c>
      <c r="D22" s="62">
        <f>D17*0.6*0.4</f>
        <v>0.67200000000000004</v>
      </c>
      <c r="E22" s="715"/>
      <c r="F22" s="84">
        <f>D22*E22</f>
        <v>0</v>
      </c>
    </row>
    <row r="23" spans="1:17" s="29" customFormat="1" ht="38.25" x14ac:dyDescent="0.2">
      <c r="A23" s="92" t="str">
        <f>CONCATENATE($A$3,COUNTIFS($A$5:A22,"&lt;&gt;.?",$A$5:A22,"*")+1)</f>
        <v>C1.10</v>
      </c>
      <c r="B23" s="81" t="s">
        <v>455</v>
      </c>
      <c r="C23" s="61" t="s">
        <v>86</v>
      </c>
      <c r="D23" s="62">
        <f>D17</f>
        <v>2.8</v>
      </c>
      <c r="E23" s="715"/>
      <c r="F23" s="84">
        <f>D23*E23</f>
        <v>0</v>
      </c>
    </row>
    <row r="24" spans="1:17" s="29" customFormat="1" ht="38.25" x14ac:dyDescent="0.2">
      <c r="A24" s="92" t="str">
        <f>CONCATENATE($A$3,COUNTIFS($A$5:A23,"&lt;&gt;.?",$A$5:A23,"*")+1)</f>
        <v>C1.11</v>
      </c>
      <c r="B24" s="118" t="s">
        <v>324</v>
      </c>
      <c r="C24" s="119"/>
      <c r="D24" s="120"/>
      <c r="E24" s="753"/>
      <c r="F24" s="93"/>
    </row>
    <row r="25" spans="1:17" s="29" customFormat="1" ht="16.5" customHeight="1" x14ac:dyDescent="0.2">
      <c r="A25" s="94"/>
      <c r="B25" s="121" t="s">
        <v>325</v>
      </c>
      <c r="C25" s="122" t="s">
        <v>86</v>
      </c>
      <c r="D25" s="123">
        <f>2.5+1.6</f>
        <v>4.0999999999999996</v>
      </c>
      <c r="E25" s="743"/>
      <c r="F25" s="95">
        <f>D25*E25</f>
        <v>0</v>
      </c>
    </row>
    <row r="26" spans="1:17" s="29" customFormat="1" ht="16.5" customHeight="1" x14ac:dyDescent="0.2">
      <c r="A26" s="94"/>
      <c r="B26" s="121" t="s">
        <v>335</v>
      </c>
      <c r="C26" s="122" t="s">
        <v>149</v>
      </c>
      <c r="D26" s="123">
        <v>6</v>
      </c>
      <c r="E26" s="743"/>
      <c r="F26" s="95">
        <f>D26*E26</f>
        <v>0</v>
      </c>
    </row>
    <row r="27" spans="1:17" s="29" customFormat="1" ht="16.5" customHeight="1" x14ac:dyDescent="0.2">
      <c r="A27" s="96"/>
      <c r="B27" s="124" t="s">
        <v>326</v>
      </c>
      <c r="C27" s="125" t="s">
        <v>149</v>
      </c>
      <c r="D27" s="126">
        <v>1</v>
      </c>
      <c r="E27" s="744"/>
      <c r="F27" s="97">
        <f>D27*E27</f>
        <v>0</v>
      </c>
    </row>
    <row r="28" spans="1:17" s="29" customFormat="1" ht="63.75" x14ac:dyDescent="0.2">
      <c r="A28" s="63" t="str">
        <f>CONCATENATE($A$3,COUNTIFS($A$5:A25,"&lt;&gt;.?",$A$5:A25,"*")+1)</f>
        <v>C1.12</v>
      </c>
      <c r="B28" s="81" t="s">
        <v>323</v>
      </c>
      <c r="C28" s="61" t="s">
        <v>87</v>
      </c>
      <c r="D28" s="62">
        <f>D17*0.2*0.3</f>
        <v>0.16799999999999998</v>
      </c>
      <c r="E28" s="744"/>
      <c r="F28" s="97">
        <f>D28*E28</f>
        <v>0</v>
      </c>
    </row>
    <row r="30" spans="1:17" s="29" customFormat="1" ht="16.5" customHeight="1" thickBot="1" x14ac:dyDescent="0.25">
      <c r="A30" s="181"/>
      <c r="B30" s="182"/>
      <c r="C30" s="28"/>
      <c r="D30" s="183"/>
      <c r="E30" s="732"/>
      <c r="F30" s="184"/>
    </row>
    <row r="31" spans="1:17" s="177" customFormat="1" ht="17.25" thickBot="1" x14ac:dyDescent="0.35">
      <c r="A31" s="52"/>
      <c r="B31" s="176" t="str">
        <f>CONCATENATE("SKUPAJ"," ",B3)</f>
        <v>SKUPAJ ODVODNJA</v>
      </c>
      <c r="C31" s="54"/>
      <c r="D31" s="55"/>
      <c r="E31" s="689"/>
      <c r="F31" s="56">
        <f>SUM(F11:F30)</f>
        <v>0</v>
      </c>
    </row>
    <row r="32" spans="1:17" ht="17.25" thickTop="1" x14ac:dyDescent="0.3"/>
  </sheetData>
  <sheetProtection sheet="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9" firstPageNumber="0" fitToHeight="0" orientation="portrait" r:id="rId1"/>
  <headerFooter>
    <oddFooter>&amp;C&amp;P&amp;R&amp;"Arial Narrow,Navadno"&amp;10PZI – Galerija Emonska vrata, št. 020/2016</oddFooter>
  </headerFooter>
  <rowBreaks count="2" manualBreakCount="2">
    <brk id="10" max="5" man="1"/>
    <brk id="20" max="5" man="1"/>
  </rowBreaks>
  <colBreaks count="1" manualBreakCount="1">
    <brk id="8"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Q31"/>
  <sheetViews>
    <sheetView view="pageBreakPreview" zoomScaleNormal="100" zoomScaleSheetLayoutView="100" zoomScalePageLayoutView="76" workbookViewId="0">
      <selection activeCell="E12" sqref="E12"/>
    </sheetView>
  </sheetViews>
  <sheetFormatPr defaultColWidth="9" defaultRowHeight="16.5" x14ac:dyDescent="0.3"/>
  <cols>
    <col min="1" max="1" width="5.85546875" style="37" customWidth="1"/>
    <col min="2" max="2" width="49.7109375" style="42" customWidth="1"/>
    <col min="3" max="3" width="4.28515625" style="36" customWidth="1"/>
    <col min="4" max="4" width="7.140625" style="48" customWidth="1"/>
    <col min="5" max="5" width="8.42578125" style="636" customWidth="1"/>
    <col min="6" max="6" width="10.42578125" style="48" bestFit="1" customWidth="1"/>
    <col min="7" max="8" width="26.28515625" style="35" customWidth="1"/>
    <col min="9" max="11" width="9" style="35"/>
    <col min="12" max="12" width="7.140625" style="35" customWidth="1"/>
    <col min="13" max="16384" width="9" style="35"/>
  </cols>
  <sheetData>
    <row r="1" spans="1:17" x14ac:dyDescent="0.3">
      <c r="A1" s="45" t="s">
        <v>89</v>
      </c>
      <c r="B1" s="33" t="s">
        <v>90</v>
      </c>
      <c r="C1" s="46" t="s">
        <v>63</v>
      </c>
      <c r="D1" s="45" t="s">
        <v>91</v>
      </c>
      <c r="E1" s="686" t="s">
        <v>92</v>
      </c>
      <c r="F1" s="45" t="s">
        <v>93</v>
      </c>
    </row>
    <row r="3" spans="1:17" x14ac:dyDescent="0.3">
      <c r="A3" s="47" t="s">
        <v>275</v>
      </c>
      <c r="B3" s="145" t="s">
        <v>250</v>
      </c>
    </row>
    <row r="4" spans="1:17" x14ac:dyDescent="0.3">
      <c r="A4" s="47"/>
      <c r="B4" s="145"/>
    </row>
    <row r="5" spans="1:17" s="29" customFormat="1" ht="12.75" x14ac:dyDescent="0.2">
      <c r="B5" s="146" t="s">
        <v>153</v>
      </c>
      <c r="C5" s="147"/>
      <c r="D5" s="148"/>
      <c r="E5" s="723"/>
      <c r="F5" s="148"/>
    </row>
    <row r="6" spans="1:17" s="29" customFormat="1" ht="12.75" x14ac:dyDescent="0.2">
      <c r="B6" s="149"/>
      <c r="C6" s="150"/>
      <c r="D6" s="151"/>
      <c r="E6" s="724"/>
      <c r="F6" s="151"/>
    </row>
    <row r="7" spans="1:17" s="29" customFormat="1" ht="51" x14ac:dyDescent="0.2">
      <c r="A7" s="51"/>
      <c r="B7" s="152" t="s">
        <v>321</v>
      </c>
      <c r="C7" s="46"/>
      <c r="D7" s="45"/>
      <c r="E7" s="686"/>
      <c r="F7" s="45"/>
    </row>
    <row r="8" spans="1:17" s="29" customFormat="1" ht="25.5" x14ac:dyDescent="0.2">
      <c r="A8" s="51"/>
      <c r="B8" s="33" t="s">
        <v>320</v>
      </c>
      <c r="C8" s="153"/>
      <c r="D8" s="154"/>
      <c r="E8" s="751"/>
      <c r="F8" s="154"/>
    </row>
    <row r="9" spans="1:17" s="29" customFormat="1" ht="12.75" x14ac:dyDescent="0.2">
      <c r="A9" s="51"/>
      <c r="B9" s="155"/>
      <c r="C9" s="156"/>
      <c r="D9" s="157"/>
      <c r="E9" s="734"/>
      <c r="F9" s="157"/>
    </row>
    <row r="10" spans="1:17" s="29" customFormat="1" ht="12.75" x14ac:dyDescent="0.2">
      <c r="A10" s="50"/>
      <c r="B10" s="158"/>
      <c r="C10" s="28"/>
      <c r="D10" s="51"/>
      <c r="E10" s="717"/>
      <c r="F10" s="51"/>
    </row>
    <row r="11" spans="1:17" s="29" customFormat="1" ht="12.75" x14ac:dyDescent="0.2">
      <c r="A11" s="50"/>
      <c r="B11" s="158"/>
      <c r="C11" s="28"/>
      <c r="D11" s="51"/>
      <c r="E11" s="717"/>
      <c r="F11" s="51"/>
    </row>
    <row r="12" spans="1:17" ht="51" x14ac:dyDescent="0.3">
      <c r="A12" s="92" t="str">
        <f>CONCATENATE($A$3,COUNTIFS($A$5:A11,"&lt;&gt;.?",$A$5:A11,"*")+1)</f>
        <v>C2.1</v>
      </c>
      <c r="B12" s="159" t="s">
        <v>456</v>
      </c>
      <c r="C12" s="160" t="s">
        <v>85</v>
      </c>
      <c r="D12" s="161">
        <v>75</v>
      </c>
      <c r="E12" s="735"/>
      <c r="F12" s="84">
        <f>E12*D12</f>
        <v>0</v>
      </c>
    </row>
    <row r="13" spans="1:17" ht="153" x14ac:dyDescent="0.3">
      <c r="A13" s="92" t="str">
        <f>CONCATENATE($A$3,COUNTIFS($A$5:A12,"&lt;&gt;.?",$A$5:A12,"*")+1)</f>
        <v>C2.2</v>
      </c>
      <c r="B13" s="159" t="s">
        <v>457</v>
      </c>
      <c r="C13" s="162" t="s">
        <v>85</v>
      </c>
      <c r="D13" s="163">
        <v>19.600000000000001</v>
      </c>
      <c r="E13" s="754"/>
      <c r="F13" s="97">
        <f>E13*D13</f>
        <v>0</v>
      </c>
    </row>
    <row r="14" spans="1:17" s="168" customFormat="1" ht="76.5" x14ac:dyDescent="0.25">
      <c r="A14" s="92" t="str">
        <f>CONCATENATE($A$3,COUNTIFS($A$5:A13,"&lt;&gt;.?",$A$5:A13,"*")+1)</f>
        <v>C2.3</v>
      </c>
      <c r="B14" s="159" t="s">
        <v>339</v>
      </c>
      <c r="C14" s="164"/>
      <c r="D14" s="165"/>
      <c r="E14" s="755"/>
      <c r="F14" s="93"/>
      <c r="G14" s="166"/>
      <c r="H14" s="167"/>
      <c r="J14" s="169"/>
      <c r="K14" s="170"/>
      <c r="L14" s="171"/>
      <c r="M14" s="172"/>
      <c r="N14" s="172"/>
      <c r="O14" s="172"/>
      <c r="P14" s="171"/>
      <c r="Q14" s="171"/>
    </row>
    <row r="15" spans="1:17" s="168" customFormat="1" ht="25.5" x14ac:dyDescent="0.25">
      <c r="A15" s="94"/>
      <c r="B15" s="173" t="s">
        <v>338</v>
      </c>
      <c r="C15" s="174"/>
      <c r="D15" s="175"/>
      <c r="E15" s="756"/>
      <c r="F15" s="95"/>
      <c r="G15" s="166"/>
      <c r="H15" s="167"/>
      <c r="J15" s="169"/>
      <c r="K15" s="170"/>
      <c r="L15" s="171"/>
      <c r="M15" s="172"/>
      <c r="N15" s="172"/>
      <c r="O15" s="172"/>
      <c r="P15" s="171"/>
      <c r="Q15" s="171"/>
    </row>
    <row r="16" spans="1:17" s="168" customFormat="1" ht="25.5" x14ac:dyDescent="0.25">
      <c r="A16" s="94"/>
      <c r="B16" s="173" t="s">
        <v>272</v>
      </c>
      <c r="C16" s="174"/>
      <c r="D16" s="175"/>
      <c r="E16" s="756"/>
      <c r="F16" s="95"/>
      <c r="G16" s="166"/>
      <c r="H16" s="167"/>
      <c r="J16" s="169"/>
      <c r="K16" s="170"/>
      <c r="L16" s="171"/>
      <c r="M16" s="172"/>
      <c r="N16" s="172"/>
      <c r="O16" s="172"/>
      <c r="P16" s="171"/>
      <c r="Q16" s="171"/>
    </row>
    <row r="17" spans="1:17" s="168" customFormat="1" ht="15" x14ac:dyDescent="0.25">
      <c r="A17" s="94"/>
      <c r="B17" s="173" t="s">
        <v>267</v>
      </c>
      <c r="C17" s="174"/>
      <c r="D17" s="175"/>
      <c r="E17" s="756"/>
      <c r="F17" s="95"/>
      <c r="G17" s="166"/>
      <c r="H17" s="167"/>
      <c r="J17" s="169"/>
      <c r="K17" s="170"/>
      <c r="L17" s="171"/>
      <c r="M17" s="172"/>
      <c r="N17" s="172"/>
      <c r="O17" s="172"/>
      <c r="P17" s="171"/>
      <c r="Q17" s="171"/>
    </row>
    <row r="18" spans="1:17" s="168" customFormat="1" ht="15" x14ac:dyDescent="0.25">
      <c r="A18" s="94"/>
      <c r="B18" s="173" t="s">
        <v>268</v>
      </c>
      <c r="C18" s="174"/>
      <c r="D18" s="175"/>
      <c r="E18" s="756"/>
      <c r="F18" s="95"/>
      <c r="G18" s="166"/>
      <c r="H18" s="167"/>
      <c r="J18" s="169"/>
      <c r="K18" s="170"/>
      <c r="L18" s="171"/>
      <c r="M18" s="172"/>
      <c r="N18" s="172"/>
      <c r="O18" s="172"/>
      <c r="P18" s="171"/>
      <c r="Q18" s="171"/>
    </row>
    <row r="19" spans="1:17" s="168" customFormat="1" ht="38.25" x14ac:dyDescent="0.25">
      <c r="A19" s="94"/>
      <c r="B19" s="173" t="s">
        <v>274</v>
      </c>
      <c r="C19" s="174"/>
      <c r="D19" s="175"/>
      <c r="E19" s="756"/>
      <c r="F19" s="95"/>
      <c r="G19" s="166"/>
      <c r="H19" s="167"/>
      <c r="J19" s="169"/>
      <c r="K19" s="170"/>
      <c r="L19" s="171"/>
      <c r="M19" s="172"/>
      <c r="N19" s="172"/>
      <c r="O19" s="172"/>
      <c r="P19" s="171"/>
      <c r="Q19" s="171"/>
    </row>
    <row r="20" spans="1:17" s="168" customFormat="1" ht="25.5" x14ac:dyDescent="0.25">
      <c r="A20" s="94"/>
      <c r="B20" s="173" t="s">
        <v>269</v>
      </c>
      <c r="C20" s="174"/>
      <c r="D20" s="175"/>
      <c r="E20" s="756"/>
      <c r="F20" s="95"/>
      <c r="G20" s="166"/>
      <c r="H20" s="167"/>
      <c r="J20" s="169"/>
      <c r="K20" s="170"/>
      <c r="L20" s="171"/>
      <c r="M20" s="172"/>
      <c r="N20" s="172"/>
      <c r="O20" s="172"/>
      <c r="P20" s="171"/>
      <c r="Q20" s="171"/>
    </row>
    <row r="21" spans="1:17" s="168" customFormat="1" ht="25.5" x14ac:dyDescent="0.25">
      <c r="A21" s="94"/>
      <c r="B21" s="173" t="s">
        <v>270</v>
      </c>
      <c r="C21" s="174"/>
      <c r="D21" s="175"/>
      <c r="E21" s="756"/>
      <c r="F21" s="95"/>
      <c r="G21" s="166"/>
      <c r="H21" s="167"/>
      <c r="J21" s="169"/>
      <c r="K21" s="170"/>
      <c r="L21" s="171"/>
      <c r="M21" s="172"/>
      <c r="N21" s="172"/>
      <c r="O21" s="172"/>
      <c r="P21" s="171"/>
      <c r="Q21" s="171"/>
    </row>
    <row r="22" spans="1:17" s="168" customFormat="1" ht="25.5" x14ac:dyDescent="0.25">
      <c r="A22" s="94"/>
      <c r="B22" s="173" t="s">
        <v>273</v>
      </c>
      <c r="C22" s="174"/>
      <c r="D22" s="175"/>
      <c r="E22" s="756"/>
      <c r="F22" s="95"/>
      <c r="G22" s="166"/>
      <c r="H22" s="167"/>
      <c r="J22" s="169"/>
      <c r="K22" s="170"/>
      <c r="L22" s="171"/>
      <c r="M22" s="172"/>
      <c r="N22" s="172"/>
      <c r="O22" s="172"/>
      <c r="P22" s="171"/>
      <c r="Q22" s="171"/>
    </row>
    <row r="23" spans="1:17" s="168" customFormat="1" ht="15" x14ac:dyDescent="0.25">
      <c r="A23" s="94"/>
      <c r="B23" s="173" t="s">
        <v>271</v>
      </c>
      <c r="C23" s="174"/>
      <c r="D23" s="175"/>
      <c r="E23" s="756"/>
      <c r="F23" s="95"/>
      <c r="G23" s="166"/>
      <c r="H23" s="167"/>
      <c r="J23" s="169"/>
      <c r="K23" s="170"/>
      <c r="L23" s="171"/>
      <c r="M23" s="172"/>
      <c r="N23" s="172"/>
      <c r="O23" s="172"/>
      <c r="P23" s="171"/>
      <c r="Q23" s="171"/>
    </row>
    <row r="24" spans="1:17" s="168" customFormat="1" ht="38.25" x14ac:dyDescent="0.3">
      <c r="A24" s="94"/>
      <c r="B24" s="173" t="s">
        <v>458</v>
      </c>
      <c r="C24" s="174" t="s">
        <v>85</v>
      </c>
      <c r="D24" s="175">
        <v>61</v>
      </c>
      <c r="E24" s="756"/>
      <c r="F24" s="95">
        <f>E24*D24</f>
        <v>0</v>
      </c>
      <c r="G24" s="35"/>
      <c r="H24" s="167"/>
      <c r="J24" s="169"/>
      <c r="K24" s="170"/>
      <c r="L24" s="171"/>
      <c r="M24" s="172"/>
      <c r="N24" s="172"/>
      <c r="O24" s="172"/>
      <c r="P24" s="171"/>
      <c r="Q24" s="171"/>
    </row>
    <row r="25" spans="1:17" s="168" customFormat="1" x14ac:dyDescent="0.3">
      <c r="A25" s="96"/>
      <c r="B25" s="467" t="s">
        <v>1060</v>
      </c>
      <c r="C25" s="468" t="s">
        <v>85</v>
      </c>
      <c r="D25" s="469">
        <f>0.4*21</f>
        <v>8.4</v>
      </c>
      <c r="E25" s="757"/>
      <c r="F25" s="470">
        <f>E25*D25</f>
        <v>0</v>
      </c>
      <c r="G25" s="35"/>
      <c r="H25" s="167"/>
      <c r="J25" s="169"/>
      <c r="K25" s="170"/>
      <c r="L25" s="171"/>
      <c r="M25" s="172"/>
      <c r="N25" s="172"/>
      <c r="O25" s="172"/>
      <c r="P25" s="171"/>
      <c r="Q25" s="171"/>
    </row>
    <row r="26" spans="1:17" s="29" customFormat="1" ht="89.25" x14ac:dyDescent="0.2">
      <c r="A26" s="63" t="str">
        <f>CONCATENATE($A$3,COUNTIFS($A$5:A24,"&lt;&gt;.?",$A$5:A24,"*")+1)</f>
        <v>C2.4</v>
      </c>
      <c r="B26" s="77" t="s">
        <v>412</v>
      </c>
      <c r="C26" s="78" t="s">
        <v>85</v>
      </c>
      <c r="D26" s="79">
        <v>37</v>
      </c>
      <c r="E26" s="715"/>
      <c r="F26" s="84">
        <f>E26*D26</f>
        <v>0</v>
      </c>
    </row>
    <row r="27" spans="1:17" s="29" customFormat="1" ht="114.75" x14ac:dyDescent="0.2">
      <c r="A27" s="63" t="str">
        <f>CONCATENATE($A$3,COUNTIFS($A$5:A26,"&lt;&gt;.?",$A$5:A26,"*")+1)</f>
        <v>C2.5</v>
      </c>
      <c r="B27" s="77" t="s">
        <v>413</v>
      </c>
      <c r="C27" s="78" t="s">
        <v>85</v>
      </c>
      <c r="D27" s="79">
        <v>33</v>
      </c>
      <c r="E27" s="715"/>
      <c r="F27" s="84">
        <f>E27*D27</f>
        <v>0</v>
      </c>
    </row>
    <row r="28" spans="1:17" s="29" customFormat="1" ht="76.5" x14ac:dyDescent="0.2">
      <c r="A28" s="63" t="str">
        <f>CONCATENATE($A$3,COUNTIFS($A$5:A27,"&lt;&gt;.?",$A$5:A27,"*")+1)</f>
        <v>C2.6</v>
      </c>
      <c r="B28" s="77" t="s">
        <v>459</v>
      </c>
      <c r="C28" s="78" t="s">
        <v>85</v>
      </c>
      <c r="D28" s="79">
        <v>2.48</v>
      </c>
      <c r="E28" s="715"/>
      <c r="F28" s="84">
        <f>E28*D28</f>
        <v>0</v>
      </c>
    </row>
    <row r="29" spans="1:17" s="29" customFormat="1" ht="16.5" customHeight="1" thickBot="1" x14ac:dyDescent="0.25">
      <c r="A29" s="63"/>
      <c r="B29" s="77"/>
      <c r="C29" s="78"/>
      <c r="D29" s="79"/>
      <c r="E29" s="715"/>
      <c r="F29" s="84"/>
    </row>
    <row r="30" spans="1:17" s="177" customFormat="1" ht="17.25" thickBot="1" x14ac:dyDescent="0.35">
      <c r="A30" s="52"/>
      <c r="B30" s="176" t="str">
        <f>CONCATENATE("SKUPAJ"," ",B3)</f>
        <v>SKUPAJ TLAKARSKA DELA</v>
      </c>
      <c r="C30" s="54"/>
      <c r="D30" s="55"/>
      <c r="E30" s="689"/>
      <c r="F30" s="56">
        <f>SUM(F12:F29)</f>
        <v>0</v>
      </c>
    </row>
    <row r="31" spans="1:17" ht="17.25" thickTop="1" x14ac:dyDescent="0.3"/>
  </sheetData>
  <sheetProtection sheet="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9" firstPageNumber="0" fitToHeight="0" orientation="portrait" r:id="rId1"/>
  <headerFooter>
    <oddFooter>&amp;C&amp;P&amp;R&amp;"Arial Narrow,Navadno"&amp;10PZI – Galerija Emonska vrata, št. 020/2016</oddFooter>
  </headerFooter>
  <rowBreaks count="2" manualBreakCount="2">
    <brk id="11" max="5" man="1"/>
    <brk id="26" max="5" man="1"/>
  </rowBreaks>
  <colBreaks count="1" manualBreakCount="1">
    <brk id="8"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L10"/>
  <sheetViews>
    <sheetView view="pageBreakPreview" zoomScaleNormal="110" zoomScaleSheetLayoutView="100" zoomScalePageLayoutView="76" workbookViewId="0">
      <selection activeCell="E6" sqref="E6"/>
    </sheetView>
  </sheetViews>
  <sheetFormatPr defaultColWidth="9" defaultRowHeight="16.5" x14ac:dyDescent="0.3"/>
  <cols>
    <col min="1" max="1" width="5.85546875" style="141" customWidth="1"/>
    <col min="2" max="2" width="49.7109375" style="144" customWidth="1"/>
    <col min="3" max="3" width="4.28515625" style="35" customWidth="1"/>
    <col min="4" max="4" width="7.140625" style="35" customWidth="1"/>
    <col min="5" max="5" width="8.42578125" style="635" customWidth="1"/>
    <col min="6" max="6" width="10.42578125" style="35" customWidth="1"/>
    <col min="7" max="8" width="26.28515625" style="35" customWidth="1"/>
    <col min="9" max="9" width="9" style="35"/>
    <col min="10" max="10" width="11.7109375" style="141" customWidth="1"/>
    <col min="11" max="16384" width="9" style="141"/>
  </cols>
  <sheetData>
    <row r="1" spans="1:12" x14ac:dyDescent="0.3">
      <c r="A1" s="45" t="s">
        <v>89</v>
      </c>
      <c r="B1" s="33" t="s">
        <v>90</v>
      </c>
      <c r="C1" s="46" t="s">
        <v>63</v>
      </c>
      <c r="D1" s="45" t="s">
        <v>91</v>
      </c>
      <c r="E1" s="686" t="s">
        <v>92</v>
      </c>
      <c r="F1" s="45" t="s">
        <v>93</v>
      </c>
    </row>
    <row r="3" spans="1:12" ht="18" x14ac:dyDescent="0.3">
      <c r="A3" s="127" t="s">
        <v>278</v>
      </c>
      <c r="B3" s="609" t="s">
        <v>279</v>
      </c>
      <c r="C3" s="610"/>
      <c r="J3" s="138"/>
      <c r="K3" s="139"/>
      <c r="L3" s="140"/>
    </row>
    <row r="4" spans="1:12" x14ac:dyDescent="0.3">
      <c r="A4" s="611"/>
      <c r="B4" s="612"/>
      <c r="C4" s="34"/>
    </row>
    <row r="5" spans="1:12" x14ac:dyDescent="0.3">
      <c r="B5" s="35"/>
    </row>
    <row r="6" spans="1:12" ht="76.5" x14ac:dyDescent="0.3">
      <c r="A6" s="63" t="str">
        <f>CONCATENATE($A$3,COUNTIFS($A$5:A5,"&lt;&gt;.?",$A$5:A5,"*")+1)</f>
        <v>D.1</v>
      </c>
      <c r="B6" s="478" t="s">
        <v>1125</v>
      </c>
      <c r="C6" s="160" t="s">
        <v>1126</v>
      </c>
      <c r="D6" s="161">
        <v>1</v>
      </c>
      <c r="E6" s="735"/>
      <c r="F6" s="84">
        <f>D6*E6</f>
        <v>0</v>
      </c>
    </row>
    <row r="7" spans="1:12" ht="17.25" thickBot="1" x14ac:dyDescent="0.35">
      <c r="B7" s="35"/>
    </row>
    <row r="8" spans="1:12" ht="33.75" thickBot="1" x14ac:dyDescent="0.35">
      <c r="A8" s="176"/>
      <c r="B8" s="176" t="str">
        <f>CONCATENATE("SKUPAJ"," ",B3)</f>
        <v>SKUPAJ  KONSERVATORSKO RESTAVRATORSKA DELA</v>
      </c>
      <c r="C8" s="54"/>
      <c r="D8" s="55"/>
      <c r="E8" s="689"/>
      <c r="F8" s="56">
        <f>SUM(F6)</f>
        <v>0</v>
      </c>
    </row>
    <row r="9" spans="1:12" ht="17.25" thickTop="1" x14ac:dyDescent="0.3"/>
    <row r="10" spans="1:12" x14ac:dyDescent="0.3">
      <c r="B10" s="35"/>
    </row>
  </sheetData>
  <sheetProtection sheet="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9" fitToHeight="0" orientation="portrait" r:id="rId1"/>
  <headerFooter>
    <oddFooter>&amp;C&amp;P&amp;R&amp;"Arial Narrow,Navadno"&amp;10PZI – Galerija Emonska vrata, št. 020/2016</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2:H224"/>
  <sheetViews>
    <sheetView view="pageBreakPreview" zoomScaleNormal="100" zoomScaleSheetLayoutView="100" workbookViewId="0">
      <selection activeCell="F11" sqref="F11"/>
    </sheetView>
  </sheetViews>
  <sheetFormatPr defaultColWidth="9.140625" defaultRowHeight="12.75" x14ac:dyDescent="0.2"/>
  <cols>
    <col min="1" max="1" width="3.140625" style="271" bestFit="1" customWidth="1"/>
    <col min="2" max="2" width="6.28515625" style="268" bestFit="1" customWidth="1"/>
    <col min="3" max="3" width="40.7109375" style="272" customWidth="1"/>
    <col min="4" max="4" width="5.28515625" style="272" bestFit="1" customWidth="1"/>
    <col min="5" max="5" width="5.140625" style="272" bestFit="1" customWidth="1"/>
    <col min="6" max="6" width="8.7109375" style="762" bestFit="1" customWidth="1"/>
    <col min="7" max="7" width="9.42578125" style="272" bestFit="1" customWidth="1"/>
    <col min="8" max="256" width="9.140625" style="261"/>
    <col min="257" max="257" width="4.7109375" style="261" customWidth="1"/>
    <col min="258" max="258" width="6.7109375" style="261" customWidth="1"/>
    <col min="259" max="259" width="40.7109375" style="261" customWidth="1"/>
    <col min="260" max="261" width="6.7109375" style="261" customWidth="1"/>
    <col min="262" max="263" width="13.7109375" style="261" customWidth="1"/>
    <col min="264" max="512" width="9.140625" style="261"/>
    <col min="513" max="513" width="4.7109375" style="261" customWidth="1"/>
    <col min="514" max="514" width="6.7109375" style="261" customWidth="1"/>
    <col min="515" max="515" width="40.7109375" style="261" customWidth="1"/>
    <col min="516" max="517" width="6.7109375" style="261" customWidth="1"/>
    <col min="518" max="519" width="13.7109375" style="261" customWidth="1"/>
    <col min="520" max="768" width="9.140625" style="261"/>
    <col min="769" max="769" width="4.7109375" style="261" customWidth="1"/>
    <col min="770" max="770" width="6.7109375" style="261" customWidth="1"/>
    <col min="771" max="771" width="40.7109375" style="261" customWidth="1"/>
    <col min="772" max="773" width="6.7109375" style="261" customWidth="1"/>
    <col min="774" max="775" width="13.7109375" style="261" customWidth="1"/>
    <col min="776" max="1024" width="9.140625" style="261"/>
    <col min="1025" max="1025" width="4.7109375" style="261" customWidth="1"/>
    <col min="1026" max="1026" width="6.7109375" style="261" customWidth="1"/>
    <col min="1027" max="1027" width="40.7109375" style="261" customWidth="1"/>
    <col min="1028" max="1029" width="6.7109375" style="261" customWidth="1"/>
    <col min="1030" max="1031" width="13.7109375" style="261" customWidth="1"/>
    <col min="1032" max="1280" width="9.140625" style="261"/>
    <col min="1281" max="1281" width="4.7109375" style="261" customWidth="1"/>
    <col min="1282" max="1282" width="6.7109375" style="261" customWidth="1"/>
    <col min="1283" max="1283" width="40.7109375" style="261" customWidth="1"/>
    <col min="1284" max="1285" width="6.7109375" style="261" customWidth="1"/>
    <col min="1286" max="1287" width="13.7109375" style="261" customWidth="1"/>
    <col min="1288" max="1536" width="9.140625" style="261"/>
    <col min="1537" max="1537" width="4.7109375" style="261" customWidth="1"/>
    <col min="1538" max="1538" width="6.7109375" style="261" customWidth="1"/>
    <col min="1539" max="1539" width="40.7109375" style="261" customWidth="1"/>
    <col min="1540" max="1541" width="6.7109375" style="261" customWidth="1"/>
    <col min="1542" max="1543" width="13.7109375" style="261" customWidth="1"/>
    <col min="1544" max="1792" width="9.140625" style="261"/>
    <col min="1793" max="1793" width="4.7109375" style="261" customWidth="1"/>
    <col min="1794" max="1794" width="6.7109375" style="261" customWidth="1"/>
    <col min="1795" max="1795" width="40.7109375" style="261" customWidth="1"/>
    <col min="1796" max="1797" width="6.7109375" style="261" customWidth="1"/>
    <col min="1798" max="1799" width="13.7109375" style="261" customWidth="1"/>
    <col min="1800" max="2048" width="9.140625" style="261"/>
    <col min="2049" max="2049" width="4.7109375" style="261" customWidth="1"/>
    <col min="2050" max="2050" width="6.7109375" style="261" customWidth="1"/>
    <col min="2051" max="2051" width="40.7109375" style="261" customWidth="1"/>
    <col min="2052" max="2053" width="6.7109375" style="261" customWidth="1"/>
    <col min="2054" max="2055" width="13.7109375" style="261" customWidth="1"/>
    <col min="2056" max="2304" width="9.140625" style="261"/>
    <col min="2305" max="2305" width="4.7109375" style="261" customWidth="1"/>
    <col min="2306" max="2306" width="6.7109375" style="261" customWidth="1"/>
    <col min="2307" max="2307" width="40.7109375" style="261" customWidth="1"/>
    <col min="2308" max="2309" width="6.7109375" style="261" customWidth="1"/>
    <col min="2310" max="2311" width="13.7109375" style="261" customWidth="1"/>
    <col min="2312" max="2560" width="9.140625" style="261"/>
    <col min="2561" max="2561" width="4.7109375" style="261" customWidth="1"/>
    <col min="2562" max="2562" width="6.7109375" style="261" customWidth="1"/>
    <col min="2563" max="2563" width="40.7109375" style="261" customWidth="1"/>
    <col min="2564" max="2565" width="6.7109375" style="261" customWidth="1"/>
    <col min="2566" max="2567" width="13.7109375" style="261" customWidth="1"/>
    <col min="2568" max="2816" width="9.140625" style="261"/>
    <col min="2817" max="2817" width="4.7109375" style="261" customWidth="1"/>
    <col min="2818" max="2818" width="6.7109375" style="261" customWidth="1"/>
    <col min="2819" max="2819" width="40.7109375" style="261" customWidth="1"/>
    <col min="2820" max="2821" width="6.7109375" style="261" customWidth="1"/>
    <col min="2822" max="2823" width="13.7109375" style="261" customWidth="1"/>
    <col min="2824" max="3072" width="9.140625" style="261"/>
    <col min="3073" max="3073" width="4.7109375" style="261" customWidth="1"/>
    <col min="3074" max="3074" width="6.7109375" style="261" customWidth="1"/>
    <col min="3075" max="3075" width="40.7109375" style="261" customWidth="1"/>
    <col min="3076" max="3077" width="6.7109375" style="261" customWidth="1"/>
    <col min="3078" max="3079" width="13.7109375" style="261" customWidth="1"/>
    <col min="3080" max="3328" width="9.140625" style="261"/>
    <col min="3329" max="3329" width="4.7109375" style="261" customWidth="1"/>
    <col min="3330" max="3330" width="6.7109375" style="261" customWidth="1"/>
    <col min="3331" max="3331" width="40.7109375" style="261" customWidth="1"/>
    <col min="3332" max="3333" width="6.7109375" style="261" customWidth="1"/>
    <col min="3334" max="3335" width="13.7109375" style="261" customWidth="1"/>
    <col min="3336" max="3584" width="9.140625" style="261"/>
    <col min="3585" max="3585" width="4.7109375" style="261" customWidth="1"/>
    <col min="3586" max="3586" width="6.7109375" style="261" customWidth="1"/>
    <col min="3587" max="3587" width="40.7109375" style="261" customWidth="1"/>
    <col min="3588" max="3589" width="6.7109375" style="261" customWidth="1"/>
    <col min="3590" max="3591" width="13.7109375" style="261" customWidth="1"/>
    <col min="3592" max="3840" width="9.140625" style="261"/>
    <col min="3841" max="3841" width="4.7109375" style="261" customWidth="1"/>
    <col min="3842" max="3842" width="6.7109375" style="261" customWidth="1"/>
    <col min="3843" max="3843" width="40.7109375" style="261" customWidth="1"/>
    <col min="3844" max="3845" width="6.7109375" style="261" customWidth="1"/>
    <col min="3846" max="3847" width="13.7109375" style="261" customWidth="1"/>
    <col min="3848" max="4096" width="9.140625" style="261"/>
    <col min="4097" max="4097" width="4.7109375" style="261" customWidth="1"/>
    <col min="4098" max="4098" width="6.7109375" style="261" customWidth="1"/>
    <col min="4099" max="4099" width="40.7109375" style="261" customWidth="1"/>
    <col min="4100" max="4101" width="6.7109375" style="261" customWidth="1"/>
    <col min="4102" max="4103" width="13.7109375" style="261" customWidth="1"/>
    <col min="4104" max="4352" width="9.140625" style="261"/>
    <col min="4353" max="4353" width="4.7109375" style="261" customWidth="1"/>
    <col min="4354" max="4354" width="6.7109375" style="261" customWidth="1"/>
    <col min="4355" max="4355" width="40.7109375" style="261" customWidth="1"/>
    <col min="4356" max="4357" width="6.7109375" style="261" customWidth="1"/>
    <col min="4358" max="4359" width="13.7109375" style="261" customWidth="1"/>
    <col min="4360" max="4608" width="9.140625" style="261"/>
    <col min="4609" max="4609" width="4.7109375" style="261" customWidth="1"/>
    <col min="4610" max="4610" width="6.7109375" style="261" customWidth="1"/>
    <col min="4611" max="4611" width="40.7109375" style="261" customWidth="1"/>
    <col min="4612" max="4613" width="6.7109375" style="261" customWidth="1"/>
    <col min="4614" max="4615" width="13.7109375" style="261" customWidth="1"/>
    <col min="4616" max="4864" width="9.140625" style="261"/>
    <col min="4865" max="4865" width="4.7109375" style="261" customWidth="1"/>
    <col min="4866" max="4866" width="6.7109375" style="261" customWidth="1"/>
    <col min="4867" max="4867" width="40.7109375" style="261" customWidth="1"/>
    <col min="4868" max="4869" width="6.7109375" style="261" customWidth="1"/>
    <col min="4870" max="4871" width="13.7109375" style="261" customWidth="1"/>
    <col min="4872" max="5120" width="9.140625" style="261"/>
    <col min="5121" max="5121" width="4.7109375" style="261" customWidth="1"/>
    <col min="5122" max="5122" width="6.7109375" style="261" customWidth="1"/>
    <col min="5123" max="5123" width="40.7109375" style="261" customWidth="1"/>
    <col min="5124" max="5125" width="6.7109375" style="261" customWidth="1"/>
    <col min="5126" max="5127" width="13.7109375" style="261" customWidth="1"/>
    <col min="5128" max="5376" width="9.140625" style="261"/>
    <col min="5377" max="5377" width="4.7109375" style="261" customWidth="1"/>
    <col min="5378" max="5378" width="6.7109375" style="261" customWidth="1"/>
    <col min="5379" max="5379" width="40.7109375" style="261" customWidth="1"/>
    <col min="5380" max="5381" width="6.7109375" style="261" customWidth="1"/>
    <col min="5382" max="5383" width="13.7109375" style="261" customWidth="1"/>
    <col min="5384" max="5632" width="9.140625" style="261"/>
    <col min="5633" max="5633" width="4.7109375" style="261" customWidth="1"/>
    <col min="5634" max="5634" width="6.7109375" style="261" customWidth="1"/>
    <col min="5635" max="5635" width="40.7109375" style="261" customWidth="1"/>
    <col min="5636" max="5637" width="6.7109375" style="261" customWidth="1"/>
    <col min="5638" max="5639" width="13.7109375" style="261" customWidth="1"/>
    <col min="5640" max="5888" width="9.140625" style="261"/>
    <col min="5889" max="5889" width="4.7109375" style="261" customWidth="1"/>
    <col min="5890" max="5890" width="6.7109375" style="261" customWidth="1"/>
    <col min="5891" max="5891" width="40.7109375" style="261" customWidth="1"/>
    <col min="5892" max="5893" width="6.7109375" style="261" customWidth="1"/>
    <col min="5894" max="5895" width="13.7109375" style="261" customWidth="1"/>
    <col min="5896" max="6144" width="9.140625" style="261"/>
    <col min="6145" max="6145" width="4.7109375" style="261" customWidth="1"/>
    <col min="6146" max="6146" width="6.7109375" style="261" customWidth="1"/>
    <col min="6147" max="6147" width="40.7109375" style="261" customWidth="1"/>
    <col min="6148" max="6149" width="6.7109375" style="261" customWidth="1"/>
    <col min="6150" max="6151" width="13.7109375" style="261" customWidth="1"/>
    <col min="6152" max="6400" width="9.140625" style="261"/>
    <col min="6401" max="6401" width="4.7109375" style="261" customWidth="1"/>
    <col min="6402" max="6402" width="6.7109375" style="261" customWidth="1"/>
    <col min="6403" max="6403" width="40.7109375" style="261" customWidth="1"/>
    <col min="6404" max="6405" width="6.7109375" style="261" customWidth="1"/>
    <col min="6406" max="6407" width="13.7109375" style="261" customWidth="1"/>
    <col min="6408" max="6656" width="9.140625" style="261"/>
    <col min="6657" max="6657" width="4.7109375" style="261" customWidth="1"/>
    <col min="6658" max="6658" width="6.7109375" style="261" customWidth="1"/>
    <col min="6659" max="6659" width="40.7109375" style="261" customWidth="1"/>
    <col min="6660" max="6661" width="6.7109375" style="261" customWidth="1"/>
    <col min="6662" max="6663" width="13.7109375" style="261" customWidth="1"/>
    <col min="6664" max="6912" width="9.140625" style="261"/>
    <col min="6913" max="6913" width="4.7109375" style="261" customWidth="1"/>
    <col min="6914" max="6914" width="6.7109375" style="261" customWidth="1"/>
    <col min="6915" max="6915" width="40.7109375" style="261" customWidth="1"/>
    <col min="6916" max="6917" width="6.7109375" style="261" customWidth="1"/>
    <col min="6918" max="6919" width="13.7109375" style="261" customWidth="1"/>
    <col min="6920" max="7168" width="9.140625" style="261"/>
    <col min="7169" max="7169" width="4.7109375" style="261" customWidth="1"/>
    <col min="7170" max="7170" width="6.7109375" style="261" customWidth="1"/>
    <col min="7171" max="7171" width="40.7109375" style="261" customWidth="1"/>
    <col min="7172" max="7173" width="6.7109375" style="261" customWidth="1"/>
    <col min="7174" max="7175" width="13.7109375" style="261" customWidth="1"/>
    <col min="7176" max="7424" width="9.140625" style="261"/>
    <col min="7425" max="7425" width="4.7109375" style="261" customWidth="1"/>
    <col min="7426" max="7426" width="6.7109375" style="261" customWidth="1"/>
    <col min="7427" max="7427" width="40.7109375" style="261" customWidth="1"/>
    <col min="7428" max="7429" width="6.7109375" style="261" customWidth="1"/>
    <col min="7430" max="7431" width="13.7109375" style="261" customWidth="1"/>
    <col min="7432" max="7680" width="9.140625" style="261"/>
    <col min="7681" max="7681" width="4.7109375" style="261" customWidth="1"/>
    <col min="7682" max="7682" width="6.7109375" style="261" customWidth="1"/>
    <col min="7683" max="7683" width="40.7109375" style="261" customWidth="1"/>
    <col min="7684" max="7685" width="6.7109375" style="261" customWidth="1"/>
    <col min="7686" max="7687" width="13.7109375" style="261" customWidth="1"/>
    <col min="7688" max="7936" width="9.140625" style="261"/>
    <col min="7937" max="7937" width="4.7109375" style="261" customWidth="1"/>
    <col min="7938" max="7938" width="6.7109375" style="261" customWidth="1"/>
    <col min="7939" max="7939" width="40.7109375" style="261" customWidth="1"/>
    <col min="7940" max="7941" width="6.7109375" style="261" customWidth="1"/>
    <col min="7942" max="7943" width="13.7109375" style="261" customWidth="1"/>
    <col min="7944" max="8192" width="9.140625" style="261"/>
    <col min="8193" max="8193" width="4.7109375" style="261" customWidth="1"/>
    <col min="8194" max="8194" width="6.7109375" style="261" customWidth="1"/>
    <col min="8195" max="8195" width="40.7109375" style="261" customWidth="1"/>
    <col min="8196" max="8197" width="6.7109375" style="261" customWidth="1"/>
    <col min="8198" max="8199" width="13.7109375" style="261" customWidth="1"/>
    <col min="8200" max="8448" width="9.140625" style="261"/>
    <col min="8449" max="8449" width="4.7109375" style="261" customWidth="1"/>
    <col min="8450" max="8450" width="6.7109375" style="261" customWidth="1"/>
    <col min="8451" max="8451" width="40.7109375" style="261" customWidth="1"/>
    <col min="8452" max="8453" width="6.7109375" style="261" customWidth="1"/>
    <col min="8454" max="8455" width="13.7109375" style="261" customWidth="1"/>
    <col min="8456" max="8704" width="9.140625" style="261"/>
    <col min="8705" max="8705" width="4.7109375" style="261" customWidth="1"/>
    <col min="8706" max="8706" width="6.7109375" style="261" customWidth="1"/>
    <col min="8707" max="8707" width="40.7109375" style="261" customWidth="1"/>
    <col min="8708" max="8709" width="6.7109375" style="261" customWidth="1"/>
    <col min="8710" max="8711" width="13.7109375" style="261" customWidth="1"/>
    <col min="8712" max="8960" width="9.140625" style="261"/>
    <col min="8961" max="8961" width="4.7109375" style="261" customWidth="1"/>
    <col min="8962" max="8962" width="6.7109375" style="261" customWidth="1"/>
    <col min="8963" max="8963" width="40.7109375" style="261" customWidth="1"/>
    <col min="8964" max="8965" width="6.7109375" style="261" customWidth="1"/>
    <col min="8966" max="8967" width="13.7109375" style="261" customWidth="1"/>
    <col min="8968" max="9216" width="9.140625" style="261"/>
    <col min="9217" max="9217" width="4.7109375" style="261" customWidth="1"/>
    <col min="9218" max="9218" width="6.7109375" style="261" customWidth="1"/>
    <col min="9219" max="9219" width="40.7109375" style="261" customWidth="1"/>
    <col min="9220" max="9221" width="6.7109375" style="261" customWidth="1"/>
    <col min="9222" max="9223" width="13.7109375" style="261" customWidth="1"/>
    <col min="9224" max="9472" width="9.140625" style="261"/>
    <col min="9473" max="9473" width="4.7109375" style="261" customWidth="1"/>
    <col min="9474" max="9474" width="6.7109375" style="261" customWidth="1"/>
    <col min="9475" max="9475" width="40.7109375" style="261" customWidth="1"/>
    <col min="9476" max="9477" width="6.7109375" style="261" customWidth="1"/>
    <col min="9478" max="9479" width="13.7109375" style="261" customWidth="1"/>
    <col min="9480" max="9728" width="9.140625" style="261"/>
    <col min="9729" max="9729" width="4.7109375" style="261" customWidth="1"/>
    <col min="9730" max="9730" width="6.7109375" style="261" customWidth="1"/>
    <col min="9731" max="9731" width="40.7109375" style="261" customWidth="1"/>
    <col min="9732" max="9733" width="6.7109375" style="261" customWidth="1"/>
    <col min="9734" max="9735" width="13.7109375" style="261" customWidth="1"/>
    <col min="9736" max="9984" width="9.140625" style="261"/>
    <col min="9985" max="9985" width="4.7109375" style="261" customWidth="1"/>
    <col min="9986" max="9986" width="6.7109375" style="261" customWidth="1"/>
    <col min="9987" max="9987" width="40.7109375" style="261" customWidth="1"/>
    <col min="9988" max="9989" width="6.7109375" style="261" customWidth="1"/>
    <col min="9990" max="9991" width="13.7109375" style="261" customWidth="1"/>
    <col min="9992" max="10240" width="9.140625" style="261"/>
    <col min="10241" max="10241" width="4.7109375" style="261" customWidth="1"/>
    <col min="10242" max="10242" width="6.7109375" style="261" customWidth="1"/>
    <col min="10243" max="10243" width="40.7109375" style="261" customWidth="1"/>
    <col min="10244" max="10245" width="6.7109375" style="261" customWidth="1"/>
    <col min="10246" max="10247" width="13.7109375" style="261" customWidth="1"/>
    <col min="10248" max="10496" width="9.140625" style="261"/>
    <col min="10497" max="10497" width="4.7109375" style="261" customWidth="1"/>
    <col min="10498" max="10498" width="6.7109375" style="261" customWidth="1"/>
    <col min="10499" max="10499" width="40.7109375" style="261" customWidth="1"/>
    <col min="10500" max="10501" width="6.7109375" style="261" customWidth="1"/>
    <col min="10502" max="10503" width="13.7109375" style="261" customWidth="1"/>
    <col min="10504" max="10752" width="9.140625" style="261"/>
    <col min="10753" max="10753" width="4.7109375" style="261" customWidth="1"/>
    <col min="10754" max="10754" width="6.7109375" style="261" customWidth="1"/>
    <col min="10755" max="10755" width="40.7109375" style="261" customWidth="1"/>
    <col min="10756" max="10757" width="6.7109375" style="261" customWidth="1"/>
    <col min="10758" max="10759" width="13.7109375" style="261" customWidth="1"/>
    <col min="10760" max="11008" width="9.140625" style="261"/>
    <col min="11009" max="11009" width="4.7109375" style="261" customWidth="1"/>
    <col min="11010" max="11010" width="6.7109375" style="261" customWidth="1"/>
    <col min="11011" max="11011" width="40.7109375" style="261" customWidth="1"/>
    <col min="11012" max="11013" width="6.7109375" style="261" customWidth="1"/>
    <col min="11014" max="11015" width="13.7109375" style="261" customWidth="1"/>
    <col min="11016" max="11264" width="9.140625" style="261"/>
    <col min="11265" max="11265" width="4.7109375" style="261" customWidth="1"/>
    <col min="11266" max="11266" width="6.7109375" style="261" customWidth="1"/>
    <col min="11267" max="11267" width="40.7109375" style="261" customWidth="1"/>
    <col min="11268" max="11269" width="6.7109375" style="261" customWidth="1"/>
    <col min="11270" max="11271" width="13.7109375" style="261" customWidth="1"/>
    <col min="11272" max="11520" width="9.140625" style="261"/>
    <col min="11521" max="11521" width="4.7109375" style="261" customWidth="1"/>
    <col min="11522" max="11522" width="6.7109375" style="261" customWidth="1"/>
    <col min="11523" max="11523" width="40.7109375" style="261" customWidth="1"/>
    <col min="11524" max="11525" width="6.7109375" style="261" customWidth="1"/>
    <col min="11526" max="11527" width="13.7109375" style="261" customWidth="1"/>
    <col min="11528" max="11776" width="9.140625" style="261"/>
    <col min="11777" max="11777" width="4.7109375" style="261" customWidth="1"/>
    <col min="11778" max="11778" width="6.7109375" style="261" customWidth="1"/>
    <col min="11779" max="11779" width="40.7109375" style="261" customWidth="1"/>
    <col min="11780" max="11781" width="6.7109375" style="261" customWidth="1"/>
    <col min="11782" max="11783" width="13.7109375" style="261" customWidth="1"/>
    <col min="11784" max="12032" width="9.140625" style="261"/>
    <col min="12033" max="12033" width="4.7109375" style="261" customWidth="1"/>
    <col min="12034" max="12034" width="6.7109375" style="261" customWidth="1"/>
    <col min="12035" max="12035" width="40.7109375" style="261" customWidth="1"/>
    <col min="12036" max="12037" width="6.7109375" style="261" customWidth="1"/>
    <col min="12038" max="12039" width="13.7109375" style="261" customWidth="1"/>
    <col min="12040" max="12288" width="9.140625" style="261"/>
    <col min="12289" max="12289" width="4.7109375" style="261" customWidth="1"/>
    <col min="12290" max="12290" width="6.7109375" style="261" customWidth="1"/>
    <col min="12291" max="12291" width="40.7109375" style="261" customWidth="1"/>
    <col min="12292" max="12293" width="6.7109375" style="261" customWidth="1"/>
    <col min="12294" max="12295" width="13.7109375" style="261" customWidth="1"/>
    <col min="12296" max="12544" width="9.140625" style="261"/>
    <col min="12545" max="12545" width="4.7109375" style="261" customWidth="1"/>
    <col min="12546" max="12546" width="6.7109375" style="261" customWidth="1"/>
    <col min="12547" max="12547" width="40.7109375" style="261" customWidth="1"/>
    <col min="12548" max="12549" width="6.7109375" style="261" customWidth="1"/>
    <col min="12550" max="12551" width="13.7109375" style="261" customWidth="1"/>
    <col min="12552" max="12800" width="9.140625" style="261"/>
    <col min="12801" max="12801" width="4.7109375" style="261" customWidth="1"/>
    <col min="12802" max="12802" width="6.7109375" style="261" customWidth="1"/>
    <col min="12803" max="12803" width="40.7109375" style="261" customWidth="1"/>
    <col min="12804" max="12805" width="6.7109375" style="261" customWidth="1"/>
    <col min="12806" max="12807" width="13.7109375" style="261" customWidth="1"/>
    <col min="12808" max="13056" width="9.140625" style="261"/>
    <col min="13057" max="13057" width="4.7109375" style="261" customWidth="1"/>
    <col min="13058" max="13058" width="6.7109375" style="261" customWidth="1"/>
    <col min="13059" max="13059" width="40.7109375" style="261" customWidth="1"/>
    <col min="13060" max="13061" width="6.7109375" style="261" customWidth="1"/>
    <col min="13062" max="13063" width="13.7109375" style="261" customWidth="1"/>
    <col min="13064" max="13312" width="9.140625" style="261"/>
    <col min="13313" max="13313" width="4.7109375" style="261" customWidth="1"/>
    <col min="13314" max="13314" width="6.7109375" style="261" customWidth="1"/>
    <col min="13315" max="13315" width="40.7109375" style="261" customWidth="1"/>
    <col min="13316" max="13317" width="6.7109375" style="261" customWidth="1"/>
    <col min="13318" max="13319" width="13.7109375" style="261" customWidth="1"/>
    <col min="13320" max="13568" width="9.140625" style="261"/>
    <col min="13569" max="13569" width="4.7109375" style="261" customWidth="1"/>
    <col min="13570" max="13570" width="6.7109375" style="261" customWidth="1"/>
    <col min="13571" max="13571" width="40.7109375" style="261" customWidth="1"/>
    <col min="13572" max="13573" width="6.7109375" style="261" customWidth="1"/>
    <col min="13574" max="13575" width="13.7109375" style="261" customWidth="1"/>
    <col min="13576" max="13824" width="9.140625" style="261"/>
    <col min="13825" max="13825" width="4.7109375" style="261" customWidth="1"/>
    <col min="13826" max="13826" width="6.7109375" style="261" customWidth="1"/>
    <col min="13827" max="13827" width="40.7109375" style="261" customWidth="1"/>
    <col min="13828" max="13829" width="6.7109375" style="261" customWidth="1"/>
    <col min="13830" max="13831" width="13.7109375" style="261" customWidth="1"/>
    <col min="13832" max="14080" width="9.140625" style="261"/>
    <col min="14081" max="14081" width="4.7109375" style="261" customWidth="1"/>
    <col min="14082" max="14082" width="6.7109375" style="261" customWidth="1"/>
    <col min="14083" max="14083" width="40.7109375" style="261" customWidth="1"/>
    <col min="14084" max="14085" width="6.7109375" style="261" customWidth="1"/>
    <col min="14086" max="14087" width="13.7109375" style="261" customWidth="1"/>
    <col min="14088" max="14336" width="9.140625" style="261"/>
    <col min="14337" max="14337" width="4.7109375" style="261" customWidth="1"/>
    <col min="14338" max="14338" width="6.7109375" style="261" customWidth="1"/>
    <col min="14339" max="14339" width="40.7109375" style="261" customWidth="1"/>
    <col min="14340" max="14341" width="6.7109375" style="261" customWidth="1"/>
    <col min="14342" max="14343" width="13.7109375" style="261" customWidth="1"/>
    <col min="14344" max="14592" width="9.140625" style="261"/>
    <col min="14593" max="14593" width="4.7109375" style="261" customWidth="1"/>
    <col min="14594" max="14594" width="6.7109375" style="261" customWidth="1"/>
    <col min="14595" max="14595" width="40.7109375" style="261" customWidth="1"/>
    <col min="14596" max="14597" width="6.7109375" style="261" customWidth="1"/>
    <col min="14598" max="14599" width="13.7109375" style="261" customWidth="1"/>
    <col min="14600" max="14848" width="9.140625" style="261"/>
    <col min="14849" max="14849" width="4.7109375" style="261" customWidth="1"/>
    <col min="14850" max="14850" width="6.7109375" style="261" customWidth="1"/>
    <col min="14851" max="14851" width="40.7109375" style="261" customWidth="1"/>
    <col min="14852" max="14853" width="6.7109375" style="261" customWidth="1"/>
    <col min="14854" max="14855" width="13.7109375" style="261" customWidth="1"/>
    <col min="14856" max="15104" width="9.140625" style="261"/>
    <col min="15105" max="15105" width="4.7109375" style="261" customWidth="1"/>
    <col min="15106" max="15106" width="6.7109375" style="261" customWidth="1"/>
    <col min="15107" max="15107" width="40.7109375" style="261" customWidth="1"/>
    <col min="15108" max="15109" width="6.7109375" style="261" customWidth="1"/>
    <col min="15110" max="15111" width="13.7109375" style="261" customWidth="1"/>
    <col min="15112" max="15360" width="9.140625" style="261"/>
    <col min="15361" max="15361" width="4.7109375" style="261" customWidth="1"/>
    <col min="15362" max="15362" width="6.7109375" style="261" customWidth="1"/>
    <col min="15363" max="15363" width="40.7109375" style="261" customWidth="1"/>
    <col min="15364" max="15365" width="6.7109375" style="261" customWidth="1"/>
    <col min="15366" max="15367" width="13.7109375" style="261" customWidth="1"/>
    <col min="15368" max="15616" width="9.140625" style="261"/>
    <col min="15617" max="15617" width="4.7109375" style="261" customWidth="1"/>
    <col min="15618" max="15618" width="6.7109375" style="261" customWidth="1"/>
    <col min="15619" max="15619" width="40.7109375" style="261" customWidth="1"/>
    <col min="15620" max="15621" width="6.7109375" style="261" customWidth="1"/>
    <col min="15622" max="15623" width="13.7109375" style="261" customWidth="1"/>
    <col min="15624" max="15872" width="9.140625" style="261"/>
    <col min="15873" max="15873" width="4.7109375" style="261" customWidth="1"/>
    <col min="15874" max="15874" width="6.7109375" style="261" customWidth="1"/>
    <col min="15875" max="15875" width="40.7109375" style="261" customWidth="1"/>
    <col min="15876" max="15877" width="6.7109375" style="261" customWidth="1"/>
    <col min="15878" max="15879" width="13.7109375" style="261" customWidth="1"/>
    <col min="15880" max="16128" width="9.140625" style="261"/>
    <col min="16129" max="16129" width="4.7109375" style="261" customWidth="1"/>
    <col min="16130" max="16130" width="6.7109375" style="261" customWidth="1"/>
    <col min="16131" max="16131" width="40.7109375" style="261" customWidth="1"/>
    <col min="16132" max="16133" width="6.7109375" style="261" customWidth="1"/>
    <col min="16134" max="16135" width="13.7109375" style="261" customWidth="1"/>
    <col min="16136" max="16384" width="9.140625" style="261"/>
  </cols>
  <sheetData>
    <row r="2" spans="1:7" ht="17.25" x14ac:dyDescent="0.3">
      <c r="A2" s="267" t="s">
        <v>468</v>
      </c>
      <c r="C2" s="269" t="s">
        <v>469</v>
      </c>
      <c r="D2" s="270"/>
      <c r="E2" s="270"/>
      <c r="F2" s="758"/>
      <c r="G2" s="270"/>
    </row>
    <row r="3" spans="1:7" x14ac:dyDescent="0.2">
      <c r="D3" s="270"/>
      <c r="E3" s="270"/>
      <c r="F3" s="758"/>
      <c r="G3" s="270"/>
    </row>
    <row r="4" spans="1:7" ht="54" x14ac:dyDescent="0.2">
      <c r="C4" s="273" t="s">
        <v>470</v>
      </c>
      <c r="D4" s="270"/>
      <c r="E4" s="270"/>
      <c r="F4" s="758"/>
      <c r="G4" s="270"/>
    </row>
    <row r="5" spans="1:7" x14ac:dyDescent="0.2">
      <c r="D5" s="270"/>
      <c r="E5" s="270"/>
      <c r="F5" s="758"/>
      <c r="G5" s="270"/>
    </row>
    <row r="6" spans="1:7" ht="148.5" x14ac:dyDescent="0.25">
      <c r="A6" s="274"/>
      <c r="B6" s="275"/>
      <c r="C6" s="276" t="s">
        <v>614</v>
      </c>
      <c r="D6" s="277"/>
      <c r="E6" s="277"/>
      <c r="F6" s="758"/>
      <c r="G6" s="270"/>
    </row>
    <row r="7" spans="1:7" ht="13.5" x14ac:dyDescent="0.25">
      <c r="A7" s="274"/>
      <c r="B7" s="275"/>
      <c r="C7" s="278" t="s">
        <v>471</v>
      </c>
      <c r="D7" s="277" t="s">
        <v>472</v>
      </c>
      <c r="E7" s="277" t="s">
        <v>473</v>
      </c>
      <c r="F7" s="758" t="s">
        <v>474</v>
      </c>
      <c r="G7" s="270" t="s">
        <v>475</v>
      </c>
    </row>
    <row r="8" spans="1:7" ht="13.5" x14ac:dyDescent="0.25">
      <c r="A8" s="274"/>
      <c r="B8" s="275"/>
      <c r="C8" s="278"/>
      <c r="D8" s="277"/>
      <c r="E8" s="277"/>
      <c r="F8" s="758"/>
      <c r="G8" s="270"/>
    </row>
    <row r="9" spans="1:7" ht="16.5" x14ac:dyDescent="0.3">
      <c r="A9" s="279" t="s">
        <v>476</v>
      </c>
      <c r="B9" s="280"/>
      <c r="C9" s="281" t="s">
        <v>477</v>
      </c>
      <c r="D9" s="282"/>
      <c r="E9" s="282"/>
      <c r="F9" s="759"/>
      <c r="G9" s="283"/>
    </row>
    <row r="10" spans="1:7" ht="3.75" customHeight="1" x14ac:dyDescent="0.25">
      <c r="A10" s="274"/>
      <c r="B10" s="275"/>
      <c r="C10" s="278"/>
      <c r="D10" s="277"/>
      <c r="E10" s="277"/>
      <c r="F10" s="758"/>
      <c r="G10" s="270"/>
    </row>
    <row r="11" spans="1:7" ht="25.5" x14ac:dyDescent="0.2">
      <c r="A11" s="284">
        <v>1</v>
      </c>
      <c r="B11" s="285" t="s">
        <v>478</v>
      </c>
      <c r="C11" s="286" t="s">
        <v>479</v>
      </c>
      <c r="D11" s="287" t="s">
        <v>480</v>
      </c>
      <c r="E11" s="287">
        <v>68</v>
      </c>
      <c r="F11" s="760"/>
      <c r="G11" s="288">
        <f>(E11*F11)</f>
        <v>0</v>
      </c>
    </row>
    <row r="12" spans="1:7" x14ac:dyDescent="0.2">
      <c r="A12" s="284"/>
      <c r="B12" s="289"/>
      <c r="C12" s="290"/>
      <c r="D12" s="287"/>
      <c r="E12" s="287"/>
      <c r="F12" s="760"/>
      <c r="G12" s="288"/>
    </row>
    <row r="13" spans="1:7" ht="38.25" x14ac:dyDescent="0.2">
      <c r="A13" s="284">
        <v>2</v>
      </c>
      <c r="B13" s="291" t="s">
        <v>481</v>
      </c>
      <c r="C13" s="290" t="s">
        <v>482</v>
      </c>
      <c r="D13" s="287" t="s">
        <v>149</v>
      </c>
      <c r="E13" s="287">
        <v>21</v>
      </c>
      <c r="F13" s="760"/>
      <c r="G13" s="288">
        <f>(E13*F13)</f>
        <v>0</v>
      </c>
    </row>
    <row r="14" spans="1:7" x14ac:dyDescent="0.2">
      <c r="A14" s="284"/>
      <c r="B14" s="289"/>
      <c r="C14" s="290"/>
      <c r="D14" s="287"/>
      <c r="E14" s="287"/>
      <c r="F14" s="760"/>
      <c r="G14" s="288"/>
    </row>
    <row r="15" spans="1:7" ht="38.25" x14ac:dyDescent="0.2">
      <c r="A15" s="284">
        <v>3</v>
      </c>
      <c r="B15" s="291" t="s">
        <v>483</v>
      </c>
      <c r="C15" s="290" t="s">
        <v>484</v>
      </c>
      <c r="D15" s="287" t="s">
        <v>149</v>
      </c>
      <c r="E15" s="287">
        <v>11</v>
      </c>
      <c r="F15" s="760"/>
      <c r="G15" s="288">
        <f>(E15*F15)</f>
        <v>0</v>
      </c>
    </row>
    <row r="16" spans="1:7" x14ac:dyDescent="0.2">
      <c r="A16" s="284"/>
      <c r="B16" s="289"/>
      <c r="C16" s="290"/>
      <c r="D16" s="287"/>
      <c r="E16" s="287"/>
      <c r="F16" s="760"/>
      <c r="G16" s="288"/>
    </row>
    <row r="17" spans="1:8" ht="38.25" x14ac:dyDescent="0.2">
      <c r="A17" s="284">
        <v>4</v>
      </c>
      <c r="B17" s="291" t="s">
        <v>485</v>
      </c>
      <c r="C17" s="290" t="s">
        <v>486</v>
      </c>
      <c r="D17" s="287" t="s">
        <v>149</v>
      </c>
      <c r="E17" s="287">
        <v>15</v>
      </c>
      <c r="F17" s="760"/>
      <c r="G17" s="288">
        <f>(E17*F17)</f>
        <v>0</v>
      </c>
    </row>
    <row r="18" spans="1:8" x14ac:dyDescent="0.2">
      <c r="A18" s="284"/>
      <c r="B18" s="289"/>
      <c r="C18" s="290"/>
      <c r="D18" s="287"/>
      <c r="E18" s="287"/>
      <c r="F18" s="760"/>
      <c r="G18" s="288"/>
    </row>
    <row r="19" spans="1:8" ht="38.25" x14ac:dyDescent="0.2">
      <c r="A19" s="284">
        <v>5</v>
      </c>
      <c r="B19" s="291" t="s">
        <v>487</v>
      </c>
      <c r="C19" s="290" t="s">
        <v>488</v>
      </c>
      <c r="D19" s="287" t="s">
        <v>149</v>
      </c>
      <c r="E19" s="287">
        <v>5</v>
      </c>
      <c r="F19" s="760"/>
      <c r="G19" s="288">
        <f>(E19*F19)</f>
        <v>0</v>
      </c>
      <c r="H19" s="262"/>
    </row>
    <row r="20" spans="1:8" x14ac:dyDescent="0.2">
      <c r="A20" s="284"/>
      <c r="B20" s="289"/>
      <c r="C20" s="290"/>
      <c r="D20" s="287"/>
      <c r="E20" s="287"/>
      <c r="F20" s="760"/>
      <c r="G20" s="288"/>
    </row>
    <row r="21" spans="1:8" ht="38.25" x14ac:dyDescent="0.2">
      <c r="A21" s="284">
        <v>6</v>
      </c>
      <c r="B21" s="291" t="s">
        <v>489</v>
      </c>
      <c r="C21" s="290" t="s">
        <v>490</v>
      </c>
      <c r="D21" s="287" t="s">
        <v>149</v>
      </c>
      <c r="E21" s="287">
        <v>8</v>
      </c>
      <c r="F21" s="760"/>
      <c r="G21" s="288">
        <f>(E21*F21)</f>
        <v>0</v>
      </c>
    </row>
    <row r="22" spans="1:8" x14ac:dyDescent="0.2">
      <c r="A22" s="284"/>
      <c r="B22" s="289"/>
      <c r="C22" s="290"/>
      <c r="D22" s="287"/>
      <c r="E22" s="287"/>
      <c r="F22" s="760"/>
      <c r="G22" s="288"/>
    </row>
    <row r="23" spans="1:8" ht="38.25" x14ac:dyDescent="0.2">
      <c r="A23" s="284">
        <v>7</v>
      </c>
      <c r="B23" s="291" t="s">
        <v>491</v>
      </c>
      <c r="C23" s="290" t="s">
        <v>492</v>
      </c>
      <c r="D23" s="287" t="s">
        <v>493</v>
      </c>
      <c r="E23" s="287">
        <v>1</v>
      </c>
      <c r="F23" s="760"/>
      <c r="G23" s="288">
        <f>(E23*F23)</f>
        <v>0</v>
      </c>
    </row>
    <row r="24" spans="1:8" x14ac:dyDescent="0.2">
      <c r="A24" s="284"/>
      <c r="B24" s="289"/>
      <c r="C24" s="290"/>
      <c r="D24" s="287"/>
      <c r="E24" s="287"/>
      <c r="F24" s="760"/>
      <c r="G24" s="288"/>
    </row>
    <row r="25" spans="1:8" ht="38.25" x14ac:dyDescent="0.2">
      <c r="A25" s="284">
        <v>8</v>
      </c>
      <c r="B25" s="291" t="s">
        <v>494</v>
      </c>
      <c r="C25" s="290" t="s">
        <v>495</v>
      </c>
      <c r="D25" s="287" t="s">
        <v>493</v>
      </c>
      <c r="E25" s="287">
        <v>1</v>
      </c>
      <c r="F25" s="760"/>
      <c r="G25" s="288">
        <f>(E25*F25)</f>
        <v>0</v>
      </c>
    </row>
    <row r="26" spans="1:8" x14ac:dyDescent="0.2">
      <c r="A26" s="284"/>
      <c r="B26" s="289"/>
      <c r="C26" s="290"/>
      <c r="D26" s="287"/>
      <c r="E26" s="287"/>
      <c r="F26" s="760"/>
      <c r="G26" s="288"/>
    </row>
    <row r="27" spans="1:8" ht="38.25" x14ac:dyDescent="0.2">
      <c r="A27" s="284">
        <v>9</v>
      </c>
      <c r="B27" s="291" t="s">
        <v>496</v>
      </c>
      <c r="C27" s="290" t="s">
        <v>497</v>
      </c>
      <c r="D27" s="287" t="s">
        <v>493</v>
      </c>
      <c r="E27" s="287">
        <v>1</v>
      </c>
      <c r="F27" s="760"/>
      <c r="G27" s="288">
        <f>(E27*F27)</f>
        <v>0</v>
      </c>
    </row>
    <row r="28" spans="1:8" x14ac:dyDescent="0.2">
      <c r="A28" s="284"/>
      <c r="B28" s="289"/>
      <c r="C28" s="290"/>
      <c r="D28" s="287"/>
      <c r="E28" s="287"/>
      <c r="F28" s="760"/>
      <c r="G28" s="288"/>
    </row>
    <row r="29" spans="1:8" ht="51" x14ac:dyDescent="0.2">
      <c r="A29" s="284">
        <v>10</v>
      </c>
      <c r="B29" s="291" t="s">
        <v>498</v>
      </c>
      <c r="C29" s="290" t="s">
        <v>499</v>
      </c>
      <c r="D29" s="287" t="s">
        <v>493</v>
      </c>
      <c r="E29" s="287">
        <v>3</v>
      </c>
      <c r="F29" s="760"/>
      <c r="G29" s="288">
        <f>(E29*F29)</f>
        <v>0</v>
      </c>
    </row>
    <row r="30" spans="1:8" x14ac:dyDescent="0.2">
      <c r="A30" s="284"/>
      <c r="B30" s="291"/>
      <c r="C30" s="290"/>
      <c r="D30" s="287"/>
      <c r="E30" s="287"/>
      <c r="F30" s="760"/>
      <c r="G30" s="288"/>
    </row>
    <row r="31" spans="1:8" ht="38.25" x14ac:dyDescent="0.2">
      <c r="A31" s="284">
        <v>11</v>
      </c>
      <c r="B31" s="291"/>
      <c r="C31" s="290" t="s">
        <v>500</v>
      </c>
      <c r="D31" s="287" t="s">
        <v>149</v>
      </c>
      <c r="E31" s="287">
        <v>6</v>
      </c>
      <c r="F31" s="760"/>
      <c r="G31" s="288">
        <f>(E31*F31)</f>
        <v>0</v>
      </c>
    </row>
    <row r="32" spans="1:8" x14ac:dyDescent="0.2">
      <c r="A32" s="284"/>
      <c r="B32" s="289"/>
      <c r="C32" s="290"/>
      <c r="D32" s="287"/>
      <c r="E32" s="287"/>
      <c r="F32" s="760"/>
      <c r="G32" s="288"/>
    </row>
    <row r="33" spans="1:7" ht="51" x14ac:dyDescent="0.2">
      <c r="A33" s="284">
        <v>12</v>
      </c>
      <c r="B33" s="291" t="s">
        <v>501</v>
      </c>
      <c r="C33" s="290" t="s">
        <v>502</v>
      </c>
      <c r="D33" s="287" t="s">
        <v>493</v>
      </c>
      <c r="E33" s="287">
        <v>2</v>
      </c>
      <c r="F33" s="760"/>
      <c r="G33" s="288">
        <f>(E33*F33)</f>
        <v>0</v>
      </c>
    </row>
    <row r="34" spans="1:7" x14ac:dyDescent="0.2">
      <c r="A34" s="284"/>
      <c r="B34" s="289"/>
      <c r="C34" s="290"/>
      <c r="D34" s="287"/>
      <c r="E34" s="287"/>
      <c r="F34" s="760"/>
      <c r="G34" s="288"/>
    </row>
    <row r="35" spans="1:7" ht="51" x14ac:dyDescent="0.2">
      <c r="A35" s="284">
        <v>13</v>
      </c>
      <c r="B35" s="291" t="s">
        <v>503</v>
      </c>
      <c r="C35" s="290" t="s">
        <v>504</v>
      </c>
      <c r="D35" s="287" t="s">
        <v>149</v>
      </c>
      <c r="E35" s="287">
        <v>8</v>
      </c>
      <c r="F35" s="760"/>
      <c r="G35" s="288">
        <f>(E35*F35)</f>
        <v>0</v>
      </c>
    </row>
    <row r="36" spans="1:7" x14ac:dyDescent="0.2">
      <c r="A36" s="284"/>
      <c r="B36" s="289"/>
      <c r="C36" s="290"/>
      <c r="D36" s="287"/>
      <c r="E36" s="287"/>
      <c r="F36" s="760"/>
      <c r="G36" s="288"/>
    </row>
    <row r="37" spans="1:7" x14ac:dyDescent="0.2">
      <c r="A37" s="292"/>
      <c r="B37" s="293"/>
      <c r="C37" s="294" t="s">
        <v>505</v>
      </c>
      <c r="D37" s="282"/>
      <c r="E37" s="282"/>
      <c r="F37" s="759"/>
      <c r="G37" s="295">
        <f>SUM(G10:G36)</f>
        <v>0</v>
      </c>
    </row>
    <row r="38" spans="1:7" x14ac:dyDescent="0.2">
      <c r="A38" s="296"/>
      <c r="B38" s="297"/>
      <c r="C38" s="298"/>
      <c r="D38" s="299"/>
      <c r="E38" s="299"/>
      <c r="F38" s="761"/>
      <c r="G38" s="301"/>
    </row>
    <row r="39" spans="1:7" ht="16.5" x14ac:dyDescent="0.3">
      <c r="A39" s="279" t="s">
        <v>506</v>
      </c>
      <c r="B39" s="280"/>
      <c r="C39" s="281" t="s">
        <v>507</v>
      </c>
      <c r="D39" s="282"/>
      <c r="E39" s="282"/>
      <c r="F39" s="759"/>
      <c r="G39" s="283"/>
    </row>
    <row r="40" spans="1:7" x14ac:dyDescent="0.2">
      <c r="B40" s="275"/>
      <c r="D40" s="299"/>
      <c r="E40" s="299"/>
      <c r="F40" s="761"/>
      <c r="G40" s="300"/>
    </row>
    <row r="41" spans="1:7" ht="25.5" x14ac:dyDescent="0.2">
      <c r="A41" s="284">
        <v>1</v>
      </c>
      <c r="B41" s="297"/>
      <c r="C41" s="302" t="s">
        <v>508</v>
      </c>
      <c r="D41" s="299"/>
      <c r="E41" s="299"/>
      <c r="F41" s="761"/>
      <c r="G41" s="300"/>
    </row>
    <row r="42" spans="1:7" ht="40.5" x14ac:dyDescent="0.25">
      <c r="A42" s="296"/>
      <c r="B42" s="297"/>
      <c r="C42" s="303" t="s">
        <v>509</v>
      </c>
      <c r="D42" s="299"/>
      <c r="E42" s="299"/>
      <c r="F42" s="761"/>
      <c r="G42" s="300"/>
    </row>
    <row r="43" spans="1:7" x14ac:dyDescent="0.2">
      <c r="B43" s="297" t="s">
        <v>510</v>
      </c>
      <c r="C43" s="302" t="s">
        <v>511</v>
      </c>
      <c r="D43" s="299" t="s">
        <v>480</v>
      </c>
      <c r="E43" s="299">
        <v>410</v>
      </c>
      <c r="F43" s="761"/>
      <c r="G43" s="300">
        <f t="shared" ref="G43:G50" si="0">(E43*F43)</f>
        <v>0</v>
      </c>
    </row>
    <row r="44" spans="1:7" x14ac:dyDescent="0.2">
      <c r="B44" s="297" t="s">
        <v>510</v>
      </c>
      <c r="C44" s="302" t="s">
        <v>512</v>
      </c>
      <c r="D44" s="299" t="s">
        <v>480</v>
      </c>
      <c r="E44" s="299">
        <v>40</v>
      </c>
      <c r="F44" s="761"/>
      <c r="G44" s="300">
        <f t="shared" si="0"/>
        <v>0</v>
      </c>
    </row>
    <row r="45" spans="1:7" x14ac:dyDescent="0.2">
      <c r="B45" s="297" t="s">
        <v>510</v>
      </c>
      <c r="C45" s="302" t="s">
        <v>513</v>
      </c>
      <c r="D45" s="299" t="s">
        <v>480</v>
      </c>
      <c r="E45" s="299">
        <v>460</v>
      </c>
      <c r="F45" s="761"/>
      <c r="G45" s="300">
        <f t="shared" si="0"/>
        <v>0</v>
      </c>
    </row>
    <row r="46" spans="1:7" x14ac:dyDescent="0.2">
      <c r="A46" s="304"/>
      <c r="B46" s="289" t="s">
        <v>510</v>
      </c>
      <c r="C46" s="290" t="s">
        <v>514</v>
      </c>
      <c r="D46" s="287" t="s">
        <v>480</v>
      </c>
      <c r="E46" s="287">
        <v>90</v>
      </c>
      <c r="F46" s="760"/>
      <c r="G46" s="288">
        <f t="shared" si="0"/>
        <v>0</v>
      </c>
    </row>
    <row r="47" spans="1:7" x14ac:dyDescent="0.2">
      <c r="A47" s="304"/>
      <c r="B47" s="289" t="s">
        <v>510</v>
      </c>
      <c r="C47" s="290" t="s">
        <v>515</v>
      </c>
      <c r="D47" s="287" t="s">
        <v>480</v>
      </c>
      <c r="E47" s="287">
        <v>40</v>
      </c>
      <c r="F47" s="760"/>
      <c r="G47" s="288">
        <f t="shared" si="0"/>
        <v>0</v>
      </c>
    </row>
    <row r="48" spans="1:7" x14ac:dyDescent="0.2">
      <c r="A48" s="304"/>
      <c r="B48" s="289" t="s">
        <v>510</v>
      </c>
      <c r="C48" s="290" t="s">
        <v>516</v>
      </c>
      <c r="D48" s="287" t="s">
        <v>480</v>
      </c>
      <c r="E48" s="287">
        <v>20</v>
      </c>
      <c r="F48" s="760"/>
      <c r="G48" s="288">
        <f t="shared" si="0"/>
        <v>0</v>
      </c>
    </row>
    <row r="49" spans="1:7" x14ac:dyDescent="0.2">
      <c r="A49" s="304"/>
      <c r="B49" s="289" t="s">
        <v>510</v>
      </c>
      <c r="C49" s="290" t="s">
        <v>517</v>
      </c>
      <c r="D49" s="287" t="s">
        <v>480</v>
      </c>
      <c r="E49" s="287">
        <v>110</v>
      </c>
      <c r="F49" s="760"/>
      <c r="G49" s="288">
        <f t="shared" si="0"/>
        <v>0</v>
      </c>
    </row>
    <row r="50" spans="1:7" x14ac:dyDescent="0.2">
      <c r="A50" s="305"/>
      <c r="B50" s="289" t="s">
        <v>510</v>
      </c>
      <c r="C50" s="290" t="s">
        <v>518</v>
      </c>
      <c r="D50" s="287" t="s">
        <v>480</v>
      </c>
      <c r="E50" s="287">
        <v>20</v>
      </c>
      <c r="F50" s="760"/>
      <c r="G50" s="288">
        <f t="shared" si="0"/>
        <v>0</v>
      </c>
    </row>
    <row r="51" spans="1:7" x14ac:dyDescent="0.2">
      <c r="B51" s="297"/>
      <c r="C51" s="302"/>
      <c r="D51" s="299"/>
      <c r="E51" s="299"/>
      <c r="F51" s="761"/>
      <c r="G51" s="300"/>
    </row>
    <row r="52" spans="1:7" x14ac:dyDescent="0.2">
      <c r="A52" s="284">
        <v>2</v>
      </c>
      <c r="B52" s="297"/>
      <c r="C52" s="302" t="s">
        <v>519</v>
      </c>
      <c r="D52" s="299"/>
      <c r="E52" s="299"/>
      <c r="F52" s="761"/>
      <c r="G52" s="300"/>
    </row>
    <row r="53" spans="1:7" x14ac:dyDescent="0.2">
      <c r="B53" s="297" t="s">
        <v>510</v>
      </c>
      <c r="C53" s="302" t="s">
        <v>520</v>
      </c>
      <c r="D53" s="299" t="s">
        <v>480</v>
      </c>
      <c r="E53" s="299">
        <v>120</v>
      </c>
      <c r="F53" s="761"/>
      <c r="G53" s="300">
        <f>(E53*F53)</f>
        <v>0</v>
      </c>
    </row>
    <row r="54" spans="1:7" x14ac:dyDescent="0.2">
      <c r="B54" s="297" t="s">
        <v>510</v>
      </c>
      <c r="C54" s="302" t="s">
        <v>521</v>
      </c>
      <c r="D54" s="299" t="s">
        <v>480</v>
      </c>
      <c r="E54" s="299">
        <v>20</v>
      </c>
      <c r="F54" s="761"/>
      <c r="G54" s="300">
        <f>(E54*F54)</f>
        <v>0</v>
      </c>
    </row>
    <row r="55" spans="1:7" x14ac:dyDescent="0.2">
      <c r="B55" s="297" t="s">
        <v>510</v>
      </c>
      <c r="C55" s="302" t="s">
        <v>522</v>
      </c>
      <c r="D55" s="299" t="s">
        <v>480</v>
      </c>
      <c r="E55" s="299">
        <v>30</v>
      </c>
      <c r="F55" s="761"/>
      <c r="G55" s="300">
        <f>(E55*F55)</f>
        <v>0</v>
      </c>
    </row>
    <row r="56" spans="1:7" x14ac:dyDescent="0.2">
      <c r="B56" s="306"/>
      <c r="C56" s="302"/>
      <c r="D56" s="299"/>
      <c r="E56" s="299"/>
      <c r="F56" s="761"/>
      <c r="G56" s="300"/>
    </row>
    <row r="57" spans="1:7" x14ac:dyDescent="0.2">
      <c r="A57" s="284">
        <v>3</v>
      </c>
      <c r="B57" s="297"/>
      <c r="C57" s="302" t="s">
        <v>523</v>
      </c>
      <c r="D57" s="299"/>
      <c r="E57" s="299"/>
    </row>
    <row r="58" spans="1:7" ht="38.25" x14ac:dyDescent="0.2">
      <c r="A58" s="296"/>
      <c r="B58" s="297"/>
      <c r="C58" s="302" t="s">
        <v>524</v>
      </c>
      <c r="D58" s="299"/>
      <c r="E58" s="299"/>
    </row>
    <row r="59" spans="1:7" x14ac:dyDescent="0.2">
      <c r="A59" s="296"/>
      <c r="B59" s="297" t="s">
        <v>510</v>
      </c>
      <c r="C59" s="302" t="s">
        <v>525</v>
      </c>
      <c r="D59" s="299" t="s">
        <v>480</v>
      </c>
      <c r="E59" s="299">
        <v>240</v>
      </c>
      <c r="F59" s="761"/>
      <c r="G59" s="300">
        <f>(E59*F59)</f>
        <v>0</v>
      </c>
    </row>
    <row r="60" spans="1:7" x14ac:dyDescent="0.2">
      <c r="B60" s="297" t="s">
        <v>510</v>
      </c>
      <c r="C60" s="302" t="s">
        <v>526</v>
      </c>
      <c r="D60" s="299" t="s">
        <v>480</v>
      </c>
      <c r="E60" s="299">
        <v>870</v>
      </c>
      <c r="F60" s="761"/>
      <c r="G60" s="300">
        <f>(E60*F60)</f>
        <v>0</v>
      </c>
    </row>
    <row r="61" spans="1:7" x14ac:dyDescent="0.2">
      <c r="B61" s="297"/>
      <c r="C61" s="302"/>
      <c r="D61" s="299"/>
      <c r="E61" s="299"/>
      <c r="F61" s="761"/>
      <c r="G61" s="300"/>
    </row>
    <row r="62" spans="1:7" ht="25.5" x14ac:dyDescent="0.2">
      <c r="A62" s="284">
        <v>4</v>
      </c>
      <c r="B62" s="289"/>
      <c r="C62" s="290" t="s">
        <v>527</v>
      </c>
      <c r="D62" s="287" t="s">
        <v>149</v>
      </c>
      <c r="E62" s="287">
        <v>15</v>
      </c>
      <c r="F62" s="760"/>
      <c r="G62" s="288">
        <f>(E62*F62)</f>
        <v>0</v>
      </c>
    </row>
    <row r="63" spans="1:7" x14ac:dyDescent="0.2">
      <c r="B63" s="297"/>
      <c r="C63" s="302"/>
      <c r="D63" s="299"/>
      <c r="E63" s="299"/>
      <c r="F63" s="761"/>
      <c r="G63" s="300"/>
    </row>
    <row r="64" spans="1:7" x14ac:dyDescent="0.2">
      <c r="A64" s="284">
        <v>5</v>
      </c>
      <c r="B64" s="297"/>
      <c r="C64" s="302" t="s">
        <v>528</v>
      </c>
      <c r="D64" s="299" t="s">
        <v>480</v>
      </c>
      <c r="E64" s="299">
        <v>20</v>
      </c>
      <c r="F64" s="761"/>
      <c r="G64" s="300">
        <f>(E64*F64)</f>
        <v>0</v>
      </c>
    </row>
    <row r="65" spans="1:7" x14ac:dyDescent="0.2">
      <c r="A65" s="284"/>
      <c r="B65" s="297"/>
      <c r="C65" s="302"/>
      <c r="D65" s="299"/>
      <c r="E65" s="299"/>
      <c r="F65" s="761"/>
      <c r="G65" s="300"/>
    </row>
    <row r="66" spans="1:7" ht="25.5" x14ac:dyDescent="0.2">
      <c r="A66" s="284">
        <v>6</v>
      </c>
      <c r="B66" s="297"/>
      <c r="C66" s="302" t="s">
        <v>1117</v>
      </c>
      <c r="D66" s="299" t="s">
        <v>149</v>
      </c>
      <c r="E66" s="299">
        <v>12</v>
      </c>
      <c r="F66" s="761"/>
      <c r="G66" s="300">
        <f>(E66*F66)</f>
        <v>0</v>
      </c>
    </row>
    <row r="67" spans="1:7" x14ac:dyDescent="0.2">
      <c r="A67" s="284"/>
      <c r="B67" s="297"/>
      <c r="C67" s="302"/>
      <c r="D67" s="299"/>
      <c r="E67" s="299"/>
      <c r="F67" s="761"/>
      <c r="G67" s="300"/>
    </row>
    <row r="68" spans="1:7" ht="25.5" x14ac:dyDescent="0.2">
      <c r="A68" s="284">
        <v>7</v>
      </c>
      <c r="B68" s="306"/>
      <c r="C68" s="302" t="s">
        <v>1118</v>
      </c>
      <c r="D68" s="299" t="s">
        <v>149</v>
      </c>
      <c r="E68" s="299">
        <v>2</v>
      </c>
      <c r="F68" s="761"/>
      <c r="G68" s="300">
        <f>(E68*F68)</f>
        <v>0</v>
      </c>
    </row>
    <row r="69" spans="1:7" ht="13.5" x14ac:dyDescent="0.25">
      <c r="A69" s="284"/>
      <c r="B69" s="297"/>
      <c r="C69" s="278" t="s">
        <v>529</v>
      </c>
      <c r="D69" s="299"/>
      <c r="E69" s="299"/>
      <c r="F69" s="761"/>
      <c r="G69" s="300"/>
    </row>
    <row r="70" spans="1:7" x14ac:dyDescent="0.2">
      <c r="A70" s="296"/>
      <c r="B70" s="297"/>
      <c r="C70" s="302"/>
      <c r="D70" s="299"/>
      <c r="E70" s="299"/>
      <c r="F70" s="761"/>
      <c r="G70" s="300"/>
    </row>
    <row r="71" spans="1:7" ht="25.5" x14ac:dyDescent="0.2">
      <c r="A71" s="284">
        <v>8</v>
      </c>
      <c r="B71" s="297"/>
      <c r="C71" s="302" t="s">
        <v>1119</v>
      </c>
      <c r="D71" s="299"/>
      <c r="E71" s="299"/>
      <c r="F71" s="761"/>
      <c r="G71" s="300"/>
    </row>
    <row r="72" spans="1:7" x14ac:dyDescent="0.2">
      <c r="A72" s="296"/>
      <c r="B72" s="297" t="s">
        <v>510</v>
      </c>
      <c r="C72" s="302" t="s">
        <v>530</v>
      </c>
      <c r="D72" s="299" t="s">
        <v>149</v>
      </c>
      <c r="E72" s="299">
        <v>1</v>
      </c>
      <c r="F72" s="761"/>
      <c r="G72" s="300">
        <f>(E72*F72)</f>
        <v>0</v>
      </c>
    </row>
    <row r="73" spans="1:7" x14ac:dyDescent="0.2">
      <c r="A73" s="296"/>
      <c r="B73" s="297"/>
      <c r="C73" s="302"/>
      <c r="D73" s="299"/>
      <c r="E73" s="299"/>
      <c r="F73" s="761"/>
      <c r="G73" s="300"/>
    </row>
    <row r="74" spans="1:7" ht="25.5" x14ac:dyDescent="0.2">
      <c r="A74" s="284">
        <v>9</v>
      </c>
      <c r="B74" s="297"/>
      <c r="C74" s="302" t="s">
        <v>531</v>
      </c>
      <c r="D74" s="299" t="s">
        <v>149</v>
      </c>
      <c r="E74" s="299">
        <v>6</v>
      </c>
      <c r="F74" s="761"/>
      <c r="G74" s="300">
        <f>(E74*F74)</f>
        <v>0</v>
      </c>
    </row>
    <row r="75" spans="1:7" x14ac:dyDescent="0.2">
      <c r="A75" s="284"/>
      <c r="B75" s="297"/>
      <c r="C75" s="302"/>
      <c r="D75" s="299"/>
      <c r="E75" s="299"/>
      <c r="F75" s="761"/>
      <c r="G75" s="300"/>
    </row>
    <row r="76" spans="1:7" ht="25.5" x14ac:dyDescent="0.2">
      <c r="A76" s="284">
        <v>10</v>
      </c>
      <c r="B76" s="297"/>
      <c r="C76" s="307" t="s">
        <v>1120</v>
      </c>
      <c r="D76" s="299" t="s">
        <v>149</v>
      </c>
      <c r="E76" s="299">
        <v>4</v>
      </c>
      <c r="F76" s="761"/>
      <c r="G76" s="300">
        <f>(E76*F76)</f>
        <v>0</v>
      </c>
    </row>
    <row r="77" spans="1:7" x14ac:dyDescent="0.2">
      <c r="A77" s="284"/>
      <c r="B77" s="297"/>
      <c r="C77" s="302"/>
      <c r="D77" s="299"/>
      <c r="E77" s="299"/>
      <c r="F77" s="761"/>
      <c r="G77" s="300"/>
    </row>
    <row r="78" spans="1:7" ht="63.75" x14ac:dyDescent="0.2">
      <c r="A78" s="284">
        <v>11</v>
      </c>
      <c r="B78" s="297"/>
      <c r="C78" s="302" t="s">
        <v>1116</v>
      </c>
      <c r="D78" s="299" t="s">
        <v>149</v>
      </c>
      <c r="E78" s="299">
        <v>5</v>
      </c>
      <c r="F78" s="761"/>
      <c r="G78" s="300">
        <f>(E78*F78)</f>
        <v>0</v>
      </c>
    </row>
    <row r="79" spans="1:7" x14ac:dyDescent="0.2">
      <c r="A79" s="284"/>
      <c r="B79" s="297"/>
      <c r="C79" s="302"/>
      <c r="D79" s="299"/>
      <c r="E79" s="299"/>
      <c r="F79" s="761"/>
      <c r="G79" s="300"/>
    </row>
    <row r="80" spans="1:7" ht="38.25" x14ac:dyDescent="0.2">
      <c r="A80" s="284">
        <v>12</v>
      </c>
      <c r="B80" s="297"/>
      <c r="C80" s="302" t="s">
        <v>1121</v>
      </c>
      <c r="D80" s="299" t="s">
        <v>149</v>
      </c>
      <c r="E80" s="299">
        <v>9</v>
      </c>
      <c r="F80" s="761"/>
      <c r="G80" s="300">
        <f>(E80*F80)</f>
        <v>0</v>
      </c>
    </row>
    <row r="81" spans="1:7" ht="40.5" x14ac:dyDescent="0.25">
      <c r="B81" s="306"/>
      <c r="C81" s="303" t="s">
        <v>532</v>
      </c>
      <c r="D81" s="299"/>
      <c r="E81" s="299"/>
      <c r="F81" s="761"/>
      <c r="G81" s="300"/>
    </row>
    <row r="82" spans="1:7" x14ac:dyDescent="0.2">
      <c r="A82" s="284"/>
      <c r="B82" s="297"/>
      <c r="C82" s="302"/>
      <c r="D82" s="299"/>
      <c r="E82" s="299"/>
      <c r="F82" s="761"/>
      <c r="G82" s="300"/>
    </row>
    <row r="83" spans="1:7" ht="25.5" x14ac:dyDescent="0.2">
      <c r="A83" s="284">
        <v>13</v>
      </c>
      <c r="B83" s="297"/>
      <c r="C83" s="302" t="s">
        <v>533</v>
      </c>
      <c r="D83" s="299" t="s">
        <v>149</v>
      </c>
      <c r="E83" s="299">
        <v>5</v>
      </c>
      <c r="F83" s="761"/>
      <c r="G83" s="300">
        <f>(E83*F83)</f>
        <v>0</v>
      </c>
    </row>
    <row r="84" spans="1:7" x14ac:dyDescent="0.2">
      <c r="A84" s="284"/>
      <c r="B84" s="297"/>
      <c r="C84" s="302"/>
    </row>
    <row r="85" spans="1:7" ht="25.5" x14ac:dyDescent="0.2">
      <c r="A85" s="284">
        <v>14</v>
      </c>
      <c r="B85" s="297"/>
      <c r="C85" s="302" t="s">
        <v>534</v>
      </c>
      <c r="D85" s="299" t="s">
        <v>149</v>
      </c>
      <c r="E85" s="299">
        <v>9</v>
      </c>
      <c r="F85" s="761"/>
      <c r="G85" s="300">
        <f>(E85*F85)</f>
        <v>0</v>
      </c>
    </row>
    <row r="86" spans="1:7" x14ac:dyDescent="0.2">
      <c r="B86" s="306"/>
      <c r="C86" s="308"/>
      <c r="D86" s="299"/>
      <c r="E86" s="299"/>
      <c r="F86" s="761"/>
      <c r="G86" s="300"/>
    </row>
    <row r="87" spans="1:7" ht="25.5" x14ac:dyDescent="0.2">
      <c r="A87" s="284">
        <v>15</v>
      </c>
      <c r="B87" s="297"/>
      <c r="C87" s="302" t="s">
        <v>535</v>
      </c>
      <c r="D87" s="299" t="s">
        <v>149</v>
      </c>
      <c r="E87" s="299">
        <v>20</v>
      </c>
      <c r="F87" s="761"/>
      <c r="G87" s="300">
        <f>(E87*F87)</f>
        <v>0</v>
      </c>
    </row>
    <row r="88" spans="1:7" ht="13.5" x14ac:dyDescent="0.25">
      <c r="B88" s="306"/>
      <c r="C88" s="303"/>
      <c r="D88" s="299"/>
      <c r="E88" s="299"/>
      <c r="F88" s="761"/>
      <c r="G88" s="300"/>
    </row>
    <row r="89" spans="1:7" ht="25.5" x14ac:dyDescent="0.2">
      <c r="A89" s="284">
        <v>16</v>
      </c>
      <c r="B89" s="297"/>
      <c r="C89" s="302" t="s">
        <v>536</v>
      </c>
      <c r="D89" s="299" t="s">
        <v>149</v>
      </c>
      <c r="E89" s="299">
        <v>20</v>
      </c>
      <c r="F89" s="761"/>
      <c r="G89" s="300">
        <f>(E89*F89)</f>
        <v>0</v>
      </c>
    </row>
    <row r="90" spans="1:7" x14ac:dyDescent="0.2">
      <c r="A90" s="296"/>
      <c r="B90" s="297"/>
      <c r="C90" s="302"/>
      <c r="D90" s="299"/>
      <c r="E90" s="299"/>
      <c r="F90" s="761"/>
      <c r="G90" s="300"/>
    </row>
    <row r="91" spans="1:7" x14ac:dyDescent="0.2">
      <c r="A91" s="284">
        <v>17</v>
      </c>
      <c r="B91" s="284"/>
      <c r="C91" s="302" t="s">
        <v>537</v>
      </c>
      <c r="D91" s="299"/>
      <c r="E91" s="299"/>
      <c r="F91" s="761"/>
      <c r="G91" s="300"/>
    </row>
    <row r="92" spans="1:7" x14ac:dyDescent="0.2">
      <c r="A92" s="284"/>
      <c r="B92" s="297" t="s">
        <v>510</v>
      </c>
      <c r="C92" s="302" t="s">
        <v>538</v>
      </c>
      <c r="D92" s="299" t="s">
        <v>149</v>
      </c>
      <c r="E92" s="299">
        <v>1</v>
      </c>
      <c r="F92" s="761"/>
      <c r="G92" s="300">
        <f>(E92*F92)</f>
        <v>0</v>
      </c>
    </row>
    <row r="93" spans="1:7" x14ac:dyDescent="0.2">
      <c r="A93" s="284"/>
      <c r="B93" s="297" t="s">
        <v>510</v>
      </c>
      <c r="C93" s="302" t="s">
        <v>539</v>
      </c>
      <c r="D93" s="299" t="s">
        <v>149</v>
      </c>
      <c r="E93" s="299">
        <v>2</v>
      </c>
      <c r="F93" s="761"/>
      <c r="G93" s="300">
        <f t="shared" ref="G93:G105" si="1">(E93*F93)</f>
        <v>0</v>
      </c>
    </row>
    <row r="94" spans="1:7" x14ac:dyDescent="0.2">
      <c r="A94" s="284"/>
      <c r="B94" s="297" t="s">
        <v>510</v>
      </c>
      <c r="C94" s="302" t="s">
        <v>540</v>
      </c>
      <c r="D94" s="299" t="s">
        <v>149</v>
      </c>
      <c r="E94" s="299">
        <v>2</v>
      </c>
      <c r="F94" s="761"/>
      <c r="G94" s="300">
        <f t="shared" si="1"/>
        <v>0</v>
      </c>
    </row>
    <row r="95" spans="1:7" x14ac:dyDescent="0.2">
      <c r="A95" s="284"/>
      <c r="B95" s="297" t="s">
        <v>510</v>
      </c>
      <c r="C95" s="302" t="s">
        <v>541</v>
      </c>
      <c r="D95" s="299" t="s">
        <v>149</v>
      </c>
      <c r="E95" s="299">
        <v>1</v>
      </c>
      <c r="F95" s="761"/>
      <c r="G95" s="300">
        <f t="shared" si="1"/>
        <v>0</v>
      </c>
    </row>
    <row r="96" spans="1:7" x14ac:dyDescent="0.2">
      <c r="A96" s="284"/>
      <c r="B96" s="297" t="s">
        <v>510</v>
      </c>
      <c r="C96" s="302" t="s">
        <v>542</v>
      </c>
      <c r="D96" s="299" t="s">
        <v>149</v>
      </c>
      <c r="E96" s="299">
        <v>1</v>
      </c>
      <c r="F96" s="761"/>
      <c r="G96" s="300">
        <f t="shared" si="1"/>
        <v>0</v>
      </c>
    </row>
    <row r="97" spans="1:7" x14ac:dyDescent="0.2">
      <c r="A97" s="284"/>
      <c r="B97" s="297" t="s">
        <v>510</v>
      </c>
      <c r="C97" s="302" t="s">
        <v>543</v>
      </c>
      <c r="D97" s="299" t="s">
        <v>149</v>
      </c>
      <c r="E97" s="299">
        <v>1</v>
      </c>
      <c r="F97" s="761"/>
      <c r="G97" s="300">
        <f t="shared" si="1"/>
        <v>0</v>
      </c>
    </row>
    <row r="98" spans="1:7" x14ac:dyDescent="0.2">
      <c r="A98" s="309"/>
      <c r="B98" s="289" t="s">
        <v>510</v>
      </c>
      <c r="C98" s="302" t="s">
        <v>544</v>
      </c>
      <c r="D98" s="287" t="s">
        <v>149</v>
      </c>
      <c r="E98" s="287">
        <v>1</v>
      </c>
      <c r="F98" s="760"/>
      <c r="G98" s="288">
        <f t="shared" si="1"/>
        <v>0</v>
      </c>
    </row>
    <row r="99" spans="1:7" x14ac:dyDescent="0.2">
      <c r="A99" s="309"/>
      <c r="B99" s="289" t="s">
        <v>510</v>
      </c>
      <c r="C99" s="302" t="s">
        <v>545</v>
      </c>
      <c r="D99" s="287" t="s">
        <v>149</v>
      </c>
      <c r="E99" s="287">
        <v>6</v>
      </c>
      <c r="F99" s="760"/>
      <c r="G99" s="288">
        <f t="shared" si="1"/>
        <v>0</v>
      </c>
    </row>
    <row r="100" spans="1:7" x14ac:dyDescent="0.2">
      <c r="A100" s="296"/>
      <c r="B100" s="297"/>
      <c r="C100" s="302"/>
      <c r="D100" s="299"/>
      <c r="E100" s="299"/>
      <c r="F100" s="761"/>
      <c r="G100" s="300"/>
    </row>
    <row r="101" spans="1:7" x14ac:dyDescent="0.2">
      <c r="A101" s="284">
        <v>18</v>
      </c>
      <c r="B101" s="297"/>
      <c r="C101" s="302" t="s">
        <v>546</v>
      </c>
      <c r="D101" s="299" t="s">
        <v>493</v>
      </c>
      <c r="E101" s="299">
        <v>1</v>
      </c>
      <c r="F101" s="761"/>
      <c r="G101" s="288">
        <f t="shared" si="1"/>
        <v>0</v>
      </c>
    </row>
    <row r="102" spans="1:7" x14ac:dyDescent="0.2">
      <c r="A102" s="296"/>
      <c r="B102" s="297"/>
      <c r="C102" s="302"/>
      <c r="D102" s="299"/>
      <c r="E102" s="299"/>
      <c r="F102" s="761"/>
      <c r="G102" s="300"/>
    </row>
    <row r="103" spans="1:7" ht="25.5" x14ac:dyDescent="0.2">
      <c r="A103" s="284">
        <v>19</v>
      </c>
      <c r="B103" s="297"/>
      <c r="C103" s="302" t="s">
        <v>547</v>
      </c>
      <c r="D103" s="299" t="s">
        <v>88</v>
      </c>
      <c r="E103" s="299">
        <v>16</v>
      </c>
      <c r="F103" s="761"/>
      <c r="G103" s="288">
        <f t="shared" si="1"/>
        <v>0</v>
      </c>
    </row>
    <row r="104" spans="1:7" x14ac:dyDescent="0.2">
      <c r="A104" s="296"/>
      <c r="B104" s="297"/>
      <c r="C104" s="302"/>
      <c r="D104" s="299"/>
      <c r="E104" s="299"/>
      <c r="F104" s="761"/>
      <c r="G104" s="300"/>
    </row>
    <row r="105" spans="1:7" x14ac:dyDescent="0.2">
      <c r="A105" s="284">
        <v>20</v>
      </c>
      <c r="B105" s="297"/>
      <c r="C105" s="302" t="s">
        <v>548</v>
      </c>
      <c r="D105" s="299" t="s">
        <v>493</v>
      </c>
      <c r="E105" s="299">
        <v>1</v>
      </c>
      <c r="F105" s="761"/>
      <c r="G105" s="288">
        <f t="shared" si="1"/>
        <v>0</v>
      </c>
    </row>
    <row r="106" spans="1:7" x14ac:dyDescent="0.2">
      <c r="A106" s="296"/>
      <c r="B106" s="297"/>
      <c r="C106" s="302"/>
      <c r="D106" s="299"/>
      <c r="E106" s="299"/>
      <c r="F106" s="761"/>
      <c r="G106" s="300"/>
    </row>
    <row r="107" spans="1:7" x14ac:dyDescent="0.2">
      <c r="A107" s="292"/>
      <c r="B107" s="293"/>
      <c r="C107" s="294" t="s">
        <v>549</v>
      </c>
      <c r="D107" s="282"/>
      <c r="E107" s="282"/>
      <c r="F107" s="759"/>
      <c r="G107" s="295">
        <f>SUM(G40:G106)</f>
        <v>0</v>
      </c>
    </row>
    <row r="108" spans="1:7" x14ac:dyDescent="0.2">
      <c r="A108" s="296"/>
      <c r="B108" s="297"/>
      <c r="C108" s="298"/>
      <c r="D108" s="299"/>
      <c r="E108" s="299"/>
      <c r="F108" s="761"/>
      <c r="G108" s="301"/>
    </row>
    <row r="109" spans="1:7" x14ac:dyDescent="0.2">
      <c r="A109" s="296"/>
      <c r="B109" s="297"/>
      <c r="C109" s="298"/>
      <c r="D109" s="299"/>
      <c r="E109" s="299"/>
      <c r="F109" s="761"/>
      <c r="G109" s="301"/>
    </row>
    <row r="110" spans="1:7" ht="16.5" x14ac:dyDescent="0.3">
      <c r="A110" s="279" t="s">
        <v>506</v>
      </c>
      <c r="B110" s="280"/>
      <c r="C110" s="281" t="s">
        <v>550</v>
      </c>
      <c r="D110" s="282"/>
      <c r="E110" s="282"/>
      <c r="F110" s="759"/>
      <c r="G110" s="283"/>
    </row>
    <row r="111" spans="1:7" x14ac:dyDescent="0.2">
      <c r="A111" s="296"/>
      <c r="B111" s="297"/>
      <c r="C111" s="308"/>
      <c r="D111" s="299"/>
      <c r="E111" s="299"/>
      <c r="F111" s="761"/>
      <c r="G111" s="300"/>
    </row>
    <row r="112" spans="1:7" ht="13.5" x14ac:dyDescent="0.25">
      <c r="A112" s="296"/>
      <c r="B112" s="310"/>
      <c r="C112" s="303" t="s">
        <v>551</v>
      </c>
      <c r="D112" s="299"/>
      <c r="E112" s="299"/>
      <c r="F112" s="761"/>
      <c r="G112" s="300"/>
    </row>
    <row r="113" spans="1:7" ht="13.5" x14ac:dyDescent="0.25">
      <c r="A113" s="296"/>
      <c r="B113" s="310" t="s">
        <v>510</v>
      </c>
      <c r="C113" s="303" t="s">
        <v>552</v>
      </c>
      <c r="D113" s="299"/>
      <c r="E113" s="299"/>
      <c r="F113" s="761"/>
      <c r="G113" s="300"/>
    </row>
    <row r="114" spans="1:7" ht="13.5" x14ac:dyDescent="0.25">
      <c r="A114" s="296"/>
      <c r="B114" s="310" t="s">
        <v>510</v>
      </c>
      <c r="C114" s="303" t="s">
        <v>553</v>
      </c>
      <c r="D114" s="299"/>
      <c r="E114" s="299"/>
      <c r="F114" s="761"/>
      <c r="G114" s="300"/>
    </row>
    <row r="115" spans="1:7" ht="13.5" x14ac:dyDescent="0.25">
      <c r="A115" s="296"/>
      <c r="B115" s="310" t="s">
        <v>510</v>
      </c>
      <c r="C115" s="303" t="s">
        <v>554</v>
      </c>
      <c r="D115" s="299"/>
      <c r="E115" s="299"/>
      <c r="F115" s="761"/>
      <c r="G115" s="300"/>
    </row>
    <row r="116" spans="1:7" ht="13.5" x14ac:dyDescent="0.25">
      <c r="A116" s="296"/>
      <c r="B116" s="310" t="s">
        <v>510</v>
      </c>
      <c r="C116" s="303" t="s">
        <v>555</v>
      </c>
      <c r="D116" s="299"/>
      <c r="E116" s="299"/>
      <c r="F116" s="761"/>
      <c r="G116" s="300"/>
    </row>
    <row r="117" spans="1:7" ht="13.5" x14ac:dyDescent="0.25">
      <c r="A117" s="296"/>
      <c r="B117" s="310" t="s">
        <v>510</v>
      </c>
      <c r="C117" s="303" t="s">
        <v>556</v>
      </c>
      <c r="D117" s="299"/>
      <c r="E117" s="299"/>
      <c r="F117" s="761"/>
      <c r="G117" s="300"/>
    </row>
    <row r="118" spans="1:7" ht="13.5" x14ac:dyDescent="0.25">
      <c r="A118" s="296"/>
      <c r="B118" s="310" t="s">
        <v>510</v>
      </c>
      <c r="C118" s="303" t="s">
        <v>557</v>
      </c>
      <c r="D118" s="299"/>
      <c r="E118" s="299"/>
      <c r="F118" s="761"/>
      <c r="G118" s="300"/>
    </row>
    <row r="119" spans="1:7" ht="13.5" x14ac:dyDescent="0.25">
      <c r="A119" s="296"/>
      <c r="B119" s="310" t="s">
        <v>510</v>
      </c>
      <c r="C119" s="303" t="s">
        <v>558</v>
      </c>
      <c r="D119" s="299"/>
      <c r="E119" s="299"/>
      <c r="F119" s="761"/>
      <c r="G119" s="300"/>
    </row>
    <row r="120" spans="1:7" ht="27" x14ac:dyDescent="0.25">
      <c r="A120" s="296"/>
      <c r="B120" s="310" t="s">
        <v>510</v>
      </c>
      <c r="C120" s="303" t="s">
        <v>559</v>
      </c>
      <c r="D120" s="299"/>
      <c r="E120" s="299"/>
      <c r="F120" s="761"/>
      <c r="G120" s="300"/>
    </row>
    <row r="121" spans="1:7" ht="13.5" x14ac:dyDescent="0.25">
      <c r="A121" s="296"/>
      <c r="B121" s="310" t="s">
        <v>510</v>
      </c>
      <c r="C121" s="303" t="s">
        <v>560</v>
      </c>
      <c r="D121" s="299"/>
      <c r="E121" s="299"/>
      <c r="F121" s="761"/>
      <c r="G121" s="300"/>
    </row>
    <row r="122" spans="1:7" ht="13.5" x14ac:dyDescent="0.25">
      <c r="A122" s="296"/>
      <c r="B122" s="310"/>
      <c r="C122" s="303"/>
      <c r="D122" s="299"/>
      <c r="E122" s="299"/>
      <c r="F122" s="761"/>
      <c r="G122" s="300"/>
    </row>
    <row r="123" spans="1:7" ht="51" x14ac:dyDescent="0.2">
      <c r="A123" s="284">
        <v>1</v>
      </c>
      <c r="B123" s="297"/>
      <c r="C123" s="302" t="s">
        <v>1122</v>
      </c>
      <c r="D123" s="299"/>
      <c r="E123" s="299"/>
      <c r="F123" s="761"/>
      <c r="G123" s="300"/>
    </row>
    <row r="124" spans="1:7" x14ac:dyDescent="0.2">
      <c r="A124" s="296"/>
      <c r="B124" s="297" t="s">
        <v>510</v>
      </c>
      <c r="C124" s="302" t="s">
        <v>561</v>
      </c>
      <c r="D124" s="299"/>
      <c r="E124" s="299"/>
      <c r="F124" s="761"/>
      <c r="G124" s="300"/>
    </row>
    <row r="125" spans="1:7" x14ac:dyDescent="0.2">
      <c r="A125" s="296"/>
      <c r="B125" s="297"/>
      <c r="C125" s="302" t="s">
        <v>562</v>
      </c>
      <c r="D125" s="299" t="s">
        <v>149</v>
      </c>
      <c r="E125" s="299">
        <v>1</v>
      </c>
      <c r="F125" s="761"/>
      <c r="G125" s="300"/>
    </row>
    <row r="126" spans="1:7" x14ac:dyDescent="0.2">
      <c r="A126" s="296"/>
      <c r="B126" s="297" t="s">
        <v>510</v>
      </c>
      <c r="C126" s="302" t="s">
        <v>563</v>
      </c>
      <c r="D126" s="299"/>
      <c r="E126" s="299"/>
      <c r="F126" s="761"/>
      <c r="G126" s="300"/>
    </row>
    <row r="127" spans="1:7" x14ac:dyDescent="0.2">
      <c r="A127" s="296"/>
      <c r="B127" s="297"/>
      <c r="C127" s="302" t="s">
        <v>564</v>
      </c>
      <c r="D127" s="299" t="s">
        <v>149</v>
      </c>
      <c r="E127" s="299">
        <v>8</v>
      </c>
      <c r="F127" s="761"/>
      <c r="G127" s="300"/>
    </row>
    <row r="128" spans="1:7" x14ac:dyDescent="0.2">
      <c r="A128" s="296"/>
      <c r="B128" s="297"/>
      <c r="C128" s="302" t="s">
        <v>565</v>
      </c>
      <c r="D128" s="299" t="s">
        <v>149</v>
      </c>
      <c r="E128" s="299">
        <v>8</v>
      </c>
      <c r="F128" s="761"/>
      <c r="G128" s="300"/>
    </row>
    <row r="129" spans="1:7" x14ac:dyDescent="0.2">
      <c r="A129" s="296"/>
      <c r="B129" s="297" t="s">
        <v>510</v>
      </c>
      <c r="C129" s="302" t="s">
        <v>566</v>
      </c>
      <c r="D129" s="299" t="s">
        <v>149</v>
      </c>
      <c r="E129" s="299"/>
      <c r="F129" s="761"/>
      <c r="G129" s="300"/>
    </row>
    <row r="130" spans="1:7" x14ac:dyDescent="0.2">
      <c r="A130" s="296"/>
      <c r="B130" s="297"/>
      <c r="C130" s="302" t="s">
        <v>567</v>
      </c>
      <c r="D130" s="299" t="s">
        <v>149</v>
      </c>
      <c r="E130" s="299">
        <v>1</v>
      </c>
      <c r="F130" s="761"/>
      <c r="G130" s="300"/>
    </row>
    <row r="131" spans="1:7" x14ac:dyDescent="0.2">
      <c r="A131" s="296"/>
      <c r="B131" s="297"/>
      <c r="C131" s="302" t="s">
        <v>568</v>
      </c>
      <c r="D131" s="299" t="s">
        <v>149</v>
      </c>
      <c r="E131" s="299">
        <v>7</v>
      </c>
      <c r="F131" s="761"/>
      <c r="G131" s="300"/>
    </row>
    <row r="132" spans="1:7" x14ac:dyDescent="0.2">
      <c r="A132" s="296"/>
      <c r="B132" s="297" t="s">
        <v>510</v>
      </c>
      <c r="C132" s="302" t="s">
        <v>569</v>
      </c>
      <c r="D132" s="299" t="s">
        <v>149</v>
      </c>
      <c r="E132" s="299">
        <v>4</v>
      </c>
      <c r="F132" s="761"/>
      <c r="G132" s="300"/>
    </row>
    <row r="133" spans="1:7" x14ac:dyDescent="0.2">
      <c r="A133" s="296"/>
      <c r="B133" s="297" t="s">
        <v>510</v>
      </c>
      <c r="C133" s="302" t="s">
        <v>570</v>
      </c>
      <c r="D133" s="299" t="s">
        <v>493</v>
      </c>
      <c r="E133" s="299">
        <v>1</v>
      </c>
      <c r="F133" s="761"/>
      <c r="G133" s="300"/>
    </row>
    <row r="134" spans="1:7" x14ac:dyDescent="0.2">
      <c r="A134" s="296"/>
      <c r="B134" s="297" t="s">
        <v>510</v>
      </c>
      <c r="C134" s="302" t="s">
        <v>571</v>
      </c>
      <c r="D134" s="299" t="s">
        <v>493</v>
      </c>
      <c r="E134" s="299">
        <v>1</v>
      </c>
      <c r="F134" s="761"/>
      <c r="G134" s="300"/>
    </row>
    <row r="135" spans="1:7" x14ac:dyDescent="0.2">
      <c r="A135" s="311"/>
      <c r="B135" s="297" t="s">
        <v>510</v>
      </c>
      <c r="C135" s="312" t="s">
        <v>572</v>
      </c>
      <c r="D135" s="282" t="s">
        <v>493</v>
      </c>
      <c r="E135" s="282">
        <v>1</v>
      </c>
      <c r="F135" s="761"/>
      <c r="G135" s="300"/>
    </row>
    <row r="136" spans="1:7" x14ac:dyDescent="0.2">
      <c r="A136" s="296"/>
      <c r="B136" s="297"/>
      <c r="C136" s="313" t="s">
        <v>573</v>
      </c>
      <c r="D136" s="314" t="s">
        <v>574</v>
      </c>
      <c r="E136" s="314">
        <v>1</v>
      </c>
      <c r="F136" s="761"/>
      <c r="G136" s="300">
        <f>(E136*F136)</f>
        <v>0</v>
      </c>
    </row>
    <row r="137" spans="1:7" x14ac:dyDescent="0.2">
      <c r="A137" s="296"/>
      <c r="B137" s="297"/>
      <c r="C137" s="302"/>
      <c r="D137" s="299"/>
      <c r="E137" s="299"/>
      <c r="F137" s="761"/>
      <c r="G137" s="300"/>
    </row>
    <row r="138" spans="1:7" ht="51" x14ac:dyDescent="0.2">
      <c r="A138" s="284">
        <v>2</v>
      </c>
      <c r="B138" s="297"/>
      <c r="C138" s="302" t="s">
        <v>1123</v>
      </c>
      <c r="D138" s="299"/>
      <c r="E138" s="299"/>
      <c r="F138" s="761"/>
      <c r="G138" s="300"/>
    </row>
    <row r="139" spans="1:7" x14ac:dyDescent="0.2">
      <c r="A139" s="309"/>
      <c r="B139" s="289" t="s">
        <v>510</v>
      </c>
      <c r="C139" s="290" t="s">
        <v>575</v>
      </c>
      <c r="D139" s="287" t="s">
        <v>149</v>
      </c>
      <c r="E139" s="287">
        <v>1</v>
      </c>
      <c r="F139" s="761"/>
      <c r="G139" s="300"/>
    </row>
    <row r="140" spans="1:7" x14ac:dyDescent="0.2">
      <c r="A140" s="309"/>
      <c r="B140" s="289" t="s">
        <v>510</v>
      </c>
      <c r="C140" s="290" t="s">
        <v>576</v>
      </c>
      <c r="D140" s="287" t="s">
        <v>149</v>
      </c>
      <c r="E140" s="287">
        <v>1</v>
      </c>
      <c r="F140" s="761"/>
      <c r="G140" s="300"/>
    </row>
    <row r="141" spans="1:7" x14ac:dyDescent="0.2">
      <c r="A141" s="309"/>
      <c r="B141" s="289" t="s">
        <v>510</v>
      </c>
      <c r="C141" s="290" t="s">
        <v>563</v>
      </c>
      <c r="D141" s="287"/>
      <c r="E141" s="287"/>
      <c r="F141" s="761"/>
      <c r="G141" s="300"/>
    </row>
    <row r="142" spans="1:7" x14ac:dyDescent="0.2">
      <c r="A142" s="309"/>
      <c r="B142" s="289"/>
      <c r="C142" s="290" t="s">
        <v>577</v>
      </c>
      <c r="D142" s="287" t="s">
        <v>149</v>
      </c>
      <c r="E142" s="287">
        <v>1</v>
      </c>
      <c r="F142" s="761"/>
      <c r="G142" s="300"/>
    </row>
    <row r="143" spans="1:7" x14ac:dyDescent="0.2">
      <c r="A143" s="309"/>
      <c r="B143" s="289"/>
      <c r="C143" s="290" t="s">
        <v>578</v>
      </c>
      <c r="D143" s="287" t="s">
        <v>149</v>
      </c>
      <c r="E143" s="287">
        <v>2</v>
      </c>
      <c r="F143" s="761"/>
      <c r="G143" s="300"/>
    </row>
    <row r="144" spans="1:7" x14ac:dyDescent="0.2">
      <c r="A144" s="309"/>
      <c r="B144" s="289"/>
      <c r="C144" s="290" t="s">
        <v>579</v>
      </c>
      <c r="D144" s="287" t="s">
        <v>149</v>
      </c>
      <c r="E144" s="299">
        <v>1</v>
      </c>
      <c r="F144" s="761"/>
      <c r="G144" s="300"/>
    </row>
    <row r="145" spans="1:7" x14ac:dyDescent="0.2">
      <c r="A145" s="309"/>
      <c r="B145" s="289"/>
      <c r="C145" s="290" t="s">
        <v>580</v>
      </c>
      <c r="D145" s="287" t="s">
        <v>149</v>
      </c>
      <c r="E145" s="287">
        <v>5</v>
      </c>
      <c r="F145" s="761"/>
      <c r="G145" s="300"/>
    </row>
    <row r="146" spans="1:7" x14ac:dyDescent="0.2">
      <c r="A146" s="309"/>
      <c r="B146" s="289" t="s">
        <v>510</v>
      </c>
      <c r="C146" s="290" t="s">
        <v>581</v>
      </c>
      <c r="D146" s="287" t="s">
        <v>149</v>
      </c>
      <c r="E146" s="287">
        <v>1</v>
      </c>
      <c r="F146" s="761"/>
      <c r="G146" s="300"/>
    </row>
    <row r="147" spans="1:7" ht="25.5" x14ac:dyDescent="0.2">
      <c r="A147" s="309"/>
      <c r="B147" s="289" t="s">
        <v>510</v>
      </c>
      <c r="C147" s="290" t="s">
        <v>582</v>
      </c>
      <c r="D147" s="287" t="s">
        <v>493</v>
      </c>
      <c r="E147" s="287">
        <v>1</v>
      </c>
      <c r="F147" s="761"/>
      <c r="G147" s="300"/>
    </row>
    <row r="148" spans="1:7" ht="25.5" x14ac:dyDescent="0.2">
      <c r="A148" s="309"/>
      <c r="B148" s="289" t="s">
        <v>510</v>
      </c>
      <c r="C148" s="290" t="s">
        <v>583</v>
      </c>
      <c r="D148" s="287" t="s">
        <v>149</v>
      </c>
      <c r="E148" s="287">
        <v>1</v>
      </c>
      <c r="F148" s="761"/>
      <c r="G148" s="300"/>
    </row>
    <row r="149" spans="1:7" x14ac:dyDescent="0.2">
      <c r="A149" s="309"/>
      <c r="B149" s="289" t="s">
        <v>510</v>
      </c>
      <c r="C149" s="290" t="s">
        <v>570</v>
      </c>
      <c r="D149" s="287" t="s">
        <v>149</v>
      </c>
      <c r="E149" s="287">
        <v>30</v>
      </c>
      <c r="F149" s="761"/>
      <c r="G149" s="300"/>
    </row>
    <row r="150" spans="1:7" x14ac:dyDescent="0.2">
      <c r="A150" s="309"/>
      <c r="B150" s="289" t="s">
        <v>510</v>
      </c>
      <c r="C150" s="290" t="s">
        <v>569</v>
      </c>
      <c r="D150" s="287" t="s">
        <v>149</v>
      </c>
      <c r="E150" s="287">
        <v>2</v>
      </c>
      <c r="F150" s="761"/>
      <c r="G150" s="300"/>
    </row>
    <row r="151" spans="1:7" x14ac:dyDescent="0.2">
      <c r="A151" s="309"/>
      <c r="B151" s="289" t="s">
        <v>510</v>
      </c>
      <c r="C151" s="290" t="s">
        <v>571</v>
      </c>
      <c r="D151" s="287" t="s">
        <v>493</v>
      </c>
      <c r="E151" s="287">
        <v>1</v>
      </c>
      <c r="F151" s="761"/>
      <c r="G151" s="300"/>
    </row>
    <row r="152" spans="1:7" x14ac:dyDescent="0.2">
      <c r="A152" s="296"/>
      <c r="B152" s="297"/>
      <c r="C152" s="313" t="s">
        <v>573</v>
      </c>
      <c r="D152" s="314" t="s">
        <v>574</v>
      </c>
      <c r="E152" s="314">
        <v>1</v>
      </c>
      <c r="F152" s="761"/>
      <c r="G152" s="300">
        <f>(E152*F152)</f>
        <v>0</v>
      </c>
    </row>
    <row r="153" spans="1:7" x14ac:dyDescent="0.2">
      <c r="A153" s="296"/>
      <c r="B153" s="271"/>
      <c r="C153" s="302"/>
      <c r="D153" s="299"/>
      <c r="E153" s="299"/>
      <c r="F153" s="761"/>
      <c r="G153" s="300"/>
    </row>
    <row r="154" spans="1:7" x14ac:dyDescent="0.2">
      <c r="A154" s="315"/>
      <c r="B154" s="316"/>
      <c r="C154" s="294" t="s">
        <v>584</v>
      </c>
      <c r="D154" s="317"/>
      <c r="E154" s="317"/>
      <c r="F154" s="763"/>
      <c r="G154" s="295">
        <f>SUM(G111:G153)</f>
        <v>0</v>
      </c>
    </row>
    <row r="155" spans="1:7" x14ac:dyDescent="0.2">
      <c r="B155" s="306"/>
      <c r="C155" s="298"/>
      <c r="D155" s="318"/>
      <c r="E155" s="318"/>
      <c r="F155" s="764"/>
      <c r="G155" s="301"/>
    </row>
    <row r="156" spans="1:7" x14ac:dyDescent="0.2">
      <c r="B156" s="306"/>
      <c r="C156" s="298"/>
      <c r="D156" s="318"/>
      <c r="E156" s="318"/>
      <c r="F156" s="764"/>
      <c r="G156" s="301"/>
    </row>
    <row r="157" spans="1:7" ht="16.5" x14ac:dyDescent="0.3">
      <c r="A157" s="279" t="s">
        <v>585</v>
      </c>
      <c r="B157" s="316"/>
      <c r="C157" s="281" t="s">
        <v>586</v>
      </c>
      <c r="D157" s="282"/>
      <c r="E157" s="282"/>
      <c r="F157" s="759"/>
      <c r="G157" s="283"/>
    </row>
    <row r="158" spans="1:7" x14ac:dyDescent="0.2">
      <c r="A158" s="319"/>
      <c r="B158" s="320"/>
      <c r="C158" s="298"/>
      <c r="D158" s="299"/>
      <c r="E158" s="299"/>
      <c r="F158" s="761"/>
      <c r="G158" s="300"/>
    </row>
    <row r="159" spans="1:7" ht="25.5" x14ac:dyDescent="0.2">
      <c r="A159" s="284">
        <v>1</v>
      </c>
      <c r="B159" s="297"/>
      <c r="C159" s="302" t="s">
        <v>587</v>
      </c>
      <c r="D159" s="299"/>
      <c r="E159" s="299"/>
      <c r="F159" s="761"/>
      <c r="G159" s="300"/>
    </row>
    <row r="160" spans="1:7" x14ac:dyDescent="0.2">
      <c r="A160" s="296"/>
      <c r="B160" s="297" t="s">
        <v>510</v>
      </c>
      <c r="C160" s="302" t="s">
        <v>518</v>
      </c>
      <c r="D160" s="299" t="s">
        <v>480</v>
      </c>
      <c r="E160" s="299">
        <v>780</v>
      </c>
      <c r="F160" s="761"/>
      <c r="G160" s="300">
        <f>(E160*F160)</f>
        <v>0</v>
      </c>
    </row>
    <row r="161" spans="1:7" ht="26.25" x14ac:dyDescent="0.25">
      <c r="A161" s="296"/>
      <c r="B161" s="297" t="s">
        <v>510</v>
      </c>
      <c r="C161" s="302" t="s">
        <v>615</v>
      </c>
      <c r="D161" s="299" t="s">
        <v>480</v>
      </c>
      <c r="E161" s="299">
        <v>55</v>
      </c>
      <c r="F161" s="761"/>
      <c r="G161" s="300">
        <f>(E161*F161)</f>
        <v>0</v>
      </c>
    </row>
    <row r="162" spans="1:7" x14ac:dyDescent="0.2">
      <c r="A162" s="296"/>
      <c r="B162" s="297" t="s">
        <v>510</v>
      </c>
      <c r="C162" s="302" t="s">
        <v>588</v>
      </c>
      <c r="D162" s="299" t="s">
        <v>480</v>
      </c>
      <c r="E162" s="299">
        <v>110</v>
      </c>
      <c r="F162" s="761"/>
      <c r="G162" s="300">
        <f>(E162*F162)</f>
        <v>0</v>
      </c>
    </row>
    <row r="163" spans="1:7" x14ac:dyDescent="0.2">
      <c r="A163" s="296"/>
      <c r="B163" s="297"/>
      <c r="C163" s="308"/>
      <c r="D163" s="299"/>
      <c r="E163" s="299"/>
      <c r="F163" s="761"/>
      <c r="G163" s="300"/>
    </row>
    <row r="164" spans="1:7" x14ac:dyDescent="0.2">
      <c r="A164" s="284">
        <v>2</v>
      </c>
      <c r="B164" s="306"/>
      <c r="C164" s="302" t="s">
        <v>523</v>
      </c>
      <c r="D164" s="299"/>
      <c r="E164" s="299"/>
      <c r="F164" s="761"/>
      <c r="G164" s="300"/>
    </row>
    <row r="165" spans="1:7" ht="38.25" x14ac:dyDescent="0.2">
      <c r="A165" s="296"/>
      <c r="B165" s="297"/>
      <c r="C165" s="302" t="s">
        <v>524</v>
      </c>
      <c r="D165" s="299"/>
      <c r="E165" s="299"/>
    </row>
    <row r="166" spans="1:7" x14ac:dyDescent="0.2">
      <c r="A166" s="296"/>
      <c r="B166" s="297" t="s">
        <v>510</v>
      </c>
      <c r="C166" s="302" t="s">
        <v>525</v>
      </c>
      <c r="D166" s="299" t="s">
        <v>480</v>
      </c>
      <c r="E166" s="299">
        <v>320</v>
      </c>
      <c r="F166" s="761"/>
      <c r="G166" s="300">
        <f>(E166*F166)</f>
        <v>0</v>
      </c>
    </row>
    <row r="167" spans="1:7" x14ac:dyDescent="0.2">
      <c r="B167" s="297" t="s">
        <v>510</v>
      </c>
      <c r="C167" s="302" t="s">
        <v>589</v>
      </c>
      <c r="D167" s="299" t="s">
        <v>480</v>
      </c>
      <c r="E167" s="299">
        <v>240</v>
      </c>
      <c r="F167" s="761"/>
      <c r="G167" s="300">
        <f>(E167*F167)</f>
        <v>0</v>
      </c>
    </row>
    <row r="168" spans="1:7" x14ac:dyDescent="0.2">
      <c r="B168" s="297"/>
      <c r="C168" s="302"/>
      <c r="D168" s="299"/>
      <c r="E168" s="299"/>
      <c r="F168" s="761"/>
      <c r="G168" s="300"/>
    </row>
    <row r="169" spans="1:7" x14ac:dyDescent="0.2">
      <c r="A169" s="284">
        <v>3</v>
      </c>
      <c r="B169" s="297"/>
      <c r="C169" s="302" t="s">
        <v>528</v>
      </c>
      <c r="D169" s="299" t="s">
        <v>480</v>
      </c>
      <c r="E169" s="299">
        <v>10</v>
      </c>
      <c r="F169" s="761"/>
      <c r="G169" s="300">
        <f>(E169*F169)</f>
        <v>0</v>
      </c>
    </row>
    <row r="170" spans="1:7" x14ac:dyDescent="0.2">
      <c r="A170" s="284"/>
      <c r="B170" s="297"/>
      <c r="C170" s="302"/>
      <c r="D170" s="299"/>
      <c r="E170" s="299"/>
      <c r="F170" s="761"/>
      <c r="G170" s="300"/>
    </row>
    <row r="171" spans="1:7" ht="25.5" x14ac:dyDescent="0.2">
      <c r="A171" s="284">
        <v>4</v>
      </c>
      <c r="B171" s="297"/>
      <c r="C171" s="302" t="s">
        <v>590</v>
      </c>
      <c r="D171" s="299"/>
      <c r="E171" s="299"/>
      <c r="F171" s="761"/>
      <c r="G171" s="300"/>
    </row>
    <row r="172" spans="1:7" x14ac:dyDescent="0.2">
      <c r="B172" s="297" t="s">
        <v>510</v>
      </c>
      <c r="C172" s="302" t="s">
        <v>591</v>
      </c>
      <c r="D172" s="299" t="s">
        <v>480</v>
      </c>
      <c r="E172" s="299">
        <v>55</v>
      </c>
      <c r="F172" s="761"/>
      <c r="G172" s="300">
        <f>(E172*F172)</f>
        <v>0</v>
      </c>
    </row>
    <row r="173" spans="1:7" x14ac:dyDescent="0.2">
      <c r="B173" s="297"/>
      <c r="C173" s="302"/>
      <c r="D173" s="299"/>
      <c r="E173" s="299"/>
      <c r="F173" s="761"/>
      <c r="G173" s="300"/>
    </row>
    <row r="174" spans="1:7" ht="25.5" x14ac:dyDescent="0.2">
      <c r="A174" s="284">
        <v>5</v>
      </c>
      <c r="B174" s="297"/>
      <c r="C174" s="302" t="s">
        <v>535</v>
      </c>
      <c r="D174" s="299" t="s">
        <v>149</v>
      </c>
      <c r="E174" s="299">
        <v>10</v>
      </c>
      <c r="F174" s="761"/>
      <c r="G174" s="300">
        <f>(E174*F174)</f>
        <v>0</v>
      </c>
    </row>
    <row r="175" spans="1:7" x14ac:dyDescent="0.2">
      <c r="A175" s="284"/>
      <c r="B175" s="297"/>
      <c r="C175" s="302"/>
      <c r="D175" s="299"/>
      <c r="E175" s="299"/>
      <c r="F175" s="761"/>
      <c r="G175" s="300"/>
    </row>
    <row r="176" spans="1:7" ht="25.5" x14ac:dyDescent="0.2">
      <c r="A176" s="284">
        <v>6</v>
      </c>
      <c r="B176" s="297"/>
      <c r="C176" s="302" t="s">
        <v>592</v>
      </c>
      <c r="D176" s="299"/>
      <c r="E176" s="299"/>
    </row>
    <row r="177" spans="1:7" x14ac:dyDescent="0.2">
      <c r="A177" s="284"/>
      <c r="B177" s="297" t="s">
        <v>510</v>
      </c>
      <c r="C177" s="302" t="s">
        <v>593</v>
      </c>
      <c r="D177" s="299" t="s">
        <v>149</v>
      </c>
      <c r="E177" s="299">
        <v>5</v>
      </c>
      <c r="F177" s="761"/>
      <c r="G177" s="300">
        <f>(E177*F177)</f>
        <v>0</v>
      </c>
    </row>
    <row r="178" spans="1:7" x14ac:dyDescent="0.2">
      <c r="A178" s="284"/>
      <c r="B178" s="297" t="s">
        <v>510</v>
      </c>
      <c r="C178" s="302" t="s">
        <v>594</v>
      </c>
      <c r="D178" s="299" t="s">
        <v>149</v>
      </c>
      <c r="E178" s="299">
        <v>9</v>
      </c>
      <c r="F178" s="761"/>
      <c r="G178" s="300">
        <f>(E178*F178)</f>
        <v>0</v>
      </c>
    </row>
    <row r="179" spans="1:7" x14ac:dyDescent="0.2">
      <c r="A179" s="284"/>
      <c r="B179" s="297"/>
      <c r="C179" s="302"/>
      <c r="D179" s="299"/>
      <c r="E179" s="299"/>
      <c r="F179" s="761"/>
      <c r="G179" s="300"/>
    </row>
    <row r="180" spans="1:7" ht="38.25" x14ac:dyDescent="0.2">
      <c r="A180" s="284">
        <v>7</v>
      </c>
      <c r="B180" s="297"/>
      <c r="C180" s="302" t="s">
        <v>1124</v>
      </c>
      <c r="D180" s="299" t="s">
        <v>149</v>
      </c>
      <c r="E180" s="299">
        <v>1</v>
      </c>
      <c r="F180" s="761"/>
      <c r="G180" s="300">
        <f>(E180*F180)</f>
        <v>0</v>
      </c>
    </row>
    <row r="181" spans="1:7" x14ac:dyDescent="0.2">
      <c r="B181" s="297"/>
      <c r="C181" s="302"/>
      <c r="D181" s="299"/>
      <c r="E181" s="299"/>
      <c r="F181" s="761"/>
      <c r="G181" s="300"/>
    </row>
    <row r="182" spans="1:7" ht="51" x14ac:dyDescent="0.2">
      <c r="A182" s="284">
        <v>8</v>
      </c>
      <c r="B182" s="297"/>
      <c r="C182" s="302" t="s">
        <v>595</v>
      </c>
      <c r="D182" s="299"/>
    </row>
    <row r="183" spans="1:7" x14ac:dyDescent="0.2">
      <c r="A183" s="296"/>
      <c r="B183" s="297" t="s">
        <v>510</v>
      </c>
      <c r="C183" s="302" t="s">
        <v>596</v>
      </c>
      <c r="D183" s="299" t="s">
        <v>149</v>
      </c>
      <c r="E183" s="272">
        <v>1</v>
      </c>
    </row>
    <row r="184" spans="1:7" x14ac:dyDescent="0.2">
      <c r="B184" s="297" t="s">
        <v>510</v>
      </c>
      <c r="C184" s="302" t="s">
        <v>597</v>
      </c>
      <c r="D184" s="299" t="s">
        <v>493</v>
      </c>
      <c r="E184" s="299">
        <v>1</v>
      </c>
      <c r="F184" s="761"/>
      <c r="G184" s="300"/>
    </row>
    <row r="185" spans="1:7" x14ac:dyDescent="0.2">
      <c r="B185" s="297" t="s">
        <v>510</v>
      </c>
      <c r="C185" s="302" t="s">
        <v>598</v>
      </c>
      <c r="D185" s="299" t="s">
        <v>149</v>
      </c>
      <c r="E185" s="299">
        <v>1</v>
      </c>
      <c r="F185" s="761"/>
      <c r="G185" s="300"/>
    </row>
    <row r="186" spans="1:7" ht="13.5" x14ac:dyDescent="0.25">
      <c r="B186" s="306"/>
      <c r="C186" s="321" t="s">
        <v>599</v>
      </c>
      <c r="D186" s="282"/>
      <c r="E186" s="282"/>
      <c r="F186" s="761"/>
      <c r="G186" s="300"/>
    </row>
    <row r="187" spans="1:7" x14ac:dyDescent="0.2">
      <c r="B187" s="306"/>
      <c r="C187" s="302" t="s">
        <v>573</v>
      </c>
      <c r="D187" s="299" t="s">
        <v>149</v>
      </c>
      <c r="E187" s="299">
        <v>1</v>
      </c>
      <c r="F187" s="761"/>
      <c r="G187" s="300">
        <f>(E187*F187)</f>
        <v>0</v>
      </c>
    </row>
    <row r="188" spans="1:7" ht="13.5" x14ac:dyDescent="0.25">
      <c r="B188" s="306"/>
      <c r="C188" s="303"/>
      <c r="D188" s="299"/>
      <c r="E188" s="299"/>
      <c r="F188" s="761"/>
      <c r="G188" s="300"/>
    </row>
    <row r="189" spans="1:7" ht="25.5" x14ac:dyDescent="0.2">
      <c r="A189" s="284">
        <v>9</v>
      </c>
      <c r="B189" s="306"/>
      <c r="C189" s="322" t="s">
        <v>600</v>
      </c>
      <c r="D189" s="299" t="s">
        <v>493</v>
      </c>
      <c r="E189" s="299">
        <v>1</v>
      </c>
      <c r="F189" s="761"/>
      <c r="G189" s="300">
        <f>E189*F189</f>
        <v>0</v>
      </c>
    </row>
    <row r="190" spans="1:7" ht="13.5" x14ac:dyDescent="0.25">
      <c r="B190" s="306"/>
      <c r="C190" s="303"/>
      <c r="D190" s="299"/>
      <c r="E190" s="299"/>
      <c r="F190" s="761"/>
      <c r="G190" s="300"/>
    </row>
    <row r="191" spans="1:7" ht="51" x14ac:dyDescent="0.2">
      <c r="A191" s="284">
        <v>10</v>
      </c>
      <c r="B191" s="323"/>
      <c r="C191" s="322" t="s">
        <v>601</v>
      </c>
      <c r="D191" s="299" t="s">
        <v>493</v>
      </c>
      <c r="E191" s="287">
        <v>1</v>
      </c>
      <c r="F191" s="760"/>
      <c r="G191" s="300">
        <f>E191*F191</f>
        <v>0</v>
      </c>
    </row>
    <row r="192" spans="1:7" x14ac:dyDescent="0.2">
      <c r="A192" s="296"/>
      <c r="B192" s="297"/>
      <c r="C192" s="302"/>
      <c r="D192" s="299"/>
      <c r="E192" s="299"/>
      <c r="F192" s="761"/>
      <c r="G192" s="300"/>
    </row>
    <row r="193" spans="1:7" x14ac:dyDescent="0.2">
      <c r="A193" s="315"/>
      <c r="B193" s="316"/>
      <c r="C193" s="294" t="s">
        <v>602</v>
      </c>
      <c r="D193" s="317"/>
      <c r="E193" s="317"/>
      <c r="F193" s="763"/>
      <c r="G193" s="295">
        <f>SUM(G158:G192)</f>
        <v>0</v>
      </c>
    </row>
    <row r="194" spans="1:7" x14ac:dyDescent="0.2">
      <c r="B194" s="306"/>
      <c r="C194" s="298"/>
      <c r="D194" s="318"/>
      <c r="E194" s="318"/>
      <c r="F194" s="764"/>
      <c r="G194" s="301"/>
    </row>
    <row r="195" spans="1:7" x14ac:dyDescent="0.2">
      <c r="B195" s="306"/>
      <c r="C195" s="298"/>
      <c r="D195" s="318"/>
      <c r="E195" s="318"/>
      <c r="F195" s="761"/>
      <c r="G195" s="301"/>
    </row>
    <row r="196" spans="1:7" ht="16.5" x14ac:dyDescent="0.3">
      <c r="A196" s="279" t="s">
        <v>603</v>
      </c>
      <c r="B196" s="316"/>
      <c r="C196" s="281" t="s">
        <v>604</v>
      </c>
      <c r="D196" s="282"/>
      <c r="E196" s="282"/>
      <c r="F196" s="759"/>
      <c r="G196" s="283"/>
    </row>
    <row r="197" spans="1:7" x14ac:dyDescent="0.2">
      <c r="A197" s="319"/>
      <c r="B197" s="320"/>
      <c r="C197" s="298"/>
      <c r="D197" s="299"/>
      <c r="E197" s="299"/>
      <c r="F197" s="761"/>
      <c r="G197" s="300"/>
    </row>
    <row r="198" spans="1:7" x14ac:dyDescent="0.2">
      <c r="A198" s="284" t="s">
        <v>1063</v>
      </c>
      <c r="B198" s="297"/>
      <c r="C198" s="302" t="s">
        <v>605</v>
      </c>
      <c r="D198" s="299" t="s">
        <v>149</v>
      </c>
      <c r="E198" s="299">
        <v>1</v>
      </c>
      <c r="F198" s="761"/>
      <c r="G198" s="300">
        <f>(E198*F198)</f>
        <v>0</v>
      </c>
    </row>
    <row r="199" spans="1:7" x14ac:dyDescent="0.2">
      <c r="B199" s="297"/>
      <c r="C199" s="302"/>
      <c r="D199" s="299"/>
      <c r="E199" s="299"/>
      <c r="F199" s="761"/>
      <c r="G199" s="300"/>
    </row>
    <row r="200" spans="1:7" ht="25.5" x14ac:dyDescent="0.2">
      <c r="A200" s="284" t="s">
        <v>1064</v>
      </c>
      <c r="B200" s="275"/>
      <c r="C200" s="302" t="s">
        <v>606</v>
      </c>
      <c r="D200" s="299" t="s">
        <v>149</v>
      </c>
      <c r="E200" s="299">
        <v>1</v>
      </c>
      <c r="F200" s="761"/>
      <c r="G200" s="300">
        <f>(E200*F200)</f>
        <v>0</v>
      </c>
    </row>
    <row r="201" spans="1:7" x14ac:dyDescent="0.2">
      <c r="B201" s="306"/>
      <c r="D201" s="299"/>
      <c r="E201" s="299"/>
      <c r="F201" s="761"/>
      <c r="G201" s="300"/>
    </row>
    <row r="202" spans="1:7" ht="25.5" x14ac:dyDescent="0.2">
      <c r="A202" s="284" t="s">
        <v>1065</v>
      </c>
      <c r="B202" s="275"/>
      <c r="C202" s="302" t="s">
        <v>607</v>
      </c>
      <c r="D202" s="299" t="s">
        <v>480</v>
      </c>
      <c r="E202" s="299">
        <v>60</v>
      </c>
      <c r="F202" s="761"/>
      <c r="G202" s="300">
        <f>(E202*F202)</f>
        <v>0</v>
      </c>
    </row>
    <row r="203" spans="1:7" x14ac:dyDescent="0.2">
      <c r="A203" s="296"/>
      <c r="B203" s="275"/>
      <c r="C203" s="302"/>
      <c r="D203" s="299"/>
      <c r="E203" s="299"/>
      <c r="F203" s="761"/>
      <c r="G203" s="300"/>
    </row>
    <row r="204" spans="1:7" x14ac:dyDescent="0.2">
      <c r="A204" s="296"/>
      <c r="B204" s="275"/>
      <c r="C204" s="272" t="s">
        <v>608</v>
      </c>
      <c r="D204" s="299"/>
      <c r="E204" s="299"/>
      <c r="F204" s="761"/>
      <c r="G204" s="300"/>
    </row>
    <row r="205" spans="1:7" x14ac:dyDescent="0.2">
      <c r="A205" s="296"/>
      <c r="B205" s="275"/>
      <c r="C205" s="302"/>
      <c r="D205" s="299"/>
      <c r="E205" s="299"/>
      <c r="F205" s="761"/>
      <c r="G205" s="300"/>
    </row>
    <row r="206" spans="1:7" ht="25.5" x14ac:dyDescent="0.2">
      <c r="A206" s="315"/>
      <c r="B206" s="316"/>
      <c r="C206" s="324" t="s">
        <v>609</v>
      </c>
      <c r="D206" s="317"/>
      <c r="E206" s="317"/>
      <c r="F206" s="763"/>
      <c r="G206" s="295">
        <f>SUM(G197:G205)</f>
        <v>0</v>
      </c>
    </row>
    <row r="207" spans="1:7" x14ac:dyDescent="0.2">
      <c r="B207" s="271"/>
      <c r="D207" s="299"/>
      <c r="E207" s="299"/>
      <c r="F207" s="761"/>
      <c r="G207" s="300"/>
    </row>
    <row r="208" spans="1:7" x14ac:dyDescent="0.2">
      <c r="B208" s="297"/>
      <c r="D208" s="299"/>
      <c r="E208" s="299"/>
      <c r="F208" s="761"/>
      <c r="G208" s="300"/>
    </row>
    <row r="209" spans="1:8" ht="16.5" x14ac:dyDescent="0.3">
      <c r="A209" s="325"/>
      <c r="B209" s="326"/>
      <c r="C209" s="281" t="s">
        <v>610</v>
      </c>
      <c r="D209" s="327"/>
      <c r="E209" s="327"/>
      <c r="F209" s="765"/>
      <c r="G209" s="327"/>
    </row>
    <row r="210" spans="1:8" x14ac:dyDescent="0.2">
      <c r="B210" s="306"/>
    </row>
    <row r="211" spans="1:8" s="264" customFormat="1" x14ac:dyDescent="0.2">
      <c r="A211" s="271" t="s">
        <v>476</v>
      </c>
      <c r="B211" s="306"/>
      <c r="C211" s="271" t="s">
        <v>477</v>
      </c>
      <c r="D211" s="272"/>
      <c r="E211" s="272"/>
      <c r="F211" s="766"/>
      <c r="G211" s="300">
        <f>G37</f>
        <v>0</v>
      </c>
    </row>
    <row r="212" spans="1:8" x14ac:dyDescent="0.2">
      <c r="B212" s="306"/>
    </row>
    <row r="213" spans="1:8" s="264" customFormat="1" x14ac:dyDescent="0.2">
      <c r="A213" s="271" t="s">
        <v>506</v>
      </c>
      <c r="B213" s="306"/>
      <c r="C213" s="271" t="s">
        <v>507</v>
      </c>
      <c r="D213" s="272"/>
      <c r="E213" s="272"/>
      <c r="F213" s="766"/>
      <c r="G213" s="300">
        <f>G107</f>
        <v>0</v>
      </c>
    </row>
    <row r="214" spans="1:8" s="264" customFormat="1" x14ac:dyDescent="0.2">
      <c r="A214" s="271"/>
      <c r="B214" s="306"/>
      <c r="C214" s="272"/>
      <c r="D214" s="272"/>
      <c r="E214" s="272"/>
      <c r="F214" s="766"/>
      <c r="G214" s="300"/>
    </row>
    <row r="215" spans="1:8" s="264" customFormat="1" x14ac:dyDescent="0.2">
      <c r="A215" s="271" t="s">
        <v>506</v>
      </c>
      <c r="B215" s="306"/>
      <c r="C215" s="271" t="s">
        <v>550</v>
      </c>
      <c r="D215" s="272"/>
      <c r="E215" s="272"/>
      <c r="F215" s="766"/>
      <c r="G215" s="300">
        <f>G154</f>
        <v>0</v>
      </c>
    </row>
    <row r="216" spans="1:8" x14ac:dyDescent="0.2">
      <c r="B216" s="306"/>
      <c r="F216" s="766"/>
      <c r="G216" s="300"/>
    </row>
    <row r="217" spans="1:8" x14ac:dyDescent="0.2">
      <c r="A217" s="271" t="s">
        <v>585</v>
      </c>
      <c r="B217" s="306"/>
      <c r="C217" s="271" t="s">
        <v>586</v>
      </c>
      <c r="F217" s="766"/>
      <c r="G217" s="300">
        <f>G193</f>
        <v>0</v>
      </c>
    </row>
    <row r="218" spans="1:8" x14ac:dyDescent="0.2">
      <c r="B218" s="306"/>
      <c r="F218" s="766"/>
      <c r="G218" s="300"/>
    </row>
    <row r="219" spans="1:8" x14ac:dyDescent="0.2">
      <c r="A219" s="271" t="s">
        <v>603</v>
      </c>
      <c r="B219" s="306"/>
      <c r="C219" s="271" t="s">
        <v>604</v>
      </c>
      <c r="F219" s="766"/>
      <c r="G219" s="300">
        <f>$G$206</f>
        <v>0</v>
      </c>
    </row>
    <row r="220" spans="1:8" x14ac:dyDescent="0.2">
      <c r="B220" s="306"/>
      <c r="F220" s="766"/>
      <c r="G220" s="300"/>
    </row>
    <row r="221" spans="1:8" ht="16.5" x14ac:dyDescent="0.3">
      <c r="B221" s="306"/>
      <c r="C221" s="328"/>
      <c r="F221" s="766"/>
      <c r="G221" s="300"/>
    </row>
    <row r="222" spans="1:8" ht="18.75" customHeight="1" thickBot="1" x14ac:dyDescent="0.35">
      <c r="A222" s="329"/>
      <c r="B222" s="330"/>
      <c r="C222" s="331" t="s">
        <v>573</v>
      </c>
      <c r="D222" s="331"/>
      <c r="E222" s="332" t="s">
        <v>611</v>
      </c>
      <c r="F222" s="767"/>
      <c r="G222" s="333">
        <f>SUM(G210:G221)</f>
        <v>0</v>
      </c>
    </row>
    <row r="223" spans="1:8" ht="20.25" customHeight="1" thickTop="1" x14ac:dyDescent="0.2">
      <c r="B223" s="306"/>
      <c r="E223" s="334"/>
      <c r="F223" s="761"/>
      <c r="G223" s="300"/>
      <c r="H223" s="265" t="s">
        <v>612</v>
      </c>
    </row>
    <row r="224" spans="1:8" ht="13.5" x14ac:dyDescent="0.25">
      <c r="B224" s="306"/>
      <c r="C224" s="335"/>
      <c r="H224" s="265" t="s">
        <v>613</v>
      </c>
    </row>
  </sheetData>
  <sheetProtection sheet="1" formatCells="0" formatColumns="0" formatRows="0" selectLockedCells="1" sort="0"/>
  <pageMargins left="0.78740157480314965" right="0.78740157480314965" top="0.98425196850393704" bottom="0.98425196850393704" header="0.51181102362204722" footer="0.62992125984251968"/>
  <pageSetup paperSize="9" firstPageNumber="12" fitToHeight="0" orientation="portrait" useFirstPageNumber="1" r:id="rId1"/>
  <headerFooter scaleWithDoc="0">
    <oddHeader>&amp;L&amp;"Times New Roman CE,Bold Italic"&amp;U ESPiN &amp;9d.o.o.&amp;"Times New Roman CE,Italic"&amp;8 Bernekerjeva 12, Ljubljana&amp;U
 Elektro Svetovanje, Projektiranje in Nadzor&amp;R&amp;"Arial,Navadno"&amp;8GALERIJA EMONSKA VRATA
Projekt št. 014/2019, Načrt št. E-121/19, Mapa 3</oddHeader>
    <oddFooter>&amp;C&amp;"Arial,Navadno"&amp;9&amp;P/19</oddFooter>
  </headerFooter>
  <rowBreaks count="6" manualBreakCount="6">
    <brk id="8" max="6" man="1"/>
    <brk id="37" max="6" man="1"/>
    <brk id="108" max="16383" man="1"/>
    <brk id="154" max="6" man="1"/>
    <brk id="194" max="16383" man="1"/>
    <brk id="207"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H38"/>
  <sheetViews>
    <sheetView view="pageBreakPreview" zoomScaleNormal="100" zoomScaleSheetLayoutView="100" workbookViewId="0">
      <pane ySplit="1" topLeftCell="A2" activePane="bottomLeft" state="frozenSplit"/>
      <selection activeCell="D12" sqref="D12"/>
      <selection pane="bottomLeft" activeCell="C1" sqref="C1"/>
    </sheetView>
  </sheetViews>
  <sheetFormatPr defaultColWidth="7.7109375" defaultRowHeight="12.75" x14ac:dyDescent="0.25"/>
  <cols>
    <col min="1" max="1" width="8.140625" style="486" customWidth="1"/>
    <col min="2" max="2" width="4.85546875" style="486" hidden="1" customWidth="1"/>
    <col min="3" max="3" width="50.7109375" style="488" customWidth="1"/>
    <col min="4" max="6" width="4.140625" style="488" hidden="1" customWidth="1"/>
    <col min="7" max="8" width="10.7109375" style="489" customWidth="1"/>
    <col min="9" max="256" width="7.7109375" style="368"/>
    <col min="257" max="257" width="8.140625" style="368" customWidth="1"/>
    <col min="258" max="258" width="0" style="368" hidden="1" customWidth="1"/>
    <col min="259" max="259" width="50.7109375" style="368" customWidth="1"/>
    <col min="260" max="262" width="0" style="368" hidden="1" customWidth="1"/>
    <col min="263" max="264" width="10.7109375" style="368" customWidth="1"/>
    <col min="265" max="512" width="7.7109375" style="368"/>
    <col min="513" max="513" width="8.140625" style="368" customWidth="1"/>
    <col min="514" max="514" width="0" style="368" hidden="1" customWidth="1"/>
    <col min="515" max="515" width="50.7109375" style="368" customWidth="1"/>
    <col min="516" max="518" width="0" style="368" hidden="1" customWidth="1"/>
    <col min="519" max="520" width="10.7109375" style="368" customWidth="1"/>
    <col min="521" max="768" width="7.7109375" style="368"/>
    <col min="769" max="769" width="8.140625" style="368" customWidth="1"/>
    <col min="770" max="770" width="0" style="368" hidden="1" customWidth="1"/>
    <col min="771" max="771" width="50.7109375" style="368" customWidth="1"/>
    <col min="772" max="774" width="0" style="368" hidden="1" customWidth="1"/>
    <col min="775" max="776" width="10.7109375" style="368" customWidth="1"/>
    <col min="777" max="1024" width="7.7109375" style="368"/>
    <col min="1025" max="1025" width="8.140625" style="368" customWidth="1"/>
    <col min="1026" max="1026" width="0" style="368" hidden="1" customWidth="1"/>
    <col min="1027" max="1027" width="50.7109375" style="368" customWidth="1"/>
    <col min="1028" max="1030" width="0" style="368" hidden="1" customWidth="1"/>
    <col min="1031" max="1032" width="10.7109375" style="368" customWidth="1"/>
    <col min="1033" max="1280" width="7.7109375" style="368"/>
    <col min="1281" max="1281" width="8.140625" style="368" customWidth="1"/>
    <col min="1282" max="1282" width="0" style="368" hidden="1" customWidth="1"/>
    <col min="1283" max="1283" width="50.7109375" style="368" customWidth="1"/>
    <col min="1284" max="1286" width="0" style="368" hidden="1" customWidth="1"/>
    <col min="1287" max="1288" width="10.7109375" style="368" customWidth="1"/>
    <col min="1289" max="1536" width="7.7109375" style="368"/>
    <col min="1537" max="1537" width="8.140625" style="368" customWidth="1"/>
    <col min="1538" max="1538" width="0" style="368" hidden="1" customWidth="1"/>
    <col min="1539" max="1539" width="50.7109375" style="368" customWidth="1"/>
    <col min="1540" max="1542" width="0" style="368" hidden="1" customWidth="1"/>
    <col min="1543" max="1544" width="10.7109375" style="368" customWidth="1"/>
    <col min="1545" max="1792" width="7.7109375" style="368"/>
    <col min="1793" max="1793" width="8.140625" style="368" customWidth="1"/>
    <col min="1794" max="1794" width="0" style="368" hidden="1" customWidth="1"/>
    <col min="1795" max="1795" width="50.7109375" style="368" customWidth="1"/>
    <col min="1796" max="1798" width="0" style="368" hidden="1" customWidth="1"/>
    <col min="1799" max="1800" width="10.7109375" style="368" customWidth="1"/>
    <col min="1801" max="2048" width="7.7109375" style="368"/>
    <col min="2049" max="2049" width="8.140625" style="368" customWidth="1"/>
    <col min="2050" max="2050" width="0" style="368" hidden="1" customWidth="1"/>
    <col min="2051" max="2051" width="50.7109375" style="368" customWidth="1"/>
    <col min="2052" max="2054" width="0" style="368" hidden="1" customWidth="1"/>
    <col min="2055" max="2056" width="10.7109375" style="368" customWidth="1"/>
    <col min="2057" max="2304" width="7.7109375" style="368"/>
    <col min="2305" max="2305" width="8.140625" style="368" customWidth="1"/>
    <col min="2306" max="2306" width="0" style="368" hidden="1" customWidth="1"/>
    <col min="2307" max="2307" width="50.7109375" style="368" customWidth="1"/>
    <col min="2308" max="2310" width="0" style="368" hidden="1" customWidth="1"/>
    <col min="2311" max="2312" width="10.7109375" style="368" customWidth="1"/>
    <col min="2313" max="2560" width="7.7109375" style="368"/>
    <col min="2561" max="2561" width="8.140625" style="368" customWidth="1"/>
    <col min="2562" max="2562" width="0" style="368" hidden="1" customWidth="1"/>
    <col min="2563" max="2563" width="50.7109375" style="368" customWidth="1"/>
    <col min="2564" max="2566" width="0" style="368" hidden="1" customWidth="1"/>
    <col min="2567" max="2568" width="10.7109375" style="368" customWidth="1"/>
    <col min="2569" max="2816" width="7.7109375" style="368"/>
    <col min="2817" max="2817" width="8.140625" style="368" customWidth="1"/>
    <col min="2818" max="2818" width="0" style="368" hidden="1" customWidth="1"/>
    <col min="2819" max="2819" width="50.7109375" style="368" customWidth="1"/>
    <col min="2820" max="2822" width="0" style="368" hidden="1" customWidth="1"/>
    <col min="2823" max="2824" width="10.7109375" style="368" customWidth="1"/>
    <col min="2825" max="3072" width="7.7109375" style="368"/>
    <col min="3073" max="3073" width="8.140625" style="368" customWidth="1"/>
    <col min="3074" max="3074" width="0" style="368" hidden="1" customWidth="1"/>
    <col min="3075" max="3075" width="50.7109375" style="368" customWidth="1"/>
    <col min="3076" max="3078" width="0" style="368" hidden="1" customWidth="1"/>
    <col min="3079" max="3080" width="10.7109375" style="368" customWidth="1"/>
    <col min="3081" max="3328" width="7.7109375" style="368"/>
    <col min="3329" max="3329" width="8.140625" style="368" customWidth="1"/>
    <col min="3330" max="3330" width="0" style="368" hidden="1" customWidth="1"/>
    <col min="3331" max="3331" width="50.7109375" style="368" customWidth="1"/>
    <col min="3332" max="3334" width="0" style="368" hidden="1" customWidth="1"/>
    <col min="3335" max="3336" width="10.7109375" style="368" customWidth="1"/>
    <col min="3337" max="3584" width="7.7109375" style="368"/>
    <col min="3585" max="3585" width="8.140625" style="368" customWidth="1"/>
    <col min="3586" max="3586" width="0" style="368" hidden="1" customWidth="1"/>
    <col min="3587" max="3587" width="50.7109375" style="368" customWidth="1"/>
    <col min="3588" max="3590" width="0" style="368" hidden="1" customWidth="1"/>
    <col min="3591" max="3592" width="10.7109375" style="368" customWidth="1"/>
    <col min="3593" max="3840" width="7.7109375" style="368"/>
    <col min="3841" max="3841" width="8.140625" style="368" customWidth="1"/>
    <col min="3842" max="3842" width="0" style="368" hidden="1" customWidth="1"/>
    <col min="3843" max="3843" width="50.7109375" style="368" customWidth="1"/>
    <col min="3844" max="3846" width="0" style="368" hidden="1" customWidth="1"/>
    <col min="3847" max="3848" width="10.7109375" style="368" customWidth="1"/>
    <col min="3849" max="4096" width="7.7109375" style="368"/>
    <col min="4097" max="4097" width="8.140625" style="368" customWidth="1"/>
    <col min="4098" max="4098" width="0" style="368" hidden="1" customWidth="1"/>
    <col min="4099" max="4099" width="50.7109375" style="368" customWidth="1"/>
    <col min="4100" max="4102" width="0" style="368" hidden="1" customWidth="1"/>
    <col min="4103" max="4104" width="10.7109375" style="368" customWidth="1"/>
    <col min="4105" max="4352" width="7.7109375" style="368"/>
    <col min="4353" max="4353" width="8.140625" style="368" customWidth="1"/>
    <col min="4354" max="4354" width="0" style="368" hidden="1" customWidth="1"/>
    <col min="4355" max="4355" width="50.7109375" style="368" customWidth="1"/>
    <col min="4356" max="4358" width="0" style="368" hidden="1" customWidth="1"/>
    <col min="4359" max="4360" width="10.7109375" style="368" customWidth="1"/>
    <col min="4361" max="4608" width="7.7109375" style="368"/>
    <col min="4609" max="4609" width="8.140625" style="368" customWidth="1"/>
    <col min="4610" max="4610" width="0" style="368" hidden="1" customWidth="1"/>
    <col min="4611" max="4611" width="50.7109375" style="368" customWidth="1"/>
    <col min="4612" max="4614" width="0" style="368" hidden="1" customWidth="1"/>
    <col min="4615" max="4616" width="10.7109375" style="368" customWidth="1"/>
    <col min="4617" max="4864" width="7.7109375" style="368"/>
    <col min="4865" max="4865" width="8.140625" style="368" customWidth="1"/>
    <col min="4866" max="4866" width="0" style="368" hidden="1" customWidth="1"/>
    <col min="4867" max="4867" width="50.7109375" style="368" customWidth="1"/>
    <col min="4868" max="4870" width="0" style="368" hidden="1" customWidth="1"/>
    <col min="4871" max="4872" width="10.7109375" style="368" customWidth="1"/>
    <col min="4873" max="5120" width="7.7109375" style="368"/>
    <col min="5121" max="5121" width="8.140625" style="368" customWidth="1"/>
    <col min="5122" max="5122" width="0" style="368" hidden="1" customWidth="1"/>
    <col min="5123" max="5123" width="50.7109375" style="368" customWidth="1"/>
    <col min="5124" max="5126" width="0" style="368" hidden="1" customWidth="1"/>
    <col min="5127" max="5128" width="10.7109375" style="368" customWidth="1"/>
    <col min="5129" max="5376" width="7.7109375" style="368"/>
    <col min="5377" max="5377" width="8.140625" style="368" customWidth="1"/>
    <col min="5378" max="5378" width="0" style="368" hidden="1" customWidth="1"/>
    <col min="5379" max="5379" width="50.7109375" style="368" customWidth="1"/>
    <col min="5380" max="5382" width="0" style="368" hidden="1" customWidth="1"/>
    <col min="5383" max="5384" width="10.7109375" style="368" customWidth="1"/>
    <col min="5385" max="5632" width="7.7109375" style="368"/>
    <col min="5633" max="5633" width="8.140625" style="368" customWidth="1"/>
    <col min="5634" max="5634" width="0" style="368" hidden="1" customWidth="1"/>
    <col min="5635" max="5635" width="50.7109375" style="368" customWidth="1"/>
    <col min="5636" max="5638" width="0" style="368" hidden="1" customWidth="1"/>
    <col min="5639" max="5640" width="10.7109375" style="368" customWidth="1"/>
    <col min="5641" max="5888" width="7.7109375" style="368"/>
    <col min="5889" max="5889" width="8.140625" style="368" customWidth="1"/>
    <col min="5890" max="5890" width="0" style="368" hidden="1" customWidth="1"/>
    <col min="5891" max="5891" width="50.7109375" style="368" customWidth="1"/>
    <col min="5892" max="5894" width="0" style="368" hidden="1" customWidth="1"/>
    <col min="5895" max="5896" width="10.7109375" style="368" customWidth="1"/>
    <col min="5897" max="6144" width="7.7109375" style="368"/>
    <col min="6145" max="6145" width="8.140625" style="368" customWidth="1"/>
    <col min="6146" max="6146" width="0" style="368" hidden="1" customWidth="1"/>
    <col min="6147" max="6147" width="50.7109375" style="368" customWidth="1"/>
    <col min="6148" max="6150" width="0" style="368" hidden="1" customWidth="1"/>
    <col min="6151" max="6152" width="10.7109375" style="368" customWidth="1"/>
    <col min="6153" max="6400" width="7.7109375" style="368"/>
    <col min="6401" max="6401" width="8.140625" style="368" customWidth="1"/>
    <col min="6402" max="6402" width="0" style="368" hidden="1" customWidth="1"/>
    <col min="6403" max="6403" width="50.7109375" style="368" customWidth="1"/>
    <col min="6404" max="6406" width="0" style="368" hidden="1" customWidth="1"/>
    <col min="6407" max="6408" width="10.7109375" style="368" customWidth="1"/>
    <col min="6409" max="6656" width="7.7109375" style="368"/>
    <col min="6657" max="6657" width="8.140625" style="368" customWidth="1"/>
    <col min="6658" max="6658" width="0" style="368" hidden="1" customWidth="1"/>
    <col min="6659" max="6659" width="50.7109375" style="368" customWidth="1"/>
    <col min="6660" max="6662" width="0" style="368" hidden="1" customWidth="1"/>
    <col min="6663" max="6664" width="10.7109375" style="368" customWidth="1"/>
    <col min="6665" max="6912" width="7.7109375" style="368"/>
    <col min="6913" max="6913" width="8.140625" style="368" customWidth="1"/>
    <col min="6914" max="6914" width="0" style="368" hidden="1" customWidth="1"/>
    <col min="6915" max="6915" width="50.7109375" style="368" customWidth="1"/>
    <col min="6916" max="6918" width="0" style="368" hidden="1" customWidth="1"/>
    <col min="6919" max="6920" width="10.7109375" style="368" customWidth="1"/>
    <col min="6921" max="7168" width="7.7109375" style="368"/>
    <col min="7169" max="7169" width="8.140625" style="368" customWidth="1"/>
    <col min="7170" max="7170" width="0" style="368" hidden="1" customWidth="1"/>
    <col min="7171" max="7171" width="50.7109375" style="368" customWidth="1"/>
    <col min="7172" max="7174" width="0" style="368" hidden="1" customWidth="1"/>
    <col min="7175" max="7176" width="10.7109375" style="368" customWidth="1"/>
    <col min="7177" max="7424" width="7.7109375" style="368"/>
    <col min="7425" max="7425" width="8.140625" style="368" customWidth="1"/>
    <col min="7426" max="7426" width="0" style="368" hidden="1" customWidth="1"/>
    <col min="7427" max="7427" width="50.7109375" style="368" customWidth="1"/>
    <col min="7428" max="7430" width="0" style="368" hidden="1" customWidth="1"/>
    <col min="7431" max="7432" width="10.7109375" style="368" customWidth="1"/>
    <col min="7433" max="7680" width="7.7109375" style="368"/>
    <col min="7681" max="7681" width="8.140625" style="368" customWidth="1"/>
    <col min="7682" max="7682" width="0" style="368" hidden="1" customWidth="1"/>
    <col min="7683" max="7683" width="50.7109375" style="368" customWidth="1"/>
    <col min="7684" max="7686" width="0" style="368" hidden="1" customWidth="1"/>
    <col min="7687" max="7688" width="10.7109375" style="368" customWidth="1"/>
    <col min="7689" max="7936" width="7.7109375" style="368"/>
    <col min="7937" max="7937" width="8.140625" style="368" customWidth="1"/>
    <col min="7938" max="7938" width="0" style="368" hidden="1" customWidth="1"/>
    <col min="7939" max="7939" width="50.7109375" style="368" customWidth="1"/>
    <col min="7940" max="7942" width="0" style="368" hidden="1" customWidth="1"/>
    <col min="7943" max="7944" width="10.7109375" style="368" customWidth="1"/>
    <col min="7945" max="8192" width="7.7109375" style="368"/>
    <col min="8193" max="8193" width="8.140625" style="368" customWidth="1"/>
    <col min="8194" max="8194" width="0" style="368" hidden="1" customWidth="1"/>
    <col min="8195" max="8195" width="50.7109375" style="368" customWidth="1"/>
    <col min="8196" max="8198" width="0" style="368" hidden="1" customWidth="1"/>
    <col min="8199" max="8200" width="10.7109375" style="368" customWidth="1"/>
    <col min="8201" max="8448" width="7.7109375" style="368"/>
    <col min="8449" max="8449" width="8.140625" style="368" customWidth="1"/>
    <col min="8450" max="8450" width="0" style="368" hidden="1" customWidth="1"/>
    <col min="8451" max="8451" width="50.7109375" style="368" customWidth="1"/>
    <col min="8452" max="8454" width="0" style="368" hidden="1" customWidth="1"/>
    <col min="8455" max="8456" width="10.7109375" style="368" customWidth="1"/>
    <col min="8457" max="8704" width="7.7109375" style="368"/>
    <col min="8705" max="8705" width="8.140625" style="368" customWidth="1"/>
    <col min="8706" max="8706" width="0" style="368" hidden="1" customWidth="1"/>
    <col min="8707" max="8707" width="50.7109375" style="368" customWidth="1"/>
    <col min="8708" max="8710" width="0" style="368" hidden="1" customWidth="1"/>
    <col min="8711" max="8712" width="10.7109375" style="368" customWidth="1"/>
    <col min="8713" max="8960" width="7.7109375" style="368"/>
    <col min="8961" max="8961" width="8.140625" style="368" customWidth="1"/>
    <col min="8962" max="8962" width="0" style="368" hidden="1" customWidth="1"/>
    <col min="8963" max="8963" width="50.7109375" style="368" customWidth="1"/>
    <col min="8964" max="8966" width="0" style="368" hidden="1" customWidth="1"/>
    <col min="8967" max="8968" width="10.7109375" style="368" customWidth="1"/>
    <col min="8969" max="9216" width="7.7109375" style="368"/>
    <col min="9217" max="9217" width="8.140625" style="368" customWidth="1"/>
    <col min="9218" max="9218" width="0" style="368" hidden="1" customWidth="1"/>
    <col min="9219" max="9219" width="50.7109375" style="368" customWidth="1"/>
    <col min="9220" max="9222" width="0" style="368" hidden="1" customWidth="1"/>
    <col min="9223" max="9224" width="10.7109375" style="368" customWidth="1"/>
    <col min="9225" max="9472" width="7.7109375" style="368"/>
    <col min="9473" max="9473" width="8.140625" style="368" customWidth="1"/>
    <col min="9474" max="9474" width="0" style="368" hidden="1" customWidth="1"/>
    <col min="9475" max="9475" width="50.7109375" style="368" customWidth="1"/>
    <col min="9476" max="9478" width="0" style="368" hidden="1" customWidth="1"/>
    <col min="9479" max="9480" width="10.7109375" style="368" customWidth="1"/>
    <col min="9481" max="9728" width="7.7109375" style="368"/>
    <col min="9729" max="9729" width="8.140625" style="368" customWidth="1"/>
    <col min="9730" max="9730" width="0" style="368" hidden="1" customWidth="1"/>
    <col min="9731" max="9731" width="50.7109375" style="368" customWidth="1"/>
    <col min="9732" max="9734" width="0" style="368" hidden="1" customWidth="1"/>
    <col min="9735" max="9736" width="10.7109375" style="368" customWidth="1"/>
    <col min="9737" max="9984" width="7.7109375" style="368"/>
    <col min="9985" max="9985" width="8.140625" style="368" customWidth="1"/>
    <col min="9986" max="9986" width="0" style="368" hidden="1" customWidth="1"/>
    <col min="9987" max="9987" width="50.7109375" style="368" customWidth="1"/>
    <col min="9988" max="9990" width="0" style="368" hidden="1" customWidth="1"/>
    <col min="9991" max="9992" width="10.7109375" style="368" customWidth="1"/>
    <col min="9993" max="10240" width="7.7109375" style="368"/>
    <col min="10241" max="10241" width="8.140625" style="368" customWidth="1"/>
    <col min="10242" max="10242" width="0" style="368" hidden="1" customWidth="1"/>
    <col min="10243" max="10243" width="50.7109375" style="368" customWidth="1"/>
    <col min="10244" max="10246" width="0" style="368" hidden="1" customWidth="1"/>
    <col min="10247" max="10248" width="10.7109375" style="368" customWidth="1"/>
    <col min="10249" max="10496" width="7.7109375" style="368"/>
    <col min="10497" max="10497" width="8.140625" style="368" customWidth="1"/>
    <col min="10498" max="10498" width="0" style="368" hidden="1" customWidth="1"/>
    <col min="10499" max="10499" width="50.7109375" style="368" customWidth="1"/>
    <col min="10500" max="10502" width="0" style="368" hidden="1" customWidth="1"/>
    <col min="10503" max="10504" width="10.7109375" style="368" customWidth="1"/>
    <col min="10505" max="10752" width="7.7109375" style="368"/>
    <col min="10753" max="10753" width="8.140625" style="368" customWidth="1"/>
    <col min="10754" max="10754" width="0" style="368" hidden="1" customWidth="1"/>
    <col min="10755" max="10755" width="50.7109375" style="368" customWidth="1"/>
    <col min="10756" max="10758" width="0" style="368" hidden="1" customWidth="1"/>
    <col min="10759" max="10760" width="10.7109375" style="368" customWidth="1"/>
    <col min="10761" max="11008" width="7.7109375" style="368"/>
    <col min="11009" max="11009" width="8.140625" style="368" customWidth="1"/>
    <col min="11010" max="11010" width="0" style="368" hidden="1" customWidth="1"/>
    <col min="11011" max="11011" width="50.7109375" style="368" customWidth="1"/>
    <col min="11012" max="11014" width="0" style="368" hidden="1" customWidth="1"/>
    <col min="11015" max="11016" width="10.7109375" style="368" customWidth="1"/>
    <col min="11017" max="11264" width="7.7109375" style="368"/>
    <col min="11265" max="11265" width="8.140625" style="368" customWidth="1"/>
    <col min="11266" max="11266" width="0" style="368" hidden="1" customWidth="1"/>
    <col min="11267" max="11267" width="50.7109375" style="368" customWidth="1"/>
    <col min="11268" max="11270" width="0" style="368" hidden="1" customWidth="1"/>
    <col min="11271" max="11272" width="10.7109375" style="368" customWidth="1"/>
    <col min="11273" max="11520" width="7.7109375" style="368"/>
    <col min="11521" max="11521" width="8.140625" style="368" customWidth="1"/>
    <col min="11522" max="11522" width="0" style="368" hidden="1" customWidth="1"/>
    <col min="11523" max="11523" width="50.7109375" style="368" customWidth="1"/>
    <col min="11524" max="11526" width="0" style="368" hidden="1" customWidth="1"/>
    <col min="11527" max="11528" width="10.7109375" style="368" customWidth="1"/>
    <col min="11529" max="11776" width="7.7109375" style="368"/>
    <col min="11777" max="11777" width="8.140625" style="368" customWidth="1"/>
    <col min="11778" max="11778" width="0" style="368" hidden="1" customWidth="1"/>
    <col min="11779" max="11779" width="50.7109375" style="368" customWidth="1"/>
    <col min="11780" max="11782" width="0" style="368" hidden="1" customWidth="1"/>
    <col min="11783" max="11784" width="10.7109375" style="368" customWidth="1"/>
    <col min="11785" max="12032" width="7.7109375" style="368"/>
    <col min="12033" max="12033" width="8.140625" style="368" customWidth="1"/>
    <col min="12034" max="12034" width="0" style="368" hidden="1" customWidth="1"/>
    <col min="12035" max="12035" width="50.7109375" style="368" customWidth="1"/>
    <col min="12036" max="12038" width="0" style="368" hidden="1" customWidth="1"/>
    <col min="12039" max="12040" width="10.7109375" style="368" customWidth="1"/>
    <col min="12041" max="12288" width="7.7109375" style="368"/>
    <col min="12289" max="12289" width="8.140625" style="368" customWidth="1"/>
    <col min="12290" max="12290" width="0" style="368" hidden="1" customWidth="1"/>
    <col min="12291" max="12291" width="50.7109375" style="368" customWidth="1"/>
    <col min="12292" max="12294" width="0" style="368" hidden="1" customWidth="1"/>
    <col min="12295" max="12296" width="10.7109375" style="368" customWidth="1"/>
    <col min="12297" max="12544" width="7.7109375" style="368"/>
    <col min="12545" max="12545" width="8.140625" style="368" customWidth="1"/>
    <col min="12546" max="12546" width="0" style="368" hidden="1" customWidth="1"/>
    <col min="12547" max="12547" width="50.7109375" style="368" customWidth="1"/>
    <col min="12548" max="12550" width="0" style="368" hidden="1" customWidth="1"/>
    <col min="12551" max="12552" width="10.7109375" style="368" customWidth="1"/>
    <col min="12553" max="12800" width="7.7109375" style="368"/>
    <col min="12801" max="12801" width="8.140625" style="368" customWidth="1"/>
    <col min="12802" max="12802" width="0" style="368" hidden="1" customWidth="1"/>
    <col min="12803" max="12803" width="50.7109375" style="368" customWidth="1"/>
    <col min="12804" max="12806" width="0" style="368" hidden="1" customWidth="1"/>
    <col min="12807" max="12808" width="10.7109375" style="368" customWidth="1"/>
    <col min="12809" max="13056" width="7.7109375" style="368"/>
    <col min="13057" max="13057" width="8.140625" style="368" customWidth="1"/>
    <col min="13058" max="13058" width="0" style="368" hidden="1" customWidth="1"/>
    <col min="13059" max="13059" width="50.7109375" style="368" customWidth="1"/>
    <col min="13060" max="13062" width="0" style="368" hidden="1" customWidth="1"/>
    <col min="13063" max="13064" width="10.7109375" style="368" customWidth="1"/>
    <col min="13065" max="13312" width="7.7109375" style="368"/>
    <col min="13313" max="13313" width="8.140625" style="368" customWidth="1"/>
    <col min="13314" max="13314" width="0" style="368" hidden="1" customWidth="1"/>
    <col min="13315" max="13315" width="50.7109375" style="368" customWidth="1"/>
    <col min="13316" max="13318" width="0" style="368" hidden="1" customWidth="1"/>
    <col min="13319" max="13320" width="10.7109375" style="368" customWidth="1"/>
    <col min="13321" max="13568" width="7.7109375" style="368"/>
    <col min="13569" max="13569" width="8.140625" style="368" customWidth="1"/>
    <col min="13570" max="13570" width="0" style="368" hidden="1" customWidth="1"/>
    <col min="13571" max="13571" width="50.7109375" style="368" customWidth="1"/>
    <col min="13572" max="13574" width="0" style="368" hidden="1" customWidth="1"/>
    <col min="13575" max="13576" width="10.7109375" style="368" customWidth="1"/>
    <col min="13577" max="13824" width="7.7109375" style="368"/>
    <col min="13825" max="13825" width="8.140625" style="368" customWidth="1"/>
    <col min="13826" max="13826" width="0" style="368" hidden="1" customWidth="1"/>
    <col min="13827" max="13827" width="50.7109375" style="368" customWidth="1"/>
    <col min="13828" max="13830" width="0" style="368" hidden="1" customWidth="1"/>
    <col min="13831" max="13832" width="10.7109375" style="368" customWidth="1"/>
    <col min="13833" max="14080" width="7.7109375" style="368"/>
    <col min="14081" max="14081" width="8.140625" style="368" customWidth="1"/>
    <col min="14082" max="14082" width="0" style="368" hidden="1" customWidth="1"/>
    <col min="14083" max="14083" width="50.7109375" style="368" customWidth="1"/>
    <col min="14084" max="14086" width="0" style="368" hidden="1" customWidth="1"/>
    <col min="14087" max="14088" width="10.7109375" style="368" customWidth="1"/>
    <col min="14089" max="14336" width="7.7109375" style="368"/>
    <col min="14337" max="14337" width="8.140625" style="368" customWidth="1"/>
    <col min="14338" max="14338" width="0" style="368" hidden="1" customWidth="1"/>
    <col min="14339" max="14339" width="50.7109375" style="368" customWidth="1"/>
    <col min="14340" max="14342" width="0" style="368" hidden="1" customWidth="1"/>
    <col min="14343" max="14344" width="10.7109375" style="368" customWidth="1"/>
    <col min="14345" max="14592" width="7.7109375" style="368"/>
    <col min="14593" max="14593" width="8.140625" style="368" customWidth="1"/>
    <col min="14594" max="14594" width="0" style="368" hidden="1" customWidth="1"/>
    <col min="14595" max="14595" width="50.7109375" style="368" customWidth="1"/>
    <col min="14596" max="14598" width="0" style="368" hidden="1" customWidth="1"/>
    <col min="14599" max="14600" width="10.7109375" style="368" customWidth="1"/>
    <col min="14601" max="14848" width="7.7109375" style="368"/>
    <col min="14849" max="14849" width="8.140625" style="368" customWidth="1"/>
    <col min="14850" max="14850" width="0" style="368" hidden="1" customWidth="1"/>
    <col min="14851" max="14851" width="50.7109375" style="368" customWidth="1"/>
    <col min="14852" max="14854" width="0" style="368" hidden="1" customWidth="1"/>
    <col min="14855" max="14856" width="10.7109375" style="368" customWidth="1"/>
    <col min="14857" max="15104" width="7.7109375" style="368"/>
    <col min="15105" max="15105" width="8.140625" style="368" customWidth="1"/>
    <col min="15106" max="15106" width="0" style="368" hidden="1" customWidth="1"/>
    <col min="15107" max="15107" width="50.7109375" style="368" customWidth="1"/>
    <col min="15108" max="15110" width="0" style="368" hidden="1" customWidth="1"/>
    <col min="15111" max="15112" width="10.7109375" style="368" customWidth="1"/>
    <col min="15113" max="15360" width="7.7109375" style="368"/>
    <col min="15361" max="15361" width="8.140625" style="368" customWidth="1"/>
    <col min="15362" max="15362" width="0" style="368" hidden="1" customWidth="1"/>
    <col min="15363" max="15363" width="50.7109375" style="368" customWidth="1"/>
    <col min="15364" max="15366" width="0" style="368" hidden="1" customWidth="1"/>
    <col min="15367" max="15368" width="10.7109375" style="368" customWidth="1"/>
    <col min="15369" max="15616" width="7.7109375" style="368"/>
    <col min="15617" max="15617" width="8.140625" style="368" customWidth="1"/>
    <col min="15618" max="15618" width="0" style="368" hidden="1" customWidth="1"/>
    <col min="15619" max="15619" width="50.7109375" style="368" customWidth="1"/>
    <col min="15620" max="15622" width="0" style="368" hidden="1" customWidth="1"/>
    <col min="15623" max="15624" width="10.7109375" style="368" customWidth="1"/>
    <col min="15625" max="15872" width="7.7109375" style="368"/>
    <col min="15873" max="15873" width="8.140625" style="368" customWidth="1"/>
    <col min="15874" max="15874" width="0" style="368" hidden="1" customWidth="1"/>
    <col min="15875" max="15875" width="50.7109375" style="368" customWidth="1"/>
    <col min="15876" max="15878" width="0" style="368" hidden="1" customWidth="1"/>
    <col min="15879" max="15880" width="10.7109375" style="368" customWidth="1"/>
    <col min="15881" max="16128" width="7.7109375" style="368"/>
    <col min="16129" max="16129" width="8.140625" style="368" customWidth="1"/>
    <col min="16130" max="16130" width="0" style="368" hidden="1" customWidth="1"/>
    <col min="16131" max="16131" width="50.7109375" style="368" customWidth="1"/>
    <col min="16132" max="16134" width="0" style="368" hidden="1" customWidth="1"/>
    <col min="16135" max="16136" width="10.7109375" style="368" customWidth="1"/>
    <col min="16137" max="16384" width="7.7109375" style="368"/>
  </cols>
  <sheetData>
    <row r="1" spans="1:8" ht="16.5" x14ac:dyDescent="0.25">
      <c r="A1" s="485" t="s">
        <v>666</v>
      </c>
      <c r="B1" s="485"/>
      <c r="C1" s="485" t="s">
        <v>667</v>
      </c>
      <c r="D1" s="485"/>
      <c r="E1" s="485"/>
      <c r="F1" s="485"/>
      <c r="G1" s="485"/>
      <c r="H1" s="485"/>
    </row>
    <row r="3" spans="1:8" x14ac:dyDescent="0.25">
      <c r="A3" s="486" t="s">
        <v>31</v>
      </c>
      <c r="C3" s="487" t="s">
        <v>104</v>
      </c>
    </row>
    <row r="4" spans="1:8" x14ac:dyDescent="0.25">
      <c r="C4" s="487" t="s">
        <v>668</v>
      </c>
    </row>
    <row r="5" spans="1:8" x14ac:dyDescent="0.25">
      <c r="C5" s="487" t="s">
        <v>669</v>
      </c>
    </row>
    <row r="6" spans="1:8" x14ac:dyDescent="0.25">
      <c r="C6" s="487"/>
    </row>
    <row r="7" spans="1:8" x14ac:dyDescent="0.25">
      <c r="A7" s="486" t="s">
        <v>0</v>
      </c>
      <c r="C7" s="487" t="s">
        <v>670</v>
      </c>
    </row>
    <row r="8" spans="1:8" x14ac:dyDescent="0.25">
      <c r="C8" s="490" t="s">
        <v>386</v>
      </c>
    </row>
    <row r="9" spans="1:8" x14ac:dyDescent="0.25">
      <c r="C9" s="490" t="s">
        <v>386</v>
      </c>
    </row>
    <row r="10" spans="1:8" x14ac:dyDescent="0.25">
      <c r="C10" s="487"/>
    </row>
    <row r="11" spans="1:8" x14ac:dyDescent="0.25">
      <c r="A11" s="486" t="s">
        <v>671</v>
      </c>
      <c r="C11" s="490" t="s">
        <v>672</v>
      </c>
      <c r="D11" s="491"/>
      <c r="E11" s="491"/>
      <c r="F11" s="491"/>
    </row>
    <row r="12" spans="1:8" x14ac:dyDescent="0.25">
      <c r="C12" s="491"/>
      <c r="D12" s="491"/>
      <c r="E12" s="491"/>
      <c r="F12" s="491"/>
    </row>
    <row r="13" spans="1:8" x14ac:dyDescent="0.25">
      <c r="A13" s="486" t="str">
        <f>'F. SI 1.1 VODOVOD'!A1</f>
        <v>1.1</v>
      </c>
      <c r="C13" s="491" t="str">
        <f>'F. SI 1.1 VODOVOD'!C1</f>
        <v>NOTRANJI VODOVOD</v>
      </c>
      <c r="D13" s="491"/>
      <c r="E13" s="491"/>
      <c r="F13" s="491"/>
      <c r="G13" s="489">
        <f>'F. SI 1.1 VODOVOD'!G1</f>
        <v>0</v>
      </c>
    </row>
    <row r="14" spans="1:8" x14ac:dyDescent="0.25">
      <c r="A14" s="486" t="str">
        <f>'F. SI 2.1 TOPL. PODPOST.'!A1</f>
        <v>2.1</v>
      </c>
      <c r="C14" s="491" t="str">
        <f>'F. SI 2.1 TOPL. PODPOST.'!C1</f>
        <v>TOPLOTNA POSTAJA, OGREVANJE</v>
      </c>
      <c r="D14" s="491"/>
      <c r="E14" s="491"/>
      <c r="F14" s="491"/>
      <c r="G14" s="489">
        <f>'F. SI 2.1 TOPL. PODPOST.'!G1</f>
        <v>0</v>
      </c>
    </row>
    <row r="15" spans="1:8" x14ac:dyDescent="0.25">
      <c r="A15" s="486" t="str">
        <f>'F. SI 2.2 TALNO OGR.'!A1</f>
        <v>2.2</v>
      </c>
      <c r="C15" s="491" t="str">
        <f>'F. SI 2.2 TALNO OGR.'!C1</f>
        <v>TALNO OGREVANJE</v>
      </c>
      <c r="D15" s="491"/>
      <c r="E15" s="491"/>
      <c r="F15" s="491"/>
      <c r="G15" s="489">
        <f>'F. SI 2.2 TALNO OGR.'!G1</f>
        <v>0</v>
      </c>
    </row>
    <row r="16" spans="1:8" x14ac:dyDescent="0.25">
      <c r="A16" s="486" t="str">
        <f>'F. SI 2.3 HLAJENJE'!A1</f>
        <v>2.3</v>
      </c>
      <c r="C16" s="491" t="str">
        <f>'F. SI 2.3 HLAJENJE'!C1</f>
        <v>DX HLAJENJE</v>
      </c>
      <c r="D16" s="491"/>
      <c r="E16" s="491"/>
      <c r="F16" s="491"/>
      <c r="G16" s="489">
        <f>'F. SI 2.3 HLAJENJE'!G1</f>
        <v>0</v>
      </c>
    </row>
    <row r="17" spans="1:8" x14ac:dyDescent="0.25">
      <c r="A17" s="486" t="str">
        <f>'F. SI 3.1 VENTILACIJA'!A1</f>
        <v>3.1</v>
      </c>
      <c r="C17" s="491" t="str">
        <f>'F. SI 3.1 VENTILACIJA'!C1</f>
        <v xml:space="preserve">VENTILACIJA </v>
      </c>
      <c r="D17" s="491"/>
      <c r="E17" s="491"/>
      <c r="F17" s="491"/>
      <c r="G17" s="489">
        <f>'F. SI 3.1 VENTILACIJA'!G1</f>
        <v>0</v>
      </c>
    </row>
    <row r="18" spans="1:8" x14ac:dyDescent="0.25">
      <c r="C18" s="491"/>
      <c r="D18" s="491"/>
      <c r="E18" s="491"/>
      <c r="F18" s="491"/>
    </row>
    <row r="19" spans="1:8" x14ac:dyDescent="0.25">
      <c r="A19" s="492"/>
      <c r="B19" s="492"/>
      <c r="C19" s="492" t="s">
        <v>573</v>
      </c>
      <c r="D19" s="492"/>
      <c r="E19" s="492"/>
      <c r="F19" s="492"/>
      <c r="G19" s="493">
        <f>SUM(G13:G18)</f>
        <v>0</v>
      </c>
      <c r="H19" s="493"/>
    </row>
    <row r="20" spans="1:8" x14ac:dyDescent="0.25">
      <c r="C20" s="488" t="s">
        <v>673</v>
      </c>
      <c r="G20" s="489">
        <f>G19*H20</f>
        <v>0</v>
      </c>
      <c r="H20" s="494">
        <v>0.22</v>
      </c>
    </row>
    <row r="21" spans="1:8" x14ac:dyDescent="0.25">
      <c r="A21" s="495"/>
      <c r="B21" s="495"/>
      <c r="C21" s="496"/>
      <c r="D21" s="496"/>
      <c r="E21" s="496"/>
      <c r="F21" s="496"/>
      <c r="G21" s="497"/>
      <c r="H21" s="497"/>
    </row>
    <row r="22" spans="1:8" x14ac:dyDescent="0.25">
      <c r="C22" s="488" t="s">
        <v>674</v>
      </c>
      <c r="G22" s="489">
        <f>SUM(G19:G21)</f>
        <v>0</v>
      </c>
    </row>
    <row r="26" spans="1:8" ht="16.5" x14ac:dyDescent="0.25">
      <c r="A26" s="485"/>
      <c r="B26" s="485"/>
      <c r="C26" s="485" t="s">
        <v>675</v>
      </c>
      <c r="D26" s="485"/>
      <c r="E26" s="485"/>
      <c r="F26" s="485"/>
      <c r="G26" s="485"/>
      <c r="H26" s="485"/>
    </row>
    <row r="28" spans="1:8" ht="25.5" x14ac:dyDescent="0.2">
      <c r="A28" s="498">
        <v>1</v>
      </c>
      <c r="C28" s="499" t="s">
        <v>676</v>
      </c>
    </row>
    <row r="29" spans="1:8" ht="51" x14ac:dyDescent="0.2">
      <c r="A29" s="498">
        <f>A28+1</f>
        <v>2</v>
      </c>
      <c r="C29" s="499" t="s">
        <v>1099</v>
      </c>
    </row>
    <row r="30" spans="1:8" ht="38.25" x14ac:dyDescent="0.2">
      <c r="A30" s="498">
        <f>A29+1</f>
        <v>3</v>
      </c>
      <c r="C30" s="499" t="s">
        <v>677</v>
      </c>
    </row>
    <row r="31" spans="1:8" ht="38.25" x14ac:dyDescent="0.2">
      <c r="A31" s="498">
        <f t="shared" ref="A31:A38" si="0">A30+1</f>
        <v>4</v>
      </c>
      <c r="C31" s="499" t="s">
        <v>678</v>
      </c>
    </row>
    <row r="32" spans="1:8" ht="25.5" x14ac:dyDescent="0.2">
      <c r="A32" s="498">
        <f t="shared" si="0"/>
        <v>5</v>
      </c>
      <c r="C32" s="499" t="s">
        <v>679</v>
      </c>
    </row>
    <row r="33" spans="1:3" x14ac:dyDescent="0.2">
      <c r="A33" s="498">
        <f t="shared" si="0"/>
        <v>6</v>
      </c>
      <c r="C33" s="499" t="s">
        <v>680</v>
      </c>
    </row>
    <row r="34" spans="1:3" ht="38.25" x14ac:dyDescent="0.2">
      <c r="A34" s="498">
        <f t="shared" si="0"/>
        <v>7</v>
      </c>
      <c r="C34" s="499" t="s">
        <v>681</v>
      </c>
    </row>
    <row r="35" spans="1:3" ht="25.5" x14ac:dyDescent="0.2">
      <c r="A35" s="498">
        <f t="shared" si="0"/>
        <v>8</v>
      </c>
      <c r="C35" s="499" t="s">
        <v>682</v>
      </c>
    </row>
    <row r="36" spans="1:3" ht="38.25" x14ac:dyDescent="0.2">
      <c r="A36" s="498">
        <f t="shared" si="0"/>
        <v>9</v>
      </c>
      <c r="C36" s="499" t="s">
        <v>683</v>
      </c>
    </row>
    <row r="37" spans="1:3" ht="38.25" x14ac:dyDescent="0.2">
      <c r="A37" s="498">
        <f t="shared" si="0"/>
        <v>10</v>
      </c>
      <c r="C37" s="499" t="s">
        <v>684</v>
      </c>
    </row>
    <row r="38" spans="1:3" ht="178.5" x14ac:dyDescent="0.25">
      <c r="A38" s="498">
        <f t="shared" si="0"/>
        <v>11</v>
      </c>
      <c r="C38" s="488" t="s">
        <v>685</v>
      </c>
    </row>
  </sheetData>
  <sheetProtection sheet="1" formatCells="0" formatColumns="0" formatRows="0" selectLockedCells="1" sort="0"/>
  <pageMargins left="0.98425196850393704" right="0.39370078740157483" top="0.59055118110236227" bottom="0.59055118110236227" header="0.19685039370078741" footer="0.19685039370078741"/>
  <pageSetup paperSize="9" orientation="portrait" blackAndWhite="1" r:id="rId1"/>
  <headerFooter alignWithMargins="0">
    <oddHeader>&amp;R             PINSS d.o.o. Nova Gorica</oddHeader>
    <oddFooter>&amp;L             &amp;F&amp;RStran &amp;P (&amp;N)</oddFooter>
  </headerFooter>
  <rowBreaks count="1" manualBreakCount="1">
    <brk id="24"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G156"/>
  <sheetViews>
    <sheetView view="pageBreakPreview" zoomScaleNormal="100" zoomScaleSheetLayoutView="100" workbookViewId="0">
      <pane ySplit="1" topLeftCell="A2" activePane="bottomLeft" state="frozenSplit"/>
      <selection activeCell="D12" sqref="D12"/>
      <selection pane="bottomLeft" activeCell="F9" sqref="F9"/>
    </sheetView>
  </sheetViews>
  <sheetFormatPr defaultColWidth="7.7109375" defaultRowHeight="13.5" x14ac:dyDescent="0.25"/>
  <cols>
    <col min="1" max="1" width="4.85546875" style="508" customWidth="1"/>
    <col min="2" max="2" width="7" style="599" customWidth="1"/>
    <col min="3" max="3" width="42.28515625" style="488" customWidth="1"/>
    <col min="4" max="4" width="5.7109375" style="509" customWidth="1"/>
    <col min="5" max="5" width="6.42578125" style="510" customWidth="1"/>
    <col min="6" max="6" width="9" style="770" customWidth="1"/>
    <col min="7" max="7" width="9" style="627" customWidth="1"/>
    <col min="8" max="256" width="7.7109375" style="368"/>
    <col min="257" max="258" width="4.85546875" style="368" customWidth="1"/>
    <col min="259" max="259" width="42.28515625" style="368" customWidth="1"/>
    <col min="260" max="260" width="5.7109375" style="368" customWidth="1"/>
    <col min="261" max="261" width="6.42578125" style="368" customWidth="1"/>
    <col min="262" max="263" width="9" style="368" customWidth="1"/>
    <col min="264" max="512" width="7.7109375" style="368"/>
    <col min="513" max="514" width="4.85546875" style="368" customWidth="1"/>
    <col min="515" max="515" width="42.28515625" style="368" customWidth="1"/>
    <col min="516" max="516" width="5.7109375" style="368" customWidth="1"/>
    <col min="517" max="517" width="6.42578125" style="368" customWidth="1"/>
    <col min="518" max="519" width="9" style="368" customWidth="1"/>
    <col min="520" max="768" width="7.7109375" style="368"/>
    <col min="769" max="770" width="4.85546875" style="368" customWidth="1"/>
    <col min="771" max="771" width="42.28515625" style="368" customWidth="1"/>
    <col min="772" max="772" width="5.7109375" style="368" customWidth="1"/>
    <col min="773" max="773" width="6.42578125" style="368" customWidth="1"/>
    <col min="774" max="775" width="9" style="368" customWidth="1"/>
    <col min="776" max="1024" width="7.7109375" style="368"/>
    <col min="1025" max="1026" width="4.85546875" style="368" customWidth="1"/>
    <col min="1027" max="1027" width="42.28515625" style="368" customWidth="1"/>
    <col min="1028" max="1028" width="5.7109375" style="368" customWidth="1"/>
    <col min="1029" max="1029" width="6.42578125" style="368" customWidth="1"/>
    <col min="1030" max="1031" width="9" style="368" customWidth="1"/>
    <col min="1032" max="1280" width="7.7109375" style="368"/>
    <col min="1281" max="1282" width="4.85546875" style="368" customWidth="1"/>
    <col min="1283" max="1283" width="42.28515625" style="368" customWidth="1"/>
    <col min="1284" max="1284" width="5.7109375" style="368" customWidth="1"/>
    <col min="1285" max="1285" width="6.42578125" style="368" customWidth="1"/>
    <col min="1286" max="1287" width="9" style="368" customWidth="1"/>
    <col min="1288" max="1536" width="7.7109375" style="368"/>
    <col min="1537" max="1538" width="4.85546875" style="368" customWidth="1"/>
    <col min="1539" max="1539" width="42.28515625" style="368" customWidth="1"/>
    <col min="1540" max="1540" width="5.7109375" style="368" customWidth="1"/>
    <col min="1541" max="1541" width="6.42578125" style="368" customWidth="1"/>
    <col min="1542" max="1543" width="9" style="368" customWidth="1"/>
    <col min="1544" max="1792" width="7.7109375" style="368"/>
    <col min="1793" max="1794" width="4.85546875" style="368" customWidth="1"/>
    <col min="1795" max="1795" width="42.28515625" style="368" customWidth="1"/>
    <col min="1796" max="1796" width="5.7109375" style="368" customWidth="1"/>
    <col min="1797" max="1797" width="6.42578125" style="368" customWidth="1"/>
    <col min="1798" max="1799" width="9" style="368" customWidth="1"/>
    <col min="1800" max="2048" width="7.7109375" style="368"/>
    <col min="2049" max="2050" width="4.85546875" style="368" customWidth="1"/>
    <col min="2051" max="2051" width="42.28515625" style="368" customWidth="1"/>
    <col min="2052" max="2052" width="5.7109375" style="368" customWidth="1"/>
    <col min="2053" max="2053" width="6.42578125" style="368" customWidth="1"/>
    <col min="2054" max="2055" width="9" style="368" customWidth="1"/>
    <col min="2056" max="2304" width="7.7109375" style="368"/>
    <col min="2305" max="2306" width="4.85546875" style="368" customWidth="1"/>
    <col min="2307" max="2307" width="42.28515625" style="368" customWidth="1"/>
    <col min="2308" max="2308" width="5.7109375" style="368" customWidth="1"/>
    <col min="2309" max="2309" width="6.42578125" style="368" customWidth="1"/>
    <col min="2310" max="2311" width="9" style="368" customWidth="1"/>
    <col min="2312" max="2560" width="7.7109375" style="368"/>
    <col min="2561" max="2562" width="4.85546875" style="368" customWidth="1"/>
    <col min="2563" max="2563" width="42.28515625" style="368" customWidth="1"/>
    <col min="2564" max="2564" width="5.7109375" style="368" customWidth="1"/>
    <col min="2565" max="2565" width="6.42578125" style="368" customWidth="1"/>
    <col min="2566" max="2567" width="9" style="368" customWidth="1"/>
    <col min="2568" max="2816" width="7.7109375" style="368"/>
    <col min="2817" max="2818" width="4.85546875" style="368" customWidth="1"/>
    <col min="2819" max="2819" width="42.28515625" style="368" customWidth="1"/>
    <col min="2820" max="2820" width="5.7109375" style="368" customWidth="1"/>
    <col min="2821" max="2821" width="6.42578125" style="368" customWidth="1"/>
    <col min="2822" max="2823" width="9" style="368" customWidth="1"/>
    <col min="2824" max="3072" width="7.7109375" style="368"/>
    <col min="3073" max="3074" width="4.85546875" style="368" customWidth="1"/>
    <col min="3075" max="3075" width="42.28515625" style="368" customWidth="1"/>
    <col min="3076" max="3076" width="5.7109375" style="368" customWidth="1"/>
    <col min="3077" max="3077" width="6.42578125" style="368" customWidth="1"/>
    <col min="3078" max="3079" width="9" style="368" customWidth="1"/>
    <col min="3080" max="3328" width="7.7109375" style="368"/>
    <col min="3329" max="3330" width="4.85546875" style="368" customWidth="1"/>
    <col min="3331" max="3331" width="42.28515625" style="368" customWidth="1"/>
    <col min="3332" max="3332" width="5.7109375" style="368" customWidth="1"/>
    <col min="3333" max="3333" width="6.42578125" style="368" customWidth="1"/>
    <col min="3334" max="3335" width="9" style="368" customWidth="1"/>
    <col min="3336" max="3584" width="7.7109375" style="368"/>
    <col min="3585" max="3586" width="4.85546875" style="368" customWidth="1"/>
    <col min="3587" max="3587" width="42.28515625" style="368" customWidth="1"/>
    <col min="3588" max="3588" width="5.7109375" style="368" customWidth="1"/>
    <col min="3589" max="3589" width="6.42578125" style="368" customWidth="1"/>
    <col min="3590" max="3591" width="9" style="368" customWidth="1"/>
    <col min="3592" max="3840" width="7.7109375" style="368"/>
    <col min="3841" max="3842" width="4.85546875" style="368" customWidth="1"/>
    <col min="3843" max="3843" width="42.28515625" style="368" customWidth="1"/>
    <col min="3844" max="3844" width="5.7109375" style="368" customWidth="1"/>
    <col min="3845" max="3845" width="6.42578125" style="368" customWidth="1"/>
    <col min="3846" max="3847" width="9" style="368" customWidth="1"/>
    <col min="3848" max="4096" width="7.7109375" style="368"/>
    <col min="4097" max="4098" width="4.85546875" style="368" customWidth="1"/>
    <col min="4099" max="4099" width="42.28515625" style="368" customWidth="1"/>
    <col min="4100" max="4100" width="5.7109375" style="368" customWidth="1"/>
    <col min="4101" max="4101" width="6.42578125" style="368" customWidth="1"/>
    <col min="4102" max="4103" width="9" style="368" customWidth="1"/>
    <col min="4104" max="4352" width="7.7109375" style="368"/>
    <col min="4353" max="4354" width="4.85546875" style="368" customWidth="1"/>
    <col min="4355" max="4355" width="42.28515625" style="368" customWidth="1"/>
    <col min="4356" max="4356" width="5.7109375" style="368" customWidth="1"/>
    <col min="4357" max="4357" width="6.42578125" style="368" customWidth="1"/>
    <col min="4358" max="4359" width="9" style="368" customWidth="1"/>
    <col min="4360" max="4608" width="7.7109375" style="368"/>
    <col min="4609" max="4610" width="4.85546875" style="368" customWidth="1"/>
    <col min="4611" max="4611" width="42.28515625" style="368" customWidth="1"/>
    <col min="4612" max="4612" width="5.7109375" style="368" customWidth="1"/>
    <col min="4613" max="4613" width="6.42578125" style="368" customWidth="1"/>
    <col min="4614" max="4615" width="9" style="368" customWidth="1"/>
    <col min="4616" max="4864" width="7.7109375" style="368"/>
    <col min="4865" max="4866" width="4.85546875" style="368" customWidth="1"/>
    <col min="4867" max="4867" width="42.28515625" style="368" customWidth="1"/>
    <col min="4868" max="4868" width="5.7109375" style="368" customWidth="1"/>
    <col min="4869" max="4869" width="6.42578125" style="368" customWidth="1"/>
    <col min="4870" max="4871" width="9" style="368" customWidth="1"/>
    <col min="4872" max="5120" width="7.7109375" style="368"/>
    <col min="5121" max="5122" width="4.85546875" style="368" customWidth="1"/>
    <col min="5123" max="5123" width="42.28515625" style="368" customWidth="1"/>
    <col min="5124" max="5124" width="5.7109375" style="368" customWidth="1"/>
    <col min="5125" max="5125" width="6.42578125" style="368" customWidth="1"/>
    <col min="5126" max="5127" width="9" style="368" customWidth="1"/>
    <col min="5128" max="5376" width="7.7109375" style="368"/>
    <col min="5377" max="5378" width="4.85546875" style="368" customWidth="1"/>
    <col min="5379" max="5379" width="42.28515625" style="368" customWidth="1"/>
    <col min="5380" max="5380" width="5.7109375" style="368" customWidth="1"/>
    <col min="5381" max="5381" width="6.42578125" style="368" customWidth="1"/>
    <col min="5382" max="5383" width="9" style="368" customWidth="1"/>
    <col min="5384" max="5632" width="7.7109375" style="368"/>
    <col min="5633" max="5634" width="4.85546875" style="368" customWidth="1"/>
    <col min="5635" max="5635" width="42.28515625" style="368" customWidth="1"/>
    <col min="5636" max="5636" width="5.7109375" style="368" customWidth="1"/>
    <col min="5637" max="5637" width="6.42578125" style="368" customWidth="1"/>
    <col min="5638" max="5639" width="9" style="368" customWidth="1"/>
    <col min="5640" max="5888" width="7.7109375" style="368"/>
    <col min="5889" max="5890" width="4.85546875" style="368" customWidth="1"/>
    <col min="5891" max="5891" width="42.28515625" style="368" customWidth="1"/>
    <col min="5892" max="5892" width="5.7109375" style="368" customWidth="1"/>
    <col min="5893" max="5893" width="6.42578125" style="368" customWidth="1"/>
    <col min="5894" max="5895" width="9" style="368" customWidth="1"/>
    <col min="5896" max="6144" width="7.7109375" style="368"/>
    <col min="6145" max="6146" width="4.85546875" style="368" customWidth="1"/>
    <col min="6147" max="6147" width="42.28515625" style="368" customWidth="1"/>
    <col min="6148" max="6148" width="5.7109375" style="368" customWidth="1"/>
    <col min="6149" max="6149" width="6.42578125" style="368" customWidth="1"/>
    <col min="6150" max="6151" width="9" style="368" customWidth="1"/>
    <col min="6152" max="6400" width="7.7109375" style="368"/>
    <col min="6401" max="6402" width="4.85546875" style="368" customWidth="1"/>
    <col min="6403" max="6403" width="42.28515625" style="368" customWidth="1"/>
    <col min="6404" max="6404" width="5.7109375" style="368" customWidth="1"/>
    <col min="6405" max="6405" width="6.42578125" style="368" customWidth="1"/>
    <col min="6406" max="6407" width="9" style="368" customWidth="1"/>
    <col min="6408" max="6656" width="7.7109375" style="368"/>
    <col min="6657" max="6658" width="4.85546875" style="368" customWidth="1"/>
    <col min="6659" max="6659" width="42.28515625" style="368" customWidth="1"/>
    <col min="6660" max="6660" width="5.7109375" style="368" customWidth="1"/>
    <col min="6661" max="6661" width="6.42578125" style="368" customWidth="1"/>
    <col min="6662" max="6663" width="9" style="368" customWidth="1"/>
    <col min="6664" max="6912" width="7.7109375" style="368"/>
    <col min="6913" max="6914" width="4.85546875" style="368" customWidth="1"/>
    <col min="6915" max="6915" width="42.28515625" style="368" customWidth="1"/>
    <col min="6916" max="6916" width="5.7109375" style="368" customWidth="1"/>
    <col min="6917" max="6917" width="6.42578125" style="368" customWidth="1"/>
    <col min="6918" max="6919" width="9" style="368" customWidth="1"/>
    <col min="6920" max="7168" width="7.7109375" style="368"/>
    <col min="7169" max="7170" width="4.85546875" style="368" customWidth="1"/>
    <col min="7171" max="7171" width="42.28515625" style="368" customWidth="1"/>
    <col min="7172" max="7172" width="5.7109375" style="368" customWidth="1"/>
    <col min="7173" max="7173" width="6.42578125" style="368" customWidth="1"/>
    <col min="7174" max="7175" width="9" style="368" customWidth="1"/>
    <col min="7176" max="7424" width="7.7109375" style="368"/>
    <col min="7425" max="7426" width="4.85546875" style="368" customWidth="1"/>
    <col min="7427" max="7427" width="42.28515625" style="368" customWidth="1"/>
    <col min="7428" max="7428" width="5.7109375" style="368" customWidth="1"/>
    <col min="7429" max="7429" width="6.42578125" style="368" customWidth="1"/>
    <col min="7430" max="7431" width="9" style="368" customWidth="1"/>
    <col min="7432" max="7680" width="7.7109375" style="368"/>
    <col min="7681" max="7682" width="4.85546875" style="368" customWidth="1"/>
    <col min="7683" max="7683" width="42.28515625" style="368" customWidth="1"/>
    <col min="7684" max="7684" width="5.7109375" style="368" customWidth="1"/>
    <col min="7685" max="7685" width="6.42578125" style="368" customWidth="1"/>
    <col min="7686" max="7687" width="9" style="368" customWidth="1"/>
    <col min="7688" max="7936" width="7.7109375" style="368"/>
    <col min="7937" max="7938" width="4.85546875" style="368" customWidth="1"/>
    <col min="7939" max="7939" width="42.28515625" style="368" customWidth="1"/>
    <col min="7940" max="7940" width="5.7109375" style="368" customWidth="1"/>
    <col min="7941" max="7941" width="6.42578125" style="368" customWidth="1"/>
    <col min="7942" max="7943" width="9" style="368" customWidth="1"/>
    <col min="7944" max="8192" width="7.7109375" style="368"/>
    <col min="8193" max="8194" width="4.85546875" style="368" customWidth="1"/>
    <col min="8195" max="8195" width="42.28515625" style="368" customWidth="1"/>
    <col min="8196" max="8196" width="5.7109375" style="368" customWidth="1"/>
    <col min="8197" max="8197" width="6.42578125" style="368" customWidth="1"/>
    <col min="8198" max="8199" width="9" style="368" customWidth="1"/>
    <col min="8200" max="8448" width="7.7109375" style="368"/>
    <col min="8449" max="8450" width="4.85546875" style="368" customWidth="1"/>
    <col min="8451" max="8451" width="42.28515625" style="368" customWidth="1"/>
    <col min="8452" max="8452" width="5.7109375" style="368" customWidth="1"/>
    <col min="8453" max="8453" width="6.42578125" style="368" customWidth="1"/>
    <col min="8454" max="8455" width="9" style="368" customWidth="1"/>
    <col min="8456" max="8704" width="7.7109375" style="368"/>
    <col min="8705" max="8706" width="4.85546875" style="368" customWidth="1"/>
    <col min="8707" max="8707" width="42.28515625" style="368" customWidth="1"/>
    <col min="8708" max="8708" width="5.7109375" style="368" customWidth="1"/>
    <col min="8709" max="8709" width="6.42578125" style="368" customWidth="1"/>
    <col min="8710" max="8711" width="9" style="368" customWidth="1"/>
    <col min="8712" max="8960" width="7.7109375" style="368"/>
    <col min="8961" max="8962" width="4.85546875" style="368" customWidth="1"/>
    <col min="8963" max="8963" width="42.28515625" style="368" customWidth="1"/>
    <col min="8964" max="8964" width="5.7109375" style="368" customWidth="1"/>
    <col min="8965" max="8965" width="6.42578125" style="368" customWidth="1"/>
    <col min="8966" max="8967" width="9" style="368" customWidth="1"/>
    <col min="8968" max="9216" width="7.7109375" style="368"/>
    <col min="9217" max="9218" width="4.85546875" style="368" customWidth="1"/>
    <col min="9219" max="9219" width="42.28515625" style="368" customWidth="1"/>
    <col min="9220" max="9220" width="5.7109375" style="368" customWidth="1"/>
    <col min="9221" max="9221" width="6.42578125" style="368" customWidth="1"/>
    <col min="9222" max="9223" width="9" style="368" customWidth="1"/>
    <col min="9224" max="9472" width="7.7109375" style="368"/>
    <col min="9473" max="9474" width="4.85546875" style="368" customWidth="1"/>
    <col min="9475" max="9475" width="42.28515625" style="368" customWidth="1"/>
    <col min="9476" max="9476" width="5.7109375" style="368" customWidth="1"/>
    <col min="9477" max="9477" width="6.42578125" style="368" customWidth="1"/>
    <col min="9478" max="9479" width="9" style="368" customWidth="1"/>
    <col min="9480" max="9728" width="7.7109375" style="368"/>
    <col min="9729" max="9730" width="4.85546875" style="368" customWidth="1"/>
    <col min="9731" max="9731" width="42.28515625" style="368" customWidth="1"/>
    <col min="9732" max="9732" width="5.7109375" style="368" customWidth="1"/>
    <col min="9733" max="9733" width="6.42578125" style="368" customWidth="1"/>
    <col min="9734" max="9735" width="9" style="368" customWidth="1"/>
    <col min="9736" max="9984" width="7.7109375" style="368"/>
    <col min="9985" max="9986" width="4.85546875" style="368" customWidth="1"/>
    <col min="9987" max="9987" width="42.28515625" style="368" customWidth="1"/>
    <col min="9988" max="9988" width="5.7109375" style="368" customWidth="1"/>
    <col min="9989" max="9989" width="6.42578125" style="368" customWidth="1"/>
    <col min="9990" max="9991" width="9" style="368" customWidth="1"/>
    <col min="9992" max="10240" width="7.7109375" style="368"/>
    <col min="10241" max="10242" width="4.85546875" style="368" customWidth="1"/>
    <col min="10243" max="10243" width="42.28515625" style="368" customWidth="1"/>
    <col min="10244" max="10244" width="5.7109375" style="368" customWidth="1"/>
    <col min="10245" max="10245" width="6.42578125" style="368" customWidth="1"/>
    <col min="10246" max="10247" width="9" style="368" customWidth="1"/>
    <col min="10248" max="10496" width="7.7109375" style="368"/>
    <col min="10497" max="10498" width="4.85546875" style="368" customWidth="1"/>
    <col min="10499" max="10499" width="42.28515625" style="368" customWidth="1"/>
    <col min="10500" max="10500" width="5.7109375" style="368" customWidth="1"/>
    <col min="10501" max="10501" width="6.42578125" style="368" customWidth="1"/>
    <col min="10502" max="10503" width="9" style="368" customWidth="1"/>
    <col min="10504" max="10752" width="7.7109375" style="368"/>
    <col min="10753" max="10754" width="4.85546875" style="368" customWidth="1"/>
    <col min="10755" max="10755" width="42.28515625" style="368" customWidth="1"/>
    <col min="10756" max="10756" width="5.7109375" style="368" customWidth="1"/>
    <col min="10757" max="10757" width="6.42578125" style="368" customWidth="1"/>
    <col min="10758" max="10759" width="9" style="368" customWidth="1"/>
    <col min="10760" max="11008" width="7.7109375" style="368"/>
    <col min="11009" max="11010" width="4.85546875" style="368" customWidth="1"/>
    <col min="11011" max="11011" width="42.28515625" style="368" customWidth="1"/>
    <col min="11012" max="11012" width="5.7109375" style="368" customWidth="1"/>
    <col min="11013" max="11013" width="6.42578125" style="368" customWidth="1"/>
    <col min="11014" max="11015" width="9" style="368" customWidth="1"/>
    <col min="11016" max="11264" width="7.7109375" style="368"/>
    <col min="11265" max="11266" width="4.85546875" style="368" customWidth="1"/>
    <col min="11267" max="11267" width="42.28515625" style="368" customWidth="1"/>
    <col min="11268" max="11268" width="5.7109375" style="368" customWidth="1"/>
    <col min="11269" max="11269" width="6.42578125" style="368" customWidth="1"/>
    <col min="11270" max="11271" width="9" style="368" customWidth="1"/>
    <col min="11272" max="11520" width="7.7109375" style="368"/>
    <col min="11521" max="11522" width="4.85546875" style="368" customWidth="1"/>
    <col min="11523" max="11523" width="42.28515625" style="368" customWidth="1"/>
    <col min="11524" max="11524" width="5.7109375" style="368" customWidth="1"/>
    <col min="11525" max="11525" width="6.42578125" style="368" customWidth="1"/>
    <col min="11526" max="11527" width="9" style="368" customWidth="1"/>
    <col min="11528" max="11776" width="7.7109375" style="368"/>
    <col min="11777" max="11778" width="4.85546875" style="368" customWidth="1"/>
    <col min="11779" max="11779" width="42.28515625" style="368" customWidth="1"/>
    <col min="11780" max="11780" width="5.7109375" style="368" customWidth="1"/>
    <col min="11781" max="11781" width="6.42578125" style="368" customWidth="1"/>
    <col min="11782" max="11783" width="9" style="368" customWidth="1"/>
    <col min="11784" max="12032" width="7.7109375" style="368"/>
    <col min="12033" max="12034" width="4.85546875" style="368" customWidth="1"/>
    <col min="12035" max="12035" width="42.28515625" style="368" customWidth="1"/>
    <col min="12036" max="12036" width="5.7109375" style="368" customWidth="1"/>
    <col min="12037" max="12037" width="6.42578125" style="368" customWidth="1"/>
    <col min="12038" max="12039" width="9" style="368" customWidth="1"/>
    <col min="12040" max="12288" width="7.7109375" style="368"/>
    <col min="12289" max="12290" width="4.85546875" style="368" customWidth="1"/>
    <col min="12291" max="12291" width="42.28515625" style="368" customWidth="1"/>
    <col min="12292" max="12292" width="5.7109375" style="368" customWidth="1"/>
    <col min="12293" max="12293" width="6.42578125" style="368" customWidth="1"/>
    <col min="12294" max="12295" width="9" style="368" customWidth="1"/>
    <col min="12296" max="12544" width="7.7109375" style="368"/>
    <col min="12545" max="12546" width="4.85546875" style="368" customWidth="1"/>
    <col min="12547" max="12547" width="42.28515625" style="368" customWidth="1"/>
    <col min="12548" max="12548" width="5.7109375" style="368" customWidth="1"/>
    <col min="12549" max="12549" width="6.42578125" style="368" customWidth="1"/>
    <col min="12550" max="12551" width="9" style="368" customWidth="1"/>
    <col min="12552" max="12800" width="7.7109375" style="368"/>
    <col min="12801" max="12802" width="4.85546875" style="368" customWidth="1"/>
    <col min="12803" max="12803" width="42.28515625" style="368" customWidth="1"/>
    <col min="12804" max="12804" width="5.7109375" style="368" customWidth="1"/>
    <col min="12805" max="12805" width="6.42578125" style="368" customWidth="1"/>
    <col min="12806" max="12807" width="9" style="368" customWidth="1"/>
    <col min="12808" max="13056" width="7.7109375" style="368"/>
    <col min="13057" max="13058" width="4.85546875" style="368" customWidth="1"/>
    <col min="13059" max="13059" width="42.28515625" style="368" customWidth="1"/>
    <col min="13060" max="13060" width="5.7109375" style="368" customWidth="1"/>
    <col min="13061" max="13061" width="6.42578125" style="368" customWidth="1"/>
    <col min="13062" max="13063" width="9" style="368" customWidth="1"/>
    <col min="13064" max="13312" width="7.7109375" style="368"/>
    <col min="13313" max="13314" width="4.85546875" style="368" customWidth="1"/>
    <col min="13315" max="13315" width="42.28515625" style="368" customWidth="1"/>
    <col min="13316" max="13316" width="5.7109375" style="368" customWidth="1"/>
    <col min="13317" max="13317" width="6.42578125" style="368" customWidth="1"/>
    <col min="13318" max="13319" width="9" style="368" customWidth="1"/>
    <col min="13320" max="13568" width="7.7109375" style="368"/>
    <col min="13569" max="13570" width="4.85546875" style="368" customWidth="1"/>
    <col min="13571" max="13571" width="42.28515625" style="368" customWidth="1"/>
    <col min="13572" max="13572" width="5.7109375" style="368" customWidth="1"/>
    <col min="13573" max="13573" width="6.42578125" style="368" customWidth="1"/>
    <col min="13574" max="13575" width="9" style="368" customWidth="1"/>
    <col min="13576" max="13824" width="7.7109375" style="368"/>
    <col min="13825" max="13826" width="4.85546875" style="368" customWidth="1"/>
    <col min="13827" max="13827" width="42.28515625" style="368" customWidth="1"/>
    <col min="13828" max="13828" width="5.7109375" style="368" customWidth="1"/>
    <col min="13829" max="13829" width="6.42578125" style="368" customWidth="1"/>
    <col min="13830" max="13831" width="9" style="368" customWidth="1"/>
    <col min="13832" max="14080" width="7.7109375" style="368"/>
    <col min="14081" max="14082" width="4.85546875" style="368" customWidth="1"/>
    <col min="14083" max="14083" width="42.28515625" style="368" customWidth="1"/>
    <col min="14084" max="14084" width="5.7109375" style="368" customWidth="1"/>
    <col min="14085" max="14085" width="6.42578125" style="368" customWidth="1"/>
    <col min="14086" max="14087" width="9" style="368" customWidth="1"/>
    <col min="14088" max="14336" width="7.7109375" style="368"/>
    <col min="14337" max="14338" width="4.85546875" style="368" customWidth="1"/>
    <col min="14339" max="14339" width="42.28515625" style="368" customWidth="1"/>
    <col min="14340" max="14340" width="5.7109375" style="368" customWidth="1"/>
    <col min="14341" max="14341" width="6.42578125" style="368" customWidth="1"/>
    <col min="14342" max="14343" width="9" style="368" customWidth="1"/>
    <col min="14344" max="14592" width="7.7109375" style="368"/>
    <col min="14593" max="14594" width="4.85546875" style="368" customWidth="1"/>
    <col min="14595" max="14595" width="42.28515625" style="368" customWidth="1"/>
    <col min="14596" max="14596" width="5.7109375" style="368" customWidth="1"/>
    <col min="14597" max="14597" width="6.42578125" style="368" customWidth="1"/>
    <col min="14598" max="14599" width="9" style="368" customWidth="1"/>
    <col min="14600" max="14848" width="7.7109375" style="368"/>
    <col min="14849" max="14850" width="4.85546875" style="368" customWidth="1"/>
    <col min="14851" max="14851" width="42.28515625" style="368" customWidth="1"/>
    <col min="14852" max="14852" width="5.7109375" style="368" customWidth="1"/>
    <col min="14853" max="14853" width="6.42578125" style="368" customWidth="1"/>
    <col min="14854" max="14855" width="9" style="368" customWidth="1"/>
    <col min="14856" max="15104" width="7.7109375" style="368"/>
    <col min="15105" max="15106" width="4.85546875" style="368" customWidth="1"/>
    <col min="15107" max="15107" width="42.28515625" style="368" customWidth="1"/>
    <col min="15108" max="15108" width="5.7109375" style="368" customWidth="1"/>
    <col min="15109" max="15109" width="6.42578125" style="368" customWidth="1"/>
    <col min="15110" max="15111" width="9" style="368" customWidth="1"/>
    <col min="15112" max="15360" width="7.7109375" style="368"/>
    <col min="15361" max="15362" width="4.85546875" style="368" customWidth="1"/>
    <col min="15363" max="15363" width="42.28515625" style="368" customWidth="1"/>
    <col min="15364" max="15364" width="5.7109375" style="368" customWidth="1"/>
    <col min="15365" max="15365" width="6.42578125" style="368" customWidth="1"/>
    <col min="15366" max="15367" width="9" style="368" customWidth="1"/>
    <col min="15368" max="15616" width="7.7109375" style="368"/>
    <col min="15617" max="15618" width="4.85546875" style="368" customWidth="1"/>
    <col min="15619" max="15619" width="42.28515625" style="368" customWidth="1"/>
    <col min="15620" max="15620" width="5.7109375" style="368" customWidth="1"/>
    <col min="15621" max="15621" width="6.42578125" style="368" customWidth="1"/>
    <col min="15622" max="15623" width="9" style="368" customWidth="1"/>
    <col min="15624" max="15872" width="7.7109375" style="368"/>
    <col min="15873" max="15874" width="4.85546875" style="368" customWidth="1"/>
    <col min="15875" max="15875" width="42.28515625" style="368" customWidth="1"/>
    <col min="15876" max="15876" width="5.7109375" style="368" customWidth="1"/>
    <col min="15877" max="15877" width="6.42578125" style="368" customWidth="1"/>
    <col min="15878" max="15879" width="9" style="368" customWidth="1"/>
    <col min="15880" max="16128" width="7.7109375" style="368"/>
    <col min="16129" max="16130" width="4.85546875" style="368" customWidth="1"/>
    <col min="16131" max="16131" width="42.28515625" style="368" customWidth="1"/>
    <col min="16132" max="16132" width="5.7109375" style="368" customWidth="1"/>
    <col min="16133" max="16133" width="6.42578125" style="368" customWidth="1"/>
    <col min="16134" max="16135" width="9" style="368" customWidth="1"/>
    <col min="16136" max="16384" width="7.7109375" style="368"/>
  </cols>
  <sheetData>
    <row r="1" spans="1:7" ht="16.5" x14ac:dyDescent="0.25">
      <c r="A1" s="500" t="s">
        <v>686</v>
      </c>
      <c r="B1" s="596"/>
      <c r="C1" s="485" t="s">
        <v>687</v>
      </c>
      <c r="D1" s="485"/>
      <c r="E1" s="501"/>
      <c r="F1" s="768"/>
      <c r="G1" s="625">
        <f>+G156</f>
        <v>0</v>
      </c>
    </row>
    <row r="3" spans="1:7" x14ac:dyDescent="0.25">
      <c r="A3" s="503" t="s">
        <v>688</v>
      </c>
      <c r="B3" s="602"/>
      <c r="C3" s="504" t="s">
        <v>90</v>
      </c>
      <c r="D3" s="505" t="s">
        <v>689</v>
      </c>
      <c r="E3" s="506" t="s">
        <v>690</v>
      </c>
      <c r="F3" s="769" t="s">
        <v>691</v>
      </c>
      <c r="G3" s="626" t="s">
        <v>393</v>
      </c>
    </row>
    <row r="4" spans="1:7" x14ac:dyDescent="0.25">
      <c r="G4" s="627" t="str">
        <f>IF(E4&lt;&gt;0,E4*F4," ")</f>
        <v xml:space="preserve"> </v>
      </c>
    </row>
    <row r="5" spans="1:7" s="370" customFormat="1" x14ac:dyDescent="0.25">
      <c r="A5" s="512">
        <f>1+COUNT(A$2:A4)</f>
        <v>1</v>
      </c>
      <c r="B5" s="606"/>
      <c r="C5" s="513" t="s">
        <v>692</v>
      </c>
      <c r="D5" s="514"/>
      <c r="E5" s="515"/>
      <c r="F5" s="771"/>
      <c r="G5" s="628" t="str">
        <f>IF(E5&lt;&gt;0,E5*F5," ")</f>
        <v xml:space="preserve"> </v>
      </c>
    </row>
    <row r="6" spans="1:7" s="370" customFormat="1" ht="51" x14ac:dyDescent="0.25">
      <c r="A6" s="512"/>
      <c r="B6" s="606"/>
      <c r="C6" s="513" t="s">
        <v>693</v>
      </c>
      <c r="D6" s="514"/>
      <c r="E6" s="515"/>
      <c r="F6" s="771"/>
      <c r="G6" s="628"/>
    </row>
    <row r="7" spans="1:7" s="370" customFormat="1" x14ac:dyDescent="0.25">
      <c r="A7" s="512"/>
      <c r="B7" s="606" t="s">
        <v>1100</v>
      </c>
      <c r="C7" s="513"/>
      <c r="D7" s="514"/>
      <c r="E7" s="515"/>
      <c r="F7" s="771"/>
      <c r="G7" s="628" t="str">
        <f>IF(E7&lt;&gt;0,E7*F7," ")</f>
        <v xml:space="preserve"> </v>
      </c>
    </row>
    <row r="8" spans="1:7" s="370" customFormat="1" x14ac:dyDescent="0.25">
      <c r="A8" s="512"/>
      <c r="B8" s="606" t="s">
        <v>694</v>
      </c>
      <c r="C8" s="513" t="s">
        <v>695</v>
      </c>
      <c r="D8" s="514"/>
      <c r="E8" s="515"/>
      <c r="F8" s="771"/>
      <c r="G8" s="628"/>
    </row>
    <row r="9" spans="1:7" s="370" customFormat="1" x14ac:dyDescent="0.25">
      <c r="A9" s="512"/>
      <c r="B9" s="606"/>
      <c r="C9" s="513" t="s">
        <v>696</v>
      </c>
      <c r="D9" s="514" t="s">
        <v>149</v>
      </c>
      <c r="E9" s="515">
        <v>2</v>
      </c>
      <c r="F9" s="771"/>
      <c r="G9" s="628">
        <f>IF(E9&lt;&gt;0,E9*F9," ")</f>
        <v>0</v>
      </c>
    </row>
    <row r="10" spans="1:7" x14ac:dyDescent="0.25">
      <c r="A10" s="516"/>
      <c r="B10" s="607"/>
      <c r="F10" s="772"/>
      <c r="G10" s="629" t="str">
        <f>IF(E10&lt;&gt;0,E10*F10," ")</f>
        <v xml:space="preserve"> </v>
      </c>
    </row>
    <row r="11" spans="1:7" x14ac:dyDescent="0.25">
      <c r="A11" s="508">
        <f>1+COUNT(A$2:A10)</f>
        <v>2</v>
      </c>
      <c r="C11" s="488" t="s">
        <v>697</v>
      </c>
    </row>
    <row r="12" spans="1:7" ht="25.5" x14ac:dyDescent="0.25">
      <c r="C12" s="488" t="s">
        <v>698</v>
      </c>
    </row>
    <row r="13" spans="1:7" x14ac:dyDescent="0.25">
      <c r="C13" s="488" t="s">
        <v>699</v>
      </c>
    </row>
    <row r="14" spans="1:7" x14ac:dyDescent="0.25">
      <c r="B14" s="599" t="s">
        <v>700</v>
      </c>
      <c r="C14" s="488" t="s">
        <v>701</v>
      </c>
      <c r="D14" s="509" t="s">
        <v>149</v>
      </c>
      <c r="E14" s="510">
        <v>2</v>
      </c>
      <c r="G14" s="627">
        <f t="shared" ref="G14:G25" si="0">IF(E14&lt;&gt;0,E14*F14," ")</f>
        <v>0</v>
      </c>
    </row>
    <row r="15" spans="1:7" s="370" customFormat="1" x14ac:dyDescent="0.25">
      <c r="A15" s="512"/>
      <c r="B15" s="606"/>
      <c r="C15" s="513"/>
      <c r="D15" s="514"/>
      <c r="E15" s="515"/>
      <c r="F15" s="771"/>
      <c r="G15" s="628" t="str">
        <f t="shared" si="0"/>
        <v xml:space="preserve"> </v>
      </c>
    </row>
    <row r="16" spans="1:7" s="370" customFormat="1" x14ac:dyDescent="0.25">
      <c r="A16" s="512">
        <f>1+COUNT(A$2:A15)</f>
        <v>3</v>
      </c>
      <c r="B16" s="606"/>
      <c r="C16" s="513" t="s">
        <v>702</v>
      </c>
      <c r="D16" s="514"/>
      <c r="E16" s="515"/>
      <c r="F16" s="771"/>
      <c r="G16" s="628" t="str">
        <f t="shared" si="0"/>
        <v xml:space="preserve"> </v>
      </c>
    </row>
    <row r="17" spans="1:7" s="370" customFormat="1" ht="51" x14ac:dyDescent="0.25">
      <c r="A17" s="512"/>
      <c r="B17" s="606"/>
      <c r="C17" s="513" t="s">
        <v>703</v>
      </c>
      <c r="D17" s="514"/>
      <c r="E17" s="515"/>
      <c r="F17" s="771"/>
      <c r="G17" s="628" t="str">
        <f t="shared" si="0"/>
        <v xml:space="preserve"> </v>
      </c>
    </row>
    <row r="18" spans="1:7" s="370" customFormat="1" x14ac:dyDescent="0.25">
      <c r="A18" s="512"/>
      <c r="B18" s="606"/>
      <c r="C18" s="513" t="s">
        <v>699</v>
      </c>
      <c r="D18" s="514" t="s">
        <v>149</v>
      </c>
      <c r="E18" s="515">
        <v>1</v>
      </c>
      <c r="F18" s="771"/>
      <c r="G18" s="628">
        <f t="shared" si="0"/>
        <v>0</v>
      </c>
    </row>
    <row r="19" spans="1:7" s="370" customFormat="1" x14ac:dyDescent="0.25">
      <c r="A19" s="512"/>
      <c r="B19" s="606"/>
      <c r="C19" s="513"/>
      <c r="D19" s="514"/>
      <c r="E19" s="515"/>
      <c r="F19" s="771"/>
      <c r="G19" s="628" t="str">
        <f t="shared" si="0"/>
        <v xml:space="preserve"> </v>
      </c>
    </row>
    <row r="20" spans="1:7" s="370" customFormat="1" x14ac:dyDescent="0.25">
      <c r="A20" s="512">
        <f>1+COUNT(A$2:A19)</f>
        <v>4</v>
      </c>
      <c r="B20" s="606"/>
      <c r="C20" s="513" t="s">
        <v>704</v>
      </c>
      <c r="D20" s="514"/>
      <c r="E20" s="515"/>
      <c r="F20" s="771"/>
      <c r="G20" s="628" t="str">
        <f t="shared" si="0"/>
        <v xml:space="preserve"> </v>
      </c>
    </row>
    <row r="21" spans="1:7" s="370" customFormat="1" ht="185.25" customHeight="1" x14ac:dyDescent="0.25">
      <c r="A21" s="512"/>
      <c r="B21" s="606"/>
      <c r="C21" s="519" t="s">
        <v>705</v>
      </c>
      <c r="D21" s="514"/>
      <c r="E21" s="515"/>
      <c r="F21" s="771"/>
      <c r="G21" s="628" t="str">
        <f t="shared" si="0"/>
        <v xml:space="preserve"> </v>
      </c>
    </row>
    <row r="22" spans="1:7" s="370" customFormat="1" x14ac:dyDescent="0.25">
      <c r="A22" s="512"/>
      <c r="B22" s="606" t="s">
        <v>1100</v>
      </c>
      <c r="C22" s="513" t="s">
        <v>706</v>
      </c>
      <c r="D22" s="514"/>
      <c r="E22" s="515"/>
      <c r="F22" s="771"/>
      <c r="G22" s="628" t="str">
        <f t="shared" si="0"/>
        <v xml:space="preserve"> </v>
      </c>
    </row>
    <row r="23" spans="1:7" s="370" customFormat="1" x14ac:dyDescent="0.25">
      <c r="A23" s="512"/>
      <c r="B23" s="606" t="s">
        <v>694</v>
      </c>
      <c r="C23" s="513" t="s">
        <v>707</v>
      </c>
      <c r="D23" s="514"/>
      <c r="E23" s="515"/>
      <c r="F23" s="771"/>
      <c r="G23" s="628" t="str">
        <f t="shared" si="0"/>
        <v xml:space="preserve"> </v>
      </c>
    </row>
    <row r="24" spans="1:7" s="370" customFormat="1" x14ac:dyDescent="0.25">
      <c r="A24" s="512"/>
      <c r="B24" s="606"/>
      <c r="C24" s="513" t="s">
        <v>708</v>
      </c>
      <c r="D24" s="514"/>
      <c r="E24" s="515"/>
      <c r="F24" s="771"/>
      <c r="G24" s="628" t="str">
        <f t="shared" si="0"/>
        <v xml:space="preserve"> </v>
      </c>
    </row>
    <row r="25" spans="1:7" s="370" customFormat="1" x14ac:dyDescent="0.25">
      <c r="A25" s="512"/>
      <c r="B25" s="606"/>
      <c r="C25" s="513" t="s">
        <v>709</v>
      </c>
      <c r="D25" s="514" t="s">
        <v>149</v>
      </c>
      <c r="E25" s="515">
        <v>1</v>
      </c>
      <c r="F25" s="771"/>
      <c r="G25" s="628">
        <f t="shared" si="0"/>
        <v>0</v>
      </c>
    </row>
    <row r="26" spans="1:7" x14ac:dyDescent="0.25">
      <c r="A26" s="520"/>
      <c r="B26" s="544"/>
      <c r="F26" s="773"/>
      <c r="G26" s="630"/>
    </row>
    <row r="27" spans="1:7" x14ac:dyDescent="0.25">
      <c r="A27" s="520">
        <f>1+COUNT(A$2:A26)</f>
        <v>5</v>
      </c>
      <c r="C27" s="488" t="s">
        <v>710</v>
      </c>
      <c r="G27" s="627" t="str">
        <f t="shared" ref="G27:G45" si="1">IF(E27&lt;&gt;0,E27*F27," ")</f>
        <v xml:space="preserve"> </v>
      </c>
    </row>
    <row r="28" spans="1:7" ht="51" x14ac:dyDescent="0.25">
      <c r="C28" s="488" t="s">
        <v>711</v>
      </c>
      <c r="G28" s="627" t="str">
        <f t="shared" si="1"/>
        <v xml:space="preserve"> </v>
      </c>
    </row>
    <row r="29" spans="1:7" x14ac:dyDescent="0.25">
      <c r="B29" s="599" t="s">
        <v>1100</v>
      </c>
      <c r="C29" s="513" t="s">
        <v>712</v>
      </c>
      <c r="G29" s="627" t="str">
        <f t="shared" si="1"/>
        <v xml:space="preserve"> </v>
      </c>
    </row>
    <row r="30" spans="1:7" x14ac:dyDescent="0.25">
      <c r="B30" s="599" t="s">
        <v>694</v>
      </c>
      <c r="C30" s="513" t="s">
        <v>713</v>
      </c>
      <c r="G30" s="627" t="str">
        <f t="shared" si="1"/>
        <v xml:space="preserve"> </v>
      </c>
    </row>
    <row r="31" spans="1:7" x14ac:dyDescent="0.25">
      <c r="C31" s="513" t="s">
        <v>714</v>
      </c>
      <c r="G31" s="627" t="str">
        <f t="shared" si="1"/>
        <v xml:space="preserve"> </v>
      </c>
    </row>
    <row r="32" spans="1:7" x14ac:dyDescent="0.25">
      <c r="C32" s="488" t="s">
        <v>709</v>
      </c>
      <c r="D32" s="509" t="s">
        <v>149</v>
      </c>
      <c r="E32" s="510">
        <v>1</v>
      </c>
      <c r="G32" s="627">
        <f t="shared" si="1"/>
        <v>0</v>
      </c>
    </row>
    <row r="33" spans="1:7" x14ac:dyDescent="0.25">
      <c r="A33" s="520"/>
      <c r="B33" s="544"/>
      <c r="F33" s="773"/>
      <c r="G33" s="630" t="str">
        <f t="shared" si="1"/>
        <v xml:space="preserve"> </v>
      </c>
    </row>
    <row r="34" spans="1:7" x14ac:dyDescent="0.25">
      <c r="A34" s="520">
        <f>1+COUNT(A$2:A33)</f>
        <v>6</v>
      </c>
      <c r="B34" s="544"/>
      <c r="C34" s="488" t="s">
        <v>715</v>
      </c>
      <c r="F34" s="773"/>
      <c r="G34" s="630" t="str">
        <f t="shared" si="1"/>
        <v xml:space="preserve"> </v>
      </c>
    </row>
    <row r="35" spans="1:7" ht="25.5" x14ac:dyDescent="0.25">
      <c r="A35" s="520"/>
      <c r="B35" s="544"/>
      <c r="C35" s="488" t="s">
        <v>716</v>
      </c>
      <c r="F35" s="773"/>
      <c r="G35" s="630" t="str">
        <f t="shared" si="1"/>
        <v xml:space="preserve"> </v>
      </c>
    </row>
    <row r="36" spans="1:7" x14ac:dyDescent="0.25">
      <c r="A36" s="520"/>
      <c r="B36" s="544" t="s">
        <v>1100</v>
      </c>
      <c r="C36" s="513"/>
      <c r="F36" s="773"/>
      <c r="G36" s="630" t="str">
        <f t="shared" si="1"/>
        <v xml:space="preserve"> </v>
      </c>
    </row>
    <row r="37" spans="1:7" x14ac:dyDescent="0.25">
      <c r="A37" s="520"/>
      <c r="B37" s="544" t="s">
        <v>694</v>
      </c>
      <c r="C37" s="513"/>
      <c r="F37" s="773"/>
      <c r="G37" s="630" t="str">
        <f t="shared" si="1"/>
        <v xml:space="preserve"> </v>
      </c>
    </row>
    <row r="38" spans="1:7" x14ac:dyDescent="0.25">
      <c r="A38" s="520"/>
      <c r="B38" s="544"/>
      <c r="C38" s="488" t="s">
        <v>717</v>
      </c>
      <c r="F38" s="773"/>
      <c r="G38" s="630" t="str">
        <f t="shared" si="1"/>
        <v xml:space="preserve"> </v>
      </c>
    </row>
    <row r="39" spans="1:7" x14ac:dyDescent="0.25">
      <c r="A39" s="520"/>
      <c r="B39" s="544"/>
      <c r="C39" s="488" t="s">
        <v>709</v>
      </c>
      <c r="D39" s="509" t="s">
        <v>149</v>
      </c>
      <c r="E39" s="510">
        <v>1</v>
      </c>
      <c r="F39" s="773"/>
      <c r="G39" s="630">
        <f t="shared" si="1"/>
        <v>0</v>
      </c>
    </row>
    <row r="40" spans="1:7" x14ac:dyDescent="0.25">
      <c r="G40" s="627" t="str">
        <f t="shared" si="1"/>
        <v xml:space="preserve"> </v>
      </c>
    </row>
    <row r="41" spans="1:7" x14ac:dyDescent="0.25">
      <c r="A41" s="508">
        <f>1+COUNT(A$2:A40)</f>
        <v>7</v>
      </c>
      <c r="C41" s="488" t="s">
        <v>718</v>
      </c>
      <c r="G41" s="627" t="str">
        <f t="shared" si="1"/>
        <v xml:space="preserve"> </v>
      </c>
    </row>
    <row r="42" spans="1:7" ht="76.5" x14ac:dyDescent="0.25">
      <c r="C42" s="488" t="s">
        <v>719</v>
      </c>
      <c r="G42" s="627" t="str">
        <f t="shared" si="1"/>
        <v xml:space="preserve"> </v>
      </c>
    </row>
    <row r="43" spans="1:7" x14ac:dyDescent="0.25">
      <c r="B43" s="599" t="s">
        <v>1100</v>
      </c>
      <c r="C43" s="488" t="s">
        <v>720</v>
      </c>
      <c r="G43" s="627" t="str">
        <f t="shared" si="1"/>
        <v xml:space="preserve"> </v>
      </c>
    </row>
    <row r="44" spans="1:7" x14ac:dyDescent="0.25">
      <c r="B44" s="599" t="s">
        <v>694</v>
      </c>
      <c r="C44" s="488" t="s">
        <v>721</v>
      </c>
      <c r="G44" s="627" t="str">
        <f t="shared" si="1"/>
        <v xml:space="preserve"> </v>
      </c>
    </row>
    <row r="45" spans="1:7" x14ac:dyDescent="0.25">
      <c r="C45" s="488" t="s">
        <v>709</v>
      </c>
      <c r="D45" s="509" t="s">
        <v>149</v>
      </c>
      <c r="E45" s="510">
        <v>1</v>
      </c>
      <c r="G45" s="627">
        <f t="shared" si="1"/>
        <v>0</v>
      </c>
    </row>
    <row r="47" spans="1:7" x14ac:dyDescent="0.25">
      <c r="A47" s="520">
        <f>1+COUNT(A$2:A46)</f>
        <v>8</v>
      </c>
      <c r="B47" s="544"/>
      <c r="C47" s="488" t="s">
        <v>722</v>
      </c>
      <c r="F47" s="773"/>
      <c r="G47" s="630" t="str">
        <f t="shared" ref="G47:G57" si="2">IF(E47&lt;&gt;0,E47*F47," ")</f>
        <v xml:space="preserve"> </v>
      </c>
    </row>
    <row r="48" spans="1:7" ht="25.5" x14ac:dyDescent="0.25">
      <c r="A48" s="520"/>
      <c r="B48" s="544"/>
      <c r="C48" s="488" t="s">
        <v>723</v>
      </c>
      <c r="F48" s="773"/>
      <c r="G48" s="630" t="str">
        <f t="shared" si="2"/>
        <v xml:space="preserve"> </v>
      </c>
    </row>
    <row r="49" spans="1:7" x14ac:dyDescent="0.25">
      <c r="A49" s="520"/>
      <c r="B49" s="544" t="s">
        <v>1100</v>
      </c>
      <c r="C49" s="488" t="s">
        <v>720</v>
      </c>
      <c r="F49" s="773"/>
      <c r="G49" s="630" t="str">
        <f t="shared" si="2"/>
        <v xml:space="preserve"> </v>
      </c>
    </row>
    <row r="50" spans="1:7" x14ac:dyDescent="0.25">
      <c r="A50" s="520"/>
      <c r="B50" s="544" t="s">
        <v>694</v>
      </c>
      <c r="F50" s="773"/>
      <c r="G50" s="630" t="str">
        <f t="shared" si="2"/>
        <v xml:space="preserve"> </v>
      </c>
    </row>
    <row r="51" spans="1:7" s="371" customFormat="1" x14ac:dyDescent="0.25">
      <c r="A51" s="520"/>
      <c r="B51" s="544"/>
      <c r="C51" s="488" t="s">
        <v>709</v>
      </c>
      <c r="D51" s="509" t="s">
        <v>149</v>
      </c>
      <c r="E51" s="510">
        <v>1</v>
      </c>
      <c r="F51" s="773"/>
      <c r="G51" s="630">
        <f t="shared" si="2"/>
        <v>0</v>
      </c>
    </row>
    <row r="52" spans="1:7" x14ac:dyDescent="0.25">
      <c r="A52" s="520"/>
      <c r="B52" s="544"/>
      <c r="F52" s="773"/>
      <c r="G52" s="630" t="str">
        <f t="shared" si="2"/>
        <v xml:space="preserve"> </v>
      </c>
    </row>
    <row r="53" spans="1:7" x14ac:dyDescent="0.25">
      <c r="A53" s="520">
        <f>1+COUNT(A$2:A52)</f>
        <v>9</v>
      </c>
      <c r="B53" s="544"/>
      <c r="C53" s="488" t="s">
        <v>724</v>
      </c>
      <c r="F53" s="773"/>
      <c r="G53" s="630" t="str">
        <f t="shared" si="2"/>
        <v xml:space="preserve"> </v>
      </c>
    </row>
    <row r="54" spans="1:7" ht="63.75" x14ac:dyDescent="0.25">
      <c r="A54" s="520"/>
      <c r="B54" s="544"/>
      <c r="C54" s="488" t="s">
        <v>725</v>
      </c>
      <c r="F54" s="773"/>
      <c r="G54" s="630" t="str">
        <f t="shared" si="2"/>
        <v xml:space="preserve"> </v>
      </c>
    </row>
    <row r="55" spans="1:7" x14ac:dyDescent="0.25">
      <c r="A55" s="520"/>
      <c r="B55" s="544" t="s">
        <v>1100</v>
      </c>
      <c r="C55" s="488" t="s">
        <v>720</v>
      </c>
      <c r="F55" s="773"/>
      <c r="G55" s="630" t="str">
        <f t="shared" si="2"/>
        <v xml:space="preserve"> </v>
      </c>
    </row>
    <row r="56" spans="1:7" x14ac:dyDescent="0.25">
      <c r="A56" s="520"/>
      <c r="B56" s="544" t="s">
        <v>694</v>
      </c>
      <c r="C56" s="488" t="s">
        <v>726</v>
      </c>
      <c r="F56" s="773"/>
      <c r="G56" s="630" t="str">
        <f t="shared" si="2"/>
        <v xml:space="preserve"> </v>
      </c>
    </row>
    <row r="57" spans="1:7" s="371" customFormat="1" x14ac:dyDescent="0.25">
      <c r="A57" s="520"/>
      <c r="B57" s="544"/>
      <c r="C57" s="488" t="s">
        <v>709</v>
      </c>
      <c r="D57" s="509" t="s">
        <v>149</v>
      </c>
      <c r="E57" s="510">
        <v>1</v>
      </c>
      <c r="F57" s="773"/>
      <c r="G57" s="630">
        <f t="shared" si="2"/>
        <v>0</v>
      </c>
    </row>
    <row r="58" spans="1:7" s="371" customFormat="1" x14ac:dyDescent="0.25">
      <c r="A58" s="520"/>
      <c r="B58" s="544"/>
      <c r="C58" s="488"/>
      <c r="D58" s="509"/>
      <c r="E58" s="510"/>
      <c r="F58" s="773"/>
      <c r="G58" s="630"/>
    </row>
    <row r="59" spans="1:7" s="372" customFormat="1" x14ac:dyDescent="0.25">
      <c r="A59" s="522">
        <f>1+COUNT(A$2:A58)</f>
        <v>10</v>
      </c>
      <c r="B59" s="608"/>
      <c r="C59" s="488" t="s">
        <v>727</v>
      </c>
      <c r="D59" s="509"/>
      <c r="E59" s="510"/>
      <c r="F59" s="774"/>
      <c r="G59" s="631" t="str">
        <f t="shared" ref="G59:G84" si="3">IF(E59&lt;&gt;0,E59*F59," ")</f>
        <v xml:space="preserve"> </v>
      </c>
    </row>
    <row r="60" spans="1:7" s="372" customFormat="1" ht="76.5" x14ac:dyDescent="0.25">
      <c r="A60" s="522"/>
      <c r="B60" s="608"/>
      <c r="C60" s="488" t="s">
        <v>728</v>
      </c>
      <c r="D60" s="509"/>
      <c r="E60" s="510"/>
      <c r="F60" s="774"/>
      <c r="G60" s="631" t="str">
        <f t="shared" si="3"/>
        <v xml:space="preserve"> </v>
      </c>
    </row>
    <row r="61" spans="1:7" s="372" customFormat="1" x14ac:dyDescent="0.25">
      <c r="A61" s="522"/>
      <c r="B61" s="608" t="s">
        <v>1101</v>
      </c>
      <c r="C61" s="488" t="s">
        <v>729</v>
      </c>
      <c r="D61" s="509"/>
      <c r="E61" s="510"/>
      <c r="F61" s="774"/>
      <c r="G61" s="631" t="str">
        <f t="shared" si="3"/>
        <v xml:space="preserve"> </v>
      </c>
    </row>
    <row r="62" spans="1:7" s="372" customFormat="1" x14ac:dyDescent="0.25">
      <c r="A62" s="522"/>
      <c r="B62" s="608" t="s">
        <v>700</v>
      </c>
      <c r="C62" s="488" t="s">
        <v>730</v>
      </c>
      <c r="D62" s="509"/>
      <c r="E62" s="510"/>
      <c r="F62" s="774"/>
      <c r="G62" s="631" t="str">
        <f t="shared" si="3"/>
        <v xml:space="preserve"> </v>
      </c>
    </row>
    <row r="63" spans="1:7" s="372" customFormat="1" x14ac:dyDescent="0.25">
      <c r="A63" s="522"/>
      <c r="B63" s="608"/>
      <c r="C63" s="488" t="s">
        <v>731</v>
      </c>
      <c r="D63" s="509"/>
      <c r="E63" s="510"/>
      <c r="F63" s="774"/>
      <c r="G63" s="631" t="str">
        <f t="shared" si="3"/>
        <v xml:space="preserve"> </v>
      </c>
    </row>
    <row r="64" spans="1:7" s="372" customFormat="1" x14ac:dyDescent="0.25">
      <c r="A64" s="522"/>
      <c r="B64" s="608"/>
      <c r="C64" s="488" t="s">
        <v>732</v>
      </c>
      <c r="D64" s="509"/>
      <c r="E64" s="510"/>
      <c r="F64" s="774"/>
      <c r="G64" s="631" t="str">
        <f t="shared" si="3"/>
        <v xml:space="preserve"> </v>
      </c>
    </row>
    <row r="65" spans="1:7" s="372" customFormat="1" x14ac:dyDescent="0.25">
      <c r="A65" s="522"/>
      <c r="B65" s="608"/>
      <c r="C65" s="488" t="s">
        <v>733</v>
      </c>
      <c r="D65" s="509"/>
      <c r="E65" s="510"/>
      <c r="F65" s="774"/>
      <c r="G65" s="631" t="str">
        <f t="shared" si="3"/>
        <v xml:space="preserve"> </v>
      </c>
    </row>
    <row r="66" spans="1:7" s="372" customFormat="1" x14ac:dyDescent="0.25">
      <c r="A66" s="522"/>
      <c r="B66" s="608"/>
      <c r="C66" s="488" t="s">
        <v>709</v>
      </c>
      <c r="D66" s="509" t="s">
        <v>149</v>
      </c>
      <c r="E66" s="510">
        <v>1</v>
      </c>
      <c r="F66" s="774"/>
      <c r="G66" s="631">
        <f t="shared" si="3"/>
        <v>0</v>
      </c>
    </row>
    <row r="67" spans="1:7" x14ac:dyDescent="0.25">
      <c r="G67" s="627" t="str">
        <f t="shared" si="3"/>
        <v xml:space="preserve"> </v>
      </c>
    </row>
    <row r="68" spans="1:7" x14ac:dyDescent="0.25">
      <c r="A68" s="508">
        <f>1+COUNT(A$2:A67)</f>
        <v>11</v>
      </c>
      <c r="C68" s="488" t="s">
        <v>734</v>
      </c>
      <c r="G68" s="627" t="str">
        <f t="shared" si="3"/>
        <v xml:space="preserve"> </v>
      </c>
    </row>
    <row r="69" spans="1:7" ht="38.25" x14ac:dyDescent="0.25">
      <c r="C69" s="488" t="s">
        <v>735</v>
      </c>
      <c r="G69" s="627" t="str">
        <f t="shared" si="3"/>
        <v xml:space="preserve"> </v>
      </c>
    </row>
    <row r="70" spans="1:7" x14ac:dyDescent="0.25">
      <c r="B70" s="599" t="s">
        <v>1101</v>
      </c>
      <c r="C70" s="488" t="s">
        <v>736</v>
      </c>
      <c r="G70" s="627" t="str">
        <f t="shared" si="3"/>
        <v xml:space="preserve"> </v>
      </c>
    </row>
    <row r="71" spans="1:7" x14ac:dyDescent="0.25">
      <c r="B71" s="599" t="s">
        <v>700</v>
      </c>
      <c r="C71" s="488" t="s">
        <v>737</v>
      </c>
      <c r="G71" s="627" t="str">
        <f t="shared" si="3"/>
        <v xml:space="preserve"> </v>
      </c>
    </row>
    <row r="72" spans="1:7" x14ac:dyDescent="0.25">
      <c r="C72" s="488" t="s">
        <v>709</v>
      </c>
      <c r="D72" s="509" t="s">
        <v>149</v>
      </c>
      <c r="E72" s="510">
        <v>1</v>
      </c>
      <c r="G72" s="627">
        <f t="shared" si="3"/>
        <v>0</v>
      </c>
    </row>
    <row r="73" spans="1:7" s="369" customFormat="1" x14ac:dyDescent="0.25">
      <c r="A73" s="508"/>
      <c r="B73" s="599"/>
      <c r="C73" s="488"/>
      <c r="D73" s="509"/>
      <c r="E73" s="510"/>
      <c r="F73" s="770"/>
      <c r="G73" s="627" t="str">
        <f t="shared" si="3"/>
        <v xml:space="preserve"> </v>
      </c>
    </row>
    <row r="74" spans="1:7" s="369" customFormat="1" x14ac:dyDescent="0.25">
      <c r="A74" s="508">
        <f>1+COUNT(A$2:A73)</f>
        <v>12</v>
      </c>
      <c r="B74" s="599"/>
      <c r="C74" s="488" t="s">
        <v>738</v>
      </c>
      <c r="D74" s="509"/>
      <c r="E74" s="510"/>
      <c r="F74" s="770"/>
      <c r="G74" s="627" t="str">
        <f t="shared" si="3"/>
        <v xml:space="preserve"> </v>
      </c>
    </row>
    <row r="75" spans="1:7" s="369" customFormat="1" ht="25.5" x14ac:dyDescent="0.25">
      <c r="A75" s="508"/>
      <c r="B75" s="599"/>
      <c r="C75" s="488" t="s">
        <v>739</v>
      </c>
      <c r="D75" s="509"/>
      <c r="E75" s="510"/>
      <c r="F75" s="770"/>
      <c r="G75" s="627" t="str">
        <f t="shared" si="3"/>
        <v xml:space="preserve"> </v>
      </c>
    </row>
    <row r="76" spans="1:7" s="369" customFormat="1" x14ac:dyDescent="0.25">
      <c r="A76" s="508"/>
      <c r="B76" s="599"/>
      <c r="C76" s="488" t="s">
        <v>709</v>
      </c>
      <c r="D76" s="509"/>
      <c r="E76" s="510"/>
      <c r="F76" s="770"/>
      <c r="G76" s="627" t="str">
        <f t="shared" si="3"/>
        <v xml:space="preserve"> </v>
      </c>
    </row>
    <row r="77" spans="1:7" s="369" customFormat="1" x14ac:dyDescent="0.25">
      <c r="A77" s="508"/>
      <c r="B77" s="599" t="s">
        <v>1101</v>
      </c>
      <c r="C77" s="488" t="s">
        <v>736</v>
      </c>
      <c r="D77" s="509"/>
      <c r="E77" s="510"/>
      <c r="F77" s="770"/>
      <c r="G77" s="627" t="str">
        <f t="shared" si="3"/>
        <v xml:space="preserve"> </v>
      </c>
    </row>
    <row r="78" spans="1:7" s="369" customFormat="1" x14ac:dyDescent="0.25">
      <c r="A78" s="508"/>
      <c r="B78" s="599" t="s">
        <v>700</v>
      </c>
      <c r="C78" s="488" t="s">
        <v>740</v>
      </c>
      <c r="D78" s="509" t="s">
        <v>149</v>
      </c>
      <c r="E78" s="510">
        <v>1</v>
      </c>
      <c r="F78" s="770"/>
      <c r="G78" s="627">
        <f t="shared" si="3"/>
        <v>0</v>
      </c>
    </row>
    <row r="79" spans="1:7" s="369" customFormat="1" x14ac:dyDescent="0.25">
      <c r="A79" s="508"/>
      <c r="B79" s="599"/>
      <c r="C79" s="488"/>
      <c r="D79" s="509"/>
      <c r="E79" s="510"/>
      <c r="F79" s="770"/>
      <c r="G79" s="627" t="str">
        <f t="shared" si="3"/>
        <v xml:space="preserve"> </v>
      </c>
    </row>
    <row r="80" spans="1:7" s="369" customFormat="1" x14ac:dyDescent="0.25">
      <c r="A80" s="508">
        <f>1+COUNT(A$2:A79)</f>
        <v>13</v>
      </c>
      <c r="B80" s="599"/>
      <c r="C80" s="488" t="s">
        <v>741</v>
      </c>
      <c r="D80" s="509"/>
      <c r="E80" s="510"/>
      <c r="F80" s="770"/>
      <c r="G80" s="627" t="str">
        <f t="shared" si="3"/>
        <v xml:space="preserve"> </v>
      </c>
    </row>
    <row r="81" spans="1:7" s="369" customFormat="1" ht="38.25" x14ac:dyDescent="0.25">
      <c r="A81" s="508"/>
      <c r="B81" s="599"/>
      <c r="C81" s="488" t="s">
        <v>742</v>
      </c>
      <c r="D81" s="509"/>
      <c r="E81" s="510"/>
      <c r="F81" s="770"/>
      <c r="G81" s="627" t="str">
        <f t="shared" si="3"/>
        <v xml:space="preserve"> </v>
      </c>
    </row>
    <row r="82" spans="1:7" s="369" customFormat="1" x14ac:dyDescent="0.25">
      <c r="A82" s="508"/>
      <c r="B82" s="599"/>
      <c r="C82" s="488" t="s">
        <v>709</v>
      </c>
      <c r="D82" s="509"/>
      <c r="E82" s="510"/>
      <c r="F82" s="770"/>
      <c r="G82" s="627" t="str">
        <f t="shared" si="3"/>
        <v xml:space="preserve"> </v>
      </c>
    </row>
    <row r="83" spans="1:7" s="369" customFormat="1" x14ac:dyDescent="0.25">
      <c r="A83" s="508"/>
      <c r="B83" s="599" t="s">
        <v>1101</v>
      </c>
      <c r="C83" s="488" t="s">
        <v>736</v>
      </c>
      <c r="D83" s="509"/>
      <c r="E83" s="510"/>
      <c r="F83" s="770"/>
      <c r="G83" s="627" t="str">
        <f t="shared" si="3"/>
        <v xml:space="preserve"> </v>
      </c>
    </row>
    <row r="84" spans="1:7" s="369" customFormat="1" x14ac:dyDescent="0.25">
      <c r="A84" s="508"/>
      <c r="B84" s="599" t="s">
        <v>700</v>
      </c>
      <c r="C84" s="488" t="s">
        <v>740</v>
      </c>
      <c r="D84" s="509" t="s">
        <v>149</v>
      </c>
      <c r="E84" s="510">
        <v>1</v>
      </c>
      <c r="F84" s="770"/>
      <c r="G84" s="627">
        <f t="shared" si="3"/>
        <v>0</v>
      </c>
    </row>
    <row r="85" spans="1:7" s="369" customFormat="1" x14ac:dyDescent="0.25">
      <c r="A85" s="508"/>
      <c r="B85" s="599"/>
      <c r="C85" s="488"/>
      <c r="D85" s="509"/>
      <c r="E85" s="510"/>
      <c r="F85" s="770"/>
      <c r="G85" s="627"/>
    </row>
    <row r="86" spans="1:7" x14ac:dyDescent="0.25">
      <c r="A86" s="508">
        <f>1+COUNT(A$2:A85)</f>
        <v>14</v>
      </c>
      <c r="B86" s="607"/>
      <c r="C86" s="488" t="s">
        <v>743</v>
      </c>
      <c r="F86" s="772"/>
      <c r="G86" s="629"/>
    </row>
    <row r="87" spans="1:7" ht="63.75" x14ac:dyDescent="0.25">
      <c r="A87" s="516"/>
      <c r="B87" s="607"/>
      <c r="C87" s="488" t="s">
        <v>744</v>
      </c>
      <c r="F87" s="772"/>
      <c r="G87" s="629" t="str">
        <f>IF(E87&lt;&gt;0,E87*F87," ")</f>
        <v xml:space="preserve"> </v>
      </c>
    </row>
    <row r="88" spans="1:7" x14ac:dyDescent="0.25">
      <c r="A88" s="516"/>
      <c r="B88" s="607"/>
      <c r="C88" s="488" t="s">
        <v>709</v>
      </c>
      <c r="F88" s="772"/>
      <c r="G88" s="629"/>
    </row>
    <row r="89" spans="1:7" x14ac:dyDescent="0.25">
      <c r="A89" s="516"/>
      <c r="B89" s="607" t="s">
        <v>1101</v>
      </c>
      <c r="F89" s="772"/>
      <c r="G89" s="629" t="str">
        <f t="shared" ref="G89:G116" si="4">IF(E89&lt;&gt;0,E89*F89," ")</f>
        <v xml:space="preserve"> </v>
      </c>
    </row>
    <row r="90" spans="1:7" x14ac:dyDescent="0.25">
      <c r="A90" s="516"/>
      <c r="B90" s="607" t="s">
        <v>700</v>
      </c>
      <c r="C90" s="488" t="s">
        <v>745</v>
      </c>
      <c r="D90" s="509" t="s">
        <v>480</v>
      </c>
      <c r="E90" s="510">
        <v>25</v>
      </c>
      <c r="F90" s="772"/>
      <c r="G90" s="629">
        <f t="shared" si="4"/>
        <v>0</v>
      </c>
    </row>
    <row r="91" spans="1:7" x14ac:dyDescent="0.25">
      <c r="A91" s="516"/>
      <c r="B91" s="607"/>
      <c r="F91" s="772"/>
      <c r="G91" s="629" t="str">
        <f t="shared" si="4"/>
        <v xml:space="preserve"> </v>
      </c>
    </row>
    <row r="92" spans="1:7" x14ac:dyDescent="0.25">
      <c r="A92" s="508">
        <f>1+COUNT(A$2:A91)</f>
        <v>15</v>
      </c>
      <c r="B92" s="607"/>
      <c r="C92" s="488" t="s">
        <v>746</v>
      </c>
      <c r="F92" s="772"/>
      <c r="G92" s="629" t="str">
        <f t="shared" si="4"/>
        <v xml:space="preserve"> </v>
      </c>
    </row>
    <row r="93" spans="1:7" ht="63.75" x14ac:dyDescent="0.25">
      <c r="A93" s="516"/>
      <c r="B93" s="607"/>
      <c r="C93" s="488" t="s">
        <v>747</v>
      </c>
      <c r="F93" s="772"/>
      <c r="G93" s="629" t="str">
        <f t="shared" si="4"/>
        <v xml:space="preserve"> </v>
      </c>
    </row>
    <row r="94" spans="1:7" x14ac:dyDescent="0.25">
      <c r="A94" s="516"/>
      <c r="B94" s="607"/>
      <c r="C94" s="488" t="s">
        <v>699</v>
      </c>
      <c r="F94" s="772"/>
      <c r="G94" s="629" t="str">
        <f t="shared" si="4"/>
        <v xml:space="preserve"> </v>
      </c>
    </row>
    <row r="95" spans="1:7" x14ac:dyDescent="0.25">
      <c r="A95" s="516"/>
      <c r="B95" s="607" t="s">
        <v>1100</v>
      </c>
      <c r="C95" s="488" t="s">
        <v>748</v>
      </c>
      <c r="F95" s="772"/>
      <c r="G95" s="629" t="str">
        <f t="shared" si="4"/>
        <v xml:space="preserve"> </v>
      </c>
    </row>
    <row r="96" spans="1:7" x14ac:dyDescent="0.25">
      <c r="A96" s="516"/>
      <c r="B96" s="607" t="s">
        <v>694</v>
      </c>
      <c r="C96" s="488" t="s">
        <v>749</v>
      </c>
      <c r="D96" s="509" t="s">
        <v>480</v>
      </c>
      <c r="E96" s="510">
        <v>25</v>
      </c>
      <c r="F96" s="772"/>
      <c r="G96" s="629">
        <f t="shared" si="4"/>
        <v>0</v>
      </c>
    </row>
    <row r="97" spans="1:7" x14ac:dyDescent="0.25">
      <c r="A97" s="516"/>
      <c r="B97" s="607"/>
      <c r="F97" s="772"/>
      <c r="G97" s="629" t="str">
        <f>IF(E97&lt;&gt;0,E97*F97," ")</f>
        <v xml:space="preserve"> </v>
      </c>
    </row>
    <row r="98" spans="1:7" ht="13.7" customHeight="1" x14ac:dyDescent="0.25">
      <c r="A98" s="508">
        <f>1+COUNT(A$2:A97)</f>
        <v>16</v>
      </c>
      <c r="C98" s="523" t="s">
        <v>750</v>
      </c>
      <c r="D98" s="524"/>
      <c r="E98" s="525"/>
      <c r="F98" s="775"/>
      <c r="G98" s="526"/>
    </row>
    <row r="99" spans="1:7" ht="63.75" x14ac:dyDescent="0.25">
      <c r="C99" s="523" t="s">
        <v>751</v>
      </c>
      <c r="D99" s="524"/>
      <c r="E99" s="525"/>
      <c r="F99" s="775"/>
      <c r="G99" s="526"/>
    </row>
    <row r="100" spans="1:7" s="373" customFormat="1" x14ac:dyDescent="0.25">
      <c r="A100" s="508"/>
      <c r="B100" s="599" t="s">
        <v>1100</v>
      </c>
      <c r="C100" s="488"/>
      <c r="D100" s="509"/>
      <c r="E100" s="510"/>
      <c r="F100" s="770"/>
      <c r="G100" s="627"/>
    </row>
    <row r="101" spans="1:7" s="373" customFormat="1" x14ac:dyDescent="0.25">
      <c r="A101" s="508"/>
      <c r="B101" s="599" t="s">
        <v>700</v>
      </c>
      <c r="C101" s="488" t="s">
        <v>752</v>
      </c>
      <c r="D101" s="509"/>
      <c r="E101" s="510"/>
      <c r="F101" s="770"/>
      <c r="G101" s="627"/>
    </row>
    <row r="102" spans="1:7" s="373" customFormat="1" x14ac:dyDescent="0.25">
      <c r="A102" s="508"/>
      <c r="B102" s="599"/>
      <c r="C102" s="488" t="s">
        <v>699</v>
      </c>
      <c r="D102" s="509" t="s">
        <v>480</v>
      </c>
      <c r="E102" s="510">
        <v>15</v>
      </c>
      <c r="F102" s="770"/>
      <c r="G102" s="627">
        <f>IF(E102&lt;&gt;0,E102*F102," ")</f>
        <v>0</v>
      </c>
    </row>
    <row r="103" spans="1:7" x14ac:dyDescent="0.25">
      <c r="A103" s="520"/>
      <c r="B103" s="544"/>
      <c r="F103" s="773"/>
      <c r="G103" s="630" t="str">
        <f t="shared" si="4"/>
        <v xml:space="preserve"> </v>
      </c>
    </row>
    <row r="104" spans="1:7" x14ac:dyDescent="0.25">
      <c r="A104" s="520">
        <f>1+COUNT(A$2:A103)</f>
        <v>17</v>
      </c>
      <c r="B104" s="544"/>
      <c r="C104" s="488" t="s">
        <v>753</v>
      </c>
      <c r="F104" s="773"/>
      <c r="G104" s="630" t="str">
        <f t="shared" si="4"/>
        <v xml:space="preserve"> </v>
      </c>
    </row>
    <row r="105" spans="1:7" ht="51" x14ac:dyDescent="0.25">
      <c r="A105" s="520"/>
      <c r="B105" s="544"/>
      <c r="C105" s="488" t="s">
        <v>754</v>
      </c>
      <c r="F105" s="773"/>
      <c r="G105" s="630" t="str">
        <f t="shared" si="4"/>
        <v xml:space="preserve"> </v>
      </c>
    </row>
    <row r="106" spans="1:7" x14ac:dyDescent="0.25">
      <c r="A106" s="520"/>
      <c r="B106" s="544"/>
      <c r="C106" s="488" t="s">
        <v>709</v>
      </c>
      <c r="F106" s="773"/>
      <c r="G106" s="630" t="str">
        <f t="shared" si="4"/>
        <v xml:space="preserve"> </v>
      </c>
    </row>
    <row r="107" spans="1:7" x14ac:dyDescent="0.25">
      <c r="A107" s="520"/>
      <c r="B107" s="544" t="s">
        <v>1100</v>
      </c>
      <c r="C107" s="488" t="s">
        <v>755</v>
      </c>
      <c r="F107" s="773"/>
      <c r="G107" s="630" t="str">
        <f t="shared" si="4"/>
        <v xml:space="preserve"> </v>
      </c>
    </row>
    <row r="108" spans="1:7" x14ac:dyDescent="0.25">
      <c r="A108" s="520"/>
      <c r="B108" s="544" t="s">
        <v>694</v>
      </c>
      <c r="C108" s="488" t="s">
        <v>756</v>
      </c>
      <c r="D108" s="509" t="s">
        <v>480</v>
      </c>
      <c r="E108" s="510">
        <v>25</v>
      </c>
      <c r="F108" s="773"/>
      <c r="G108" s="630">
        <f t="shared" si="4"/>
        <v>0</v>
      </c>
    </row>
    <row r="109" spans="1:7" x14ac:dyDescent="0.25">
      <c r="A109" s="520"/>
      <c r="B109" s="544" t="s">
        <v>694</v>
      </c>
      <c r="C109" s="488" t="s">
        <v>757</v>
      </c>
      <c r="D109" s="509" t="s">
        <v>480</v>
      </c>
      <c r="E109" s="510">
        <v>5</v>
      </c>
      <c r="F109" s="773"/>
      <c r="G109" s="630">
        <f t="shared" si="4"/>
        <v>0</v>
      </c>
    </row>
    <row r="110" spans="1:7" x14ac:dyDescent="0.25">
      <c r="A110" s="520"/>
      <c r="B110" s="544" t="s">
        <v>694</v>
      </c>
      <c r="C110" s="488" t="s">
        <v>758</v>
      </c>
      <c r="D110" s="509" t="s">
        <v>480</v>
      </c>
      <c r="E110" s="510">
        <v>5</v>
      </c>
      <c r="F110" s="773"/>
      <c r="G110" s="630">
        <f t="shared" si="4"/>
        <v>0</v>
      </c>
    </row>
    <row r="111" spans="1:7" x14ac:dyDescent="0.25">
      <c r="A111" s="520"/>
      <c r="B111" s="544"/>
      <c r="G111" s="526" t="str">
        <f t="shared" si="4"/>
        <v xml:space="preserve"> </v>
      </c>
    </row>
    <row r="112" spans="1:7" x14ac:dyDescent="0.25">
      <c r="A112" s="520">
        <f>1+COUNT(A$2:A111)</f>
        <v>18</v>
      </c>
      <c r="B112" s="544"/>
      <c r="C112" s="488" t="s">
        <v>746</v>
      </c>
      <c r="G112" s="526" t="str">
        <f t="shared" si="4"/>
        <v xml:space="preserve"> </v>
      </c>
    </row>
    <row r="113" spans="1:7" ht="50.25" customHeight="1" x14ac:dyDescent="0.25">
      <c r="A113" s="520"/>
      <c r="B113" s="544"/>
      <c r="C113" s="488" t="s">
        <v>759</v>
      </c>
      <c r="G113" s="526" t="str">
        <f t="shared" si="4"/>
        <v xml:space="preserve"> </v>
      </c>
    </row>
    <row r="114" spans="1:7" x14ac:dyDescent="0.25">
      <c r="A114" s="520"/>
      <c r="B114" s="544"/>
      <c r="C114" s="488" t="s">
        <v>699</v>
      </c>
      <c r="G114" s="526" t="str">
        <f t="shared" si="4"/>
        <v xml:space="preserve"> </v>
      </c>
    </row>
    <row r="115" spans="1:7" x14ac:dyDescent="0.25">
      <c r="A115" s="520"/>
      <c r="B115" s="544" t="s">
        <v>1100</v>
      </c>
      <c r="C115" s="488" t="s">
        <v>748</v>
      </c>
      <c r="G115" s="526" t="str">
        <f t="shared" si="4"/>
        <v xml:space="preserve"> </v>
      </c>
    </row>
    <row r="116" spans="1:7" x14ac:dyDescent="0.25">
      <c r="A116" s="520"/>
      <c r="B116" s="544" t="s">
        <v>694</v>
      </c>
      <c r="C116" s="488" t="s">
        <v>760</v>
      </c>
      <c r="D116" s="509" t="s">
        <v>480</v>
      </c>
      <c r="E116" s="510">
        <v>25</v>
      </c>
      <c r="G116" s="526">
        <f t="shared" si="4"/>
        <v>0</v>
      </c>
    </row>
    <row r="117" spans="1:7" s="370" customFormat="1" x14ac:dyDescent="0.25">
      <c r="A117" s="527"/>
      <c r="B117" s="598"/>
      <c r="C117" s="513"/>
      <c r="D117" s="514"/>
      <c r="E117" s="515"/>
      <c r="F117" s="776"/>
      <c r="G117" s="632"/>
    </row>
    <row r="118" spans="1:7" s="374" customFormat="1" x14ac:dyDescent="0.25">
      <c r="A118" s="527">
        <f>1+COUNT(A$2:A117)</f>
        <v>19</v>
      </c>
      <c r="B118" s="598"/>
      <c r="C118" s="513" t="s">
        <v>761</v>
      </c>
      <c r="D118" s="514"/>
      <c r="E118" s="515"/>
      <c r="F118" s="776"/>
      <c r="G118" s="632" t="str">
        <f t="shared" ref="G118:G145" si="5">IF(E118&lt;&gt;0,E118*F118," ")</f>
        <v xml:space="preserve"> </v>
      </c>
    </row>
    <row r="119" spans="1:7" s="374" customFormat="1" ht="15.75" customHeight="1" x14ac:dyDescent="0.25">
      <c r="A119" s="527"/>
      <c r="B119" s="598"/>
      <c r="C119" s="513" t="s">
        <v>762</v>
      </c>
      <c r="D119" s="514"/>
      <c r="E119" s="515"/>
      <c r="F119" s="776"/>
      <c r="G119" s="632" t="str">
        <f t="shared" si="5"/>
        <v xml:space="preserve"> </v>
      </c>
    </row>
    <row r="120" spans="1:7" s="374" customFormat="1" x14ac:dyDescent="0.25">
      <c r="A120" s="527"/>
      <c r="B120" s="598" t="s">
        <v>1101</v>
      </c>
      <c r="C120" s="513" t="s">
        <v>763</v>
      </c>
      <c r="D120" s="514"/>
      <c r="E120" s="515"/>
      <c r="F120" s="776"/>
      <c r="G120" s="632" t="str">
        <f t="shared" si="5"/>
        <v xml:space="preserve"> </v>
      </c>
    </row>
    <row r="121" spans="1:7" s="374" customFormat="1" x14ac:dyDescent="0.25">
      <c r="A121" s="527"/>
      <c r="B121" s="598" t="s">
        <v>700</v>
      </c>
      <c r="C121" s="513" t="s">
        <v>764</v>
      </c>
      <c r="D121" s="514"/>
      <c r="E121" s="515"/>
      <c r="F121" s="776"/>
      <c r="G121" s="632" t="str">
        <f t="shared" si="5"/>
        <v xml:space="preserve"> </v>
      </c>
    </row>
    <row r="122" spans="1:7" s="374" customFormat="1" x14ac:dyDescent="0.25">
      <c r="A122" s="527"/>
      <c r="B122" s="598"/>
      <c r="C122" s="513" t="s">
        <v>709</v>
      </c>
      <c r="D122" s="514" t="s">
        <v>149</v>
      </c>
      <c r="E122" s="515">
        <v>1</v>
      </c>
      <c r="F122" s="776"/>
      <c r="G122" s="632">
        <f t="shared" si="5"/>
        <v>0</v>
      </c>
    </row>
    <row r="123" spans="1:7" s="375" customFormat="1" x14ac:dyDescent="0.25">
      <c r="A123" s="530"/>
      <c r="B123" s="530"/>
      <c r="C123" s="531"/>
      <c r="D123" s="532"/>
      <c r="E123" s="533"/>
      <c r="F123" s="777"/>
      <c r="G123" s="534"/>
    </row>
    <row r="124" spans="1:7" s="376" customFormat="1" x14ac:dyDescent="0.25">
      <c r="A124" s="508">
        <f>1+COUNT(A$2:A123)</f>
        <v>20</v>
      </c>
      <c r="B124" s="535"/>
      <c r="C124" s="536" t="s">
        <v>765</v>
      </c>
      <c r="D124" s="537"/>
      <c r="E124" s="538"/>
      <c r="F124" s="778"/>
      <c r="G124" s="539"/>
    </row>
    <row r="125" spans="1:7" s="376" customFormat="1" ht="38.25" x14ac:dyDescent="0.25">
      <c r="A125" s="540"/>
      <c r="B125" s="535"/>
      <c r="C125" s="536" t="s">
        <v>766</v>
      </c>
      <c r="D125" s="537"/>
      <c r="E125" s="541"/>
      <c r="F125" s="778"/>
      <c r="G125" s="539"/>
    </row>
    <row r="126" spans="1:7" s="376" customFormat="1" x14ac:dyDescent="0.25">
      <c r="A126" s="540"/>
      <c r="B126" s="542" t="s">
        <v>1101</v>
      </c>
      <c r="C126" s="536" t="s">
        <v>767</v>
      </c>
      <c r="D126" s="537"/>
      <c r="E126" s="541"/>
      <c r="F126" s="778"/>
      <c r="G126" s="539"/>
    </row>
    <row r="127" spans="1:7" s="376" customFormat="1" x14ac:dyDescent="0.25">
      <c r="A127" s="540"/>
      <c r="B127" s="542" t="s">
        <v>700</v>
      </c>
      <c r="C127" s="536" t="s">
        <v>768</v>
      </c>
      <c r="D127" s="537"/>
      <c r="E127" s="541"/>
      <c r="F127" s="778"/>
      <c r="G127" s="539"/>
    </row>
    <row r="128" spans="1:7" s="376" customFormat="1" x14ac:dyDescent="0.25">
      <c r="A128" s="540"/>
      <c r="B128" s="543"/>
      <c r="C128" s="543" t="s">
        <v>709</v>
      </c>
      <c r="D128" s="537" t="s">
        <v>149</v>
      </c>
      <c r="E128" s="515">
        <v>2</v>
      </c>
      <c r="F128" s="778"/>
      <c r="G128" s="632">
        <f>IF(E128&lt;&gt;0,E128*F128," ")</f>
        <v>0</v>
      </c>
    </row>
    <row r="130" spans="1:7" s="369" customFormat="1" x14ac:dyDescent="0.25">
      <c r="A130" s="508">
        <f>1+COUNT(A$2:A129)</f>
        <v>21</v>
      </c>
      <c r="B130" s="599"/>
      <c r="C130" s="488" t="s">
        <v>769</v>
      </c>
      <c r="D130" s="509"/>
      <c r="E130" s="510"/>
      <c r="F130" s="770"/>
      <c r="G130" s="627" t="str">
        <f>IF(E130&lt;&gt;0,E130*F130," ")</f>
        <v xml:space="preserve"> </v>
      </c>
    </row>
    <row r="131" spans="1:7" s="369" customFormat="1" ht="25.5" x14ac:dyDescent="0.25">
      <c r="A131" s="508"/>
      <c r="B131" s="599"/>
      <c r="C131" s="488" t="s">
        <v>770</v>
      </c>
      <c r="D131" s="509"/>
      <c r="E131" s="510"/>
      <c r="F131" s="770"/>
      <c r="G131" s="627" t="str">
        <f>IF(E131&lt;&gt;0,E131*F131," ")</f>
        <v xml:space="preserve"> </v>
      </c>
    </row>
    <row r="132" spans="1:7" s="369" customFormat="1" x14ac:dyDescent="0.25">
      <c r="A132" s="508"/>
      <c r="B132" s="599" t="s">
        <v>1101</v>
      </c>
      <c r="C132" s="488" t="s">
        <v>771</v>
      </c>
      <c r="D132" s="509"/>
      <c r="E132" s="510"/>
      <c r="F132" s="770"/>
      <c r="G132" s="627" t="str">
        <f>IF(E132&lt;&gt;0,E132*F132," ")</f>
        <v xml:space="preserve"> </v>
      </c>
    </row>
    <row r="133" spans="1:7" s="369" customFormat="1" x14ac:dyDescent="0.25">
      <c r="A133" s="508"/>
      <c r="B133" s="599" t="s">
        <v>700</v>
      </c>
      <c r="C133" s="488" t="s">
        <v>772</v>
      </c>
      <c r="D133" s="509"/>
      <c r="E133" s="510"/>
      <c r="F133" s="770"/>
      <c r="G133" s="627" t="str">
        <f>IF(E133&lt;&gt;0,E133*F133," ")</f>
        <v xml:space="preserve"> </v>
      </c>
    </row>
    <row r="134" spans="1:7" s="369" customFormat="1" x14ac:dyDescent="0.25">
      <c r="A134" s="508"/>
      <c r="B134" s="599"/>
      <c r="C134" s="488" t="s">
        <v>709</v>
      </c>
      <c r="D134" s="509" t="s">
        <v>149</v>
      </c>
      <c r="E134" s="510">
        <v>1</v>
      </c>
      <c r="F134" s="770"/>
      <c r="G134" s="627">
        <f>IF(E134&lt;&gt;0,E134*F134," ")</f>
        <v>0</v>
      </c>
    </row>
    <row r="135" spans="1:7" s="369" customFormat="1" x14ac:dyDescent="0.25">
      <c r="A135" s="508"/>
      <c r="B135" s="599"/>
      <c r="C135" s="488"/>
      <c r="D135" s="509"/>
      <c r="E135" s="510"/>
      <c r="F135" s="770"/>
      <c r="G135" s="627" t="str">
        <f t="shared" si="5"/>
        <v xml:space="preserve"> </v>
      </c>
    </row>
    <row r="136" spans="1:7" s="369" customFormat="1" x14ac:dyDescent="0.25">
      <c r="A136" s="508">
        <f>1+COUNT(A$2:A135)</f>
        <v>22</v>
      </c>
      <c r="B136" s="599"/>
      <c r="C136" s="488" t="s">
        <v>773</v>
      </c>
      <c r="D136" s="509"/>
      <c r="E136" s="510"/>
      <c r="F136" s="770"/>
      <c r="G136" s="627" t="str">
        <f t="shared" si="5"/>
        <v xml:space="preserve"> </v>
      </c>
    </row>
    <row r="137" spans="1:7" s="369" customFormat="1" ht="63.75" x14ac:dyDescent="0.25">
      <c r="A137" s="508"/>
      <c r="B137" s="599"/>
      <c r="C137" s="488" t="s">
        <v>774</v>
      </c>
      <c r="D137" s="509"/>
      <c r="E137" s="510"/>
      <c r="F137" s="770"/>
      <c r="G137" s="627" t="str">
        <f t="shared" si="5"/>
        <v xml:space="preserve"> </v>
      </c>
    </row>
    <row r="138" spans="1:7" s="369" customFormat="1" x14ac:dyDescent="0.25">
      <c r="A138" s="508"/>
      <c r="B138" s="599"/>
      <c r="C138" s="488" t="s">
        <v>709</v>
      </c>
      <c r="D138" s="509" t="s">
        <v>283</v>
      </c>
      <c r="E138" s="510">
        <v>5</v>
      </c>
      <c r="F138" s="770"/>
      <c r="G138" s="627">
        <f t="shared" si="5"/>
        <v>0</v>
      </c>
    </row>
    <row r="139" spans="1:7" s="369" customFormat="1" x14ac:dyDescent="0.25">
      <c r="A139" s="508"/>
      <c r="B139" s="599"/>
      <c r="C139" s="488"/>
      <c r="D139" s="509"/>
      <c r="E139" s="510"/>
      <c r="F139" s="770"/>
      <c r="G139" s="627" t="str">
        <f t="shared" si="5"/>
        <v xml:space="preserve"> </v>
      </c>
    </row>
    <row r="140" spans="1:7" x14ac:dyDescent="0.25">
      <c r="A140" s="508">
        <f>1+COUNT(A$2:A139)</f>
        <v>23</v>
      </c>
      <c r="C140" s="488" t="s">
        <v>775</v>
      </c>
      <c r="G140" s="627" t="str">
        <f t="shared" si="5"/>
        <v xml:space="preserve"> </v>
      </c>
    </row>
    <row r="141" spans="1:7" ht="25.5" x14ac:dyDescent="0.25">
      <c r="C141" s="488" t="s">
        <v>776</v>
      </c>
      <c r="G141" s="627" t="str">
        <f t="shared" si="5"/>
        <v xml:space="preserve"> </v>
      </c>
    </row>
    <row r="142" spans="1:7" x14ac:dyDescent="0.25">
      <c r="B142" s="599" t="s">
        <v>700</v>
      </c>
      <c r="C142" s="488" t="s">
        <v>777</v>
      </c>
      <c r="D142" s="509" t="s">
        <v>149</v>
      </c>
      <c r="E142" s="510">
        <v>1</v>
      </c>
      <c r="G142" s="627">
        <f t="shared" si="5"/>
        <v>0</v>
      </c>
    </row>
    <row r="143" spans="1:7" x14ac:dyDescent="0.25">
      <c r="B143" s="599" t="s">
        <v>700</v>
      </c>
      <c r="C143" s="488" t="s">
        <v>778</v>
      </c>
      <c r="D143" s="509" t="s">
        <v>149</v>
      </c>
      <c r="E143" s="510">
        <v>1</v>
      </c>
      <c r="G143" s="627">
        <f t="shared" si="5"/>
        <v>0</v>
      </c>
    </row>
    <row r="144" spans="1:7" s="369" customFormat="1" x14ac:dyDescent="0.25">
      <c r="A144" s="508"/>
      <c r="B144" s="599"/>
      <c r="C144" s="488"/>
      <c r="D144" s="509"/>
      <c r="E144" s="510"/>
      <c r="F144" s="770"/>
      <c r="G144" s="627" t="str">
        <f t="shared" si="5"/>
        <v xml:space="preserve"> </v>
      </c>
    </row>
    <row r="145" spans="1:7" x14ac:dyDescent="0.25">
      <c r="A145" s="522">
        <f>1+COUNT(A$2:A144)</f>
        <v>24</v>
      </c>
      <c r="B145" s="544"/>
      <c r="C145" s="488" t="s">
        <v>779</v>
      </c>
      <c r="F145" s="773"/>
      <c r="G145" s="630" t="str">
        <f t="shared" si="5"/>
        <v xml:space="preserve"> </v>
      </c>
    </row>
    <row r="146" spans="1:7" ht="25.5" customHeight="1" x14ac:dyDescent="0.25">
      <c r="A146" s="520"/>
      <c r="B146" s="544"/>
      <c r="C146" s="488" t="s">
        <v>780</v>
      </c>
      <c r="F146" s="773"/>
      <c r="G146" s="630"/>
    </row>
    <row r="147" spans="1:7" x14ac:dyDescent="0.25">
      <c r="A147" s="520"/>
      <c r="B147" s="544"/>
      <c r="C147" s="488" t="s">
        <v>781</v>
      </c>
      <c r="D147" s="509" t="s">
        <v>149</v>
      </c>
      <c r="E147" s="510">
        <v>1</v>
      </c>
      <c r="F147" s="773"/>
      <c r="G147" s="630">
        <f>IF(E147&lt;&gt;0,E147*F147," ")</f>
        <v>0</v>
      </c>
    </row>
    <row r="148" spans="1:7" x14ac:dyDescent="0.25">
      <c r="G148" s="627" t="str">
        <f>IF(E148&lt;&gt;0,E148*F148," ")</f>
        <v xml:space="preserve"> </v>
      </c>
    </row>
    <row r="149" spans="1:7" x14ac:dyDescent="0.25">
      <c r="A149" s="545"/>
      <c r="B149" s="605"/>
      <c r="C149" s="621" t="s">
        <v>782</v>
      </c>
      <c r="D149" s="622"/>
      <c r="E149" s="623"/>
      <c r="F149" s="779"/>
      <c r="G149" s="633">
        <f>SUM(G3:G148)</f>
        <v>0</v>
      </c>
    </row>
    <row r="151" spans="1:7" x14ac:dyDescent="0.25">
      <c r="A151" s="508">
        <f>1+COUNT(A$2:A150)</f>
        <v>25</v>
      </c>
      <c r="C151" s="488" t="s">
        <v>783</v>
      </c>
      <c r="D151" s="509" t="s">
        <v>784</v>
      </c>
      <c r="E151" s="510">
        <v>3</v>
      </c>
      <c r="G151" s="627">
        <f>G149*E151/100</f>
        <v>0</v>
      </c>
    </row>
    <row r="153" spans="1:7" ht="25.5" x14ac:dyDescent="0.25">
      <c r="A153" s="508">
        <f>1+COUNT(A$2:A152)</f>
        <v>26</v>
      </c>
      <c r="C153" s="488" t="s">
        <v>785</v>
      </c>
      <c r="D153" s="509" t="s">
        <v>784</v>
      </c>
      <c r="E153" s="510">
        <v>2</v>
      </c>
      <c r="G153" s="627">
        <f>G149*E153/100</f>
        <v>0</v>
      </c>
    </row>
    <row r="155" spans="1:7" ht="38.25" x14ac:dyDescent="0.25">
      <c r="A155" s="508">
        <f>1+COUNT(A$2:A154)</f>
        <v>27</v>
      </c>
      <c r="C155" s="488" t="s">
        <v>786</v>
      </c>
      <c r="D155" s="509" t="s">
        <v>784</v>
      </c>
      <c r="E155" s="510">
        <v>4</v>
      </c>
      <c r="G155" s="627">
        <f>G149*E155/100</f>
        <v>0</v>
      </c>
    </row>
    <row r="156" spans="1:7" s="369" customFormat="1" x14ac:dyDescent="0.25">
      <c r="A156" s="545"/>
      <c r="B156" s="605"/>
      <c r="C156" s="621" t="str">
        <f>C1</f>
        <v>NOTRANJI VODOVOD</v>
      </c>
      <c r="D156" s="622"/>
      <c r="E156" s="623"/>
      <c r="F156" s="779"/>
      <c r="G156" s="633">
        <f>SUM(G149:G155)</f>
        <v>0</v>
      </c>
    </row>
  </sheetData>
  <sheetProtection sheet="1" formatCells="0" formatColumns="0" formatRows="0" selectLockedCells="1" sort="0"/>
  <pageMargins left="0.98425196850393704" right="0.39370078740157483" top="0.59055118110236227" bottom="0.59055118110236227" header="0.19685039370078741" footer="0.19685039370078741"/>
  <pageSetup paperSize="9" orientation="portrait" blackAndWhite="1" r:id="rId1"/>
  <headerFooter alignWithMargins="0">
    <oddHeader>&amp;R             PINSS d.o.o. Nova Gorica</oddHeader>
    <oddFooter>&amp;L             &amp;F&amp;RStran &amp;P (&amp;N)</oddFooter>
  </headerFooter>
  <rowBreaks count="1" manualBreakCount="1">
    <brk id="33" max="6"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G103"/>
  <sheetViews>
    <sheetView view="pageBreakPreview" zoomScaleNormal="100" zoomScaleSheetLayoutView="100" workbookViewId="0">
      <pane ySplit="1" topLeftCell="A2" activePane="bottomLeft" state="frozenSplit"/>
      <selection activeCell="D12" sqref="D12"/>
      <selection pane="bottomLeft" activeCell="F12" sqref="F12"/>
    </sheetView>
  </sheetViews>
  <sheetFormatPr defaultColWidth="7.7109375" defaultRowHeight="13.5" x14ac:dyDescent="0.25"/>
  <cols>
    <col min="1" max="1" width="4.85546875" style="508" customWidth="1"/>
    <col min="2" max="2" width="7.5703125" style="599" customWidth="1"/>
    <col min="3" max="3" width="42.28515625" style="488" customWidth="1"/>
    <col min="4" max="4" width="5.7109375" style="509" customWidth="1"/>
    <col min="5" max="5" width="6.42578125" style="510" customWidth="1"/>
    <col min="6" max="6" width="9" style="770" customWidth="1"/>
    <col min="7" max="7" width="9" style="511" customWidth="1"/>
    <col min="8" max="256" width="7.7109375" style="377"/>
    <col min="257" max="258" width="4.85546875" style="377" customWidth="1"/>
    <col min="259" max="259" width="42.28515625" style="377" customWidth="1"/>
    <col min="260" max="260" width="5.7109375" style="377" customWidth="1"/>
    <col min="261" max="261" width="6.42578125" style="377" customWidth="1"/>
    <col min="262" max="263" width="9" style="377" customWidth="1"/>
    <col min="264" max="512" width="7.7109375" style="377"/>
    <col min="513" max="514" width="4.85546875" style="377" customWidth="1"/>
    <col min="515" max="515" width="42.28515625" style="377" customWidth="1"/>
    <col min="516" max="516" width="5.7109375" style="377" customWidth="1"/>
    <col min="517" max="517" width="6.42578125" style="377" customWidth="1"/>
    <col min="518" max="519" width="9" style="377" customWidth="1"/>
    <col min="520" max="768" width="7.7109375" style="377"/>
    <col min="769" max="770" width="4.85546875" style="377" customWidth="1"/>
    <col min="771" max="771" width="42.28515625" style="377" customWidth="1"/>
    <col min="772" max="772" width="5.7109375" style="377" customWidth="1"/>
    <col min="773" max="773" width="6.42578125" style="377" customWidth="1"/>
    <col min="774" max="775" width="9" style="377" customWidth="1"/>
    <col min="776" max="1024" width="7.7109375" style="377"/>
    <col min="1025" max="1026" width="4.85546875" style="377" customWidth="1"/>
    <col min="1027" max="1027" width="42.28515625" style="377" customWidth="1"/>
    <col min="1028" max="1028" width="5.7109375" style="377" customWidth="1"/>
    <col min="1029" max="1029" width="6.42578125" style="377" customWidth="1"/>
    <col min="1030" max="1031" width="9" style="377" customWidth="1"/>
    <col min="1032" max="1280" width="7.7109375" style="377"/>
    <col min="1281" max="1282" width="4.85546875" style="377" customWidth="1"/>
    <col min="1283" max="1283" width="42.28515625" style="377" customWidth="1"/>
    <col min="1284" max="1284" width="5.7109375" style="377" customWidth="1"/>
    <col min="1285" max="1285" width="6.42578125" style="377" customWidth="1"/>
    <col min="1286" max="1287" width="9" style="377" customWidth="1"/>
    <col min="1288" max="1536" width="7.7109375" style="377"/>
    <col min="1537" max="1538" width="4.85546875" style="377" customWidth="1"/>
    <col min="1539" max="1539" width="42.28515625" style="377" customWidth="1"/>
    <col min="1540" max="1540" width="5.7109375" style="377" customWidth="1"/>
    <col min="1541" max="1541" width="6.42578125" style="377" customWidth="1"/>
    <col min="1542" max="1543" width="9" style="377" customWidth="1"/>
    <col min="1544" max="1792" width="7.7109375" style="377"/>
    <col min="1793" max="1794" width="4.85546875" style="377" customWidth="1"/>
    <col min="1795" max="1795" width="42.28515625" style="377" customWidth="1"/>
    <col min="1796" max="1796" width="5.7109375" style="377" customWidth="1"/>
    <col min="1797" max="1797" width="6.42578125" style="377" customWidth="1"/>
    <col min="1798" max="1799" width="9" style="377" customWidth="1"/>
    <col min="1800" max="2048" width="7.7109375" style="377"/>
    <col min="2049" max="2050" width="4.85546875" style="377" customWidth="1"/>
    <col min="2051" max="2051" width="42.28515625" style="377" customWidth="1"/>
    <col min="2052" max="2052" width="5.7109375" style="377" customWidth="1"/>
    <col min="2053" max="2053" width="6.42578125" style="377" customWidth="1"/>
    <col min="2054" max="2055" width="9" style="377" customWidth="1"/>
    <col min="2056" max="2304" width="7.7109375" style="377"/>
    <col min="2305" max="2306" width="4.85546875" style="377" customWidth="1"/>
    <col min="2307" max="2307" width="42.28515625" style="377" customWidth="1"/>
    <col min="2308" max="2308" width="5.7109375" style="377" customWidth="1"/>
    <col min="2309" max="2309" width="6.42578125" style="377" customWidth="1"/>
    <col min="2310" max="2311" width="9" style="377" customWidth="1"/>
    <col min="2312" max="2560" width="7.7109375" style="377"/>
    <col min="2561" max="2562" width="4.85546875" style="377" customWidth="1"/>
    <col min="2563" max="2563" width="42.28515625" style="377" customWidth="1"/>
    <col min="2564" max="2564" width="5.7109375" style="377" customWidth="1"/>
    <col min="2565" max="2565" width="6.42578125" style="377" customWidth="1"/>
    <col min="2566" max="2567" width="9" style="377" customWidth="1"/>
    <col min="2568" max="2816" width="7.7109375" style="377"/>
    <col min="2817" max="2818" width="4.85546875" style="377" customWidth="1"/>
    <col min="2819" max="2819" width="42.28515625" style="377" customWidth="1"/>
    <col min="2820" max="2820" width="5.7109375" style="377" customWidth="1"/>
    <col min="2821" max="2821" width="6.42578125" style="377" customWidth="1"/>
    <col min="2822" max="2823" width="9" style="377" customWidth="1"/>
    <col min="2824" max="3072" width="7.7109375" style="377"/>
    <col min="3073" max="3074" width="4.85546875" style="377" customWidth="1"/>
    <col min="3075" max="3075" width="42.28515625" style="377" customWidth="1"/>
    <col min="3076" max="3076" width="5.7109375" style="377" customWidth="1"/>
    <col min="3077" max="3077" width="6.42578125" style="377" customWidth="1"/>
    <col min="3078" max="3079" width="9" style="377" customWidth="1"/>
    <col min="3080" max="3328" width="7.7109375" style="377"/>
    <col min="3329" max="3330" width="4.85546875" style="377" customWidth="1"/>
    <col min="3331" max="3331" width="42.28515625" style="377" customWidth="1"/>
    <col min="3332" max="3332" width="5.7109375" style="377" customWidth="1"/>
    <col min="3333" max="3333" width="6.42578125" style="377" customWidth="1"/>
    <col min="3334" max="3335" width="9" style="377" customWidth="1"/>
    <col min="3336" max="3584" width="7.7109375" style="377"/>
    <col min="3585" max="3586" width="4.85546875" style="377" customWidth="1"/>
    <col min="3587" max="3587" width="42.28515625" style="377" customWidth="1"/>
    <col min="3588" max="3588" width="5.7109375" style="377" customWidth="1"/>
    <col min="3589" max="3589" width="6.42578125" style="377" customWidth="1"/>
    <col min="3590" max="3591" width="9" style="377" customWidth="1"/>
    <col min="3592" max="3840" width="7.7109375" style="377"/>
    <col min="3841" max="3842" width="4.85546875" style="377" customWidth="1"/>
    <col min="3843" max="3843" width="42.28515625" style="377" customWidth="1"/>
    <col min="3844" max="3844" width="5.7109375" style="377" customWidth="1"/>
    <col min="3845" max="3845" width="6.42578125" style="377" customWidth="1"/>
    <col min="3846" max="3847" width="9" style="377" customWidth="1"/>
    <col min="3848" max="4096" width="7.7109375" style="377"/>
    <col min="4097" max="4098" width="4.85546875" style="377" customWidth="1"/>
    <col min="4099" max="4099" width="42.28515625" style="377" customWidth="1"/>
    <col min="4100" max="4100" width="5.7109375" style="377" customWidth="1"/>
    <col min="4101" max="4101" width="6.42578125" style="377" customWidth="1"/>
    <col min="4102" max="4103" width="9" style="377" customWidth="1"/>
    <col min="4104" max="4352" width="7.7109375" style="377"/>
    <col min="4353" max="4354" width="4.85546875" style="377" customWidth="1"/>
    <col min="4355" max="4355" width="42.28515625" style="377" customWidth="1"/>
    <col min="4356" max="4356" width="5.7109375" style="377" customWidth="1"/>
    <col min="4357" max="4357" width="6.42578125" style="377" customWidth="1"/>
    <col min="4358" max="4359" width="9" style="377" customWidth="1"/>
    <col min="4360" max="4608" width="7.7109375" style="377"/>
    <col min="4609" max="4610" width="4.85546875" style="377" customWidth="1"/>
    <col min="4611" max="4611" width="42.28515625" style="377" customWidth="1"/>
    <col min="4612" max="4612" width="5.7109375" style="377" customWidth="1"/>
    <col min="4613" max="4613" width="6.42578125" style="377" customWidth="1"/>
    <col min="4614" max="4615" width="9" style="377" customWidth="1"/>
    <col min="4616" max="4864" width="7.7109375" style="377"/>
    <col min="4865" max="4866" width="4.85546875" style="377" customWidth="1"/>
    <col min="4867" max="4867" width="42.28515625" style="377" customWidth="1"/>
    <col min="4868" max="4868" width="5.7109375" style="377" customWidth="1"/>
    <col min="4869" max="4869" width="6.42578125" style="377" customWidth="1"/>
    <col min="4870" max="4871" width="9" style="377" customWidth="1"/>
    <col min="4872" max="5120" width="7.7109375" style="377"/>
    <col min="5121" max="5122" width="4.85546875" style="377" customWidth="1"/>
    <col min="5123" max="5123" width="42.28515625" style="377" customWidth="1"/>
    <col min="5124" max="5124" width="5.7109375" style="377" customWidth="1"/>
    <col min="5125" max="5125" width="6.42578125" style="377" customWidth="1"/>
    <col min="5126" max="5127" width="9" style="377" customWidth="1"/>
    <col min="5128" max="5376" width="7.7109375" style="377"/>
    <col min="5377" max="5378" width="4.85546875" style="377" customWidth="1"/>
    <col min="5379" max="5379" width="42.28515625" style="377" customWidth="1"/>
    <col min="5380" max="5380" width="5.7109375" style="377" customWidth="1"/>
    <col min="5381" max="5381" width="6.42578125" style="377" customWidth="1"/>
    <col min="5382" max="5383" width="9" style="377" customWidth="1"/>
    <col min="5384" max="5632" width="7.7109375" style="377"/>
    <col min="5633" max="5634" width="4.85546875" style="377" customWidth="1"/>
    <col min="5635" max="5635" width="42.28515625" style="377" customWidth="1"/>
    <col min="5636" max="5636" width="5.7109375" style="377" customWidth="1"/>
    <col min="5637" max="5637" width="6.42578125" style="377" customWidth="1"/>
    <col min="5638" max="5639" width="9" style="377" customWidth="1"/>
    <col min="5640" max="5888" width="7.7109375" style="377"/>
    <col min="5889" max="5890" width="4.85546875" style="377" customWidth="1"/>
    <col min="5891" max="5891" width="42.28515625" style="377" customWidth="1"/>
    <col min="5892" max="5892" width="5.7109375" style="377" customWidth="1"/>
    <col min="5893" max="5893" width="6.42578125" style="377" customWidth="1"/>
    <col min="5894" max="5895" width="9" style="377" customWidth="1"/>
    <col min="5896" max="6144" width="7.7109375" style="377"/>
    <col min="6145" max="6146" width="4.85546875" style="377" customWidth="1"/>
    <col min="6147" max="6147" width="42.28515625" style="377" customWidth="1"/>
    <col min="6148" max="6148" width="5.7109375" style="377" customWidth="1"/>
    <col min="6149" max="6149" width="6.42578125" style="377" customWidth="1"/>
    <col min="6150" max="6151" width="9" style="377" customWidth="1"/>
    <col min="6152" max="6400" width="7.7109375" style="377"/>
    <col min="6401" max="6402" width="4.85546875" style="377" customWidth="1"/>
    <col min="6403" max="6403" width="42.28515625" style="377" customWidth="1"/>
    <col min="6404" max="6404" width="5.7109375" style="377" customWidth="1"/>
    <col min="6405" max="6405" width="6.42578125" style="377" customWidth="1"/>
    <col min="6406" max="6407" width="9" style="377" customWidth="1"/>
    <col min="6408" max="6656" width="7.7109375" style="377"/>
    <col min="6657" max="6658" width="4.85546875" style="377" customWidth="1"/>
    <col min="6659" max="6659" width="42.28515625" style="377" customWidth="1"/>
    <col min="6660" max="6660" width="5.7109375" style="377" customWidth="1"/>
    <col min="6661" max="6661" width="6.42578125" style="377" customWidth="1"/>
    <col min="6662" max="6663" width="9" style="377" customWidth="1"/>
    <col min="6664" max="6912" width="7.7109375" style="377"/>
    <col min="6913" max="6914" width="4.85546875" style="377" customWidth="1"/>
    <col min="6915" max="6915" width="42.28515625" style="377" customWidth="1"/>
    <col min="6916" max="6916" width="5.7109375" style="377" customWidth="1"/>
    <col min="6917" max="6917" width="6.42578125" style="377" customWidth="1"/>
    <col min="6918" max="6919" width="9" style="377" customWidth="1"/>
    <col min="6920" max="7168" width="7.7109375" style="377"/>
    <col min="7169" max="7170" width="4.85546875" style="377" customWidth="1"/>
    <col min="7171" max="7171" width="42.28515625" style="377" customWidth="1"/>
    <col min="7172" max="7172" width="5.7109375" style="377" customWidth="1"/>
    <col min="7173" max="7173" width="6.42578125" style="377" customWidth="1"/>
    <col min="7174" max="7175" width="9" style="377" customWidth="1"/>
    <col min="7176" max="7424" width="7.7109375" style="377"/>
    <col min="7425" max="7426" width="4.85546875" style="377" customWidth="1"/>
    <col min="7427" max="7427" width="42.28515625" style="377" customWidth="1"/>
    <col min="7428" max="7428" width="5.7109375" style="377" customWidth="1"/>
    <col min="7429" max="7429" width="6.42578125" style="377" customWidth="1"/>
    <col min="7430" max="7431" width="9" style="377" customWidth="1"/>
    <col min="7432" max="7680" width="7.7109375" style="377"/>
    <col min="7681" max="7682" width="4.85546875" style="377" customWidth="1"/>
    <col min="7683" max="7683" width="42.28515625" style="377" customWidth="1"/>
    <col min="7684" max="7684" width="5.7109375" style="377" customWidth="1"/>
    <col min="7685" max="7685" width="6.42578125" style="377" customWidth="1"/>
    <col min="7686" max="7687" width="9" style="377" customWidth="1"/>
    <col min="7688" max="7936" width="7.7109375" style="377"/>
    <col min="7937" max="7938" width="4.85546875" style="377" customWidth="1"/>
    <col min="7939" max="7939" width="42.28515625" style="377" customWidth="1"/>
    <col min="7940" max="7940" width="5.7109375" style="377" customWidth="1"/>
    <col min="7941" max="7941" width="6.42578125" style="377" customWidth="1"/>
    <col min="7942" max="7943" width="9" style="377" customWidth="1"/>
    <col min="7944" max="8192" width="7.7109375" style="377"/>
    <col min="8193" max="8194" width="4.85546875" style="377" customWidth="1"/>
    <col min="8195" max="8195" width="42.28515625" style="377" customWidth="1"/>
    <col min="8196" max="8196" width="5.7109375" style="377" customWidth="1"/>
    <col min="8197" max="8197" width="6.42578125" style="377" customWidth="1"/>
    <col min="8198" max="8199" width="9" style="377" customWidth="1"/>
    <col min="8200" max="8448" width="7.7109375" style="377"/>
    <col min="8449" max="8450" width="4.85546875" style="377" customWidth="1"/>
    <col min="8451" max="8451" width="42.28515625" style="377" customWidth="1"/>
    <col min="8452" max="8452" width="5.7109375" style="377" customWidth="1"/>
    <col min="8453" max="8453" width="6.42578125" style="377" customWidth="1"/>
    <col min="8454" max="8455" width="9" style="377" customWidth="1"/>
    <col min="8456" max="8704" width="7.7109375" style="377"/>
    <col min="8705" max="8706" width="4.85546875" style="377" customWidth="1"/>
    <col min="8707" max="8707" width="42.28515625" style="377" customWidth="1"/>
    <col min="8708" max="8708" width="5.7109375" style="377" customWidth="1"/>
    <col min="8709" max="8709" width="6.42578125" style="377" customWidth="1"/>
    <col min="8710" max="8711" width="9" style="377" customWidth="1"/>
    <col min="8712" max="8960" width="7.7109375" style="377"/>
    <col min="8961" max="8962" width="4.85546875" style="377" customWidth="1"/>
    <col min="8963" max="8963" width="42.28515625" style="377" customWidth="1"/>
    <col min="8964" max="8964" width="5.7109375" style="377" customWidth="1"/>
    <col min="8965" max="8965" width="6.42578125" style="377" customWidth="1"/>
    <col min="8966" max="8967" width="9" style="377" customWidth="1"/>
    <col min="8968" max="9216" width="7.7109375" style="377"/>
    <col min="9217" max="9218" width="4.85546875" style="377" customWidth="1"/>
    <col min="9219" max="9219" width="42.28515625" style="377" customWidth="1"/>
    <col min="9220" max="9220" width="5.7109375" style="377" customWidth="1"/>
    <col min="9221" max="9221" width="6.42578125" style="377" customWidth="1"/>
    <col min="9222" max="9223" width="9" style="377" customWidth="1"/>
    <col min="9224" max="9472" width="7.7109375" style="377"/>
    <col min="9473" max="9474" width="4.85546875" style="377" customWidth="1"/>
    <col min="9475" max="9475" width="42.28515625" style="377" customWidth="1"/>
    <col min="9476" max="9476" width="5.7109375" style="377" customWidth="1"/>
    <col min="9477" max="9477" width="6.42578125" style="377" customWidth="1"/>
    <col min="9478" max="9479" width="9" style="377" customWidth="1"/>
    <col min="9480" max="9728" width="7.7109375" style="377"/>
    <col min="9729" max="9730" width="4.85546875" style="377" customWidth="1"/>
    <col min="9731" max="9731" width="42.28515625" style="377" customWidth="1"/>
    <col min="9732" max="9732" width="5.7109375" style="377" customWidth="1"/>
    <col min="9733" max="9733" width="6.42578125" style="377" customWidth="1"/>
    <col min="9734" max="9735" width="9" style="377" customWidth="1"/>
    <col min="9736" max="9984" width="7.7109375" style="377"/>
    <col min="9985" max="9986" width="4.85546875" style="377" customWidth="1"/>
    <col min="9987" max="9987" width="42.28515625" style="377" customWidth="1"/>
    <col min="9988" max="9988" width="5.7109375" style="377" customWidth="1"/>
    <col min="9989" max="9989" width="6.42578125" style="377" customWidth="1"/>
    <col min="9990" max="9991" width="9" style="377" customWidth="1"/>
    <col min="9992" max="10240" width="7.7109375" style="377"/>
    <col min="10241" max="10242" width="4.85546875" style="377" customWidth="1"/>
    <col min="10243" max="10243" width="42.28515625" style="377" customWidth="1"/>
    <col min="10244" max="10244" width="5.7109375" style="377" customWidth="1"/>
    <col min="10245" max="10245" width="6.42578125" style="377" customWidth="1"/>
    <col min="10246" max="10247" width="9" style="377" customWidth="1"/>
    <col min="10248" max="10496" width="7.7109375" style="377"/>
    <col min="10497" max="10498" width="4.85546875" style="377" customWidth="1"/>
    <col min="10499" max="10499" width="42.28515625" style="377" customWidth="1"/>
    <col min="10500" max="10500" width="5.7109375" style="377" customWidth="1"/>
    <col min="10501" max="10501" width="6.42578125" style="377" customWidth="1"/>
    <col min="10502" max="10503" width="9" style="377" customWidth="1"/>
    <col min="10504" max="10752" width="7.7109375" style="377"/>
    <col min="10753" max="10754" width="4.85546875" style="377" customWidth="1"/>
    <col min="10755" max="10755" width="42.28515625" style="377" customWidth="1"/>
    <col min="10756" max="10756" width="5.7109375" style="377" customWidth="1"/>
    <col min="10757" max="10757" width="6.42578125" style="377" customWidth="1"/>
    <col min="10758" max="10759" width="9" style="377" customWidth="1"/>
    <col min="10760" max="11008" width="7.7109375" style="377"/>
    <col min="11009" max="11010" width="4.85546875" style="377" customWidth="1"/>
    <col min="11011" max="11011" width="42.28515625" style="377" customWidth="1"/>
    <col min="11012" max="11012" width="5.7109375" style="377" customWidth="1"/>
    <col min="11013" max="11013" width="6.42578125" style="377" customWidth="1"/>
    <col min="11014" max="11015" width="9" style="377" customWidth="1"/>
    <col min="11016" max="11264" width="7.7109375" style="377"/>
    <col min="11265" max="11266" width="4.85546875" style="377" customWidth="1"/>
    <col min="11267" max="11267" width="42.28515625" style="377" customWidth="1"/>
    <col min="11268" max="11268" width="5.7109375" style="377" customWidth="1"/>
    <col min="11269" max="11269" width="6.42578125" style="377" customWidth="1"/>
    <col min="11270" max="11271" width="9" style="377" customWidth="1"/>
    <col min="11272" max="11520" width="7.7109375" style="377"/>
    <col min="11521" max="11522" width="4.85546875" style="377" customWidth="1"/>
    <col min="11523" max="11523" width="42.28515625" style="377" customWidth="1"/>
    <col min="11524" max="11524" width="5.7109375" style="377" customWidth="1"/>
    <col min="11525" max="11525" width="6.42578125" style="377" customWidth="1"/>
    <col min="11526" max="11527" width="9" style="377" customWidth="1"/>
    <col min="11528" max="11776" width="7.7109375" style="377"/>
    <col min="11777" max="11778" width="4.85546875" style="377" customWidth="1"/>
    <col min="11779" max="11779" width="42.28515625" style="377" customWidth="1"/>
    <col min="11780" max="11780" width="5.7109375" style="377" customWidth="1"/>
    <col min="11781" max="11781" width="6.42578125" style="377" customWidth="1"/>
    <col min="11782" max="11783" width="9" style="377" customWidth="1"/>
    <col min="11784" max="12032" width="7.7109375" style="377"/>
    <col min="12033" max="12034" width="4.85546875" style="377" customWidth="1"/>
    <col min="12035" max="12035" width="42.28515625" style="377" customWidth="1"/>
    <col min="12036" max="12036" width="5.7109375" style="377" customWidth="1"/>
    <col min="12037" max="12037" width="6.42578125" style="377" customWidth="1"/>
    <col min="12038" max="12039" width="9" style="377" customWidth="1"/>
    <col min="12040" max="12288" width="7.7109375" style="377"/>
    <col min="12289" max="12290" width="4.85546875" style="377" customWidth="1"/>
    <col min="12291" max="12291" width="42.28515625" style="377" customWidth="1"/>
    <col min="12292" max="12292" width="5.7109375" style="377" customWidth="1"/>
    <col min="12293" max="12293" width="6.42578125" style="377" customWidth="1"/>
    <col min="12294" max="12295" width="9" style="377" customWidth="1"/>
    <col min="12296" max="12544" width="7.7109375" style="377"/>
    <col min="12545" max="12546" width="4.85546875" style="377" customWidth="1"/>
    <col min="12547" max="12547" width="42.28515625" style="377" customWidth="1"/>
    <col min="12548" max="12548" width="5.7109375" style="377" customWidth="1"/>
    <col min="12549" max="12549" width="6.42578125" style="377" customWidth="1"/>
    <col min="12550" max="12551" width="9" style="377" customWidth="1"/>
    <col min="12552" max="12800" width="7.7109375" style="377"/>
    <col min="12801" max="12802" width="4.85546875" style="377" customWidth="1"/>
    <col min="12803" max="12803" width="42.28515625" style="377" customWidth="1"/>
    <col min="12804" max="12804" width="5.7109375" style="377" customWidth="1"/>
    <col min="12805" max="12805" width="6.42578125" style="377" customWidth="1"/>
    <col min="12806" max="12807" width="9" style="377" customWidth="1"/>
    <col min="12808" max="13056" width="7.7109375" style="377"/>
    <col min="13057" max="13058" width="4.85546875" style="377" customWidth="1"/>
    <col min="13059" max="13059" width="42.28515625" style="377" customWidth="1"/>
    <col min="13060" max="13060" width="5.7109375" style="377" customWidth="1"/>
    <col min="13061" max="13061" width="6.42578125" style="377" customWidth="1"/>
    <col min="13062" max="13063" width="9" style="377" customWidth="1"/>
    <col min="13064" max="13312" width="7.7109375" style="377"/>
    <col min="13313" max="13314" width="4.85546875" style="377" customWidth="1"/>
    <col min="13315" max="13315" width="42.28515625" style="377" customWidth="1"/>
    <col min="13316" max="13316" width="5.7109375" style="377" customWidth="1"/>
    <col min="13317" max="13317" width="6.42578125" style="377" customWidth="1"/>
    <col min="13318" max="13319" width="9" style="377" customWidth="1"/>
    <col min="13320" max="13568" width="7.7109375" style="377"/>
    <col min="13569" max="13570" width="4.85546875" style="377" customWidth="1"/>
    <col min="13571" max="13571" width="42.28515625" style="377" customWidth="1"/>
    <col min="13572" max="13572" width="5.7109375" style="377" customWidth="1"/>
    <col min="13573" max="13573" width="6.42578125" style="377" customWidth="1"/>
    <col min="13574" max="13575" width="9" style="377" customWidth="1"/>
    <col min="13576" max="13824" width="7.7109375" style="377"/>
    <col min="13825" max="13826" width="4.85546875" style="377" customWidth="1"/>
    <col min="13827" max="13827" width="42.28515625" style="377" customWidth="1"/>
    <col min="13828" max="13828" width="5.7109375" style="377" customWidth="1"/>
    <col min="13829" max="13829" width="6.42578125" style="377" customWidth="1"/>
    <col min="13830" max="13831" width="9" style="377" customWidth="1"/>
    <col min="13832" max="14080" width="7.7109375" style="377"/>
    <col min="14081" max="14082" width="4.85546875" style="377" customWidth="1"/>
    <col min="14083" max="14083" width="42.28515625" style="377" customWidth="1"/>
    <col min="14084" max="14084" width="5.7109375" style="377" customWidth="1"/>
    <col min="14085" max="14085" width="6.42578125" style="377" customWidth="1"/>
    <col min="14086" max="14087" width="9" style="377" customWidth="1"/>
    <col min="14088" max="14336" width="7.7109375" style="377"/>
    <col min="14337" max="14338" width="4.85546875" style="377" customWidth="1"/>
    <col min="14339" max="14339" width="42.28515625" style="377" customWidth="1"/>
    <col min="14340" max="14340" width="5.7109375" style="377" customWidth="1"/>
    <col min="14341" max="14341" width="6.42578125" style="377" customWidth="1"/>
    <col min="14342" max="14343" width="9" style="377" customWidth="1"/>
    <col min="14344" max="14592" width="7.7109375" style="377"/>
    <col min="14593" max="14594" width="4.85546875" style="377" customWidth="1"/>
    <col min="14595" max="14595" width="42.28515625" style="377" customWidth="1"/>
    <col min="14596" max="14596" width="5.7109375" style="377" customWidth="1"/>
    <col min="14597" max="14597" width="6.42578125" style="377" customWidth="1"/>
    <col min="14598" max="14599" width="9" style="377" customWidth="1"/>
    <col min="14600" max="14848" width="7.7109375" style="377"/>
    <col min="14849" max="14850" width="4.85546875" style="377" customWidth="1"/>
    <col min="14851" max="14851" width="42.28515625" style="377" customWidth="1"/>
    <col min="14852" max="14852" width="5.7109375" style="377" customWidth="1"/>
    <col min="14853" max="14853" width="6.42578125" style="377" customWidth="1"/>
    <col min="14854" max="14855" width="9" style="377" customWidth="1"/>
    <col min="14856" max="15104" width="7.7109375" style="377"/>
    <col min="15105" max="15106" width="4.85546875" style="377" customWidth="1"/>
    <col min="15107" max="15107" width="42.28515625" style="377" customWidth="1"/>
    <col min="15108" max="15108" width="5.7109375" style="377" customWidth="1"/>
    <col min="15109" max="15109" width="6.42578125" style="377" customWidth="1"/>
    <col min="15110" max="15111" width="9" style="377" customWidth="1"/>
    <col min="15112" max="15360" width="7.7109375" style="377"/>
    <col min="15361" max="15362" width="4.85546875" style="377" customWidth="1"/>
    <col min="15363" max="15363" width="42.28515625" style="377" customWidth="1"/>
    <col min="15364" max="15364" width="5.7109375" style="377" customWidth="1"/>
    <col min="15365" max="15365" width="6.42578125" style="377" customWidth="1"/>
    <col min="15366" max="15367" width="9" style="377" customWidth="1"/>
    <col min="15368" max="15616" width="7.7109375" style="377"/>
    <col min="15617" max="15618" width="4.85546875" style="377" customWidth="1"/>
    <col min="15619" max="15619" width="42.28515625" style="377" customWidth="1"/>
    <col min="15620" max="15620" width="5.7109375" style="377" customWidth="1"/>
    <col min="15621" max="15621" width="6.42578125" style="377" customWidth="1"/>
    <col min="15622" max="15623" width="9" style="377" customWidth="1"/>
    <col min="15624" max="15872" width="7.7109375" style="377"/>
    <col min="15873" max="15874" width="4.85546875" style="377" customWidth="1"/>
    <col min="15875" max="15875" width="42.28515625" style="377" customWidth="1"/>
    <col min="15876" max="15876" width="5.7109375" style="377" customWidth="1"/>
    <col min="15877" max="15877" width="6.42578125" style="377" customWidth="1"/>
    <col min="15878" max="15879" width="9" style="377" customWidth="1"/>
    <col min="15880" max="16128" width="7.7109375" style="377"/>
    <col min="16129" max="16130" width="4.85546875" style="377" customWidth="1"/>
    <col min="16131" max="16131" width="42.28515625" style="377" customWidth="1"/>
    <col min="16132" max="16132" width="5.7109375" style="377" customWidth="1"/>
    <col min="16133" max="16133" width="6.42578125" style="377" customWidth="1"/>
    <col min="16134" max="16135" width="9" style="377" customWidth="1"/>
    <col min="16136" max="16384" width="7.7109375" style="377"/>
  </cols>
  <sheetData>
    <row r="1" spans="1:7" ht="16.5" x14ac:dyDescent="0.25">
      <c r="A1" s="500" t="s">
        <v>787</v>
      </c>
      <c r="B1" s="596"/>
      <c r="C1" s="485" t="s">
        <v>788</v>
      </c>
      <c r="D1" s="485"/>
      <c r="E1" s="501"/>
      <c r="F1" s="768"/>
      <c r="G1" s="502">
        <f>+G103</f>
        <v>0</v>
      </c>
    </row>
    <row r="3" spans="1:7" x14ac:dyDescent="0.25">
      <c r="A3" s="503" t="s">
        <v>688</v>
      </c>
      <c r="B3" s="602"/>
      <c r="C3" s="504" t="s">
        <v>90</v>
      </c>
      <c r="D3" s="505" t="s">
        <v>689</v>
      </c>
      <c r="E3" s="506" t="s">
        <v>690</v>
      </c>
      <c r="F3" s="769" t="s">
        <v>691</v>
      </c>
      <c r="G3" s="507" t="s">
        <v>393</v>
      </c>
    </row>
    <row r="4" spans="1:7" s="368" customFormat="1" x14ac:dyDescent="0.25">
      <c r="A4" s="508"/>
      <c r="B4" s="599"/>
      <c r="C4" s="488"/>
      <c r="D4" s="509"/>
      <c r="E4" s="510"/>
      <c r="F4" s="770"/>
      <c r="G4" s="511" t="str">
        <f>IF(E4&lt;&gt;0,E4*F4," ")</f>
        <v xml:space="preserve"> </v>
      </c>
    </row>
    <row r="5" spans="1:7" s="368" customFormat="1" x14ac:dyDescent="0.25">
      <c r="A5" s="508">
        <f>1+COUNT(A$2:A4)</f>
        <v>1</v>
      </c>
      <c r="B5" s="599"/>
      <c r="C5" s="488" t="s">
        <v>789</v>
      </c>
      <c r="D5" s="509"/>
      <c r="E5" s="510"/>
      <c r="F5" s="770"/>
      <c r="G5" s="511"/>
    </row>
    <row r="6" spans="1:7" s="368" customFormat="1" ht="102" x14ac:dyDescent="0.25">
      <c r="A6" s="508"/>
      <c r="B6" s="599"/>
      <c r="C6" s="513" t="s">
        <v>790</v>
      </c>
      <c r="D6" s="509"/>
      <c r="E6" s="510"/>
      <c r="F6" s="770"/>
      <c r="G6" s="511"/>
    </row>
    <row r="7" spans="1:7" s="368" customFormat="1" ht="336.75" customHeight="1" x14ac:dyDescent="0.25">
      <c r="A7" s="508"/>
      <c r="B7" s="599"/>
      <c r="C7" s="513" t="s">
        <v>791</v>
      </c>
      <c r="D7" s="509"/>
      <c r="E7" s="510"/>
      <c r="F7" s="770"/>
      <c r="G7" s="511"/>
    </row>
    <row r="8" spans="1:7" s="368" customFormat="1" x14ac:dyDescent="0.25">
      <c r="A8" s="508"/>
      <c r="B8" s="599" t="s">
        <v>1101</v>
      </c>
      <c r="C8" s="488" t="s">
        <v>792</v>
      </c>
      <c r="D8" s="509"/>
      <c r="E8" s="510"/>
      <c r="F8" s="770"/>
      <c r="G8" s="511"/>
    </row>
    <row r="9" spans="1:7" s="368" customFormat="1" x14ac:dyDescent="0.25">
      <c r="A9" s="508"/>
      <c r="B9" s="599" t="s">
        <v>700</v>
      </c>
      <c r="C9" s="488" t="s">
        <v>793</v>
      </c>
      <c r="D9" s="509"/>
      <c r="E9" s="510"/>
      <c r="F9" s="770"/>
      <c r="G9" s="511"/>
    </row>
    <row r="10" spans="1:7" s="368" customFormat="1" x14ac:dyDescent="0.25">
      <c r="A10" s="508"/>
      <c r="B10" s="599"/>
      <c r="C10" s="488" t="s">
        <v>794</v>
      </c>
      <c r="D10" s="509"/>
      <c r="E10" s="510"/>
      <c r="F10" s="770"/>
      <c r="G10" s="511"/>
    </row>
    <row r="11" spans="1:7" s="369" customFormat="1" x14ac:dyDescent="0.25">
      <c r="A11" s="508"/>
      <c r="B11" s="599"/>
      <c r="C11" s="488" t="s">
        <v>795</v>
      </c>
      <c r="D11" s="509"/>
      <c r="E11" s="546"/>
      <c r="F11" s="770"/>
      <c r="G11" s="511"/>
    </row>
    <row r="12" spans="1:7" s="368" customFormat="1" x14ac:dyDescent="0.25">
      <c r="A12" s="508"/>
      <c r="B12" s="599"/>
      <c r="C12" s="488" t="s">
        <v>709</v>
      </c>
      <c r="D12" s="509" t="s">
        <v>65</v>
      </c>
      <c r="E12" s="510">
        <v>1</v>
      </c>
      <c r="F12" s="775"/>
      <c r="G12" s="511">
        <f>IF(E12&lt;&gt;0,E12*F12," ")</f>
        <v>0</v>
      </c>
    </row>
    <row r="13" spans="1:7" s="378" customFormat="1" x14ac:dyDescent="0.25">
      <c r="A13" s="547"/>
      <c r="B13" s="604"/>
      <c r="C13" s="519"/>
      <c r="D13" s="537"/>
      <c r="E13" s="548"/>
      <c r="F13" s="780"/>
      <c r="G13" s="549" t="str">
        <f t="shared" ref="G13:G18" si="0">IF(E13&lt;&gt;0,E13*F13," ")</f>
        <v xml:space="preserve"> </v>
      </c>
    </row>
    <row r="14" spans="1:7" s="374" customFormat="1" x14ac:dyDescent="0.25">
      <c r="A14" s="508">
        <f>1+COUNT(A$2:A13)</f>
        <v>2</v>
      </c>
      <c r="B14" s="598"/>
      <c r="C14" s="513" t="s">
        <v>738</v>
      </c>
      <c r="D14" s="550"/>
      <c r="E14" s="515"/>
      <c r="F14" s="776"/>
      <c r="G14" s="529" t="str">
        <f t="shared" si="0"/>
        <v xml:space="preserve"> </v>
      </c>
    </row>
    <row r="15" spans="1:7" s="369" customFormat="1" ht="25.5" x14ac:dyDescent="0.25">
      <c r="A15" s="508"/>
      <c r="B15" s="599"/>
      <c r="C15" s="488" t="s">
        <v>796</v>
      </c>
      <c r="D15" s="509"/>
      <c r="E15" s="510"/>
      <c r="F15" s="770"/>
      <c r="G15" s="511" t="str">
        <f t="shared" si="0"/>
        <v xml:space="preserve"> </v>
      </c>
    </row>
    <row r="16" spans="1:7" s="369" customFormat="1" x14ac:dyDescent="0.25">
      <c r="A16" s="508"/>
      <c r="B16" s="599"/>
      <c r="C16" s="488" t="s">
        <v>709</v>
      </c>
      <c r="D16" s="509"/>
      <c r="E16" s="510"/>
      <c r="F16" s="770"/>
      <c r="G16" s="511" t="str">
        <f t="shared" si="0"/>
        <v xml:space="preserve"> </v>
      </c>
    </row>
    <row r="17" spans="1:7" s="369" customFormat="1" x14ac:dyDescent="0.25">
      <c r="A17" s="508"/>
      <c r="B17" s="599" t="s">
        <v>1101</v>
      </c>
      <c r="C17" s="488" t="s">
        <v>736</v>
      </c>
      <c r="D17" s="509"/>
      <c r="E17" s="510"/>
      <c r="F17" s="770"/>
      <c r="G17" s="511" t="str">
        <f t="shared" si="0"/>
        <v xml:space="preserve"> </v>
      </c>
    </row>
    <row r="18" spans="1:7" s="369" customFormat="1" x14ac:dyDescent="0.25">
      <c r="A18" s="508"/>
      <c r="B18" s="599" t="s">
        <v>700</v>
      </c>
      <c r="C18" s="488" t="s">
        <v>797</v>
      </c>
      <c r="D18" s="509" t="s">
        <v>149</v>
      </c>
      <c r="E18" s="510">
        <v>2</v>
      </c>
      <c r="F18" s="770"/>
      <c r="G18" s="511">
        <f t="shared" si="0"/>
        <v>0</v>
      </c>
    </row>
    <row r="19" spans="1:7" s="368" customFormat="1" x14ac:dyDescent="0.25">
      <c r="A19" s="508"/>
      <c r="B19" s="599"/>
      <c r="C19" s="488"/>
      <c r="D19" s="551"/>
      <c r="E19" s="552"/>
      <c r="F19" s="775"/>
      <c r="G19" s="526"/>
    </row>
    <row r="20" spans="1:7" s="369" customFormat="1" x14ac:dyDescent="0.25">
      <c r="A20" s="508">
        <f>1+COUNT(A$2:A19)</f>
        <v>3</v>
      </c>
      <c r="B20" s="599"/>
      <c r="C20" s="488" t="s">
        <v>798</v>
      </c>
      <c r="D20" s="509"/>
      <c r="E20" s="510"/>
      <c r="F20" s="770"/>
      <c r="G20" s="511" t="str">
        <f t="shared" ref="G20:G25" si="1">IF(E20&lt;&gt;0,E20*F20," ")</f>
        <v xml:space="preserve"> </v>
      </c>
    </row>
    <row r="21" spans="1:7" s="369" customFormat="1" ht="38.25" x14ac:dyDescent="0.25">
      <c r="A21" s="508"/>
      <c r="B21" s="599"/>
      <c r="C21" s="488" t="s">
        <v>742</v>
      </c>
      <c r="D21" s="509"/>
      <c r="E21" s="510"/>
      <c r="F21" s="770"/>
      <c r="G21" s="511" t="str">
        <f t="shared" si="1"/>
        <v xml:space="preserve"> </v>
      </c>
    </row>
    <row r="22" spans="1:7" s="369" customFormat="1" x14ac:dyDescent="0.25">
      <c r="A22" s="508"/>
      <c r="B22" s="599"/>
      <c r="C22" s="488" t="s">
        <v>709</v>
      </c>
      <c r="D22" s="509"/>
      <c r="E22" s="510"/>
      <c r="F22" s="770"/>
      <c r="G22" s="511" t="str">
        <f t="shared" si="1"/>
        <v xml:space="preserve"> </v>
      </c>
    </row>
    <row r="23" spans="1:7" s="369" customFormat="1" x14ac:dyDescent="0.25">
      <c r="A23" s="508"/>
      <c r="B23" s="599" t="s">
        <v>1101</v>
      </c>
      <c r="C23" s="488" t="s">
        <v>736</v>
      </c>
      <c r="D23" s="509"/>
      <c r="E23" s="510"/>
      <c r="F23" s="770"/>
      <c r="G23" s="511" t="str">
        <f t="shared" si="1"/>
        <v xml:space="preserve"> </v>
      </c>
    </row>
    <row r="24" spans="1:7" s="369" customFormat="1" x14ac:dyDescent="0.25">
      <c r="A24" s="508"/>
      <c r="B24" s="599" t="s">
        <v>700</v>
      </c>
      <c r="C24" s="488" t="s">
        <v>737</v>
      </c>
      <c r="D24" s="509" t="s">
        <v>149</v>
      </c>
      <c r="E24" s="510">
        <v>2</v>
      </c>
      <c r="F24" s="770"/>
      <c r="G24" s="511">
        <f t="shared" si="1"/>
        <v>0</v>
      </c>
    </row>
    <row r="25" spans="1:7" s="368" customFormat="1" x14ac:dyDescent="0.25">
      <c r="A25" s="508"/>
      <c r="B25" s="599"/>
      <c r="C25" s="488"/>
      <c r="D25" s="509"/>
      <c r="E25" s="546"/>
      <c r="F25" s="770"/>
      <c r="G25" s="511" t="str">
        <f t="shared" si="1"/>
        <v xml:space="preserve"> </v>
      </c>
    </row>
    <row r="26" spans="1:7" s="368" customFormat="1" x14ac:dyDescent="0.25">
      <c r="A26" s="508">
        <f>1+COUNT(A$2:A25)</f>
        <v>4</v>
      </c>
      <c r="B26" s="599"/>
      <c r="C26" s="488" t="s">
        <v>799</v>
      </c>
      <c r="D26" s="509"/>
      <c r="E26" s="546"/>
      <c r="F26" s="770"/>
      <c r="G26" s="511"/>
    </row>
    <row r="27" spans="1:7" s="368" customFormat="1" ht="25.5" x14ac:dyDescent="0.25">
      <c r="A27" s="508"/>
      <c r="B27" s="599"/>
      <c r="C27" s="488" t="s">
        <v>800</v>
      </c>
      <c r="D27" s="509"/>
      <c r="E27" s="546"/>
      <c r="F27" s="770"/>
      <c r="G27" s="511"/>
    </row>
    <row r="28" spans="1:7" s="368" customFormat="1" x14ac:dyDescent="0.25">
      <c r="A28" s="508"/>
      <c r="B28" s="599" t="s">
        <v>1100</v>
      </c>
      <c r="C28" s="488" t="s">
        <v>736</v>
      </c>
      <c r="D28" s="509"/>
      <c r="E28" s="546"/>
      <c r="F28" s="770"/>
      <c r="G28" s="511"/>
    </row>
    <row r="29" spans="1:7" s="368" customFormat="1" x14ac:dyDescent="0.25">
      <c r="A29" s="508"/>
      <c r="B29" s="599" t="s">
        <v>694</v>
      </c>
      <c r="C29" s="488" t="s">
        <v>737</v>
      </c>
      <c r="D29" s="509" t="s">
        <v>149</v>
      </c>
      <c r="E29" s="546">
        <v>2</v>
      </c>
      <c r="F29" s="770"/>
      <c r="G29" s="511">
        <f>IF(E29&lt;&gt;0,E29*F29," ")</f>
        <v>0</v>
      </c>
    </row>
    <row r="30" spans="1:7" s="368" customFormat="1" x14ac:dyDescent="0.25">
      <c r="A30" s="508"/>
      <c r="B30" s="599"/>
      <c r="C30" s="488"/>
      <c r="D30" s="509"/>
      <c r="E30" s="510"/>
      <c r="F30" s="770"/>
      <c r="G30" s="511"/>
    </row>
    <row r="31" spans="1:7" s="368" customFormat="1" x14ac:dyDescent="0.25">
      <c r="A31" s="508">
        <f>COUNT(A$2:A30)+1</f>
        <v>5</v>
      </c>
      <c r="B31" s="599"/>
      <c r="C31" s="488" t="s">
        <v>743</v>
      </c>
      <c r="D31" s="509"/>
      <c r="E31" s="510"/>
      <c r="F31" s="770"/>
      <c r="G31" s="511"/>
    </row>
    <row r="32" spans="1:7" s="368" customFormat="1" ht="63.75" x14ac:dyDescent="0.25">
      <c r="A32" s="508"/>
      <c r="B32" s="599"/>
      <c r="C32" s="488" t="s">
        <v>744</v>
      </c>
      <c r="D32" s="509"/>
      <c r="E32" s="510"/>
      <c r="F32" s="770"/>
      <c r="G32" s="511" t="str">
        <f>IF(E32&lt;&gt;0,E32*F32," ")</f>
        <v xml:space="preserve"> </v>
      </c>
    </row>
    <row r="33" spans="1:7" s="368" customFormat="1" x14ac:dyDescent="0.25">
      <c r="A33" s="508"/>
      <c r="B33" s="599"/>
      <c r="C33" s="488" t="s">
        <v>709</v>
      </c>
      <c r="D33" s="509"/>
      <c r="E33" s="510"/>
      <c r="F33" s="770"/>
      <c r="G33" s="511"/>
    </row>
    <row r="34" spans="1:7" s="368" customFormat="1" x14ac:dyDescent="0.25">
      <c r="A34" s="508"/>
      <c r="B34" s="599" t="s">
        <v>1101</v>
      </c>
      <c r="C34" s="488"/>
      <c r="D34" s="509"/>
      <c r="E34" s="510"/>
      <c r="F34" s="770"/>
      <c r="G34" s="511" t="str">
        <f>IF(E34&lt;&gt;0,E34*F34," ")</f>
        <v xml:space="preserve"> </v>
      </c>
    </row>
    <row r="35" spans="1:7" s="368" customFormat="1" x14ac:dyDescent="0.25">
      <c r="A35" s="508"/>
      <c r="B35" s="599" t="s">
        <v>700</v>
      </c>
      <c r="C35" s="488" t="s">
        <v>801</v>
      </c>
      <c r="D35" s="509" t="s">
        <v>480</v>
      </c>
      <c r="E35" s="510">
        <v>22</v>
      </c>
      <c r="F35" s="770"/>
      <c r="G35" s="511">
        <f>IF(E35&lt;&gt;0,E35*F35," ")</f>
        <v>0</v>
      </c>
    </row>
    <row r="36" spans="1:7" s="368" customFormat="1" x14ac:dyDescent="0.25">
      <c r="A36" s="508"/>
      <c r="B36" s="599" t="s">
        <v>700</v>
      </c>
      <c r="C36" s="488" t="s">
        <v>802</v>
      </c>
      <c r="D36" s="509" t="s">
        <v>480</v>
      </c>
      <c r="E36" s="510">
        <v>68</v>
      </c>
      <c r="F36" s="770"/>
      <c r="G36" s="511">
        <f>IF(E36&lt;&gt;0,E36*F36," ")</f>
        <v>0</v>
      </c>
    </row>
    <row r="37" spans="1:7" s="368" customFormat="1" x14ac:dyDescent="0.25">
      <c r="A37" s="508"/>
      <c r="B37" s="599"/>
      <c r="C37" s="488"/>
      <c r="D37" s="509"/>
      <c r="E37" s="510"/>
      <c r="F37" s="770"/>
      <c r="G37" s="511"/>
    </row>
    <row r="38" spans="1:7" s="368" customFormat="1" x14ac:dyDescent="0.25">
      <c r="A38" s="508">
        <f>COUNT(A$2:A37)+1</f>
        <v>6</v>
      </c>
      <c r="B38" s="599"/>
      <c r="C38" s="488" t="s">
        <v>746</v>
      </c>
      <c r="D38" s="509"/>
      <c r="E38" s="510"/>
      <c r="F38" s="770"/>
      <c r="G38" s="511" t="str">
        <f t="shared" ref="G38:G61" si="2">IF(E38&lt;&gt;0,E38*F38," ")</f>
        <v xml:space="preserve"> </v>
      </c>
    </row>
    <row r="39" spans="1:7" s="368" customFormat="1" ht="63.75" x14ac:dyDescent="0.25">
      <c r="A39" s="508"/>
      <c r="B39" s="599"/>
      <c r="C39" s="488" t="s">
        <v>803</v>
      </c>
      <c r="D39" s="509"/>
      <c r="E39" s="510"/>
      <c r="F39" s="770"/>
      <c r="G39" s="511" t="str">
        <f t="shared" si="2"/>
        <v xml:space="preserve"> </v>
      </c>
    </row>
    <row r="40" spans="1:7" s="368" customFormat="1" x14ac:dyDescent="0.25">
      <c r="A40" s="508"/>
      <c r="B40" s="599"/>
      <c r="C40" s="488" t="s">
        <v>699</v>
      </c>
      <c r="D40" s="509"/>
      <c r="E40" s="510"/>
      <c r="F40" s="770"/>
      <c r="G40" s="511" t="str">
        <f t="shared" si="2"/>
        <v xml:space="preserve"> </v>
      </c>
    </row>
    <row r="41" spans="1:7" s="368" customFormat="1" x14ac:dyDescent="0.25">
      <c r="A41" s="508"/>
      <c r="B41" s="599" t="s">
        <v>1100</v>
      </c>
      <c r="C41" s="488" t="s">
        <v>748</v>
      </c>
      <c r="D41" s="509"/>
      <c r="E41" s="510"/>
      <c r="F41" s="770"/>
      <c r="G41" s="511" t="str">
        <f t="shared" si="2"/>
        <v xml:space="preserve"> </v>
      </c>
    </row>
    <row r="42" spans="1:7" s="368" customFormat="1" x14ac:dyDescent="0.25">
      <c r="A42" s="508"/>
      <c r="B42" s="599" t="s">
        <v>694</v>
      </c>
      <c r="C42" s="488" t="s">
        <v>804</v>
      </c>
      <c r="D42" s="509" t="s">
        <v>480</v>
      </c>
      <c r="E42" s="510">
        <v>22</v>
      </c>
      <c r="F42" s="770"/>
      <c r="G42" s="511">
        <f t="shared" si="2"/>
        <v>0</v>
      </c>
    </row>
    <row r="43" spans="1:7" s="368" customFormat="1" x14ac:dyDescent="0.25">
      <c r="A43" s="508"/>
      <c r="B43" s="599" t="s">
        <v>694</v>
      </c>
      <c r="C43" s="488" t="s">
        <v>805</v>
      </c>
      <c r="D43" s="509" t="s">
        <v>480</v>
      </c>
      <c r="E43" s="510">
        <v>68</v>
      </c>
      <c r="F43" s="770"/>
      <c r="G43" s="511">
        <f t="shared" si="2"/>
        <v>0</v>
      </c>
    </row>
    <row r="44" spans="1:7" s="368" customFormat="1" x14ac:dyDescent="0.25">
      <c r="A44" s="520"/>
      <c r="B44" s="544"/>
      <c r="C44" s="488"/>
      <c r="D44" s="509"/>
      <c r="E44" s="510"/>
      <c r="F44" s="770"/>
      <c r="G44" s="526" t="str">
        <f t="shared" si="2"/>
        <v xml:space="preserve"> </v>
      </c>
    </row>
    <row r="45" spans="1:7" s="371" customFormat="1" x14ac:dyDescent="0.25">
      <c r="A45" s="520">
        <f>1+COUNT(A$2:A44)</f>
        <v>7</v>
      </c>
      <c r="B45" s="544"/>
      <c r="C45" s="488" t="s">
        <v>806</v>
      </c>
      <c r="D45" s="509"/>
      <c r="E45" s="510"/>
      <c r="F45" s="773"/>
      <c r="G45" s="521"/>
    </row>
    <row r="46" spans="1:7" s="371" customFormat="1" ht="51" x14ac:dyDescent="0.25">
      <c r="A46" s="520"/>
      <c r="B46" s="544"/>
      <c r="C46" s="488" t="s">
        <v>807</v>
      </c>
      <c r="D46" s="509"/>
      <c r="E46" s="510"/>
      <c r="F46" s="773"/>
      <c r="G46" s="521" t="str">
        <f>IF(E46&lt;&gt;0,E46*F46," ")</f>
        <v xml:space="preserve"> </v>
      </c>
    </row>
    <row r="47" spans="1:7" s="371" customFormat="1" x14ac:dyDescent="0.25">
      <c r="A47" s="520"/>
      <c r="B47" s="544"/>
      <c r="C47" s="488" t="s">
        <v>709</v>
      </c>
      <c r="D47" s="509"/>
      <c r="E47" s="510"/>
      <c r="F47" s="773"/>
      <c r="G47" s="521"/>
    </row>
    <row r="48" spans="1:7" s="371" customFormat="1" x14ac:dyDescent="0.25">
      <c r="A48" s="520"/>
      <c r="B48" s="544" t="s">
        <v>700</v>
      </c>
      <c r="C48" s="488" t="s">
        <v>808</v>
      </c>
      <c r="D48" s="509" t="s">
        <v>480</v>
      </c>
      <c r="E48" s="510">
        <v>4</v>
      </c>
      <c r="F48" s="773"/>
      <c r="G48" s="521">
        <f>IF(E48&lt;&gt;0,E48*F48," ")</f>
        <v>0</v>
      </c>
    </row>
    <row r="49" spans="1:7" s="371" customFormat="1" x14ac:dyDescent="0.25">
      <c r="A49" s="520"/>
      <c r="B49" s="544" t="s">
        <v>700</v>
      </c>
      <c r="C49" s="488" t="s">
        <v>809</v>
      </c>
      <c r="D49" s="509" t="s">
        <v>480</v>
      </c>
      <c r="E49" s="510">
        <v>4</v>
      </c>
      <c r="F49" s="773"/>
      <c r="G49" s="521">
        <f>IF(E49&lt;&gt;0,E49*F49," ")</f>
        <v>0</v>
      </c>
    </row>
    <row r="50" spans="1:7" s="368" customFormat="1" x14ac:dyDescent="0.25">
      <c r="A50" s="520"/>
      <c r="B50" s="544"/>
      <c r="C50" s="488"/>
      <c r="D50" s="509"/>
      <c r="E50" s="510"/>
      <c r="F50" s="770"/>
      <c r="G50" s="526" t="str">
        <f t="shared" si="2"/>
        <v xml:space="preserve"> </v>
      </c>
    </row>
    <row r="51" spans="1:7" s="368" customFormat="1" x14ac:dyDescent="0.25">
      <c r="A51" s="520">
        <f>1+COUNT(A$2:A50)</f>
        <v>8</v>
      </c>
      <c r="B51" s="544"/>
      <c r="C51" s="488" t="s">
        <v>746</v>
      </c>
      <c r="D51" s="509"/>
      <c r="E51" s="510"/>
      <c r="F51" s="770"/>
      <c r="G51" s="526" t="str">
        <f t="shared" si="2"/>
        <v xml:space="preserve"> </v>
      </c>
    </row>
    <row r="52" spans="1:7" s="368" customFormat="1" ht="50.25" customHeight="1" x14ac:dyDescent="0.25">
      <c r="A52" s="520"/>
      <c r="B52" s="544"/>
      <c r="C52" s="488" t="s">
        <v>810</v>
      </c>
      <c r="D52" s="509"/>
      <c r="E52" s="510"/>
      <c r="F52" s="770"/>
      <c r="G52" s="526" t="str">
        <f t="shared" si="2"/>
        <v xml:space="preserve"> </v>
      </c>
    </row>
    <row r="53" spans="1:7" s="368" customFormat="1" x14ac:dyDescent="0.25">
      <c r="A53" s="520"/>
      <c r="B53" s="544"/>
      <c r="C53" s="488" t="s">
        <v>699</v>
      </c>
      <c r="D53" s="509"/>
      <c r="E53" s="510"/>
      <c r="F53" s="770"/>
      <c r="G53" s="526" t="str">
        <f t="shared" si="2"/>
        <v xml:space="preserve"> </v>
      </c>
    </row>
    <row r="54" spans="1:7" s="368" customFormat="1" x14ac:dyDescent="0.25">
      <c r="A54" s="520"/>
      <c r="B54" s="544" t="s">
        <v>1100</v>
      </c>
      <c r="C54" s="488" t="s">
        <v>748</v>
      </c>
      <c r="D54" s="509"/>
      <c r="E54" s="510"/>
      <c r="F54" s="770"/>
      <c r="G54" s="526" t="str">
        <f t="shared" si="2"/>
        <v xml:space="preserve"> </v>
      </c>
    </row>
    <row r="55" spans="1:7" s="368" customFormat="1" x14ac:dyDescent="0.25">
      <c r="A55" s="520"/>
      <c r="B55" s="544" t="s">
        <v>694</v>
      </c>
      <c r="C55" s="488" t="s">
        <v>811</v>
      </c>
      <c r="D55" s="509" t="s">
        <v>480</v>
      </c>
      <c r="E55" s="510">
        <v>4</v>
      </c>
      <c r="F55" s="773"/>
      <c r="G55" s="526">
        <f t="shared" si="2"/>
        <v>0</v>
      </c>
    </row>
    <row r="56" spans="1:7" s="368" customFormat="1" x14ac:dyDescent="0.25">
      <c r="A56" s="520"/>
      <c r="B56" s="544" t="s">
        <v>694</v>
      </c>
      <c r="C56" s="488" t="s">
        <v>812</v>
      </c>
      <c r="D56" s="509" t="s">
        <v>480</v>
      </c>
      <c r="E56" s="510">
        <v>4</v>
      </c>
      <c r="F56" s="770"/>
      <c r="G56" s="526">
        <f t="shared" si="2"/>
        <v>0</v>
      </c>
    </row>
    <row r="57" spans="1:7" s="368" customFormat="1" x14ac:dyDescent="0.25">
      <c r="A57" s="508"/>
      <c r="B57" s="599"/>
      <c r="C57" s="488"/>
      <c r="D57" s="509"/>
      <c r="E57" s="510"/>
      <c r="F57" s="770"/>
      <c r="G57" s="526" t="str">
        <f t="shared" si="2"/>
        <v xml:space="preserve"> </v>
      </c>
    </row>
    <row r="58" spans="1:7" s="368" customFormat="1" x14ac:dyDescent="0.25">
      <c r="A58" s="508">
        <f>1+COUNT(A$2:A57)</f>
        <v>9</v>
      </c>
      <c r="B58" s="599"/>
      <c r="C58" s="488" t="s">
        <v>813</v>
      </c>
      <c r="D58" s="509"/>
      <c r="E58" s="510"/>
      <c r="F58" s="770"/>
      <c r="G58" s="526" t="str">
        <f t="shared" si="2"/>
        <v xml:space="preserve"> </v>
      </c>
    </row>
    <row r="59" spans="1:7" s="368" customFormat="1" ht="38.25" x14ac:dyDescent="0.25">
      <c r="A59" s="508"/>
      <c r="B59" s="599"/>
      <c r="C59" s="488" t="s">
        <v>814</v>
      </c>
      <c r="D59" s="509"/>
      <c r="E59" s="510"/>
      <c r="F59" s="770"/>
      <c r="G59" s="526" t="str">
        <f t="shared" si="2"/>
        <v xml:space="preserve"> </v>
      </c>
    </row>
    <row r="60" spans="1:7" s="368" customFormat="1" x14ac:dyDescent="0.25">
      <c r="A60" s="508"/>
      <c r="B60" s="599" t="s">
        <v>694</v>
      </c>
      <c r="C60" s="488"/>
      <c r="D60" s="509"/>
      <c r="E60" s="510"/>
      <c r="F60" s="770"/>
      <c r="G60" s="526" t="str">
        <f t="shared" si="2"/>
        <v xml:space="preserve"> </v>
      </c>
    </row>
    <row r="61" spans="1:7" s="368" customFormat="1" x14ac:dyDescent="0.25">
      <c r="A61" s="508"/>
      <c r="B61" s="599"/>
      <c r="C61" s="488" t="s">
        <v>699</v>
      </c>
      <c r="D61" s="509" t="s">
        <v>85</v>
      </c>
      <c r="E61" s="510">
        <v>1</v>
      </c>
      <c r="F61" s="770"/>
      <c r="G61" s="526">
        <f t="shared" si="2"/>
        <v>0</v>
      </c>
    </row>
    <row r="62" spans="1:7" s="369" customFormat="1" x14ac:dyDescent="0.25">
      <c r="A62" s="508"/>
      <c r="B62" s="599"/>
      <c r="C62" s="488"/>
      <c r="D62" s="509"/>
      <c r="E62" s="510"/>
      <c r="F62" s="770"/>
      <c r="G62" s="511" t="str">
        <f>IF(E62&lt;&gt;0,E62*F62," ")</f>
        <v xml:space="preserve"> </v>
      </c>
    </row>
    <row r="63" spans="1:7" s="368" customFormat="1" x14ac:dyDescent="0.25">
      <c r="A63" s="508">
        <f>1+COUNT(A$2:A62)</f>
        <v>10</v>
      </c>
      <c r="B63" s="599"/>
      <c r="C63" s="488" t="s">
        <v>773</v>
      </c>
      <c r="D63" s="509"/>
      <c r="E63" s="510"/>
      <c r="F63" s="770"/>
      <c r="G63" s="511"/>
    </row>
    <row r="64" spans="1:7" s="368" customFormat="1" ht="38.25" x14ac:dyDescent="0.25">
      <c r="A64" s="508"/>
      <c r="B64" s="599"/>
      <c r="C64" s="488" t="s">
        <v>815</v>
      </c>
      <c r="D64" s="509"/>
      <c r="E64" s="510"/>
      <c r="F64" s="770"/>
      <c r="G64" s="511"/>
    </row>
    <row r="65" spans="1:7" s="368" customFormat="1" x14ac:dyDescent="0.25">
      <c r="A65" s="508"/>
      <c r="B65" s="599"/>
      <c r="C65" s="488" t="s">
        <v>699</v>
      </c>
      <c r="D65" s="509" t="s">
        <v>283</v>
      </c>
      <c r="E65" s="510">
        <v>10</v>
      </c>
      <c r="F65" s="770"/>
      <c r="G65" s="511">
        <f>IF(E65&lt;&gt;0,E65*F65," ")</f>
        <v>0</v>
      </c>
    </row>
    <row r="66" spans="1:7" s="369" customFormat="1" x14ac:dyDescent="0.25">
      <c r="A66" s="508"/>
      <c r="B66" s="599"/>
      <c r="C66" s="488"/>
      <c r="D66" s="509"/>
      <c r="E66" s="546"/>
      <c r="F66" s="770"/>
      <c r="G66" s="511"/>
    </row>
    <row r="67" spans="1:7" s="368" customFormat="1" x14ac:dyDescent="0.25">
      <c r="A67" s="508">
        <f>1+COUNT(A$2:A66)</f>
        <v>11</v>
      </c>
      <c r="B67" s="599"/>
      <c r="C67" s="488" t="s">
        <v>816</v>
      </c>
      <c r="D67" s="509"/>
      <c r="E67" s="546"/>
      <c r="F67" s="770"/>
      <c r="G67" s="511" t="str">
        <f>IF(E67&lt;&gt;0,E67*F67," ")</f>
        <v xml:space="preserve"> </v>
      </c>
    </row>
    <row r="68" spans="1:7" s="368" customFormat="1" ht="38.25" x14ac:dyDescent="0.25">
      <c r="A68" s="508"/>
      <c r="B68" s="599"/>
      <c r="C68" s="488" t="s">
        <v>817</v>
      </c>
      <c r="D68" s="509"/>
      <c r="E68" s="546"/>
      <c r="F68" s="770"/>
      <c r="G68" s="511" t="str">
        <f>IF(E68&lt;&gt;0,E68*F68," ")</f>
        <v xml:space="preserve"> </v>
      </c>
    </row>
    <row r="69" spans="1:7" s="368" customFormat="1" x14ac:dyDescent="0.25">
      <c r="A69" s="508"/>
      <c r="B69" s="599"/>
      <c r="C69" s="488" t="s">
        <v>709</v>
      </c>
      <c r="D69" s="509" t="s">
        <v>149</v>
      </c>
      <c r="E69" s="546">
        <v>4</v>
      </c>
      <c r="F69" s="770"/>
      <c r="G69" s="511">
        <f>IF(E69&lt;&gt;0,E69*F69," ")</f>
        <v>0</v>
      </c>
    </row>
    <row r="70" spans="1:7" s="370" customFormat="1" x14ac:dyDescent="0.25">
      <c r="A70" s="527"/>
      <c r="B70" s="598"/>
      <c r="C70" s="513"/>
      <c r="D70" s="514"/>
      <c r="E70" s="515"/>
      <c r="F70" s="776"/>
      <c r="G70" s="529"/>
    </row>
    <row r="71" spans="1:7" s="370" customFormat="1" x14ac:dyDescent="0.25">
      <c r="A71" s="527">
        <f>COUNT(A$2:A70)+1</f>
        <v>12</v>
      </c>
      <c r="B71" s="598"/>
      <c r="C71" s="513" t="s">
        <v>818</v>
      </c>
      <c r="D71" s="514"/>
      <c r="E71" s="515"/>
      <c r="F71" s="776"/>
      <c r="G71" s="529" t="str">
        <f>IF(E71&lt;&gt;0,E71*F71," ")</f>
        <v xml:space="preserve"> </v>
      </c>
    </row>
    <row r="72" spans="1:7" s="370" customFormat="1" x14ac:dyDescent="0.25">
      <c r="A72" s="527"/>
      <c r="B72" s="598"/>
      <c r="C72" s="513" t="s">
        <v>819</v>
      </c>
      <c r="D72" s="514"/>
      <c r="E72" s="515"/>
      <c r="F72" s="776"/>
      <c r="G72" s="529" t="str">
        <f>IF(E72&lt;&gt;0,E72*F72," ")</f>
        <v xml:space="preserve"> </v>
      </c>
    </row>
    <row r="73" spans="1:7" s="370" customFormat="1" x14ac:dyDescent="0.25">
      <c r="A73" s="527"/>
      <c r="B73" s="598"/>
      <c r="C73" s="513" t="s">
        <v>820</v>
      </c>
      <c r="D73" s="514" t="s">
        <v>65</v>
      </c>
      <c r="E73" s="515">
        <v>1</v>
      </c>
      <c r="F73" s="776"/>
      <c r="G73" s="529">
        <f>IF(E73&lt;&gt;0,E73*F73," ")</f>
        <v>0</v>
      </c>
    </row>
    <row r="74" spans="1:7" s="368" customFormat="1" x14ac:dyDescent="0.25">
      <c r="A74" s="508"/>
      <c r="B74" s="599"/>
      <c r="C74" s="488"/>
      <c r="D74" s="509"/>
      <c r="E74" s="510"/>
      <c r="F74" s="770"/>
      <c r="G74" s="511"/>
    </row>
    <row r="75" spans="1:7" s="368" customFormat="1" x14ac:dyDescent="0.25">
      <c r="A75" s="508">
        <f>1+COUNT(A$2:A74)</f>
        <v>13</v>
      </c>
      <c r="B75" s="599"/>
      <c r="C75" s="488" t="s">
        <v>775</v>
      </c>
      <c r="D75" s="509"/>
      <c r="E75" s="510"/>
      <c r="F75" s="770"/>
      <c r="G75" s="511" t="str">
        <f>IF(E75&lt;&gt;0,E75*F75," ")</f>
        <v xml:space="preserve"> </v>
      </c>
    </row>
    <row r="76" spans="1:7" s="368" customFormat="1" ht="25.5" x14ac:dyDescent="0.25">
      <c r="A76" s="508"/>
      <c r="B76" s="599"/>
      <c r="C76" s="488" t="s">
        <v>776</v>
      </c>
      <c r="D76" s="509"/>
      <c r="E76" s="510"/>
      <c r="F76" s="770"/>
      <c r="G76" s="511" t="str">
        <f>IF(E76&lt;&gt;0,E76*F76," ")</f>
        <v xml:space="preserve"> </v>
      </c>
    </row>
    <row r="77" spans="1:7" s="368" customFormat="1" x14ac:dyDescent="0.25">
      <c r="A77" s="508"/>
      <c r="B77" s="599" t="s">
        <v>700</v>
      </c>
      <c r="C77" s="488" t="s">
        <v>820</v>
      </c>
      <c r="D77" s="509" t="s">
        <v>149</v>
      </c>
      <c r="E77" s="510">
        <v>1</v>
      </c>
      <c r="F77" s="770"/>
      <c r="G77" s="511">
        <f>IF(E77&lt;&gt;0,E77*F77," ")</f>
        <v>0</v>
      </c>
    </row>
    <row r="78" spans="1:7" s="370" customFormat="1" x14ac:dyDescent="0.25">
      <c r="A78" s="527"/>
      <c r="B78" s="598"/>
      <c r="C78" s="513"/>
      <c r="D78" s="550"/>
      <c r="E78" s="515"/>
      <c r="F78" s="776"/>
      <c r="G78" s="529"/>
    </row>
    <row r="79" spans="1:7" s="379" customFormat="1" x14ac:dyDescent="0.25">
      <c r="A79" s="508">
        <f>1+COUNT(A$2:A78)</f>
        <v>14</v>
      </c>
      <c r="B79" s="553"/>
      <c r="C79" s="513" t="s">
        <v>821</v>
      </c>
      <c r="D79" s="554"/>
      <c r="E79" s="548"/>
      <c r="F79" s="781"/>
      <c r="G79" s="555"/>
    </row>
    <row r="80" spans="1:7" s="376" customFormat="1" ht="38.25" x14ac:dyDescent="0.25">
      <c r="A80" s="508"/>
      <c r="B80" s="553"/>
      <c r="C80" s="536" t="s">
        <v>822</v>
      </c>
      <c r="D80" s="537"/>
      <c r="E80" s="541"/>
      <c r="F80" s="781"/>
      <c r="G80" s="555"/>
    </row>
    <row r="81" spans="1:7" s="376" customFormat="1" x14ac:dyDescent="0.2">
      <c r="A81" s="553"/>
      <c r="B81" s="553"/>
      <c r="C81" s="536" t="s">
        <v>781</v>
      </c>
      <c r="D81" s="524" t="s">
        <v>65</v>
      </c>
      <c r="E81" s="510">
        <v>1</v>
      </c>
      <c r="F81" s="770"/>
      <c r="G81" s="511">
        <f>E81*F81</f>
        <v>0</v>
      </c>
    </row>
    <row r="83" spans="1:7" s="368" customFormat="1" x14ac:dyDescent="0.25">
      <c r="A83" s="508">
        <f>1+COUNT(A$2:A82)</f>
        <v>15</v>
      </c>
      <c r="B83" s="599"/>
      <c r="C83" s="488" t="s">
        <v>823</v>
      </c>
      <c r="D83" s="509"/>
      <c r="E83" s="546"/>
      <c r="F83" s="770"/>
      <c r="G83" s="511" t="str">
        <f t="shared" ref="G83:G89" si="3">IF(E83&lt;&gt;0,E83*F83," ")</f>
        <v xml:space="preserve"> </v>
      </c>
    </row>
    <row r="84" spans="1:7" s="368" customFormat="1" ht="25.5" x14ac:dyDescent="0.25">
      <c r="A84" s="508"/>
      <c r="B84" s="599"/>
      <c r="C84" s="488" t="s">
        <v>824</v>
      </c>
      <c r="D84" s="509"/>
      <c r="E84" s="546"/>
      <c r="F84" s="770"/>
      <c r="G84" s="511" t="str">
        <f t="shared" si="3"/>
        <v xml:space="preserve"> </v>
      </c>
    </row>
    <row r="85" spans="1:7" s="368" customFormat="1" x14ac:dyDescent="0.25">
      <c r="A85" s="508"/>
      <c r="B85" s="599"/>
      <c r="C85" s="488" t="s">
        <v>709</v>
      </c>
      <c r="D85" s="509" t="s">
        <v>149</v>
      </c>
      <c r="E85" s="546">
        <v>1</v>
      </c>
      <c r="F85" s="770"/>
      <c r="G85" s="511">
        <f t="shared" si="3"/>
        <v>0</v>
      </c>
    </row>
    <row r="86" spans="1:7" s="368" customFormat="1" x14ac:dyDescent="0.25">
      <c r="A86" s="508"/>
      <c r="B86" s="599"/>
      <c r="C86" s="488"/>
      <c r="D86" s="509"/>
      <c r="E86" s="546"/>
      <c r="F86" s="770"/>
      <c r="G86" s="511" t="str">
        <f t="shared" si="3"/>
        <v xml:space="preserve"> </v>
      </c>
    </row>
    <row r="87" spans="1:7" s="368" customFormat="1" x14ac:dyDescent="0.25">
      <c r="A87" s="508">
        <f>1+COUNT(A$2:A86)</f>
        <v>16</v>
      </c>
      <c r="B87" s="599"/>
      <c r="C87" s="488" t="s">
        <v>825</v>
      </c>
      <c r="D87" s="509"/>
      <c r="E87" s="546"/>
      <c r="F87" s="770"/>
      <c r="G87" s="511" t="str">
        <f t="shared" si="3"/>
        <v xml:space="preserve"> </v>
      </c>
    </row>
    <row r="88" spans="1:7" s="368" customFormat="1" ht="26.25" customHeight="1" x14ac:dyDescent="0.25">
      <c r="A88" s="508"/>
      <c r="B88" s="599"/>
      <c r="C88" s="488" t="s">
        <v>826</v>
      </c>
      <c r="D88" s="509"/>
      <c r="E88" s="546"/>
      <c r="F88" s="770"/>
      <c r="G88" s="511" t="str">
        <f t="shared" si="3"/>
        <v xml:space="preserve"> </v>
      </c>
    </row>
    <row r="89" spans="1:7" s="368" customFormat="1" x14ac:dyDescent="0.25">
      <c r="A89" s="508"/>
      <c r="B89" s="599"/>
      <c r="C89" s="488" t="s">
        <v>709</v>
      </c>
      <c r="D89" s="509" t="s">
        <v>149</v>
      </c>
      <c r="E89" s="546">
        <v>1</v>
      </c>
      <c r="F89" s="770"/>
      <c r="G89" s="511">
        <f t="shared" si="3"/>
        <v>0</v>
      </c>
    </row>
    <row r="90" spans="1:7" s="368" customFormat="1" x14ac:dyDescent="0.25">
      <c r="A90" s="508"/>
      <c r="B90" s="599"/>
      <c r="C90" s="488"/>
      <c r="D90" s="556"/>
      <c r="E90" s="510"/>
      <c r="F90" s="770"/>
      <c r="G90" s="511"/>
    </row>
    <row r="91" spans="1:7" s="368" customFormat="1" x14ac:dyDescent="0.25">
      <c r="A91" s="508">
        <f>1+COUNT(A$2:A90)</f>
        <v>17</v>
      </c>
      <c r="B91" s="599"/>
      <c r="C91" s="488" t="s">
        <v>827</v>
      </c>
      <c r="D91" s="556"/>
      <c r="E91" s="510"/>
      <c r="F91" s="770"/>
      <c r="G91" s="511" t="str">
        <f>IF(E91&lt;&gt;0,E91*F91," ")</f>
        <v xml:space="preserve"> </v>
      </c>
    </row>
    <row r="92" spans="1:7" s="368" customFormat="1" ht="25.5" x14ac:dyDescent="0.25">
      <c r="A92" s="508"/>
      <c r="B92" s="599"/>
      <c r="C92" s="488" t="s">
        <v>828</v>
      </c>
      <c r="D92" s="556"/>
      <c r="E92" s="510"/>
      <c r="F92" s="770"/>
      <c r="G92" s="511"/>
    </row>
    <row r="93" spans="1:7" s="368" customFormat="1" x14ac:dyDescent="0.25">
      <c r="A93" s="508"/>
      <c r="B93" s="599"/>
      <c r="C93" s="488" t="s">
        <v>781</v>
      </c>
      <c r="D93" s="556" t="s">
        <v>65</v>
      </c>
      <c r="E93" s="510">
        <v>1</v>
      </c>
      <c r="F93" s="770"/>
      <c r="G93" s="511">
        <f>IF(E93&lt;&gt;0,E93*F93," ")</f>
        <v>0</v>
      </c>
    </row>
    <row r="94" spans="1:7" x14ac:dyDescent="0.25">
      <c r="G94" s="511" t="str">
        <f>IF(E94&lt;&gt;0,E94*F94," ")</f>
        <v xml:space="preserve"> </v>
      </c>
    </row>
    <row r="95" spans="1:7" x14ac:dyDescent="0.25">
      <c r="A95" s="545"/>
      <c r="B95" s="605"/>
      <c r="C95" s="621" t="s">
        <v>782</v>
      </c>
      <c r="D95" s="622"/>
      <c r="E95" s="623"/>
      <c r="F95" s="779"/>
      <c r="G95" s="624">
        <f>SUM(G3:G94)</f>
        <v>0</v>
      </c>
    </row>
    <row r="97" spans="1:7" x14ac:dyDescent="0.25">
      <c r="A97" s="508">
        <f>1+COUNT(A$2:A96)</f>
        <v>18</v>
      </c>
      <c r="C97" s="488" t="s">
        <v>783</v>
      </c>
      <c r="D97" s="509" t="s">
        <v>784</v>
      </c>
      <c r="E97" s="510">
        <v>3</v>
      </c>
      <c r="G97" s="511">
        <f>G95*E97/100</f>
        <v>0</v>
      </c>
    </row>
    <row r="99" spans="1:7" ht="25.5" x14ac:dyDescent="0.25">
      <c r="A99" s="508">
        <f>1+COUNT(A$2:A98)</f>
        <v>19</v>
      </c>
      <c r="C99" s="488" t="s">
        <v>785</v>
      </c>
      <c r="D99" s="509" t="s">
        <v>784</v>
      </c>
      <c r="E99" s="510">
        <v>2</v>
      </c>
      <c r="G99" s="511">
        <f>G95*E99/100</f>
        <v>0</v>
      </c>
    </row>
    <row r="101" spans="1:7" ht="51" x14ac:dyDescent="0.25">
      <c r="A101" s="508">
        <f>1+COUNT(A$2:A100)</f>
        <v>20</v>
      </c>
      <c r="C101" s="488" t="s">
        <v>829</v>
      </c>
      <c r="D101" s="509" t="s">
        <v>784</v>
      </c>
      <c r="E101" s="510">
        <v>6</v>
      </c>
      <c r="G101" s="511">
        <f>G95*E101/100</f>
        <v>0</v>
      </c>
    </row>
    <row r="102" spans="1:7" x14ac:dyDescent="0.25">
      <c r="G102" s="511" t="str">
        <f>IF(E102&lt;&gt;0,E102*F102," ")</f>
        <v xml:space="preserve"> </v>
      </c>
    </row>
    <row r="103" spans="1:7" s="380" customFormat="1" x14ac:dyDescent="0.25">
      <c r="A103" s="545"/>
      <c r="B103" s="605"/>
      <c r="C103" s="621" t="str">
        <f>C1</f>
        <v>TOPLOTNA POSTAJA, OGREVANJE</v>
      </c>
      <c r="D103" s="622"/>
      <c r="E103" s="623"/>
      <c r="F103" s="779"/>
      <c r="G103" s="624">
        <f>SUM(G95:G102)</f>
        <v>0</v>
      </c>
    </row>
  </sheetData>
  <sheetProtection sheet="1" formatCells="0" formatColumns="0" formatRows="0" selectLockedCells="1" sort="0"/>
  <pageMargins left="0.98425196850393704" right="0.39370078740157483" top="0.59055118110236227" bottom="0.59055118110236227" header="0.19685039370078741" footer="0.19685039370078741"/>
  <pageSetup paperSize="9" scale="95" orientation="portrait" blackAndWhite="1" r:id="rId1"/>
  <headerFooter alignWithMargins="0">
    <oddHeader>&amp;R             PINSS d.o.o. Nova Gorica</oddHeader>
    <oddFooter>&amp;L             &amp;F&amp;RStran &amp;P (&amp;N)</oddFooter>
  </headerFooter>
  <rowBreaks count="1" manualBreakCount="1">
    <brk id="24" max="6"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G99"/>
  <sheetViews>
    <sheetView view="pageBreakPreview" zoomScaleNormal="100" zoomScaleSheetLayoutView="100" workbookViewId="0">
      <pane ySplit="1" topLeftCell="A2" activePane="bottomLeft" state="frozenSplit"/>
      <selection activeCell="D12" sqref="D12"/>
      <selection pane="bottomLeft" activeCell="F10" sqref="F10"/>
    </sheetView>
  </sheetViews>
  <sheetFormatPr defaultColWidth="7.7109375" defaultRowHeight="13.5" x14ac:dyDescent="0.25"/>
  <cols>
    <col min="1" max="1" width="4.85546875" style="508" customWidth="1"/>
    <col min="2" max="2" width="7" style="599" customWidth="1"/>
    <col min="3" max="3" width="42.28515625" style="564" customWidth="1"/>
    <col min="4" max="4" width="5.7109375" style="565" customWidth="1"/>
    <col min="5" max="5" width="6.42578125" style="566" customWidth="1"/>
    <col min="6" max="6" width="9" style="770" customWidth="1"/>
    <col min="7" max="7" width="9" style="511" customWidth="1"/>
    <col min="8" max="256" width="7.7109375" style="381"/>
    <col min="257" max="258" width="4.85546875" style="381" customWidth="1"/>
    <col min="259" max="259" width="42.28515625" style="381" customWidth="1"/>
    <col min="260" max="260" width="5.7109375" style="381" customWidth="1"/>
    <col min="261" max="261" width="6.42578125" style="381" customWidth="1"/>
    <col min="262" max="263" width="9" style="381" customWidth="1"/>
    <col min="264" max="512" width="7.7109375" style="381"/>
    <col min="513" max="514" width="4.85546875" style="381" customWidth="1"/>
    <col min="515" max="515" width="42.28515625" style="381" customWidth="1"/>
    <col min="516" max="516" width="5.7109375" style="381" customWidth="1"/>
    <col min="517" max="517" width="6.42578125" style="381" customWidth="1"/>
    <col min="518" max="519" width="9" style="381" customWidth="1"/>
    <col min="520" max="768" width="7.7109375" style="381"/>
    <col min="769" max="770" width="4.85546875" style="381" customWidth="1"/>
    <col min="771" max="771" width="42.28515625" style="381" customWidth="1"/>
    <col min="772" max="772" width="5.7109375" style="381" customWidth="1"/>
    <col min="773" max="773" width="6.42578125" style="381" customWidth="1"/>
    <col min="774" max="775" width="9" style="381" customWidth="1"/>
    <col min="776" max="1024" width="7.7109375" style="381"/>
    <col min="1025" max="1026" width="4.85546875" style="381" customWidth="1"/>
    <col min="1027" max="1027" width="42.28515625" style="381" customWidth="1"/>
    <col min="1028" max="1028" width="5.7109375" style="381" customWidth="1"/>
    <col min="1029" max="1029" width="6.42578125" style="381" customWidth="1"/>
    <col min="1030" max="1031" width="9" style="381" customWidth="1"/>
    <col min="1032" max="1280" width="7.7109375" style="381"/>
    <col min="1281" max="1282" width="4.85546875" style="381" customWidth="1"/>
    <col min="1283" max="1283" width="42.28515625" style="381" customWidth="1"/>
    <col min="1284" max="1284" width="5.7109375" style="381" customWidth="1"/>
    <col min="1285" max="1285" width="6.42578125" style="381" customWidth="1"/>
    <col min="1286" max="1287" width="9" style="381" customWidth="1"/>
    <col min="1288" max="1536" width="7.7109375" style="381"/>
    <col min="1537" max="1538" width="4.85546875" style="381" customWidth="1"/>
    <col min="1539" max="1539" width="42.28515625" style="381" customWidth="1"/>
    <col min="1540" max="1540" width="5.7109375" style="381" customWidth="1"/>
    <col min="1541" max="1541" width="6.42578125" style="381" customWidth="1"/>
    <col min="1542" max="1543" width="9" style="381" customWidth="1"/>
    <col min="1544" max="1792" width="7.7109375" style="381"/>
    <col min="1793" max="1794" width="4.85546875" style="381" customWidth="1"/>
    <col min="1795" max="1795" width="42.28515625" style="381" customWidth="1"/>
    <col min="1796" max="1796" width="5.7109375" style="381" customWidth="1"/>
    <col min="1797" max="1797" width="6.42578125" style="381" customWidth="1"/>
    <col min="1798" max="1799" width="9" style="381" customWidth="1"/>
    <col min="1800" max="2048" width="7.7109375" style="381"/>
    <col min="2049" max="2050" width="4.85546875" style="381" customWidth="1"/>
    <col min="2051" max="2051" width="42.28515625" style="381" customWidth="1"/>
    <col min="2052" max="2052" width="5.7109375" style="381" customWidth="1"/>
    <col min="2053" max="2053" width="6.42578125" style="381" customWidth="1"/>
    <col min="2054" max="2055" width="9" style="381" customWidth="1"/>
    <col min="2056" max="2304" width="7.7109375" style="381"/>
    <col min="2305" max="2306" width="4.85546875" style="381" customWidth="1"/>
    <col min="2307" max="2307" width="42.28515625" style="381" customWidth="1"/>
    <col min="2308" max="2308" width="5.7109375" style="381" customWidth="1"/>
    <col min="2309" max="2309" width="6.42578125" style="381" customWidth="1"/>
    <col min="2310" max="2311" width="9" style="381" customWidth="1"/>
    <col min="2312" max="2560" width="7.7109375" style="381"/>
    <col min="2561" max="2562" width="4.85546875" style="381" customWidth="1"/>
    <col min="2563" max="2563" width="42.28515625" style="381" customWidth="1"/>
    <col min="2564" max="2564" width="5.7109375" style="381" customWidth="1"/>
    <col min="2565" max="2565" width="6.42578125" style="381" customWidth="1"/>
    <col min="2566" max="2567" width="9" style="381" customWidth="1"/>
    <col min="2568" max="2816" width="7.7109375" style="381"/>
    <col min="2817" max="2818" width="4.85546875" style="381" customWidth="1"/>
    <col min="2819" max="2819" width="42.28515625" style="381" customWidth="1"/>
    <col min="2820" max="2820" width="5.7109375" style="381" customWidth="1"/>
    <col min="2821" max="2821" width="6.42578125" style="381" customWidth="1"/>
    <col min="2822" max="2823" width="9" style="381" customWidth="1"/>
    <col min="2824" max="3072" width="7.7109375" style="381"/>
    <col min="3073" max="3074" width="4.85546875" style="381" customWidth="1"/>
    <col min="3075" max="3075" width="42.28515625" style="381" customWidth="1"/>
    <col min="3076" max="3076" width="5.7109375" style="381" customWidth="1"/>
    <col min="3077" max="3077" width="6.42578125" style="381" customWidth="1"/>
    <col min="3078" max="3079" width="9" style="381" customWidth="1"/>
    <col min="3080" max="3328" width="7.7109375" style="381"/>
    <col min="3329" max="3330" width="4.85546875" style="381" customWidth="1"/>
    <col min="3331" max="3331" width="42.28515625" style="381" customWidth="1"/>
    <col min="3332" max="3332" width="5.7109375" style="381" customWidth="1"/>
    <col min="3333" max="3333" width="6.42578125" style="381" customWidth="1"/>
    <col min="3334" max="3335" width="9" style="381" customWidth="1"/>
    <col min="3336" max="3584" width="7.7109375" style="381"/>
    <col min="3585" max="3586" width="4.85546875" style="381" customWidth="1"/>
    <col min="3587" max="3587" width="42.28515625" style="381" customWidth="1"/>
    <col min="3588" max="3588" width="5.7109375" style="381" customWidth="1"/>
    <col min="3589" max="3589" width="6.42578125" style="381" customWidth="1"/>
    <col min="3590" max="3591" width="9" style="381" customWidth="1"/>
    <col min="3592" max="3840" width="7.7109375" style="381"/>
    <col min="3841" max="3842" width="4.85546875" style="381" customWidth="1"/>
    <col min="3843" max="3843" width="42.28515625" style="381" customWidth="1"/>
    <col min="3844" max="3844" width="5.7109375" style="381" customWidth="1"/>
    <col min="3845" max="3845" width="6.42578125" style="381" customWidth="1"/>
    <col min="3846" max="3847" width="9" style="381" customWidth="1"/>
    <col min="3848" max="4096" width="7.7109375" style="381"/>
    <col min="4097" max="4098" width="4.85546875" style="381" customWidth="1"/>
    <col min="4099" max="4099" width="42.28515625" style="381" customWidth="1"/>
    <col min="4100" max="4100" width="5.7109375" style="381" customWidth="1"/>
    <col min="4101" max="4101" width="6.42578125" style="381" customWidth="1"/>
    <col min="4102" max="4103" width="9" style="381" customWidth="1"/>
    <col min="4104" max="4352" width="7.7109375" style="381"/>
    <col min="4353" max="4354" width="4.85546875" style="381" customWidth="1"/>
    <col min="4355" max="4355" width="42.28515625" style="381" customWidth="1"/>
    <col min="4356" max="4356" width="5.7109375" style="381" customWidth="1"/>
    <col min="4357" max="4357" width="6.42578125" style="381" customWidth="1"/>
    <col min="4358" max="4359" width="9" style="381" customWidth="1"/>
    <col min="4360" max="4608" width="7.7109375" style="381"/>
    <col min="4609" max="4610" width="4.85546875" style="381" customWidth="1"/>
    <col min="4611" max="4611" width="42.28515625" style="381" customWidth="1"/>
    <col min="4612" max="4612" width="5.7109375" style="381" customWidth="1"/>
    <col min="4613" max="4613" width="6.42578125" style="381" customWidth="1"/>
    <col min="4614" max="4615" width="9" style="381" customWidth="1"/>
    <col min="4616" max="4864" width="7.7109375" style="381"/>
    <col min="4865" max="4866" width="4.85546875" style="381" customWidth="1"/>
    <col min="4867" max="4867" width="42.28515625" style="381" customWidth="1"/>
    <col min="4868" max="4868" width="5.7109375" style="381" customWidth="1"/>
    <col min="4869" max="4869" width="6.42578125" style="381" customWidth="1"/>
    <col min="4870" max="4871" width="9" style="381" customWidth="1"/>
    <col min="4872" max="5120" width="7.7109375" style="381"/>
    <col min="5121" max="5122" width="4.85546875" style="381" customWidth="1"/>
    <col min="5123" max="5123" width="42.28515625" style="381" customWidth="1"/>
    <col min="5124" max="5124" width="5.7109375" style="381" customWidth="1"/>
    <col min="5125" max="5125" width="6.42578125" style="381" customWidth="1"/>
    <col min="5126" max="5127" width="9" style="381" customWidth="1"/>
    <col min="5128" max="5376" width="7.7109375" style="381"/>
    <col min="5377" max="5378" width="4.85546875" style="381" customWidth="1"/>
    <col min="5379" max="5379" width="42.28515625" style="381" customWidth="1"/>
    <col min="5380" max="5380" width="5.7109375" style="381" customWidth="1"/>
    <col min="5381" max="5381" width="6.42578125" style="381" customWidth="1"/>
    <col min="5382" max="5383" width="9" style="381" customWidth="1"/>
    <col min="5384" max="5632" width="7.7109375" style="381"/>
    <col min="5633" max="5634" width="4.85546875" style="381" customWidth="1"/>
    <col min="5635" max="5635" width="42.28515625" style="381" customWidth="1"/>
    <col min="5636" max="5636" width="5.7109375" style="381" customWidth="1"/>
    <col min="5637" max="5637" width="6.42578125" style="381" customWidth="1"/>
    <col min="5638" max="5639" width="9" style="381" customWidth="1"/>
    <col min="5640" max="5888" width="7.7109375" style="381"/>
    <col min="5889" max="5890" width="4.85546875" style="381" customWidth="1"/>
    <col min="5891" max="5891" width="42.28515625" style="381" customWidth="1"/>
    <col min="5892" max="5892" width="5.7109375" style="381" customWidth="1"/>
    <col min="5893" max="5893" width="6.42578125" style="381" customWidth="1"/>
    <col min="5894" max="5895" width="9" style="381" customWidth="1"/>
    <col min="5896" max="6144" width="7.7109375" style="381"/>
    <col min="6145" max="6146" width="4.85546875" style="381" customWidth="1"/>
    <col min="6147" max="6147" width="42.28515625" style="381" customWidth="1"/>
    <col min="6148" max="6148" width="5.7109375" style="381" customWidth="1"/>
    <col min="6149" max="6149" width="6.42578125" style="381" customWidth="1"/>
    <col min="6150" max="6151" width="9" style="381" customWidth="1"/>
    <col min="6152" max="6400" width="7.7109375" style="381"/>
    <col min="6401" max="6402" width="4.85546875" style="381" customWidth="1"/>
    <col min="6403" max="6403" width="42.28515625" style="381" customWidth="1"/>
    <col min="6404" max="6404" width="5.7109375" style="381" customWidth="1"/>
    <col min="6405" max="6405" width="6.42578125" style="381" customWidth="1"/>
    <col min="6406" max="6407" width="9" style="381" customWidth="1"/>
    <col min="6408" max="6656" width="7.7109375" style="381"/>
    <col min="6657" max="6658" width="4.85546875" style="381" customWidth="1"/>
    <col min="6659" max="6659" width="42.28515625" style="381" customWidth="1"/>
    <col min="6660" max="6660" width="5.7109375" style="381" customWidth="1"/>
    <col min="6661" max="6661" width="6.42578125" style="381" customWidth="1"/>
    <col min="6662" max="6663" width="9" style="381" customWidth="1"/>
    <col min="6664" max="6912" width="7.7109375" style="381"/>
    <col min="6913" max="6914" width="4.85546875" style="381" customWidth="1"/>
    <col min="6915" max="6915" width="42.28515625" style="381" customWidth="1"/>
    <col min="6916" max="6916" width="5.7109375" style="381" customWidth="1"/>
    <col min="6917" max="6917" width="6.42578125" style="381" customWidth="1"/>
    <col min="6918" max="6919" width="9" style="381" customWidth="1"/>
    <col min="6920" max="7168" width="7.7109375" style="381"/>
    <col min="7169" max="7170" width="4.85546875" style="381" customWidth="1"/>
    <col min="7171" max="7171" width="42.28515625" style="381" customWidth="1"/>
    <col min="7172" max="7172" width="5.7109375" style="381" customWidth="1"/>
    <col min="7173" max="7173" width="6.42578125" style="381" customWidth="1"/>
    <col min="7174" max="7175" width="9" style="381" customWidth="1"/>
    <col min="7176" max="7424" width="7.7109375" style="381"/>
    <col min="7425" max="7426" width="4.85546875" style="381" customWidth="1"/>
    <col min="7427" max="7427" width="42.28515625" style="381" customWidth="1"/>
    <col min="7428" max="7428" width="5.7109375" style="381" customWidth="1"/>
    <col min="7429" max="7429" width="6.42578125" style="381" customWidth="1"/>
    <col min="7430" max="7431" width="9" style="381" customWidth="1"/>
    <col min="7432" max="7680" width="7.7109375" style="381"/>
    <col min="7681" max="7682" width="4.85546875" style="381" customWidth="1"/>
    <col min="7683" max="7683" width="42.28515625" style="381" customWidth="1"/>
    <col min="7684" max="7684" width="5.7109375" style="381" customWidth="1"/>
    <col min="7685" max="7685" width="6.42578125" style="381" customWidth="1"/>
    <col min="7686" max="7687" width="9" style="381" customWidth="1"/>
    <col min="7688" max="7936" width="7.7109375" style="381"/>
    <col min="7937" max="7938" width="4.85546875" style="381" customWidth="1"/>
    <col min="7939" max="7939" width="42.28515625" style="381" customWidth="1"/>
    <col min="7940" max="7940" width="5.7109375" style="381" customWidth="1"/>
    <col min="7941" max="7941" width="6.42578125" style="381" customWidth="1"/>
    <col min="7942" max="7943" width="9" style="381" customWidth="1"/>
    <col min="7944" max="8192" width="7.7109375" style="381"/>
    <col min="8193" max="8194" width="4.85546875" style="381" customWidth="1"/>
    <col min="8195" max="8195" width="42.28515625" style="381" customWidth="1"/>
    <col min="8196" max="8196" width="5.7109375" style="381" customWidth="1"/>
    <col min="8197" max="8197" width="6.42578125" style="381" customWidth="1"/>
    <col min="8198" max="8199" width="9" style="381" customWidth="1"/>
    <col min="8200" max="8448" width="7.7109375" style="381"/>
    <col min="8449" max="8450" width="4.85546875" style="381" customWidth="1"/>
    <col min="8451" max="8451" width="42.28515625" style="381" customWidth="1"/>
    <col min="8452" max="8452" width="5.7109375" style="381" customWidth="1"/>
    <col min="8453" max="8453" width="6.42578125" style="381" customWidth="1"/>
    <col min="8454" max="8455" width="9" style="381" customWidth="1"/>
    <col min="8456" max="8704" width="7.7109375" style="381"/>
    <col min="8705" max="8706" width="4.85546875" style="381" customWidth="1"/>
    <col min="8707" max="8707" width="42.28515625" style="381" customWidth="1"/>
    <col min="8708" max="8708" width="5.7109375" style="381" customWidth="1"/>
    <col min="8709" max="8709" width="6.42578125" style="381" customWidth="1"/>
    <col min="8710" max="8711" width="9" style="381" customWidth="1"/>
    <col min="8712" max="8960" width="7.7109375" style="381"/>
    <col min="8961" max="8962" width="4.85546875" style="381" customWidth="1"/>
    <col min="8963" max="8963" width="42.28515625" style="381" customWidth="1"/>
    <col min="8964" max="8964" width="5.7109375" style="381" customWidth="1"/>
    <col min="8965" max="8965" width="6.42578125" style="381" customWidth="1"/>
    <col min="8966" max="8967" width="9" style="381" customWidth="1"/>
    <col min="8968" max="9216" width="7.7109375" style="381"/>
    <col min="9217" max="9218" width="4.85546875" style="381" customWidth="1"/>
    <col min="9219" max="9219" width="42.28515625" style="381" customWidth="1"/>
    <col min="9220" max="9220" width="5.7109375" style="381" customWidth="1"/>
    <col min="9221" max="9221" width="6.42578125" style="381" customWidth="1"/>
    <col min="9222" max="9223" width="9" style="381" customWidth="1"/>
    <col min="9224" max="9472" width="7.7109375" style="381"/>
    <col min="9473" max="9474" width="4.85546875" style="381" customWidth="1"/>
    <col min="9475" max="9475" width="42.28515625" style="381" customWidth="1"/>
    <col min="9476" max="9476" width="5.7109375" style="381" customWidth="1"/>
    <col min="9477" max="9477" width="6.42578125" style="381" customWidth="1"/>
    <col min="9478" max="9479" width="9" style="381" customWidth="1"/>
    <col min="9480" max="9728" width="7.7109375" style="381"/>
    <col min="9729" max="9730" width="4.85546875" style="381" customWidth="1"/>
    <col min="9731" max="9731" width="42.28515625" style="381" customWidth="1"/>
    <col min="9732" max="9732" width="5.7109375" style="381" customWidth="1"/>
    <col min="9733" max="9733" width="6.42578125" style="381" customWidth="1"/>
    <col min="9734" max="9735" width="9" style="381" customWidth="1"/>
    <col min="9736" max="9984" width="7.7109375" style="381"/>
    <col min="9985" max="9986" width="4.85546875" style="381" customWidth="1"/>
    <col min="9987" max="9987" width="42.28515625" style="381" customWidth="1"/>
    <col min="9988" max="9988" width="5.7109375" style="381" customWidth="1"/>
    <col min="9989" max="9989" width="6.42578125" style="381" customWidth="1"/>
    <col min="9990" max="9991" width="9" style="381" customWidth="1"/>
    <col min="9992" max="10240" width="7.7109375" style="381"/>
    <col min="10241" max="10242" width="4.85546875" style="381" customWidth="1"/>
    <col min="10243" max="10243" width="42.28515625" style="381" customWidth="1"/>
    <col min="10244" max="10244" width="5.7109375" style="381" customWidth="1"/>
    <col min="10245" max="10245" width="6.42578125" style="381" customWidth="1"/>
    <col min="10246" max="10247" width="9" style="381" customWidth="1"/>
    <col min="10248" max="10496" width="7.7109375" style="381"/>
    <col min="10497" max="10498" width="4.85546875" style="381" customWidth="1"/>
    <col min="10499" max="10499" width="42.28515625" style="381" customWidth="1"/>
    <col min="10500" max="10500" width="5.7109375" style="381" customWidth="1"/>
    <col min="10501" max="10501" width="6.42578125" style="381" customWidth="1"/>
    <col min="10502" max="10503" width="9" style="381" customWidth="1"/>
    <col min="10504" max="10752" width="7.7109375" style="381"/>
    <col min="10753" max="10754" width="4.85546875" style="381" customWidth="1"/>
    <col min="10755" max="10755" width="42.28515625" style="381" customWidth="1"/>
    <col min="10756" max="10756" width="5.7109375" style="381" customWidth="1"/>
    <col min="10757" max="10757" width="6.42578125" style="381" customWidth="1"/>
    <col min="10758" max="10759" width="9" style="381" customWidth="1"/>
    <col min="10760" max="11008" width="7.7109375" style="381"/>
    <col min="11009" max="11010" width="4.85546875" style="381" customWidth="1"/>
    <col min="11011" max="11011" width="42.28515625" style="381" customWidth="1"/>
    <col min="11012" max="11012" width="5.7109375" style="381" customWidth="1"/>
    <col min="11013" max="11013" width="6.42578125" style="381" customWidth="1"/>
    <col min="11014" max="11015" width="9" style="381" customWidth="1"/>
    <col min="11016" max="11264" width="7.7109375" style="381"/>
    <col min="11265" max="11266" width="4.85546875" style="381" customWidth="1"/>
    <col min="11267" max="11267" width="42.28515625" style="381" customWidth="1"/>
    <col min="11268" max="11268" width="5.7109375" style="381" customWidth="1"/>
    <col min="11269" max="11269" width="6.42578125" style="381" customWidth="1"/>
    <col min="11270" max="11271" width="9" style="381" customWidth="1"/>
    <col min="11272" max="11520" width="7.7109375" style="381"/>
    <col min="11521" max="11522" width="4.85546875" style="381" customWidth="1"/>
    <col min="11523" max="11523" width="42.28515625" style="381" customWidth="1"/>
    <col min="11524" max="11524" width="5.7109375" style="381" customWidth="1"/>
    <col min="11525" max="11525" width="6.42578125" style="381" customWidth="1"/>
    <col min="11526" max="11527" width="9" style="381" customWidth="1"/>
    <col min="11528" max="11776" width="7.7109375" style="381"/>
    <col min="11777" max="11778" width="4.85546875" style="381" customWidth="1"/>
    <col min="11779" max="11779" width="42.28515625" style="381" customWidth="1"/>
    <col min="11780" max="11780" width="5.7109375" style="381" customWidth="1"/>
    <col min="11781" max="11781" width="6.42578125" style="381" customWidth="1"/>
    <col min="11782" max="11783" width="9" style="381" customWidth="1"/>
    <col min="11784" max="12032" width="7.7109375" style="381"/>
    <col min="12033" max="12034" width="4.85546875" style="381" customWidth="1"/>
    <col min="12035" max="12035" width="42.28515625" style="381" customWidth="1"/>
    <col min="12036" max="12036" width="5.7109375" style="381" customWidth="1"/>
    <col min="12037" max="12037" width="6.42578125" style="381" customWidth="1"/>
    <col min="12038" max="12039" width="9" style="381" customWidth="1"/>
    <col min="12040" max="12288" width="7.7109375" style="381"/>
    <col min="12289" max="12290" width="4.85546875" style="381" customWidth="1"/>
    <col min="12291" max="12291" width="42.28515625" style="381" customWidth="1"/>
    <col min="12292" max="12292" width="5.7109375" style="381" customWidth="1"/>
    <col min="12293" max="12293" width="6.42578125" style="381" customWidth="1"/>
    <col min="12294" max="12295" width="9" style="381" customWidth="1"/>
    <col min="12296" max="12544" width="7.7109375" style="381"/>
    <col min="12545" max="12546" width="4.85546875" style="381" customWidth="1"/>
    <col min="12547" max="12547" width="42.28515625" style="381" customWidth="1"/>
    <col min="12548" max="12548" width="5.7109375" style="381" customWidth="1"/>
    <col min="12549" max="12549" width="6.42578125" style="381" customWidth="1"/>
    <col min="12550" max="12551" width="9" style="381" customWidth="1"/>
    <col min="12552" max="12800" width="7.7109375" style="381"/>
    <col min="12801" max="12802" width="4.85546875" style="381" customWidth="1"/>
    <col min="12803" max="12803" width="42.28515625" style="381" customWidth="1"/>
    <col min="12804" max="12804" width="5.7109375" style="381" customWidth="1"/>
    <col min="12805" max="12805" width="6.42578125" style="381" customWidth="1"/>
    <col min="12806" max="12807" width="9" style="381" customWidth="1"/>
    <col min="12808" max="13056" width="7.7109375" style="381"/>
    <col min="13057" max="13058" width="4.85546875" style="381" customWidth="1"/>
    <col min="13059" max="13059" width="42.28515625" style="381" customWidth="1"/>
    <col min="13060" max="13060" width="5.7109375" style="381" customWidth="1"/>
    <col min="13061" max="13061" width="6.42578125" style="381" customWidth="1"/>
    <col min="13062" max="13063" width="9" style="381" customWidth="1"/>
    <col min="13064" max="13312" width="7.7109375" style="381"/>
    <col min="13313" max="13314" width="4.85546875" style="381" customWidth="1"/>
    <col min="13315" max="13315" width="42.28515625" style="381" customWidth="1"/>
    <col min="13316" max="13316" width="5.7109375" style="381" customWidth="1"/>
    <col min="13317" max="13317" width="6.42578125" style="381" customWidth="1"/>
    <col min="13318" max="13319" width="9" style="381" customWidth="1"/>
    <col min="13320" max="13568" width="7.7109375" style="381"/>
    <col min="13569" max="13570" width="4.85546875" style="381" customWidth="1"/>
    <col min="13571" max="13571" width="42.28515625" style="381" customWidth="1"/>
    <col min="13572" max="13572" width="5.7109375" style="381" customWidth="1"/>
    <col min="13573" max="13573" width="6.42578125" style="381" customWidth="1"/>
    <col min="13574" max="13575" width="9" style="381" customWidth="1"/>
    <col min="13576" max="13824" width="7.7109375" style="381"/>
    <col min="13825" max="13826" width="4.85546875" style="381" customWidth="1"/>
    <col min="13827" max="13827" width="42.28515625" style="381" customWidth="1"/>
    <col min="13828" max="13828" width="5.7109375" style="381" customWidth="1"/>
    <col min="13829" max="13829" width="6.42578125" style="381" customWidth="1"/>
    <col min="13830" max="13831" width="9" style="381" customWidth="1"/>
    <col min="13832" max="14080" width="7.7109375" style="381"/>
    <col min="14081" max="14082" width="4.85546875" style="381" customWidth="1"/>
    <col min="14083" max="14083" width="42.28515625" style="381" customWidth="1"/>
    <col min="14084" max="14084" width="5.7109375" style="381" customWidth="1"/>
    <col min="14085" max="14085" width="6.42578125" style="381" customWidth="1"/>
    <col min="14086" max="14087" width="9" style="381" customWidth="1"/>
    <col min="14088" max="14336" width="7.7109375" style="381"/>
    <col min="14337" max="14338" width="4.85546875" style="381" customWidth="1"/>
    <col min="14339" max="14339" width="42.28515625" style="381" customWidth="1"/>
    <col min="14340" max="14340" width="5.7109375" style="381" customWidth="1"/>
    <col min="14341" max="14341" width="6.42578125" style="381" customWidth="1"/>
    <col min="14342" max="14343" width="9" style="381" customWidth="1"/>
    <col min="14344" max="14592" width="7.7109375" style="381"/>
    <col min="14593" max="14594" width="4.85546875" style="381" customWidth="1"/>
    <col min="14595" max="14595" width="42.28515625" style="381" customWidth="1"/>
    <col min="14596" max="14596" width="5.7109375" style="381" customWidth="1"/>
    <col min="14597" max="14597" width="6.42578125" style="381" customWidth="1"/>
    <col min="14598" max="14599" width="9" style="381" customWidth="1"/>
    <col min="14600" max="14848" width="7.7109375" style="381"/>
    <col min="14849" max="14850" width="4.85546875" style="381" customWidth="1"/>
    <col min="14851" max="14851" width="42.28515625" style="381" customWidth="1"/>
    <col min="14852" max="14852" width="5.7109375" style="381" customWidth="1"/>
    <col min="14853" max="14853" width="6.42578125" style="381" customWidth="1"/>
    <col min="14854" max="14855" width="9" style="381" customWidth="1"/>
    <col min="14856" max="15104" width="7.7109375" style="381"/>
    <col min="15105" max="15106" width="4.85546875" style="381" customWidth="1"/>
    <col min="15107" max="15107" width="42.28515625" style="381" customWidth="1"/>
    <col min="15108" max="15108" width="5.7109375" style="381" customWidth="1"/>
    <col min="15109" max="15109" width="6.42578125" style="381" customWidth="1"/>
    <col min="15110" max="15111" width="9" style="381" customWidth="1"/>
    <col min="15112" max="15360" width="7.7109375" style="381"/>
    <col min="15361" max="15362" width="4.85546875" style="381" customWidth="1"/>
    <col min="15363" max="15363" width="42.28515625" style="381" customWidth="1"/>
    <col min="15364" max="15364" width="5.7109375" style="381" customWidth="1"/>
    <col min="15365" max="15365" width="6.42578125" style="381" customWidth="1"/>
    <col min="15366" max="15367" width="9" style="381" customWidth="1"/>
    <col min="15368" max="15616" width="7.7109375" style="381"/>
    <col min="15617" max="15618" width="4.85546875" style="381" customWidth="1"/>
    <col min="15619" max="15619" width="42.28515625" style="381" customWidth="1"/>
    <col min="15620" max="15620" width="5.7109375" style="381" customWidth="1"/>
    <col min="15621" max="15621" width="6.42578125" style="381" customWidth="1"/>
    <col min="15622" max="15623" width="9" style="381" customWidth="1"/>
    <col min="15624" max="15872" width="7.7109375" style="381"/>
    <col min="15873" max="15874" width="4.85546875" style="381" customWidth="1"/>
    <col min="15875" max="15875" width="42.28515625" style="381" customWidth="1"/>
    <col min="15876" max="15876" width="5.7109375" style="381" customWidth="1"/>
    <col min="15877" max="15877" width="6.42578125" style="381" customWidth="1"/>
    <col min="15878" max="15879" width="9" style="381" customWidth="1"/>
    <col min="15880" max="16128" width="7.7109375" style="381"/>
    <col min="16129" max="16130" width="4.85546875" style="381" customWidth="1"/>
    <col min="16131" max="16131" width="42.28515625" style="381" customWidth="1"/>
    <col min="16132" max="16132" width="5.7109375" style="381" customWidth="1"/>
    <col min="16133" max="16133" width="6.42578125" style="381" customWidth="1"/>
    <col min="16134" max="16135" width="9" style="381" customWidth="1"/>
    <col min="16136" max="16384" width="7.7109375" style="381"/>
  </cols>
  <sheetData>
    <row r="1" spans="1:7" s="369" customFormat="1" ht="16.5" x14ac:dyDescent="0.25">
      <c r="A1" s="557" t="s">
        <v>830</v>
      </c>
      <c r="B1" s="557"/>
      <c r="C1" s="558" t="s">
        <v>831</v>
      </c>
      <c r="D1" s="559"/>
      <c r="E1" s="560"/>
      <c r="F1" s="768"/>
      <c r="G1" s="502">
        <f>+G99</f>
        <v>0</v>
      </c>
    </row>
    <row r="3" spans="1:7" s="369" customFormat="1" x14ac:dyDescent="0.25">
      <c r="A3" s="503" t="s">
        <v>688</v>
      </c>
      <c r="B3" s="602"/>
      <c r="C3" s="561" t="s">
        <v>90</v>
      </c>
      <c r="D3" s="562" t="s">
        <v>689</v>
      </c>
      <c r="E3" s="563" t="s">
        <v>690</v>
      </c>
      <c r="F3" s="769" t="s">
        <v>691</v>
      </c>
      <c r="G3" s="507" t="s">
        <v>393</v>
      </c>
    </row>
    <row r="4" spans="1:7" x14ac:dyDescent="0.25">
      <c r="G4" s="511" t="str">
        <f t="shared" ref="G4:G65" si="0">IF(E4&lt;&gt;0,E4*F4," ")</f>
        <v xml:space="preserve"> </v>
      </c>
    </row>
    <row r="5" spans="1:7" s="369" customFormat="1" x14ac:dyDescent="0.25">
      <c r="A5" s="508">
        <f>COUNT(A$2:A4)+1</f>
        <v>1</v>
      </c>
      <c r="B5" s="599"/>
      <c r="C5" s="564" t="s">
        <v>832</v>
      </c>
      <c r="D5" s="565"/>
      <c r="E5" s="566"/>
      <c r="F5" s="770"/>
      <c r="G5" s="511" t="str">
        <f t="shared" si="0"/>
        <v xml:space="preserve"> </v>
      </c>
    </row>
    <row r="6" spans="1:7" s="369" customFormat="1" ht="25.5" x14ac:dyDescent="0.25">
      <c r="A6" s="508"/>
      <c r="B6" s="599"/>
      <c r="C6" s="564" t="s">
        <v>833</v>
      </c>
      <c r="D6" s="565"/>
      <c r="E6" s="566"/>
      <c r="F6" s="770"/>
      <c r="G6" s="511" t="str">
        <f t="shared" si="0"/>
        <v xml:space="preserve"> </v>
      </c>
    </row>
    <row r="7" spans="1:7" s="369" customFormat="1" x14ac:dyDescent="0.25">
      <c r="A7" s="508"/>
      <c r="B7" s="599" t="s">
        <v>1101</v>
      </c>
      <c r="C7" s="564" t="s">
        <v>834</v>
      </c>
      <c r="D7" s="565"/>
      <c r="E7" s="566"/>
      <c r="F7" s="770"/>
      <c r="G7" s="511" t="str">
        <f t="shared" si="0"/>
        <v xml:space="preserve"> </v>
      </c>
    </row>
    <row r="8" spans="1:7" s="369" customFormat="1" x14ac:dyDescent="0.25">
      <c r="A8" s="508"/>
      <c r="B8" s="599" t="s">
        <v>700</v>
      </c>
      <c r="C8" s="564"/>
      <c r="D8" s="565"/>
      <c r="E8" s="566"/>
      <c r="F8" s="770"/>
      <c r="G8" s="511" t="str">
        <f t="shared" si="0"/>
        <v xml:space="preserve"> </v>
      </c>
    </row>
    <row r="9" spans="1:7" s="369" customFormat="1" x14ac:dyDescent="0.25">
      <c r="A9" s="508"/>
      <c r="B9" s="599"/>
      <c r="C9" s="564" t="s">
        <v>835</v>
      </c>
      <c r="D9" s="565"/>
      <c r="E9" s="566"/>
      <c r="F9" s="770"/>
      <c r="G9" s="511" t="str">
        <f t="shared" si="0"/>
        <v xml:space="preserve"> </v>
      </c>
    </row>
    <row r="10" spans="1:7" s="369" customFormat="1" x14ac:dyDescent="0.25">
      <c r="A10" s="508"/>
      <c r="B10" s="599"/>
      <c r="C10" s="564" t="s">
        <v>699</v>
      </c>
      <c r="D10" s="565" t="s">
        <v>85</v>
      </c>
      <c r="E10" s="566">
        <v>210</v>
      </c>
      <c r="F10" s="770"/>
      <c r="G10" s="511">
        <f t="shared" si="0"/>
        <v>0</v>
      </c>
    </row>
    <row r="11" spans="1:7" s="369" customFormat="1" x14ac:dyDescent="0.25">
      <c r="A11" s="508"/>
      <c r="B11" s="599"/>
      <c r="C11" s="564"/>
      <c r="D11" s="565"/>
      <c r="E11" s="566"/>
      <c r="F11" s="770"/>
      <c r="G11" s="511" t="str">
        <f t="shared" si="0"/>
        <v xml:space="preserve"> </v>
      </c>
    </row>
    <row r="12" spans="1:7" s="369" customFormat="1" x14ac:dyDescent="0.25">
      <c r="A12" s="508">
        <f>COUNT(A$2:A11)+1</f>
        <v>2</v>
      </c>
      <c r="B12" s="599"/>
      <c r="C12" s="564" t="s">
        <v>836</v>
      </c>
      <c r="D12" s="565"/>
      <c r="E12" s="566"/>
      <c r="F12" s="770"/>
      <c r="G12" s="511" t="str">
        <f t="shared" si="0"/>
        <v xml:space="preserve"> </v>
      </c>
    </row>
    <row r="13" spans="1:7" s="369" customFormat="1" ht="25.5" x14ac:dyDescent="0.25">
      <c r="A13" s="508"/>
      <c r="B13" s="599"/>
      <c r="C13" s="564" t="s">
        <v>837</v>
      </c>
      <c r="D13" s="565"/>
      <c r="E13" s="566"/>
      <c r="F13" s="770"/>
      <c r="G13" s="511" t="str">
        <f t="shared" si="0"/>
        <v xml:space="preserve"> </v>
      </c>
    </row>
    <row r="14" spans="1:7" s="369" customFormat="1" x14ac:dyDescent="0.25">
      <c r="A14" s="508"/>
      <c r="B14" s="599" t="s">
        <v>1101</v>
      </c>
      <c r="C14" s="564" t="s">
        <v>834</v>
      </c>
      <c r="D14" s="565"/>
      <c r="E14" s="566"/>
      <c r="F14" s="770"/>
      <c r="G14" s="511" t="str">
        <f t="shared" si="0"/>
        <v xml:space="preserve"> </v>
      </c>
    </row>
    <row r="15" spans="1:7" s="369" customFormat="1" x14ac:dyDescent="0.25">
      <c r="A15" s="508"/>
      <c r="B15" s="599" t="s">
        <v>700</v>
      </c>
      <c r="C15" s="564"/>
      <c r="D15" s="565"/>
      <c r="E15" s="566"/>
      <c r="F15" s="770"/>
      <c r="G15" s="511" t="str">
        <f t="shared" si="0"/>
        <v xml:space="preserve"> </v>
      </c>
    </row>
    <row r="16" spans="1:7" s="369" customFormat="1" x14ac:dyDescent="0.25">
      <c r="A16" s="508"/>
      <c r="B16" s="599"/>
      <c r="C16" s="564" t="s">
        <v>699</v>
      </c>
      <c r="D16" s="565" t="s">
        <v>838</v>
      </c>
      <c r="E16" s="566">
        <v>30</v>
      </c>
      <c r="F16" s="770"/>
      <c r="G16" s="511">
        <f t="shared" si="0"/>
        <v>0</v>
      </c>
    </row>
    <row r="17" spans="1:7" x14ac:dyDescent="0.25">
      <c r="G17" s="511" t="str">
        <f t="shared" si="0"/>
        <v xml:space="preserve"> </v>
      </c>
    </row>
    <row r="18" spans="1:7" s="369" customFormat="1" x14ac:dyDescent="0.25">
      <c r="A18" s="508">
        <f>COUNT(A$2:A17)+1</f>
        <v>3</v>
      </c>
      <c r="B18" s="599"/>
      <c r="C18" s="564" t="s">
        <v>839</v>
      </c>
      <c r="D18" s="565"/>
      <c r="E18" s="566"/>
      <c r="F18" s="770"/>
      <c r="G18" s="511" t="str">
        <f t="shared" si="0"/>
        <v xml:space="preserve"> </v>
      </c>
    </row>
    <row r="19" spans="1:7" s="369" customFormat="1" ht="38.25" x14ac:dyDescent="0.25">
      <c r="A19" s="508"/>
      <c r="B19" s="599"/>
      <c r="C19" s="564" t="s">
        <v>840</v>
      </c>
      <c r="D19" s="565"/>
      <c r="E19" s="566"/>
      <c r="F19" s="770"/>
      <c r="G19" s="511" t="str">
        <f t="shared" si="0"/>
        <v xml:space="preserve"> </v>
      </c>
    </row>
    <row r="20" spans="1:7" s="369" customFormat="1" x14ac:dyDescent="0.25">
      <c r="A20" s="508"/>
      <c r="B20" s="599" t="s">
        <v>1101</v>
      </c>
      <c r="C20" s="564" t="s">
        <v>834</v>
      </c>
      <c r="D20" s="565"/>
      <c r="E20" s="566"/>
      <c r="F20" s="770"/>
      <c r="G20" s="511" t="str">
        <f t="shared" si="0"/>
        <v xml:space="preserve"> </v>
      </c>
    </row>
    <row r="21" spans="1:7" s="369" customFormat="1" x14ac:dyDescent="0.25">
      <c r="A21" s="508"/>
      <c r="B21" s="599" t="s">
        <v>700</v>
      </c>
      <c r="C21" s="564"/>
      <c r="D21" s="565"/>
      <c r="E21" s="566"/>
      <c r="F21" s="770"/>
      <c r="G21" s="511" t="str">
        <f t="shared" si="0"/>
        <v xml:space="preserve"> </v>
      </c>
    </row>
    <row r="22" spans="1:7" s="369" customFormat="1" x14ac:dyDescent="0.25">
      <c r="A22" s="508"/>
      <c r="B22" s="599"/>
      <c r="C22" s="564" t="s">
        <v>699</v>
      </c>
      <c r="D22" s="565" t="s">
        <v>480</v>
      </c>
      <c r="E22" s="566">
        <v>140</v>
      </c>
      <c r="F22" s="770"/>
      <c r="G22" s="511">
        <f t="shared" si="0"/>
        <v>0</v>
      </c>
    </row>
    <row r="23" spans="1:7" s="369" customFormat="1" x14ac:dyDescent="0.25">
      <c r="A23" s="508"/>
      <c r="B23" s="599"/>
      <c r="C23" s="564"/>
      <c r="D23" s="565"/>
      <c r="E23" s="566"/>
      <c r="F23" s="770"/>
      <c r="G23" s="511" t="str">
        <f t="shared" si="0"/>
        <v xml:space="preserve"> </v>
      </c>
    </row>
    <row r="24" spans="1:7" s="369" customFormat="1" x14ac:dyDescent="0.25">
      <c r="A24" s="508">
        <f>COUNT(A$2:A23)+1</f>
        <v>4</v>
      </c>
      <c r="B24" s="599"/>
      <c r="C24" s="564" t="s">
        <v>841</v>
      </c>
      <c r="D24" s="565"/>
      <c r="E24" s="566"/>
      <c r="F24" s="770"/>
      <c r="G24" s="511" t="str">
        <f t="shared" si="0"/>
        <v xml:space="preserve"> </v>
      </c>
    </row>
    <row r="25" spans="1:7" s="369" customFormat="1" x14ac:dyDescent="0.25">
      <c r="A25" s="508"/>
      <c r="B25" s="599"/>
      <c r="C25" s="564" t="s">
        <v>842</v>
      </c>
      <c r="D25" s="565"/>
      <c r="E25" s="566"/>
      <c r="F25" s="770"/>
      <c r="G25" s="511" t="str">
        <f t="shared" si="0"/>
        <v xml:space="preserve"> </v>
      </c>
    </row>
    <row r="26" spans="1:7" s="369" customFormat="1" x14ac:dyDescent="0.25">
      <c r="A26" s="508"/>
      <c r="B26" s="599" t="s">
        <v>1101</v>
      </c>
      <c r="C26" s="564" t="s">
        <v>834</v>
      </c>
      <c r="D26" s="565"/>
      <c r="E26" s="566"/>
      <c r="F26" s="770"/>
      <c r="G26" s="511" t="str">
        <f t="shared" si="0"/>
        <v xml:space="preserve"> </v>
      </c>
    </row>
    <row r="27" spans="1:7" s="369" customFormat="1" x14ac:dyDescent="0.25">
      <c r="A27" s="508"/>
      <c r="B27" s="599" t="s">
        <v>700</v>
      </c>
      <c r="C27" s="564"/>
      <c r="D27" s="565"/>
      <c r="E27" s="566"/>
      <c r="F27" s="770"/>
      <c r="G27" s="511" t="str">
        <f t="shared" si="0"/>
        <v xml:space="preserve"> </v>
      </c>
    </row>
    <row r="28" spans="1:7" s="369" customFormat="1" x14ac:dyDescent="0.25">
      <c r="A28" s="508"/>
      <c r="B28" s="599"/>
      <c r="C28" s="564" t="s">
        <v>699</v>
      </c>
      <c r="D28" s="565" t="s">
        <v>85</v>
      </c>
      <c r="E28" s="566">
        <v>210</v>
      </c>
      <c r="F28" s="770"/>
      <c r="G28" s="511">
        <f t="shared" si="0"/>
        <v>0</v>
      </c>
    </row>
    <row r="29" spans="1:7" s="369" customFormat="1" x14ac:dyDescent="0.25">
      <c r="A29" s="508"/>
      <c r="B29" s="599"/>
      <c r="C29" s="564"/>
      <c r="D29" s="565"/>
      <c r="E29" s="566"/>
      <c r="F29" s="770"/>
      <c r="G29" s="511" t="str">
        <f t="shared" si="0"/>
        <v xml:space="preserve"> </v>
      </c>
    </row>
    <row r="30" spans="1:7" x14ac:dyDescent="0.25">
      <c r="A30" s="508">
        <f>COUNT(A$2:A29)+1</f>
        <v>5</v>
      </c>
      <c r="C30" s="564" t="s">
        <v>843</v>
      </c>
      <c r="G30" s="511" t="str">
        <f t="shared" si="0"/>
        <v xml:space="preserve"> </v>
      </c>
    </row>
    <row r="31" spans="1:7" s="369" customFormat="1" ht="32.25" customHeight="1" x14ac:dyDescent="0.25">
      <c r="A31" s="508"/>
      <c r="B31" s="599"/>
      <c r="C31" s="564" t="s">
        <v>844</v>
      </c>
      <c r="D31" s="565"/>
      <c r="E31" s="566"/>
      <c r="F31" s="770"/>
      <c r="G31" s="511" t="str">
        <f t="shared" si="0"/>
        <v xml:space="preserve"> </v>
      </c>
    </row>
    <row r="32" spans="1:7" s="369" customFormat="1" x14ac:dyDescent="0.25">
      <c r="A32" s="508"/>
      <c r="B32" s="599" t="s">
        <v>1101</v>
      </c>
      <c r="C32" s="564" t="s">
        <v>834</v>
      </c>
      <c r="D32" s="565"/>
      <c r="E32" s="566"/>
      <c r="F32" s="770"/>
      <c r="G32" s="511" t="str">
        <f t="shared" si="0"/>
        <v xml:space="preserve"> </v>
      </c>
    </row>
    <row r="33" spans="1:7" s="369" customFormat="1" x14ac:dyDescent="0.25">
      <c r="A33" s="508"/>
      <c r="B33" s="599" t="s">
        <v>700</v>
      </c>
      <c r="C33" s="564" t="s">
        <v>845</v>
      </c>
      <c r="D33" s="565"/>
      <c r="E33" s="566"/>
      <c r="F33" s="770"/>
      <c r="G33" s="511" t="str">
        <f t="shared" si="0"/>
        <v xml:space="preserve"> </v>
      </c>
    </row>
    <row r="34" spans="1:7" s="369" customFormat="1" x14ac:dyDescent="0.25">
      <c r="A34" s="508"/>
      <c r="B34" s="599"/>
      <c r="C34" s="564" t="s">
        <v>699</v>
      </c>
      <c r="D34" s="565" t="s">
        <v>480</v>
      </c>
      <c r="E34" s="566">
        <v>1180</v>
      </c>
      <c r="F34" s="770"/>
      <c r="G34" s="511">
        <f t="shared" si="0"/>
        <v>0</v>
      </c>
    </row>
    <row r="35" spans="1:7" s="369" customFormat="1" x14ac:dyDescent="0.25">
      <c r="A35" s="508"/>
      <c r="B35" s="599"/>
      <c r="C35" s="564"/>
      <c r="D35" s="565"/>
      <c r="E35" s="566"/>
      <c r="F35" s="770"/>
      <c r="G35" s="511" t="str">
        <f t="shared" si="0"/>
        <v xml:space="preserve"> </v>
      </c>
    </row>
    <row r="36" spans="1:7" s="369" customFormat="1" x14ac:dyDescent="0.25">
      <c r="A36" s="508">
        <f>COUNT(A$2:A35)+1</f>
        <v>6</v>
      </c>
      <c r="B36" s="599"/>
      <c r="C36" s="564" t="s">
        <v>846</v>
      </c>
      <c r="D36" s="565"/>
      <c r="E36" s="566"/>
      <c r="F36" s="770"/>
      <c r="G36" s="511" t="str">
        <f t="shared" si="0"/>
        <v xml:space="preserve"> </v>
      </c>
    </row>
    <row r="37" spans="1:7" s="369" customFormat="1" ht="25.5" x14ac:dyDescent="0.25">
      <c r="A37" s="508"/>
      <c r="B37" s="599"/>
      <c r="C37" s="564" t="s">
        <v>847</v>
      </c>
      <c r="D37" s="565"/>
      <c r="E37" s="566"/>
      <c r="F37" s="770"/>
      <c r="G37" s="511" t="str">
        <f t="shared" si="0"/>
        <v xml:space="preserve"> </v>
      </c>
    </row>
    <row r="38" spans="1:7" x14ac:dyDescent="0.25">
      <c r="B38" s="599" t="s">
        <v>1101</v>
      </c>
      <c r="C38" s="564" t="s">
        <v>834</v>
      </c>
      <c r="G38" s="511" t="str">
        <f t="shared" si="0"/>
        <v xml:space="preserve"> </v>
      </c>
    </row>
    <row r="39" spans="1:7" x14ac:dyDescent="0.25">
      <c r="B39" s="599" t="s">
        <v>700</v>
      </c>
      <c r="C39" s="564" t="s">
        <v>848</v>
      </c>
      <c r="G39" s="511" t="str">
        <f t="shared" si="0"/>
        <v xml:space="preserve"> </v>
      </c>
    </row>
    <row r="40" spans="1:7" s="369" customFormat="1" x14ac:dyDescent="0.25">
      <c r="A40" s="508"/>
      <c r="B40" s="599"/>
      <c r="C40" s="564" t="s">
        <v>699</v>
      </c>
      <c r="D40" s="565" t="s">
        <v>149</v>
      </c>
      <c r="E40" s="566">
        <v>20</v>
      </c>
      <c r="F40" s="770"/>
      <c r="G40" s="511">
        <f t="shared" si="0"/>
        <v>0</v>
      </c>
    </row>
    <row r="41" spans="1:7" s="369" customFormat="1" x14ac:dyDescent="0.25">
      <c r="A41" s="508"/>
      <c r="B41" s="599"/>
      <c r="C41" s="564"/>
      <c r="D41" s="565"/>
      <c r="E41" s="566"/>
      <c r="F41" s="770"/>
      <c r="G41" s="511" t="str">
        <f t="shared" si="0"/>
        <v xml:space="preserve"> </v>
      </c>
    </row>
    <row r="42" spans="1:7" s="369" customFormat="1" x14ac:dyDescent="0.25">
      <c r="A42" s="508">
        <f>1+COUNT(A$2:A41)</f>
        <v>7</v>
      </c>
      <c r="B42" s="599"/>
      <c r="C42" s="564" t="s">
        <v>849</v>
      </c>
      <c r="D42" s="565"/>
      <c r="E42" s="566"/>
      <c r="F42" s="770"/>
      <c r="G42" s="511" t="str">
        <f t="shared" si="0"/>
        <v xml:space="preserve"> </v>
      </c>
    </row>
    <row r="43" spans="1:7" s="369" customFormat="1" ht="65.25" customHeight="1" x14ac:dyDescent="0.25">
      <c r="A43" s="508"/>
      <c r="B43" s="599"/>
      <c r="C43" s="564" t="s">
        <v>850</v>
      </c>
      <c r="D43" s="565"/>
      <c r="E43" s="566"/>
      <c r="F43" s="770"/>
      <c r="G43" s="511" t="str">
        <f t="shared" si="0"/>
        <v xml:space="preserve"> </v>
      </c>
    </row>
    <row r="44" spans="1:7" s="369" customFormat="1" x14ac:dyDescent="0.25">
      <c r="A44" s="508"/>
      <c r="B44" s="599"/>
      <c r="C44" s="564" t="s">
        <v>699</v>
      </c>
      <c r="D44" s="565"/>
      <c r="E44" s="566"/>
      <c r="F44" s="770"/>
      <c r="G44" s="511" t="str">
        <f t="shared" si="0"/>
        <v xml:space="preserve"> </v>
      </c>
    </row>
    <row r="45" spans="1:7" s="369" customFormat="1" x14ac:dyDescent="0.25">
      <c r="A45" s="508"/>
      <c r="B45" s="599" t="s">
        <v>1101</v>
      </c>
      <c r="C45" s="564" t="s">
        <v>834</v>
      </c>
      <c r="D45" s="565"/>
      <c r="E45" s="566"/>
      <c r="F45" s="770"/>
      <c r="G45" s="511" t="str">
        <f t="shared" si="0"/>
        <v xml:space="preserve"> </v>
      </c>
    </row>
    <row r="46" spans="1:7" s="369" customFormat="1" x14ac:dyDescent="0.25">
      <c r="A46" s="508"/>
      <c r="B46" s="599" t="s">
        <v>700</v>
      </c>
      <c r="C46" s="564" t="s">
        <v>851</v>
      </c>
      <c r="D46" s="565" t="s">
        <v>149</v>
      </c>
      <c r="E46" s="566">
        <v>1</v>
      </c>
      <c r="F46" s="770"/>
      <c r="G46" s="511">
        <f t="shared" si="0"/>
        <v>0</v>
      </c>
    </row>
    <row r="47" spans="1:7" s="369" customFormat="1" x14ac:dyDescent="0.25">
      <c r="A47" s="508"/>
      <c r="B47" s="599"/>
      <c r="C47" s="564"/>
      <c r="D47" s="565"/>
      <c r="E47" s="566"/>
      <c r="F47" s="770"/>
      <c r="G47" s="511" t="str">
        <f t="shared" si="0"/>
        <v xml:space="preserve"> </v>
      </c>
    </row>
    <row r="48" spans="1:7" s="369" customFormat="1" x14ac:dyDescent="0.25">
      <c r="A48" s="508">
        <f>1+COUNT(A$2:A47)</f>
        <v>8</v>
      </c>
      <c r="B48" s="599"/>
      <c r="C48" s="564" t="s">
        <v>852</v>
      </c>
      <c r="D48" s="565"/>
      <c r="E48" s="566"/>
      <c r="F48" s="770"/>
      <c r="G48" s="511" t="str">
        <f t="shared" si="0"/>
        <v xml:space="preserve"> </v>
      </c>
    </row>
    <row r="49" spans="1:7" s="369" customFormat="1" ht="64.5" customHeight="1" x14ac:dyDescent="0.25">
      <c r="A49" s="508"/>
      <c r="B49" s="599"/>
      <c r="C49" s="564" t="s">
        <v>853</v>
      </c>
      <c r="D49" s="565"/>
      <c r="E49" s="566"/>
      <c r="F49" s="770"/>
      <c r="G49" s="511" t="str">
        <f t="shared" si="0"/>
        <v xml:space="preserve"> </v>
      </c>
    </row>
    <row r="50" spans="1:7" s="369" customFormat="1" x14ac:dyDescent="0.25">
      <c r="A50" s="508"/>
      <c r="B50" s="599"/>
      <c r="C50" s="564" t="s">
        <v>699</v>
      </c>
      <c r="D50" s="565"/>
      <c r="E50" s="566"/>
      <c r="F50" s="770"/>
      <c r="G50" s="511" t="str">
        <f t="shared" si="0"/>
        <v xml:space="preserve"> </v>
      </c>
    </row>
    <row r="51" spans="1:7" s="369" customFormat="1" x14ac:dyDescent="0.25">
      <c r="A51" s="508"/>
      <c r="B51" s="599" t="s">
        <v>1101</v>
      </c>
      <c r="C51" s="564" t="s">
        <v>834</v>
      </c>
      <c r="D51" s="565"/>
      <c r="E51" s="566"/>
      <c r="F51" s="770"/>
      <c r="G51" s="511" t="str">
        <f t="shared" si="0"/>
        <v xml:space="preserve"> </v>
      </c>
    </row>
    <row r="52" spans="1:7" s="369" customFormat="1" x14ac:dyDescent="0.25">
      <c r="A52" s="508"/>
      <c r="B52" s="599" t="s">
        <v>700</v>
      </c>
      <c r="C52" s="564" t="s">
        <v>854</v>
      </c>
      <c r="D52" s="565" t="s">
        <v>149</v>
      </c>
      <c r="E52" s="566">
        <v>1</v>
      </c>
      <c r="F52" s="770"/>
      <c r="G52" s="511">
        <f t="shared" si="0"/>
        <v>0</v>
      </c>
    </row>
    <row r="53" spans="1:7" s="369" customFormat="1" x14ac:dyDescent="0.25">
      <c r="A53" s="508"/>
      <c r="B53" s="599"/>
      <c r="C53" s="564"/>
      <c r="D53" s="565"/>
      <c r="E53" s="566"/>
      <c r="F53" s="770"/>
      <c r="G53" s="511" t="str">
        <f t="shared" si="0"/>
        <v xml:space="preserve"> </v>
      </c>
    </row>
    <row r="54" spans="1:7" s="369" customFormat="1" x14ac:dyDescent="0.25">
      <c r="A54" s="508">
        <f>1+COUNT(A$2:A53)</f>
        <v>9</v>
      </c>
      <c r="B54" s="599"/>
      <c r="C54" s="564" t="s">
        <v>855</v>
      </c>
      <c r="D54" s="565"/>
      <c r="E54" s="566"/>
      <c r="F54" s="770"/>
      <c r="G54" s="511" t="str">
        <f t="shared" si="0"/>
        <v xml:space="preserve"> </v>
      </c>
    </row>
    <row r="55" spans="1:7" s="369" customFormat="1" ht="204" x14ac:dyDescent="0.25">
      <c r="A55" s="508"/>
      <c r="B55" s="599"/>
      <c r="C55" s="564" t="s">
        <v>856</v>
      </c>
      <c r="D55" s="565"/>
      <c r="E55" s="566"/>
      <c r="F55" s="770"/>
      <c r="G55" s="511" t="str">
        <f t="shared" si="0"/>
        <v xml:space="preserve"> </v>
      </c>
    </row>
    <row r="56" spans="1:7" s="369" customFormat="1" x14ac:dyDescent="0.25">
      <c r="A56" s="508"/>
      <c r="B56" s="599"/>
      <c r="C56" s="564" t="s">
        <v>699</v>
      </c>
      <c r="D56" s="565"/>
      <c r="E56" s="566"/>
      <c r="F56" s="770"/>
      <c r="G56" s="511" t="str">
        <f t="shared" si="0"/>
        <v xml:space="preserve"> </v>
      </c>
    </row>
    <row r="57" spans="1:7" s="369" customFormat="1" x14ac:dyDescent="0.25">
      <c r="A57" s="508"/>
      <c r="B57" s="599" t="s">
        <v>1101</v>
      </c>
      <c r="C57" s="564" t="s">
        <v>834</v>
      </c>
      <c r="D57" s="565"/>
      <c r="E57" s="566"/>
      <c r="F57" s="770"/>
      <c r="G57" s="511" t="str">
        <f t="shared" si="0"/>
        <v xml:space="preserve"> </v>
      </c>
    </row>
    <row r="58" spans="1:7" s="369" customFormat="1" x14ac:dyDescent="0.25">
      <c r="A58" s="508"/>
      <c r="B58" s="599" t="s">
        <v>700</v>
      </c>
      <c r="C58" s="564"/>
      <c r="D58" s="565"/>
      <c r="E58" s="566"/>
      <c r="F58" s="770"/>
      <c r="G58" s="511" t="str">
        <f t="shared" si="0"/>
        <v xml:space="preserve"> </v>
      </c>
    </row>
    <row r="59" spans="1:7" s="369" customFormat="1" x14ac:dyDescent="0.25">
      <c r="A59" s="508"/>
      <c r="B59" s="599" t="s">
        <v>700</v>
      </c>
      <c r="C59" s="564" t="s">
        <v>857</v>
      </c>
      <c r="D59" s="565" t="s">
        <v>149</v>
      </c>
      <c r="E59" s="566">
        <v>1</v>
      </c>
      <c r="F59" s="770"/>
      <c r="G59" s="511">
        <f t="shared" si="0"/>
        <v>0</v>
      </c>
    </row>
    <row r="60" spans="1:7" s="369" customFormat="1" x14ac:dyDescent="0.25">
      <c r="A60" s="508"/>
      <c r="B60" s="599" t="s">
        <v>700</v>
      </c>
      <c r="C60" s="564" t="s">
        <v>858</v>
      </c>
      <c r="D60" s="565" t="s">
        <v>149</v>
      </c>
      <c r="E60" s="566">
        <v>1</v>
      </c>
      <c r="F60" s="770"/>
      <c r="G60" s="511">
        <f t="shared" si="0"/>
        <v>0</v>
      </c>
    </row>
    <row r="61" spans="1:7" s="369" customFormat="1" x14ac:dyDescent="0.25">
      <c r="A61" s="508"/>
      <c r="B61" s="599"/>
      <c r="C61" s="564"/>
      <c r="D61" s="565"/>
      <c r="E61" s="566"/>
      <c r="F61" s="770"/>
      <c r="G61" s="511" t="str">
        <f t="shared" si="0"/>
        <v xml:space="preserve"> </v>
      </c>
    </row>
    <row r="62" spans="1:7" s="369" customFormat="1" x14ac:dyDescent="0.25">
      <c r="A62" s="508">
        <f>1+COUNT(A$2:A61)</f>
        <v>10</v>
      </c>
      <c r="B62" s="599"/>
      <c r="C62" s="564" t="s">
        <v>859</v>
      </c>
      <c r="D62" s="565"/>
      <c r="E62" s="566"/>
      <c r="F62" s="770"/>
      <c r="G62" s="511" t="str">
        <f t="shared" si="0"/>
        <v xml:space="preserve"> </v>
      </c>
    </row>
    <row r="63" spans="1:7" s="369" customFormat="1" ht="38.25" x14ac:dyDescent="0.25">
      <c r="A63" s="508"/>
      <c r="B63" s="599"/>
      <c r="C63" s="564" t="s">
        <v>860</v>
      </c>
      <c r="D63" s="565"/>
      <c r="E63" s="566"/>
      <c r="F63" s="770"/>
      <c r="G63" s="511" t="str">
        <f t="shared" si="0"/>
        <v xml:space="preserve"> </v>
      </c>
    </row>
    <row r="64" spans="1:7" s="369" customFormat="1" x14ac:dyDescent="0.25">
      <c r="A64" s="508"/>
      <c r="B64" s="599" t="s">
        <v>1100</v>
      </c>
      <c r="C64" s="564" t="s">
        <v>834</v>
      </c>
      <c r="D64" s="565"/>
      <c r="E64" s="566"/>
      <c r="F64" s="770"/>
      <c r="G64" s="511" t="str">
        <f t="shared" si="0"/>
        <v xml:space="preserve"> </v>
      </c>
    </row>
    <row r="65" spans="1:7" s="369" customFormat="1" x14ac:dyDescent="0.25">
      <c r="A65" s="508"/>
      <c r="B65" s="599" t="s">
        <v>694</v>
      </c>
      <c r="C65" s="564"/>
      <c r="D65" s="565"/>
      <c r="E65" s="566"/>
      <c r="F65" s="770"/>
      <c r="G65" s="511" t="str">
        <f t="shared" si="0"/>
        <v xml:space="preserve"> </v>
      </c>
    </row>
    <row r="66" spans="1:7" s="369" customFormat="1" x14ac:dyDescent="0.25">
      <c r="A66" s="508"/>
      <c r="B66" s="599"/>
      <c r="C66" s="564" t="s">
        <v>861</v>
      </c>
      <c r="D66" s="565"/>
      <c r="E66" s="566"/>
      <c r="F66" s="770"/>
      <c r="G66" s="511" t="str">
        <f t="shared" ref="G66:G74" si="1">IF(E66&lt;&gt;0,E66*F66," ")</f>
        <v xml:space="preserve"> </v>
      </c>
    </row>
    <row r="67" spans="1:7" s="369" customFormat="1" x14ac:dyDescent="0.25">
      <c r="A67" s="508"/>
      <c r="B67" s="599"/>
      <c r="C67" s="564" t="s">
        <v>699</v>
      </c>
      <c r="D67" s="565" t="s">
        <v>149</v>
      </c>
      <c r="E67" s="566">
        <v>11</v>
      </c>
      <c r="F67" s="770"/>
      <c r="G67" s="511">
        <f t="shared" si="1"/>
        <v>0</v>
      </c>
    </row>
    <row r="68" spans="1:7" s="369" customFormat="1" x14ac:dyDescent="0.25">
      <c r="A68" s="508"/>
      <c r="B68" s="599"/>
      <c r="C68" s="564"/>
      <c r="D68" s="565"/>
      <c r="E68" s="566"/>
      <c r="F68" s="770"/>
      <c r="G68" s="511" t="str">
        <f t="shared" si="1"/>
        <v xml:space="preserve"> </v>
      </c>
    </row>
    <row r="69" spans="1:7" s="369" customFormat="1" x14ac:dyDescent="0.25">
      <c r="A69" s="508">
        <f>1+COUNT(A$2:A68)</f>
        <v>11</v>
      </c>
      <c r="B69" s="599"/>
      <c r="C69" s="564" t="s">
        <v>862</v>
      </c>
      <c r="D69" s="565"/>
      <c r="E69" s="566"/>
      <c r="F69" s="770"/>
      <c r="G69" s="511" t="str">
        <f t="shared" si="1"/>
        <v xml:space="preserve"> </v>
      </c>
    </row>
    <row r="70" spans="1:7" s="369" customFormat="1" ht="38.25" x14ac:dyDescent="0.25">
      <c r="A70" s="508"/>
      <c r="B70" s="599"/>
      <c r="C70" s="564" t="s">
        <v>863</v>
      </c>
      <c r="D70" s="565"/>
      <c r="E70" s="566"/>
      <c r="F70" s="770"/>
      <c r="G70" s="511" t="str">
        <f t="shared" si="1"/>
        <v xml:space="preserve"> </v>
      </c>
    </row>
    <row r="71" spans="1:7" s="369" customFormat="1" x14ac:dyDescent="0.25">
      <c r="A71" s="508"/>
      <c r="B71" s="599" t="s">
        <v>1100</v>
      </c>
      <c r="C71" s="564" t="s">
        <v>834</v>
      </c>
      <c r="D71" s="565"/>
      <c r="E71" s="566"/>
      <c r="F71" s="770"/>
      <c r="G71" s="511" t="str">
        <f t="shared" si="1"/>
        <v xml:space="preserve"> </v>
      </c>
    </row>
    <row r="72" spans="1:7" s="369" customFormat="1" x14ac:dyDescent="0.25">
      <c r="A72" s="508"/>
      <c r="B72" s="599" t="s">
        <v>694</v>
      </c>
      <c r="C72" s="564"/>
      <c r="D72" s="565"/>
      <c r="E72" s="566"/>
      <c r="F72" s="770"/>
      <c r="G72" s="511" t="str">
        <f t="shared" si="1"/>
        <v xml:space="preserve"> </v>
      </c>
    </row>
    <row r="73" spans="1:7" s="369" customFormat="1" x14ac:dyDescent="0.25">
      <c r="A73" s="508"/>
      <c r="B73" s="599"/>
      <c r="C73" s="564" t="s">
        <v>861</v>
      </c>
      <c r="D73" s="565"/>
      <c r="E73" s="566"/>
      <c r="F73" s="770"/>
      <c r="G73" s="511" t="str">
        <f t="shared" si="1"/>
        <v xml:space="preserve"> </v>
      </c>
    </row>
    <row r="74" spans="1:7" s="369" customFormat="1" x14ac:dyDescent="0.25">
      <c r="A74" s="508"/>
      <c r="B74" s="599"/>
      <c r="C74" s="564" t="s">
        <v>699</v>
      </c>
      <c r="D74" s="565" t="s">
        <v>149</v>
      </c>
      <c r="E74" s="566">
        <v>2</v>
      </c>
      <c r="F74" s="770"/>
      <c r="G74" s="511">
        <f t="shared" si="1"/>
        <v>0</v>
      </c>
    </row>
    <row r="75" spans="1:7" s="368" customFormat="1" x14ac:dyDescent="0.25">
      <c r="A75" s="520"/>
      <c r="B75" s="544"/>
      <c r="C75" s="488"/>
      <c r="D75" s="509"/>
      <c r="E75" s="510"/>
      <c r="F75" s="773"/>
      <c r="G75" s="521" t="str">
        <f>IF(E75&lt;&gt;0,E75*F75," ")</f>
        <v xml:space="preserve"> </v>
      </c>
    </row>
    <row r="76" spans="1:7" s="368" customFormat="1" x14ac:dyDescent="0.25">
      <c r="A76" s="508">
        <f>COUNT(A$2:A75)+1</f>
        <v>12</v>
      </c>
      <c r="B76" s="599"/>
      <c r="C76" s="488" t="s">
        <v>773</v>
      </c>
      <c r="D76" s="509"/>
      <c r="E76" s="510"/>
      <c r="F76" s="770"/>
      <c r="G76" s="511"/>
    </row>
    <row r="77" spans="1:7" s="368" customFormat="1" ht="38.25" x14ac:dyDescent="0.25">
      <c r="A77" s="508"/>
      <c r="B77" s="599"/>
      <c r="C77" s="488" t="s">
        <v>815</v>
      </c>
      <c r="D77" s="509"/>
      <c r="E77" s="510"/>
      <c r="F77" s="770"/>
      <c r="G77" s="511"/>
    </row>
    <row r="78" spans="1:7" s="368" customFormat="1" x14ac:dyDescent="0.25">
      <c r="A78" s="508"/>
      <c r="B78" s="599"/>
      <c r="C78" s="488" t="s">
        <v>699</v>
      </c>
      <c r="D78" s="509" t="s">
        <v>283</v>
      </c>
      <c r="E78" s="510">
        <v>10</v>
      </c>
      <c r="F78" s="770"/>
      <c r="G78" s="511">
        <f>IF(E78&lt;&gt;0,E78*F78," ")</f>
        <v>0</v>
      </c>
    </row>
    <row r="79" spans="1:7" s="368" customFormat="1" x14ac:dyDescent="0.25">
      <c r="A79" s="508"/>
      <c r="B79" s="599"/>
      <c r="C79" s="488"/>
      <c r="D79" s="509"/>
      <c r="E79" s="510"/>
      <c r="F79" s="770"/>
      <c r="G79" s="511"/>
    </row>
    <row r="80" spans="1:7" s="368" customFormat="1" x14ac:dyDescent="0.25">
      <c r="A80" s="508">
        <f>COUNT(A$2:A79)+1</f>
        <v>13</v>
      </c>
      <c r="B80" s="599"/>
      <c r="C80" s="488" t="s">
        <v>818</v>
      </c>
      <c r="D80" s="509"/>
      <c r="E80" s="510"/>
      <c r="F80" s="776"/>
      <c r="G80" s="529" t="str">
        <f t="shared" ref="G80:G90" si="2">IF(E80&lt;&gt;0,E80*F80," ")</f>
        <v xml:space="preserve"> </v>
      </c>
    </row>
    <row r="81" spans="1:7" s="368" customFormat="1" x14ac:dyDescent="0.25">
      <c r="A81" s="508"/>
      <c r="B81" s="599"/>
      <c r="C81" s="488" t="s">
        <v>819</v>
      </c>
      <c r="D81" s="509"/>
      <c r="E81" s="510"/>
      <c r="F81" s="776"/>
      <c r="G81" s="529" t="str">
        <f t="shared" si="2"/>
        <v xml:space="preserve"> </v>
      </c>
    </row>
    <row r="82" spans="1:7" s="368" customFormat="1" x14ac:dyDescent="0.25">
      <c r="A82" s="508"/>
      <c r="B82" s="599"/>
      <c r="C82" s="488" t="s">
        <v>820</v>
      </c>
      <c r="D82" s="509" t="s">
        <v>65</v>
      </c>
      <c r="E82" s="510">
        <v>1</v>
      </c>
      <c r="F82" s="776"/>
      <c r="G82" s="529">
        <f t="shared" si="2"/>
        <v>0</v>
      </c>
    </row>
    <row r="83" spans="1:7" s="368" customFormat="1" x14ac:dyDescent="0.25">
      <c r="A83" s="508"/>
      <c r="B83" s="599"/>
      <c r="C83" s="488"/>
      <c r="D83" s="509"/>
      <c r="E83" s="510"/>
      <c r="F83" s="770"/>
      <c r="G83" s="511" t="str">
        <f t="shared" si="2"/>
        <v xml:space="preserve"> </v>
      </c>
    </row>
    <row r="84" spans="1:7" s="368" customFormat="1" x14ac:dyDescent="0.25">
      <c r="A84" s="508">
        <f>COUNT(A$2:A83)+1</f>
        <v>14</v>
      </c>
      <c r="B84" s="599"/>
      <c r="C84" s="488" t="s">
        <v>775</v>
      </c>
      <c r="D84" s="509"/>
      <c r="E84" s="510"/>
      <c r="F84" s="770"/>
      <c r="G84" s="511" t="str">
        <f t="shared" si="2"/>
        <v xml:space="preserve"> </v>
      </c>
    </row>
    <row r="85" spans="1:7" s="368" customFormat="1" ht="25.5" x14ac:dyDescent="0.25">
      <c r="A85" s="508"/>
      <c r="B85" s="599"/>
      <c r="C85" s="488" t="s">
        <v>776</v>
      </c>
      <c r="D85" s="509"/>
      <c r="E85" s="510"/>
      <c r="F85" s="770"/>
      <c r="G85" s="511" t="str">
        <f t="shared" si="2"/>
        <v xml:space="preserve"> </v>
      </c>
    </row>
    <row r="86" spans="1:7" s="368" customFormat="1" x14ac:dyDescent="0.25">
      <c r="A86" s="508"/>
      <c r="B86" s="599"/>
      <c r="C86" s="488" t="s">
        <v>820</v>
      </c>
      <c r="D86" s="509"/>
      <c r="E86" s="510"/>
      <c r="F86" s="770"/>
      <c r="G86" s="511" t="str">
        <f t="shared" si="2"/>
        <v xml:space="preserve"> </v>
      </c>
    </row>
    <row r="87" spans="1:7" s="368" customFormat="1" x14ac:dyDescent="0.25">
      <c r="A87" s="508"/>
      <c r="B87" s="599"/>
      <c r="C87" s="564" t="s">
        <v>781</v>
      </c>
      <c r="D87" s="509" t="s">
        <v>149</v>
      </c>
      <c r="E87" s="510">
        <v>1</v>
      </c>
      <c r="F87" s="770"/>
      <c r="G87" s="511">
        <f t="shared" si="2"/>
        <v>0</v>
      </c>
    </row>
    <row r="88" spans="1:7" s="369" customFormat="1" x14ac:dyDescent="0.25">
      <c r="A88" s="508"/>
      <c r="B88" s="599"/>
      <c r="C88" s="564"/>
      <c r="D88" s="565"/>
      <c r="E88" s="566"/>
      <c r="F88" s="770"/>
      <c r="G88" s="511" t="str">
        <f t="shared" si="2"/>
        <v xml:space="preserve"> </v>
      </c>
    </row>
    <row r="89" spans="1:7" s="369" customFormat="1" x14ac:dyDescent="0.25">
      <c r="A89" s="508">
        <f>COUNT(A$2:A88)+1</f>
        <v>15</v>
      </c>
      <c r="B89" s="599"/>
      <c r="C89" s="564" t="s">
        <v>864</v>
      </c>
      <c r="D89" s="565" t="s">
        <v>88</v>
      </c>
      <c r="E89" s="566">
        <v>8</v>
      </c>
      <c r="F89" s="770"/>
      <c r="G89" s="511">
        <f t="shared" si="2"/>
        <v>0</v>
      </c>
    </row>
    <row r="90" spans="1:7" s="369" customFormat="1" x14ac:dyDescent="0.25">
      <c r="A90" s="567"/>
      <c r="B90" s="603"/>
      <c r="C90" s="568"/>
      <c r="D90" s="569"/>
      <c r="E90" s="570"/>
      <c r="F90" s="790"/>
      <c r="G90" s="571" t="str">
        <f t="shared" si="2"/>
        <v xml:space="preserve"> </v>
      </c>
    </row>
    <row r="91" spans="1:7" s="369" customFormat="1" x14ac:dyDescent="0.25">
      <c r="A91" s="508"/>
      <c r="B91" s="599"/>
      <c r="C91" s="564" t="s">
        <v>782</v>
      </c>
      <c r="D91" s="565"/>
      <c r="E91" s="566"/>
      <c r="F91" s="770"/>
      <c r="G91" s="511">
        <f>SUM(G3:G90)</f>
        <v>0</v>
      </c>
    </row>
    <row r="92" spans="1:7" s="369" customFormat="1" x14ac:dyDescent="0.25">
      <c r="A92" s="508"/>
      <c r="B92" s="599"/>
      <c r="C92" s="564"/>
      <c r="D92" s="565"/>
      <c r="E92" s="566"/>
      <c r="F92" s="770"/>
      <c r="G92" s="511"/>
    </row>
    <row r="93" spans="1:7" s="369" customFormat="1" x14ac:dyDescent="0.25">
      <c r="A93" s="508">
        <f>COUNT(A$2:A92)+1</f>
        <v>16</v>
      </c>
      <c r="B93" s="599"/>
      <c r="C93" s="564" t="s">
        <v>783</v>
      </c>
      <c r="D93" s="565" t="s">
        <v>784</v>
      </c>
      <c r="E93" s="566">
        <v>3</v>
      </c>
      <c r="F93" s="770"/>
      <c r="G93" s="511">
        <f>G91*E93/100</f>
        <v>0</v>
      </c>
    </row>
    <row r="94" spans="1:7" s="369" customFormat="1" x14ac:dyDescent="0.25">
      <c r="A94" s="508"/>
      <c r="B94" s="599"/>
      <c r="C94" s="564"/>
      <c r="D94" s="565"/>
      <c r="E94" s="566"/>
      <c r="F94" s="770"/>
      <c r="G94" s="511"/>
    </row>
    <row r="95" spans="1:7" ht="25.5" x14ac:dyDescent="0.25">
      <c r="A95" s="508">
        <f>COUNT(A$2:A94)+1</f>
        <v>17</v>
      </c>
      <c r="C95" s="564" t="s">
        <v>785</v>
      </c>
      <c r="D95" s="565" t="s">
        <v>784</v>
      </c>
      <c r="E95" s="566">
        <v>2</v>
      </c>
      <c r="G95" s="511">
        <f>G91*E95/100</f>
        <v>0</v>
      </c>
    </row>
    <row r="96" spans="1:7" s="369" customFormat="1" x14ac:dyDescent="0.25">
      <c r="A96" s="508"/>
      <c r="B96" s="599"/>
      <c r="C96" s="564"/>
      <c r="D96" s="565"/>
      <c r="E96" s="566"/>
      <c r="F96" s="770"/>
      <c r="G96" s="511"/>
    </row>
    <row r="97" spans="1:7" s="369" customFormat="1" ht="51" x14ac:dyDescent="0.25">
      <c r="A97" s="508">
        <f>1+COUNT(A$2:A96)</f>
        <v>18</v>
      </c>
      <c r="B97" s="599"/>
      <c r="C97" s="564" t="s">
        <v>829</v>
      </c>
      <c r="D97" s="565" t="s">
        <v>784</v>
      </c>
      <c r="E97" s="566">
        <v>6</v>
      </c>
      <c r="F97" s="770"/>
      <c r="G97" s="511">
        <f>G91*E97/100</f>
        <v>0</v>
      </c>
    </row>
    <row r="98" spans="1:7" s="369" customFormat="1" x14ac:dyDescent="0.25">
      <c r="A98" s="567"/>
      <c r="B98" s="603"/>
      <c r="C98" s="568"/>
      <c r="D98" s="569"/>
      <c r="E98" s="570"/>
      <c r="F98" s="790"/>
      <c r="G98" s="571" t="str">
        <f>IF(E98&lt;&gt;0,E98*F98," ")</f>
        <v xml:space="preserve"> </v>
      </c>
    </row>
    <row r="99" spans="1:7" s="369" customFormat="1" x14ac:dyDescent="0.25">
      <c r="A99" s="508"/>
      <c r="B99" s="599"/>
      <c r="C99" s="617" t="str">
        <f>C1</f>
        <v>TALNO OGREVANJE</v>
      </c>
      <c r="D99" s="618"/>
      <c r="E99" s="619"/>
      <c r="F99" s="791"/>
      <c r="G99" s="620">
        <f>SUM(G91:G98)</f>
        <v>0</v>
      </c>
    </row>
  </sheetData>
  <sheetProtection sheet="1" formatCells="0" formatColumns="0" formatRows="0" selectLockedCells="1" sort="0"/>
  <pageMargins left="0.98425196850393704" right="0.39370078740157483" top="0.59055118110236227" bottom="0.59055118110236227" header="0.19685039370078741" footer="0.19685039370078741"/>
  <pageSetup paperSize="9" orientation="portrait" blackAndWhite="1" r:id="rId1"/>
  <headerFooter alignWithMargins="0">
    <oddHeader>&amp;R             PINSS d.o.o. Nova Gorica</oddHeader>
    <oddFooter>&amp;L             &amp;F&amp;RStran &amp;P (&amp;N)</oddFooter>
  </headerFooter>
  <rowBreaks count="1" manualBreakCount="1">
    <brk id="4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I50"/>
  <sheetViews>
    <sheetView showGridLines="0" view="pageBreakPreview" zoomScaleNormal="100" zoomScaleSheetLayoutView="100" workbookViewId="0">
      <selection activeCell="D12" sqref="D12"/>
    </sheetView>
  </sheetViews>
  <sheetFormatPr defaultColWidth="9.140625" defaultRowHeight="16.5" x14ac:dyDescent="0.3"/>
  <cols>
    <col min="1" max="1" width="9.7109375" style="637" customWidth="1"/>
    <col min="2" max="2" width="14" style="640" customWidth="1"/>
    <col min="3" max="3" width="9" style="640" customWidth="1"/>
    <col min="4" max="4" width="9.140625" style="640"/>
    <col min="5" max="5" width="6.85546875" style="640" customWidth="1"/>
    <col min="6" max="6" width="3.7109375" style="640" customWidth="1"/>
    <col min="7" max="7" width="2.85546875" style="640" customWidth="1"/>
    <col min="8" max="8" width="6.42578125" style="640" customWidth="1"/>
    <col min="9" max="9" width="18.140625" style="653" customWidth="1"/>
    <col min="10" max="10" width="9.140625" style="637"/>
    <col min="11" max="11" width="11.42578125" style="637" customWidth="1"/>
    <col min="12" max="16384" width="9.140625" style="637"/>
  </cols>
  <sheetData>
    <row r="1" spans="1:9" x14ac:dyDescent="0.3">
      <c r="A1" s="640" t="s">
        <v>31</v>
      </c>
      <c r="B1" s="647" t="str">
        <f>'1. stran'!B8</f>
        <v>Mestna občina Ljubljana</v>
      </c>
    </row>
    <row r="2" spans="1:9" x14ac:dyDescent="0.3">
      <c r="A2" s="640"/>
      <c r="B2" s="647" t="str">
        <f>'1. stran'!B9</f>
        <v>Mestni trg 1, Ljubljana</v>
      </c>
    </row>
    <row r="3" spans="1:9" x14ac:dyDescent="0.3">
      <c r="A3" s="640"/>
      <c r="B3" s="647"/>
    </row>
    <row r="4" spans="1:9" ht="18.75" x14ac:dyDescent="0.3">
      <c r="A4" s="640" t="s">
        <v>0</v>
      </c>
      <c r="B4" s="654" t="str">
        <f>'1. stran'!B13:E13</f>
        <v>Galerija Emonska vrata</v>
      </c>
    </row>
    <row r="5" spans="1:9" x14ac:dyDescent="0.3">
      <c r="A5" s="640"/>
      <c r="B5" s="647"/>
    </row>
    <row r="6" spans="1:9" x14ac:dyDescent="0.3">
      <c r="A6" s="640" t="s">
        <v>1</v>
      </c>
      <c r="B6" s="647" t="str">
        <f>'1. stran'!B16:E16</f>
        <v>REKONSTRUKCIJA</v>
      </c>
    </row>
    <row r="7" spans="1:9" ht="11.25" customHeight="1" x14ac:dyDescent="0.3"/>
    <row r="8" spans="1:9" ht="20.25" x14ac:dyDescent="0.3">
      <c r="B8" s="655" t="s">
        <v>32</v>
      </c>
      <c r="C8" s="656"/>
      <c r="D8" s="656"/>
      <c r="E8" s="656"/>
      <c r="F8" s="656"/>
      <c r="G8" s="656"/>
      <c r="H8" s="656"/>
      <c r="I8" s="657"/>
    </row>
    <row r="9" spans="1:9" ht="20.25" x14ac:dyDescent="0.3">
      <c r="B9" s="658"/>
    </row>
    <row r="10" spans="1:9" x14ac:dyDescent="0.3">
      <c r="A10" s="659" t="s">
        <v>33</v>
      </c>
      <c r="B10" s="660" t="s">
        <v>34</v>
      </c>
      <c r="C10" s="656"/>
      <c r="D10" s="656"/>
      <c r="E10" s="656"/>
      <c r="F10" s="656"/>
      <c r="G10" s="656"/>
      <c r="H10" s="656"/>
      <c r="I10" s="657"/>
    </row>
    <row r="11" spans="1:9" ht="4.5" customHeight="1" x14ac:dyDescent="0.3">
      <c r="A11" s="659"/>
      <c r="B11" s="661"/>
    </row>
    <row r="12" spans="1:9" x14ac:dyDescent="0.3">
      <c r="A12" s="662" t="str">
        <f>'A1. Pripravljalna d.'!A3</f>
        <v>A1.</v>
      </c>
      <c r="B12" s="642" t="str">
        <f>'A1. Pripravljalna d.'!B3</f>
        <v>PRIPRAVLJALNA DELA</v>
      </c>
      <c r="C12" s="663"/>
      <c r="D12" s="663"/>
      <c r="E12" s="663"/>
      <c r="F12" s="663"/>
      <c r="G12" s="663"/>
      <c r="H12" s="663"/>
      <c r="I12" s="664">
        <f>'A1. Pripravljalna d.'!F17</f>
        <v>0</v>
      </c>
    </row>
    <row r="13" spans="1:9" x14ac:dyDescent="0.3">
      <c r="A13" s="662" t="str">
        <f>'A2. Rušitvena d.'!A3</f>
        <v>A2.</v>
      </c>
      <c r="B13" s="665" t="str">
        <f>'A2. Rušitvena d.'!B3</f>
        <v>RUŠITVENA DELA</v>
      </c>
      <c r="C13" s="663"/>
      <c r="D13" s="663"/>
      <c r="E13" s="663"/>
      <c r="F13" s="663"/>
      <c r="G13" s="663"/>
      <c r="H13" s="663"/>
      <c r="I13" s="664">
        <f>'A2. Rušitvena d.'!F32</f>
        <v>0</v>
      </c>
    </row>
    <row r="14" spans="1:9" x14ac:dyDescent="0.3">
      <c r="A14" s="662" t="str">
        <f>'A3. Zemeljska d.'!A3</f>
        <v>A3.</v>
      </c>
      <c r="B14" s="666" t="str">
        <f>'A3. Zemeljska d.'!B3</f>
        <v>ZEMELJSKA DELA</v>
      </c>
      <c r="C14" s="663"/>
      <c r="D14" s="663"/>
      <c r="E14" s="663"/>
      <c r="F14" s="663"/>
      <c r="G14" s="663"/>
      <c r="H14" s="663"/>
      <c r="I14" s="664">
        <f>'A3. Zemeljska d.'!F19</f>
        <v>0</v>
      </c>
    </row>
    <row r="15" spans="1:9" x14ac:dyDescent="0.3">
      <c r="A15" s="662" t="str">
        <f>'A4. Tesarska dela'!A3</f>
        <v>A4.</v>
      </c>
      <c r="B15" s="666" t="str">
        <f>'A4. Tesarska dela'!B3</f>
        <v>TESARSKA DELA</v>
      </c>
      <c r="I15" s="653">
        <f>'A4. Tesarska dela'!F14</f>
        <v>0</v>
      </c>
    </row>
    <row r="16" spans="1:9" x14ac:dyDescent="0.3">
      <c r="A16" s="662" t="str">
        <f>'A5. Betonska in AB dela'!A3</f>
        <v>A5.</v>
      </c>
      <c r="B16" s="666" t="str">
        <f>'A5. Betonska in AB dela'!B3</f>
        <v>BETONSKA DELA</v>
      </c>
      <c r="I16" s="653">
        <f>'A5. Betonska in AB dela'!F42</f>
        <v>0</v>
      </c>
    </row>
    <row r="17" spans="1:9" x14ac:dyDescent="0.3">
      <c r="A17" s="662" t="str">
        <f>'A6. Sanacijska d.'!A3</f>
        <v>A6.</v>
      </c>
      <c r="B17" s="666" t="str">
        <f>'A6. Sanacijska d.'!B3</f>
        <v>SANACIJSKA DELA</v>
      </c>
      <c r="I17" s="653">
        <f>'A6. Sanacijska d.'!F56</f>
        <v>0</v>
      </c>
    </row>
    <row r="18" spans="1:9" x14ac:dyDescent="0.3">
      <c r="A18" s="662" t="str">
        <f>'A7. Zidarska d.'!A3</f>
        <v>A7.</v>
      </c>
      <c r="B18" s="666" t="str">
        <f>'A7. Zidarska d.'!B3</f>
        <v>ZIDARSKA DELA</v>
      </c>
      <c r="I18" s="653">
        <f>'A7. Zidarska d.'!F44</f>
        <v>0</v>
      </c>
    </row>
    <row r="19" spans="1:9" ht="4.5" customHeight="1" x14ac:dyDescent="0.3">
      <c r="A19" s="662"/>
      <c r="B19" s="667"/>
    </row>
    <row r="20" spans="1:9" ht="20.100000000000001" customHeight="1" x14ac:dyDescent="0.3">
      <c r="A20" s="662"/>
      <c r="B20" s="660" t="s">
        <v>35</v>
      </c>
      <c r="C20" s="668"/>
      <c r="D20" s="668"/>
      <c r="E20" s="668"/>
      <c r="F20" s="668"/>
      <c r="G20" s="668"/>
      <c r="H20" s="668"/>
      <c r="I20" s="669">
        <f>SUM(I12:I19)</f>
        <v>0</v>
      </c>
    </row>
    <row r="21" spans="1:9" ht="4.5" customHeight="1" x14ac:dyDescent="0.3">
      <c r="A21" s="662"/>
      <c r="B21" s="663"/>
    </row>
    <row r="22" spans="1:9" x14ac:dyDescent="0.3">
      <c r="A22" s="659" t="s">
        <v>36</v>
      </c>
      <c r="B22" s="660" t="s">
        <v>37</v>
      </c>
      <c r="C22" s="656"/>
      <c r="D22" s="656"/>
      <c r="E22" s="656"/>
      <c r="F22" s="656"/>
      <c r="G22" s="656"/>
      <c r="H22" s="656"/>
      <c r="I22" s="657"/>
    </row>
    <row r="23" spans="1:9" ht="5.25" customHeight="1" x14ac:dyDescent="0.3">
      <c r="A23" s="659"/>
      <c r="B23" s="661"/>
    </row>
    <row r="24" spans="1:9" x14ac:dyDescent="0.3">
      <c r="A24" s="662" t="str">
        <f>'B1. Montažerska d. '!A3</f>
        <v>B1.</v>
      </c>
      <c r="B24" s="666" t="str">
        <f>'B1. Montažerska d. '!B3</f>
        <v>MONTAŽERSKA DELA</v>
      </c>
      <c r="I24" s="653">
        <f>'B1. Montažerska d. '!F55</f>
        <v>0</v>
      </c>
    </row>
    <row r="25" spans="1:9" x14ac:dyDescent="0.3">
      <c r="A25" s="662" t="str">
        <f>'B2. Slikopleskarska d.'!A3</f>
        <v>B2.</v>
      </c>
      <c r="B25" s="666" t="str">
        <f>'B2. Slikopleskarska d.'!B3</f>
        <v>SLIKOPLESKARSKA DELA</v>
      </c>
      <c r="I25" s="653">
        <f>'B2. Slikopleskarska d.'!F22</f>
        <v>0</v>
      </c>
    </row>
    <row r="26" spans="1:9" x14ac:dyDescent="0.3">
      <c r="A26" s="662" t="str">
        <f>'B3. Tlakarska, teracerska d.'!A3</f>
        <v>B3.</v>
      </c>
      <c r="B26" s="666" t="str">
        <f>'B3. Tlakarska, teracerska d.'!B3</f>
        <v>TLAKARSKA, TERAZZERSKA DELA</v>
      </c>
      <c r="I26" s="653">
        <f>'B3. Tlakarska, teracerska d.'!F45</f>
        <v>0</v>
      </c>
    </row>
    <row r="27" spans="1:9" x14ac:dyDescent="0.3">
      <c r="A27" s="670" t="str">
        <f>'B4. Vrata, stekl. stene 1'!A2</f>
        <v>B4.</v>
      </c>
      <c r="B27" s="671" t="str">
        <f>'B4. Vrata, stekl. stene 1'!B2</f>
        <v>VRATA</v>
      </c>
      <c r="I27" s="653">
        <f>'B4. Vrata 2'!C24</f>
        <v>0</v>
      </c>
    </row>
    <row r="28" spans="1:9" x14ac:dyDescent="0.3">
      <c r="A28" s="670" t="str">
        <f>'B5. Steklene stene, fasada'!A3</f>
        <v>B5.</v>
      </c>
      <c r="B28" s="672" t="str">
        <f>'B5. Steklene stene, fasada'!B3</f>
        <v>STEKLENE STENE, FASADA</v>
      </c>
      <c r="I28" s="653">
        <f>'B5. Steklene stene, fasada'!F18</f>
        <v>0</v>
      </c>
    </row>
    <row r="29" spans="1:9" x14ac:dyDescent="0.3">
      <c r="A29" s="670" t="str">
        <f>'B6. Pasarska dela'!A3</f>
        <v>B6.</v>
      </c>
      <c r="B29" s="672" t="str">
        <f>'B6. Pasarska dela'!B3</f>
        <v>PASARSKA DELA</v>
      </c>
      <c r="I29" s="653">
        <f>'B6. Pasarska dela'!F10</f>
        <v>0</v>
      </c>
    </row>
    <row r="30" spans="1:9" x14ac:dyDescent="0.3">
      <c r="A30" s="670" t="str">
        <f>'B7. Vgradna oprema'!A3</f>
        <v>B7.</v>
      </c>
      <c r="B30" s="671" t="str">
        <f>'B7. Vgradna oprema'!B3</f>
        <v>VGRADNA OPREMA</v>
      </c>
      <c r="I30" s="653">
        <f>'B7. Vgradna oprema'!F11</f>
        <v>0</v>
      </c>
    </row>
    <row r="31" spans="1:9" ht="4.5" customHeight="1" x14ac:dyDescent="0.3">
      <c r="A31" s="670"/>
      <c r="B31" s="671"/>
    </row>
    <row r="32" spans="1:9" s="673" customFormat="1" ht="20.100000000000001" customHeight="1" x14ac:dyDescent="0.3">
      <c r="B32" s="668" t="s">
        <v>38</v>
      </c>
      <c r="C32" s="668"/>
      <c r="D32" s="668"/>
      <c r="E32" s="668"/>
      <c r="F32" s="668"/>
      <c r="G32" s="668"/>
      <c r="H32" s="668"/>
      <c r="I32" s="669">
        <f>SUM(I24:I31)</f>
        <v>0</v>
      </c>
    </row>
    <row r="33" spans="1:9" s="673" customFormat="1" ht="4.5" customHeight="1" x14ac:dyDescent="0.3">
      <c r="B33" s="647"/>
      <c r="C33" s="647"/>
      <c r="D33" s="647"/>
      <c r="E33" s="647"/>
      <c r="F33" s="647"/>
      <c r="G33" s="647"/>
      <c r="H33" s="647"/>
      <c r="I33" s="674"/>
    </row>
    <row r="34" spans="1:9" s="673" customFormat="1" ht="20.100000000000001" customHeight="1" x14ac:dyDescent="0.3">
      <c r="A34" s="659" t="s">
        <v>414</v>
      </c>
      <c r="B34" s="668" t="str">
        <f>'C. ZUNANJA UREDITEV'!B3</f>
        <v>ZUNANJA UREDITEV</v>
      </c>
      <c r="C34" s="656"/>
      <c r="D34" s="656"/>
      <c r="E34" s="656"/>
      <c r="F34" s="656"/>
      <c r="G34" s="656"/>
      <c r="H34" s="656"/>
      <c r="I34" s="657"/>
    </row>
    <row r="35" spans="1:9" s="673" customFormat="1" ht="20.100000000000001" customHeight="1" x14ac:dyDescent="0.3">
      <c r="A35" s="675" t="str">
        <f>'C1. Odvodnja'!A3</f>
        <v>C1.</v>
      </c>
      <c r="B35" s="666" t="str">
        <f>'C1. Odvodnja'!B3</f>
        <v>ODVODNJA</v>
      </c>
      <c r="C35" s="640"/>
      <c r="D35" s="640"/>
      <c r="E35" s="640"/>
      <c r="F35" s="640"/>
      <c r="G35" s="640"/>
      <c r="H35" s="640"/>
      <c r="I35" s="653">
        <f>'C1. Odvodnja'!F31</f>
        <v>0</v>
      </c>
    </row>
    <row r="36" spans="1:9" s="673" customFormat="1" ht="20.100000000000001" customHeight="1" x14ac:dyDescent="0.3">
      <c r="A36" s="675" t="str">
        <f>'C2. Tlakarska d.'!A3</f>
        <v>C2.</v>
      </c>
      <c r="B36" s="666" t="str">
        <f>'C2. Tlakarska d.'!B3</f>
        <v>TLAKARSKA DELA</v>
      </c>
      <c r="C36" s="640"/>
      <c r="D36" s="640"/>
      <c r="E36" s="640"/>
      <c r="F36" s="640"/>
      <c r="G36" s="640"/>
      <c r="H36" s="640"/>
      <c r="I36" s="653">
        <f>'C2. Tlakarska d.'!F30</f>
        <v>0</v>
      </c>
    </row>
    <row r="37" spans="1:9" s="673" customFormat="1" ht="20.100000000000001" customHeight="1" x14ac:dyDescent="0.3">
      <c r="B37" s="668" t="s">
        <v>314</v>
      </c>
      <c r="C37" s="668"/>
      <c r="D37" s="668"/>
      <c r="E37" s="668"/>
      <c r="F37" s="668"/>
      <c r="G37" s="668"/>
      <c r="H37" s="668"/>
      <c r="I37" s="669">
        <f>SUM(I34:I36)</f>
        <v>0</v>
      </c>
    </row>
    <row r="38" spans="1:9" s="673" customFormat="1" ht="4.5" customHeight="1" x14ac:dyDescent="0.3">
      <c r="B38" s="647"/>
      <c r="C38" s="647"/>
      <c r="D38" s="647"/>
      <c r="E38" s="647"/>
      <c r="F38" s="647"/>
      <c r="G38" s="647"/>
      <c r="H38" s="647"/>
      <c r="I38" s="674"/>
    </row>
    <row r="39" spans="1:9" s="673" customFormat="1" x14ac:dyDescent="0.3">
      <c r="A39" s="659" t="str">
        <f>'D. RESTAVRATORSKA DELA'!A3</f>
        <v>D.</v>
      </c>
      <c r="B39" s="668" t="str">
        <f>'D. RESTAVRATORSKA DELA'!B3</f>
        <v xml:space="preserve"> KONSERVATORSKO RESTAVRATORSKA DELA</v>
      </c>
      <c r="C39" s="656"/>
      <c r="D39" s="656"/>
      <c r="E39" s="656"/>
      <c r="F39" s="656"/>
      <c r="G39" s="656"/>
      <c r="H39" s="656"/>
      <c r="I39" s="669">
        <f>'D. RESTAVRATORSKA DELA'!F8</f>
        <v>0</v>
      </c>
    </row>
    <row r="40" spans="1:9" s="673" customFormat="1" ht="4.5" customHeight="1" x14ac:dyDescent="0.3">
      <c r="A40" s="659"/>
      <c r="B40" s="676"/>
      <c r="C40" s="647"/>
      <c r="D40" s="647"/>
      <c r="E40" s="647"/>
      <c r="F40" s="647"/>
      <c r="G40" s="647"/>
      <c r="H40" s="647"/>
      <c r="I40" s="674"/>
    </row>
    <row r="41" spans="1:9" x14ac:dyDescent="0.3">
      <c r="A41" s="659" t="s">
        <v>312</v>
      </c>
      <c r="B41" s="668" t="s">
        <v>407</v>
      </c>
      <c r="C41" s="656"/>
      <c r="D41" s="656"/>
      <c r="E41" s="656"/>
      <c r="F41" s="656"/>
      <c r="G41" s="656"/>
      <c r="H41" s="656"/>
      <c r="I41" s="669">
        <f>'E. EI instalacije'!F222</f>
        <v>0</v>
      </c>
    </row>
    <row r="42" spans="1:9" x14ac:dyDescent="0.3">
      <c r="A42" s="659" t="s">
        <v>1057</v>
      </c>
      <c r="B42" s="668" t="s">
        <v>408</v>
      </c>
      <c r="C42" s="656"/>
      <c r="D42" s="656"/>
      <c r="E42" s="656"/>
      <c r="F42" s="656"/>
      <c r="G42" s="656"/>
      <c r="H42" s="656"/>
      <c r="I42" s="669">
        <f>'F. SI 0.1'!G19</f>
        <v>0</v>
      </c>
    </row>
    <row r="43" spans="1:9" x14ac:dyDescent="0.3">
      <c r="A43" s="659" t="s">
        <v>1058</v>
      </c>
      <c r="B43" s="668" t="s">
        <v>405</v>
      </c>
      <c r="C43" s="656"/>
      <c r="D43" s="656"/>
      <c r="E43" s="656"/>
      <c r="F43" s="656"/>
      <c r="G43" s="656"/>
      <c r="H43" s="656"/>
      <c r="I43" s="669">
        <f>'G. Rekapitulacija_VO_SD'!G6</f>
        <v>0</v>
      </c>
    </row>
    <row r="44" spans="1:9" x14ac:dyDescent="0.3">
      <c r="A44" s="659" t="s">
        <v>1059</v>
      </c>
      <c r="B44" s="668" t="s">
        <v>406</v>
      </c>
      <c r="C44" s="656"/>
      <c r="D44" s="656"/>
      <c r="E44" s="656" t="s">
        <v>409</v>
      </c>
      <c r="F44" s="656"/>
      <c r="G44" s="656"/>
      <c r="H44" s="656"/>
      <c r="I44" s="669">
        <f>'H. KANALIZACIJSKI PRIKLJUCEK'!F42</f>
        <v>0</v>
      </c>
    </row>
    <row r="45" spans="1:9" x14ac:dyDescent="0.3">
      <c r="A45" s="659" t="s">
        <v>476</v>
      </c>
      <c r="B45" s="647" t="s">
        <v>1062</v>
      </c>
      <c r="E45" s="640" t="s">
        <v>1066</v>
      </c>
      <c r="I45" s="674">
        <f>(I32+I20+I39+I37+I41+I42+I43+I44)*0.1</f>
        <v>0</v>
      </c>
    </row>
    <row r="47" spans="1:9" ht="20.100000000000001" customHeight="1" x14ac:dyDescent="0.3">
      <c r="B47" s="677" t="s">
        <v>311</v>
      </c>
      <c r="C47" s="677"/>
      <c r="D47" s="677"/>
      <c r="E47" s="677"/>
      <c r="F47" s="677"/>
      <c r="G47" s="677"/>
      <c r="H47" s="677"/>
      <c r="I47" s="678">
        <f>I32+I20+I39+I37+I41+I42+I43+I44+I45</f>
        <v>0</v>
      </c>
    </row>
    <row r="48" spans="1:9" ht="17.25" customHeight="1" x14ac:dyDescent="0.3">
      <c r="B48" s="679" t="s">
        <v>39</v>
      </c>
      <c r="C48" s="680"/>
      <c r="D48" s="680"/>
      <c r="E48" s="681">
        <v>0.22</v>
      </c>
      <c r="F48" s="680"/>
      <c r="G48" s="680"/>
      <c r="H48" s="680"/>
      <c r="I48" s="682">
        <f>E48*I47</f>
        <v>0</v>
      </c>
    </row>
    <row r="49" spans="2:9" ht="3.75" customHeight="1" x14ac:dyDescent="0.3">
      <c r="B49" s="647"/>
    </row>
    <row r="50" spans="2:9" x14ac:dyDescent="0.3">
      <c r="B50" s="683" t="s">
        <v>1127</v>
      </c>
      <c r="C50" s="684"/>
      <c r="D50" s="684"/>
      <c r="E50" s="684"/>
      <c r="F50" s="684"/>
      <c r="G50" s="684"/>
      <c r="H50" s="684"/>
      <c r="I50" s="685">
        <f>I47+I48</f>
        <v>0</v>
      </c>
    </row>
  </sheetData>
  <sheetProtection sheet="1" objects="1" scenarios="1" formatCells="0" formatColumns="0" formatRows="0" selectLockedCells="1" sort="0"/>
  <printOptions horizontalCentered="1"/>
  <pageMargins left="0.78740157480314965" right="0.78740157480314965" top="0.74803149606299213" bottom="0.19685039370078741" header="0.51181102362204722" footer="0.51181102362204722"/>
  <pageSetup paperSize="9" firstPageNumber="0" fitToHeight="0" orientation="portrait" r:id="rId1"/>
  <headerFooter>
    <oddFooter>&amp;C&amp;P&amp;R&amp;"Arial Narrow,Navadno"&amp;10PZI – Galerija Emonska vrata, št. 020/2016</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G67"/>
  <sheetViews>
    <sheetView view="pageBreakPreview" zoomScaleNormal="100" zoomScaleSheetLayoutView="100" workbookViewId="0">
      <pane ySplit="1" topLeftCell="A2" activePane="bottomLeft" state="frozenSplit"/>
      <selection activeCell="D12" sqref="D12"/>
      <selection pane="bottomLeft" activeCell="F13" sqref="F13"/>
    </sheetView>
  </sheetViews>
  <sheetFormatPr defaultColWidth="7.7109375" defaultRowHeight="13.5" x14ac:dyDescent="0.25"/>
  <cols>
    <col min="1" max="1" width="4.85546875" style="527" customWidth="1"/>
    <col min="2" max="2" width="6.140625" style="528" customWidth="1"/>
    <col min="3" max="3" width="42.28515625" style="513" customWidth="1"/>
    <col min="4" max="4" width="5.7109375" style="550" customWidth="1"/>
    <col min="5" max="5" width="6.42578125" style="580" customWidth="1"/>
    <col min="6" max="6" width="9" style="776" customWidth="1"/>
    <col min="7" max="7" width="9" style="529" customWidth="1"/>
    <col min="8" max="256" width="7.7109375" style="370"/>
    <col min="257" max="258" width="4.85546875" style="370" customWidth="1"/>
    <col min="259" max="259" width="42.28515625" style="370" customWidth="1"/>
    <col min="260" max="260" width="5.7109375" style="370" customWidth="1"/>
    <col min="261" max="261" width="6.42578125" style="370" customWidth="1"/>
    <col min="262" max="263" width="9" style="370" customWidth="1"/>
    <col min="264" max="512" width="7.7109375" style="370"/>
    <col min="513" max="514" width="4.85546875" style="370" customWidth="1"/>
    <col min="515" max="515" width="42.28515625" style="370" customWidth="1"/>
    <col min="516" max="516" width="5.7109375" style="370" customWidth="1"/>
    <col min="517" max="517" width="6.42578125" style="370" customWidth="1"/>
    <col min="518" max="519" width="9" style="370" customWidth="1"/>
    <col min="520" max="768" width="7.7109375" style="370"/>
    <col min="769" max="770" width="4.85546875" style="370" customWidth="1"/>
    <col min="771" max="771" width="42.28515625" style="370" customWidth="1"/>
    <col min="772" max="772" width="5.7109375" style="370" customWidth="1"/>
    <col min="773" max="773" width="6.42578125" style="370" customWidth="1"/>
    <col min="774" max="775" width="9" style="370" customWidth="1"/>
    <col min="776" max="1024" width="7.7109375" style="370"/>
    <col min="1025" max="1026" width="4.85546875" style="370" customWidth="1"/>
    <col min="1027" max="1027" width="42.28515625" style="370" customWidth="1"/>
    <col min="1028" max="1028" width="5.7109375" style="370" customWidth="1"/>
    <col min="1029" max="1029" width="6.42578125" style="370" customWidth="1"/>
    <col min="1030" max="1031" width="9" style="370" customWidth="1"/>
    <col min="1032" max="1280" width="7.7109375" style="370"/>
    <col min="1281" max="1282" width="4.85546875" style="370" customWidth="1"/>
    <col min="1283" max="1283" width="42.28515625" style="370" customWidth="1"/>
    <col min="1284" max="1284" width="5.7109375" style="370" customWidth="1"/>
    <col min="1285" max="1285" width="6.42578125" style="370" customWidth="1"/>
    <col min="1286" max="1287" width="9" style="370" customWidth="1"/>
    <col min="1288" max="1536" width="7.7109375" style="370"/>
    <col min="1537" max="1538" width="4.85546875" style="370" customWidth="1"/>
    <col min="1539" max="1539" width="42.28515625" style="370" customWidth="1"/>
    <col min="1540" max="1540" width="5.7109375" style="370" customWidth="1"/>
    <col min="1541" max="1541" width="6.42578125" style="370" customWidth="1"/>
    <col min="1542" max="1543" width="9" style="370" customWidth="1"/>
    <col min="1544" max="1792" width="7.7109375" style="370"/>
    <col min="1793" max="1794" width="4.85546875" style="370" customWidth="1"/>
    <col min="1795" max="1795" width="42.28515625" style="370" customWidth="1"/>
    <col min="1796" max="1796" width="5.7109375" style="370" customWidth="1"/>
    <col min="1797" max="1797" width="6.42578125" style="370" customWidth="1"/>
    <col min="1798" max="1799" width="9" style="370" customWidth="1"/>
    <col min="1800" max="2048" width="7.7109375" style="370"/>
    <col min="2049" max="2050" width="4.85546875" style="370" customWidth="1"/>
    <col min="2051" max="2051" width="42.28515625" style="370" customWidth="1"/>
    <col min="2052" max="2052" width="5.7109375" style="370" customWidth="1"/>
    <col min="2053" max="2053" width="6.42578125" style="370" customWidth="1"/>
    <col min="2054" max="2055" width="9" style="370" customWidth="1"/>
    <col min="2056" max="2304" width="7.7109375" style="370"/>
    <col min="2305" max="2306" width="4.85546875" style="370" customWidth="1"/>
    <col min="2307" max="2307" width="42.28515625" style="370" customWidth="1"/>
    <col min="2308" max="2308" width="5.7109375" style="370" customWidth="1"/>
    <col min="2309" max="2309" width="6.42578125" style="370" customWidth="1"/>
    <col min="2310" max="2311" width="9" style="370" customWidth="1"/>
    <col min="2312" max="2560" width="7.7109375" style="370"/>
    <col min="2561" max="2562" width="4.85546875" style="370" customWidth="1"/>
    <col min="2563" max="2563" width="42.28515625" style="370" customWidth="1"/>
    <col min="2564" max="2564" width="5.7109375" style="370" customWidth="1"/>
    <col min="2565" max="2565" width="6.42578125" style="370" customWidth="1"/>
    <col min="2566" max="2567" width="9" style="370" customWidth="1"/>
    <col min="2568" max="2816" width="7.7109375" style="370"/>
    <col min="2817" max="2818" width="4.85546875" style="370" customWidth="1"/>
    <col min="2819" max="2819" width="42.28515625" style="370" customWidth="1"/>
    <col min="2820" max="2820" width="5.7109375" style="370" customWidth="1"/>
    <col min="2821" max="2821" width="6.42578125" style="370" customWidth="1"/>
    <col min="2822" max="2823" width="9" style="370" customWidth="1"/>
    <col min="2824" max="3072" width="7.7109375" style="370"/>
    <col min="3073" max="3074" width="4.85546875" style="370" customWidth="1"/>
    <col min="3075" max="3075" width="42.28515625" style="370" customWidth="1"/>
    <col min="3076" max="3076" width="5.7109375" style="370" customWidth="1"/>
    <col min="3077" max="3077" width="6.42578125" style="370" customWidth="1"/>
    <col min="3078" max="3079" width="9" style="370" customWidth="1"/>
    <col min="3080" max="3328" width="7.7109375" style="370"/>
    <col min="3329" max="3330" width="4.85546875" style="370" customWidth="1"/>
    <col min="3331" max="3331" width="42.28515625" style="370" customWidth="1"/>
    <col min="3332" max="3332" width="5.7109375" style="370" customWidth="1"/>
    <col min="3333" max="3333" width="6.42578125" style="370" customWidth="1"/>
    <col min="3334" max="3335" width="9" style="370" customWidth="1"/>
    <col min="3336" max="3584" width="7.7109375" style="370"/>
    <col min="3585" max="3586" width="4.85546875" style="370" customWidth="1"/>
    <col min="3587" max="3587" width="42.28515625" style="370" customWidth="1"/>
    <col min="3588" max="3588" width="5.7109375" style="370" customWidth="1"/>
    <col min="3589" max="3589" width="6.42578125" style="370" customWidth="1"/>
    <col min="3590" max="3591" width="9" style="370" customWidth="1"/>
    <col min="3592" max="3840" width="7.7109375" style="370"/>
    <col min="3841" max="3842" width="4.85546875" style="370" customWidth="1"/>
    <col min="3843" max="3843" width="42.28515625" style="370" customWidth="1"/>
    <col min="3844" max="3844" width="5.7109375" style="370" customWidth="1"/>
    <col min="3845" max="3845" width="6.42578125" style="370" customWidth="1"/>
    <col min="3846" max="3847" width="9" style="370" customWidth="1"/>
    <col min="3848" max="4096" width="7.7109375" style="370"/>
    <col min="4097" max="4098" width="4.85546875" style="370" customWidth="1"/>
    <col min="4099" max="4099" width="42.28515625" style="370" customWidth="1"/>
    <col min="4100" max="4100" width="5.7109375" style="370" customWidth="1"/>
    <col min="4101" max="4101" width="6.42578125" style="370" customWidth="1"/>
    <col min="4102" max="4103" width="9" style="370" customWidth="1"/>
    <col min="4104" max="4352" width="7.7109375" style="370"/>
    <col min="4353" max="4354" width="4.85546875" style="370" customWidth="1"/>
    <col min="4355" max="4355" width="42.28515625" style="370" customWidth="1"/>
    <col min="4356" max="4356" width="5.7109375" style="370" customWidth="1"/>
    <col min="4357" max="4357" width="6.42578125" style="370" customWidth="1"/>
    <col min="4358" max="4359" width="9" style="370" customWidth="1"/>
    <col min="4360" max="4608" width="7.7109375" style="370"/>
    <col min="4609" max="4610" width="4.85546875" style="370" customWidth="1"/>
    <col min="4611" max="4611" width="42.28515625" style="370" customWidth="1"/>
    <col min="4612" max="4612" width="5.7109375" style="370" customWidth="1"/>
    <col min="4613" max="4613" width="6.42578125" style="370" customWidth="1"/>
    <col min="4614" max="4615" width="9" style="370" customWidth="1"/>
    <col min="4616" max="4864" width="7.7109375" style="370"/>
    <col min="4865" max="4866" width="4.85546875" style="370" customWidth="1"/>
    <col min="4867" max="4867" width="42.28515625" style="370" customWidth="1"/>
    <col min="4868" max="4868" width="5.7109375" style="370" customWidth="1"/>
    <col min="4869" max="4869" width="6.42578125" style="370" customWidth="1"/>
    <col min="4870" max="4871" width="9" style="370" customWidth="1"/>
    <col min="4872" max="5120" width="7.7109375" style="370"/>
    <col min="5121" max="5122" width="4.85546875" style="370" customWidth="1"/>
    <col min="5123" max="5123" width="42.28515625" style="370" customWidth="1"/>
    <col min="5124" max="5124" width="5.7109375" style="370" customWidth="1"/>
    <col min="5125" max="5125" width="6.42578125" style="370" customWidth="1"/>
    <col min="5126" max="5127" width="9" style="370" customWidth="1"/>
    <col min="5128" max="5376" width="7.7109375" style="370"/>
    <col min="5377" max="5378" width="4.85546875" style="370" customWidth="1"/>
    <col min="5379" max="5379" width="42.28515625" style="370" customWidth="1"/>
    <col min="5380" max="5380" width="5.7109375" style="370" customWidth="1"/>
    <col min="5381" max="5381" width="6.42578125" style="370" customWidth="1"/>
    <col min="5382" max="5383" width="9" style="370" customWidth="1"/>
    <col min="5384" max="5632" width="7.7109375" style="370"/>
    <col min="5633" max="5634" width="4.85546875" style="370" customWidth="1"/>
    <col min="5635" max="5635" width="42.28515625" style="370" customWidth="1"/>
    <col min="5636" max="5636" width="5.7109375" style="370" customWidth="1"/>
    <col min="5637" max="5637" width="6.42578125" style="370" customWidth="1"/>
    <col min="5638" max="5639" width="9" style="370" customWidth="1"/>
    <col min="5640" max="5888" width="7.7109375" style="370"/>
    <col min="5889" max="5890" width="4.85546875" style="370" customWidth="1"/>
    <col min="5891" max="5891" width="42.28515625" style="370" customWidth="1"/>
    <col min="5892" max="5892" width="5.7109375" style="370" customWidth="1"/>
    <col min="5893" max="5893" width="6.42578125" style="370" customWidth="1"/>
    <col min="5894" max="5895" width="9" style="370" customWidth="1"/>
    <col min="5896" max="6144" width="7.7109375" style="370"/>
    <col min="6145" max="6146" width="4.85546875" style="370" customWidth="1"/>
    <col min="6147" max="6147" width="42.28515625" style="370" customWidth="1"/>
    <col min="6148" max="6148" width="5.7109375" style="370" customWidth="1"/>
    <col min="6149" max="6149" width="6.42578125" style="370" customWidth="1"/>
    <col min="6150" max="6151" width="9" style="370" customWidth="1"/>
    <col min="6152" max="6400" width="7.7109375" style="370"/>
    <col min="6401" max="6402" width="4.85546875" style="370" customWidth="1"/>
    <col min="6403" max="6403" width="42.28515625" style="370" customWidth="1"/>
    <col min="6404" max="6404" width="5.7109375" style="370" customWidth="1"/>
    <col min="6405" max="6405" width="6.42578125" style="370" customWidth="1"/>
    <col min="6406" max="6407" width="9" style="370" customWidth="1"/>
    <col min="6408" max="6656" width="7.7109375" style="370"/>
    <col min="6657" max="6658" width="4.85546875" style="370" customWidth="1"/>
    <col min="6659" max="6659" width="42.28515625" style="370" customWidth="1"/>
    <col min="6660" max="6660" width="5.7109375" style="370" customWidth="1"/>
    <col min="6661" max="6661" width="6.42578125" style="370" customWidth="1"/>
    <col min="6662" max="6663" width="9" style="370" customWidth="1"/>
    <col min="6664" max="6912" width="7.7109375" style="370"/>
    <col min="6913" max="6914" width="4.85546875" style="370" customWidth="1"/>
    <col min="6915" max="6915" width="42.28515625" style="370" customWidth="1"/>
    <col min="6916" max="6916" width="5.7109375" style="370" customWidth="1"/>
    <col min="6917" max="6917" width="6.42578125" style="370" customWidth="1"/>
    <col min="6918" max="6919" width="9" style="370" customWidth="1"/>
    <col min="6920" max="7168" width="7.7109375" style="370"/>
    <col min="7169" max="7170" width="4.85546875" style="370" customWidth="1"/>
    <col min="7171" max="7171" width="42.28515625" style="370" customWidth="1"/>
    <col min="7172" max="7172" width="5.7109375" style="370" customWidth="1"/>
    <col min="7173" max="7173" width="6.42578125" style="370" customWidth="1"/>
    <col min="7174" max="7175" width="9" style="370" customWidth="1"/>
    <col min="7176" max="7424" width="7.7109375" style="370"/>
    <col min="7425" max="7426" width="4.85546875" style="370" customWidth="1"/>
    <col min="7427" max="7427" width="42.28515625" style="370" customWidth="1"/>
    <col min="7428" max="7428" width="5.7109375" style="370" customWidth="1"/>
    <col min="7429" max="7429" width="6.42578125" style="370" customWidth="1"/>
    <col min="7430" max="7431" width="9" style="370" customWidth="1"/>
    <col min="7432" max="7680" width="7.7109375" style="370"/>
    <col min="7681" max="7682" width="4.85546875" style="370" customWidth="1"/>
    <col min="7683" max="7683" width="42.28515625" style="370" customWidth="1"/>
    <col min="7684" max="7684" width="5.7109375" style="370" customWidth="1"/>
    <col min="7685" max="7685" width="6.42578125" style="370" customWidth="1"/>
    <col min="7686" max="7687" width="9" style="370" customWidth="1"/>
    <col min="7688" max="7936" width="7.7109375" style="370"/>
    <col min="7937" max="7938" width="4.85546875" style="370" customWidth="1"/>
    <col min="7939" max="7939" width="42.28515625" style="370" customWidth="1"/>
    <col min="7940" max="7940" width="5.7109375" style="370" customWidth="1"/>
    <col min="7941" max="7941" width="6.42578125" style="370" customWidth="1"/>
    <col min="7942" max="7943" width="9" style="370" customWidth="1"/>
    <col min="7944" max="8192" width="7.7109375" style="370"/>
    <col min="8193" max="8194" width="4.85546875" style="370" customWidth="1"/>
    <col min="8195" max="8195" width="42.28515625" style="370" customWidth="1"/>
    <col min="8196" max="8196" width="5.7109375" style="370" customWidth="1"/>
    <col min="8197" max="8197" width="6.42578125" style="370" customWidth="1"/>
    <col min="8198" max="8199" width="9" style="370" customWidth="1"/>
    <col min="8200" max="8448" width="7.7109375" style="370"/>
    <col min="8449" max="8450" width="4.85546875" style="370" customWidth="1"/>
    <col min="8451" max="8451" width="42.28515625" style="370" customWidth="1"/>
    <col min="8452" max="8452" width="5.7109375" style="370" customWidth="1"/>
    <col min="8453" max="8453" width="6.42578125" style="370" customWidth="1"/>
    <col min="8454" max="8455" width="9" style="370" customWidth="1"/>
    <col min="8456" max="8704" width="7.7109375" style="370"/>
    <col min="8705" max="8706" width="4.85546875" style="370" customWidth="1"/>
    <col min="8707" max="8707" width="42.28515625" style="370" customWidth="1"/>
    <col min="8708" max="8708" width="5.7109375" style="370" customWidth="1"/>
    <col min="8709" max="8709" width="6.42578125" style="370" customWidth="1"/>
    <col min="8710" max="8711" width="9" style="370" customWidth="1"/>
    <col min="8712" max="8960" width="7.7109375" style="370"/>
    <col min="8961" max="8962" width="4.85546875" style="370" customWidth="1"/>
    <col min="8963" max="8963" width="42.28515625" style="370" customWidth="1"/>
    <col min="8964" max="8964" width="5.7109375" style="370" customWidth="1"/>
    <col min="8965" max="8965" width="6.42578125" style="370" customWidth="1"/>
    <col min="8966" max="8967" width="9" style="370" customWidth="1"/>
    <col min="8968" max="9216" width="7.7109375" style="370"/>
    <col min="9217" max="9218" width="4.85546875" style="370" customWidth="1"/>
    <col min="9219" max="9219" width="42.28515625" style="370" customWidth="1"/>
    <col min="9220" max="9220" width="5.7109375" style="370" customWidth="1"/>
    <col min="9221" max="9221" width="6.42578125" style="370" customWidth="1"/>
    <col min="9222" max="9223" width="9" style="370" customWidth="1"/>
    <col min="9224" max="9472" width="7.7109375" style="370"/>
    <col min="9473" max="9474" width="4.85546875" style="370" customWidth="1"/>
    <col min="9475" max="9475" width="42.28515625" style="370" customWidth="1"/>
    <col min="9476" max="9476" width="5.7109375" style="370" customWidth="1"/>
    <col min="9477" max="9477" width="6.42578125" style="370" customWidth="1"/>
    <col min="9478" max="9479" width="9" style="370" customWidth="1"/>
    <col min="9480" max="9728" width="7.7109375" style="370"/>
    <col min="9729" max="9730" width="4.85546875" style="370" customWidth="1"/>
    <col min="9731" max="9731" width="42.28515625" style="370" customWidth="1"/>
    <col min="9732" max="9732" width="5.7109375" style="370" customWidth="1"/>
    <col min="9733" max="9733" width="6.42578125" style="370" customWidth="1"/>
    <col min="9734" max="9735" width="9" style="370" customWidth="1"/>
    <col min="9736" max="9984" width="7.7109375" style="370"/>
    <col min="9985" max="9986" width="4.85546875" style="370" customWidth="1"/>
    <col min="9987" max="9987" width="42.28515625" style="370" customWidth="1"/>
    <col min="9988" max="9988" width="5.7109375" style="370" customWidth="1"/>
    <col min="9989" max="9989" width="6.42578125" style="370" customWidth="1"/>
    <col min="9990" max="9991" width="9" style="370" customWidth="1"/>
    <col min="9992" max="10240" width="7.7109375" style="370"/>
    <col min="10241" max="10242" width="4.85546875" style="370" customWidth="1"/>
    <col min="10243" max="10243" width="42.28515625" style="370" customWidth="1"/>
    <col min="10244" max="10244" width="5.7109375" style="370" customWidth="1"/>
    <col min="10245" max="10245" width="6.42578125" style="370" customWidth="1"/>
    <col min="10246" max="10247" width="9" style="370" customWidth="1"/>
    <col min="10248" max="10496" width="7.7109375" style="370"/>
    <col min="10497" max="10498" width="4.85546875" style="370" customWidth="1"/>
    <col min="10499" max="10499" width="42.28515625" style="370" customWidth="1"/>
    <col min="10500" max="10500" width="5.7109375" style="370" customWidth="1"/>
    <col min="10501" max="10501" width="6.42578125" style="370" customWidth="1"/>
    <col min="10502" max="10503" width="9" style="370" customWidth="1"/>
    <col min="10504" max="10752" width="7.7109375" style="370"/>
    <col min="10753" max="10754" width="4.85546875" style="370" customWidth="1"/>
    <col min="10755" max="10755" width="42.28515625" style="370" customWidth="1"/>
    <col min="10756" max="10756" width="5.7109375" style="370" customWidth="1"/>
    <col min="10757" max="10757" width="6.42578125" style="370" customWidth="1"/>
    <col min="10758" max="10759" width="9" style="370" customWidth="1"/>
    <col min="10760" max="11008" width="7.7109375" style="370"/>
    <col min="11009" max="11010" width="4.85546875" style="370" customWidth="1"/>
    <col min="11011" max="11011" width="42.28515625" style="370" customWidth="1"/>
    <col min="11012" max="11012" width="5.7109375" style="370" customWidth="1"/>
    <col min="11013" max="11013" width="6.42578125" style="370" customWidth="1"/>
    <col min="11014" max="11015" width="9" style="370" customWidth="1"/>
    <col min="11016" max="11264" width="7.7109375" style="370"/>
    <col min="11265" max="11266" width="4.85546875" style="370" customWidth="1"/>
    <col min="11267" max="11267" width="42.28515625" style="370" customWidth="1"/>
    <col min="11268" max="11268" width="5.7109375" style="370" customWidth="1"/>
    <col min="11269" max="11269" width="6.42578125" style="370" customWidth="1"/>
    <col min="11270" max="11271" width="9" style="370" customWidth="1"/>
    <col min="11272" max="11520" width="7.7109375" style="370"/>
    <col min="11521" max="11522" width="4.85546875" style="370" customWidth="1"/>
    <col min="11523" max="11523" width="42.28515625" style="370" customWidth="1"/>
    <col min="11524" max="11524" width="5.7109375" style="370" customWidth="1"/>
    <col min="11525" max="11525" width="6.42578125" style="370" customWidth="1"/>
    <col min="11526" max="11527" width="9" style="370" customWidth="1"/>
    <col min="11528" max="11776" width="7.7109375" style="370"/>
    <col min="11777" max="11778" width="4.85546875" style="370" customWidth="1"/>
    <col min="11779" max="11779" width="42.28515625" style="370" customWidth="1"/>
    <col min="11780" max="11780" width="5.7109375" style="370" customWidth="1"/>
    <col min="11781" max="11781" width="6.42578125" style="370" customWidth="1"/>
    <col min="11782" max="11783" width="9" style="370" customWidth="1"/>
    <col min="11784" max="12032" width="7.7109375" style="370"/>
    <col min="12033" max="12034" width="4.85546875" style="370" customWidth="1"/>
    <col min="12035" max="12035" width="42.28515625" style="370" customWidth="1"/>
    <col min="12036" max="12036" width="5.7109375" style="370" customWidth="1"/>
    <col min="12037" max="12037" width="6.42578125" style="370" customWidth="1"/>
    <col min="12038" max="12039" width="9" style="370" customWidth="1"/>
    <col min="12040" max="12288" width="7.7109375" style="370"/>
    <col min="12289" max="12290" width="4.85546875" style="370" customWidth="1"/>
    <col min="12291" max="12291" width="42.28515625" style="370" customWidth="1"/>
    <col min="12292" max="12292" width="5.7109375" style="370" customWidth="1"/>
    <col min="12293" max="12293" width="6.42578125" style="370" customWidth="1"/>
    <col min="12294" max="12295" width="9" style="370" customWidth="1"/>
    <col min="12296" max="12544" width="7.7109375" style="370"/>
    <col min="12545" max="12546" width="4.85546875" style="370" customWidth="1"/>
    <col min="12547" max="12547" width="42.28515625" style="370" customWidth="1"/>
    <col min="12548" max="12548" width="5.7109375" style="370" customWidth="1"/>
    <col min="12549" max="12549" width="6.42578125" style="370" customWidth="1"/>
    <col min="12550" max="12551" width="9" style="370" customWidth="1"/>
    <col min="12552" max="12800" width="7.7109375" style="370"/>
    <col min="12801" max="12802" width="4.85546875" style="370" customWidth="1"/>
    <col min="12803" max="12803" width="42.28515625" style="370" customWidth="1"/>
    <col min="12804" max="12804" width="5.7109375" style="370" customWidth="1"/>
    <col min="12805" max="12805" width="6.42578125" style="370" customWidth="1"/>
    <col min="12806" max="12807" width="9" style="370" customWidth="1"/>
    <col min="12808" max="13056" width="7.7109375" style="370"/>
    <col min="13057" max="13058" width="4.85546875" style="370" customWidth="1"/>
    <col min="13059" max="13059" width="42.28515625" style="370" customWidth="1"/>
    <col min="13060" max="13060" width="5.7109375" style="370" customWidth="1"/>
    <col min="13061" max="13061" width="6.42578125" style="370" customWidth="1"/>
    <col min="13062" max="13063" width="9" style="370" customWidth="1"/>
    <col min="13064" max="13312" width="7.7109375" style="370"/>
    <col min="13313" max="13314" width="4.85546875" style="370" customWidth="1"/>
    <col min="13315" max="13315" width="42.28515625" style="370" customWidth="1"/>
    <col min="13316" max="13316" width="5.7109375" style="370" customWidth="1"/>
    <col min="13317" max="13317" width="6.42578125" style="370" customWidth="1"/>
    <col min="13318" max="13319" width="9" style="370" customWidth="1"/>
    <col min="13320" max="13568" width="7.7109375" style="370"/>
    <col min="13569" max="13570" width="4.85546875" style="370" customWidth="1"/>
    <col min="13571" max="13571" width="42.28515625" style="370" customWidth="1"/>
    <col min="13572" max="13572" width="5.7109375" style="370" customWidth="1"/>
    <col min="13573" max="13573" width="6.42578125" style="370" customWidth="1"/>
    <col min="13574" max="13575" width="9" style="370" customWidth="1"/>
    <col min="13576" max="13824" width="7.7109375" style="370"/>
    <col min="13825" max="13826" width="4.85546875" style="370" customWidth="1"/>
    <col min="13827" max="13827" width="42.28515625" style="370" customWidth="1"/>
    <col min="13828" max="13828" width="5.7109375" style="370" customWidth="1"/>
    <col min="13829" max="13829" width="6.42578125" style="370" customWidth="1"/>
    <col min="13830" max="13831" width="9" style="370" customWidth="1"/>
    <col min="13832" max="14080" width="7.7109375" style="370"/>
    <col min="14081" max="14082" width="4.85546875" style="370" customWidth="1"/>
    <col min="14083" max="14083" width="42.28515625" style="370" customWidth="1"/>
    <col min="14084" max="14084" width="5.7109375" style="370" customWidth="1"/>
    <col min="14085" max="14085" width="6.42578125" style="370" customWidth="1"/>
    <col min="14086" max="14087" width="9" style="370" customWidth="1"/>
    <col min="14088" max="14336" width="7.7109375" style="370"/>
    <col min="14337" max="14338" width="4.85546875" style="370" customWidth="1"/>
    <col min="14339" max="14339" width="42.28515625" style="370" customWidth="1"/>
    <col min="14340" max="14340" width="5.7109375" style="370" customWidth="1"/>
    <col min="14341" max="14341" width="6.42578125" style="370" customWidth="1"/>
    <col min="14342" max="14343" width="9" style="370" customWidth="1"/>
    <col min="14344" max="14592" width="7.7109375" style="370"/>
    <col min="14593" max="14594" width="4.85546875" style="370" customWidth="1"/>
    <col min="14595" max="14595" width="42.28515625" style="370" customWidth="1"/>
    <col min="14596" max="14596" width="5.7109375" style="370" customWidth="1"/>
    <col min="14597" max="14597" width="6.42578125" style="370" customWidth="1"/>
    <col min="14598" max="14599" width="9" style="370" customWidth="1"/>
    <col min="14600" max="14848" width="7.7109375" style="370"/>
    <col min="14849" max="14850" width="4.85546875" style="370" customWidth="1"/>
    <col min="14851" max="14851" width="42.28515625" style="370" customWidth="1"/>
    <col min="14852" max="14852" width="5.7109375" style="370" customWidth="1"/>
    <col min="14853" max="14853" width="6.42578125" style="370" customWidth="1"/>
    <col min="14854" max="14855" width="9" style="370" customWidth="1"/>
    <col min="14856" max="15104" width="7.7109375" style="370"/>
    <col min="15105" max="15106" width="4.85546875" style="370" customWidth="1"/>
    <col min="15107" max="15107" width="42.28515625" style="370" customWidth="1"/>
    <col min="15108" max="15108" width="5.7109375" style="370" customWidth="1"/>
    <col min="15109" max="15109" width="6.42578125" style="370" customWidth="1"/>
    <col min="15110" max="15111" width="9" style="370" customWidth="1"/>
    <col min="15112" max="15360" width="7.7109375" style="370"/>
    <col min="15361" max="15362" width="4.85546875" style="370" customWidth="1"/>
    <col min="15363" max="15363" width="42.28515625" style="370" customWidth="1"/>
    <col min="15364" max="15364" width="5.7109375" style="370" customWidth="1"/>
    <col min="15365" max="15365" width="6.42578125" style="370" customWidth="1"/>
    <col min="15366" max="15367" width="9" style="370" customWidth="1"/>
    <col min="15368" max="15616" width="7.7109375" style="370"/>
    <col min="15617" max="15618" width="4.85546875" style="370" customWidth="1"/>
    <col min="15619" max="15619" width="42.28515625" style="370" customWidth="1"/>
    <col min="15620" max="15620" width="5.7109375" style="370" customWidth="1"/>
    <col min="15621" max="15621" width="6.42578125" style="370" customWidth="1"/>
    <col min="15622" max="15623" width="9" style="370" customWidth="1"/>
    <col min="15624" max="15872" width="7.7109375" style="370"/>
    <col min="15873" max="15874" width="4.85546875" style="370" customWidth="1"/>
    <col min="15875" max="15875" width="42.28515625" style="370" customWidth="1"/>
    <col min="15876" max="15876" width="5.7109375" style="370" customWidth="1"/>
    <col min="15877" max="15877" width="6.42578125" style="370" customWidth="1"/>
    <col min="15878" max="15879" width="9" style="370" customWidth="1"/>
    <col min="15880" max="16128" width="7.7109375" style="370"/>
    <col min="16129" max="16130" width="4.85546875" style="370" customWidth="1"/>
    <col min="16131" max="16131" width="42.28515625" style="370" customWidth="1"/>
    <col min="16132" max="16132" width="5.7109375" style="370" customWidth="1"/>
    <col min="16133" max="16133" width="6.42578125" style="370" customWidth="1"/>
    <col min="16134" max="16135" width="9" style="370" customWidth="1"/>
    <col min="16136" max="16384" width="7.7109375" style="370"/>
  </cols>
  <sheetData>
    <row r="1" spans="1:7" ht="16.5" x14ac:dyDescent="0.25">
      <c r="A1" s="500" t="s">
        <v>865</v>
      </c>
      <c r="B1" s="485"/>
      <c r="C1" s="485" t="s">
        <v>866</v>
      </c>
      <c r="D1" s="485"/>
      <c r="E1" s="572"/>
      <c r="F1" s="782"/>
      <c r="G1" s="573">
        <f>+G67</f>
        <v>0</v>
      </c>
    </row>
    <row r="3" spans="1:7" x14ac:dyDescent="0.25">
      <c r="A3" s="574" t="s">
        <v>688</v>
      </c>
      <c r="B3" s="575"/>
      <c r="C3" s="576" t="s">
        <v>90</v>
      </c>
      <c r="D3" s="577" t="s">
        <v>689</v>
      </c>
      <c r="E3" s="578" t="s">
        <v>690</v>
      </c>
      <c r="F3" s="783" t="s">
        <v>691</v>
      </c>
      <c r="G3" s="579" t="s">
        <v>393</v>
      </c>
    </row>
    <row r="4" spans="1:7" x14ac:dyDescent="0.25">
      <c r="G4" s="529" t="str">
        <f t="shared" ref="G4:G9" si="0">IF(E4&lt;&gt;0,E4*F4," ")</f>
        <v xml:space="preserve"> </v>
      </c>
    </row>
    <row r="5" spans="1:7" x14ac:dyDescent="0.25">
      <c r="A5" s="527">
        <f>1+COUNT(A$2:A4)</f>
        <v>1</v>
      </c>
      <c r="C5" s="513" t="s">
        <v>867</v>
      </c>
      <c r="G5" s="529" t="str">
        <f t="shared" si="0"/>
        <v xml:space="preserve"> </v>
      </c>
    </row>
    <row r="6" spans="1:7" s="375" customFormat="1" ht="63.75" x14ac:dyDescent="0.25">
      <c r="A6" s="530"/>
      <c r="B6" s="530"/>
      <c r="C6" s="531" t="s">
        <v>868</v>
      </c>
      <c r="D6" s="581"/>
      <c r="E6" s="533"/>
      <c r="F6" s="777"/>
      <c r="G6" s="534" t="str">
        <f t="shared" si="0"/>
        <v xml:space="preserve"> </v>
      </c>
    </row>
    <row r="7" spans="1:7" s="375" customFormat="1" x14ac:dyDescent="0.25">
      <c r="A7" s="542"/>
      <c r="B7" s="542" t="s">
        <v>1101</v>
      </c>
      <c r="C7" s="531" t="s">
        <v>869</v>
      </c>
      <c r="D7" s="581"/>
      <c r="E7" s="533"/>
      <c r="F7" s="777"/>
      <c r="G7" s="534" t="str">
        <f t="shared" si="0"/>
        <v xml:space="preserve"> </v>
      </c>
    </row>
    <row r="8" spans="1:7" s="375" customFormat="1" x14ac:dyDescent="0.25">
      <c r="A8" s="542"/>
      <c r="B8" s="542" t="s">
        <v>700</v>
      </c>
      <c r="C8" s="531" t="s">
        <v>870</v>
      </c>
      <c r="D8" s="581"/>
      <c r="E8" s="533"/>
      <c r="F8" s="777"/>
      <c r="G8" s="534" t="str">
        <f t="shared" si="0"/>
        <v xml:space="preserve"> </v>
      </c>
    </row>
    <row r="9" spans="1:7" s="375" customFormat="1" x14ac:dyDescent="0.25">
      <c r="A9" s="542"/>
      <c r="B9" s="542"/>
      <c r="C9" s="531" t="s">
        <v>871</v>
      </c>
      <c r="D9" s="581"/>
      <c r="E9" s="533"/>
      <c r="F9" s="777"/>
      <c r="G9" s="534" t="str">
        <f t="shared" si="0"/>
        <v xml:space="preserve"> </v>
      </c>
    </row>
    <row r="10" spans="1:7" s="375" customFormat="1" x14ac:dyDescent="0.25">
      <c r="A10" s="542"/>
      <c r="B10" s="542"/>
      <c r="C10" s="531" t="s">
        <v>872</v>
      </c>
      <c r="D10" s="581"/>
      <c r="E10" s="533"/>
      <c r="F10" s="777"/>
      <c r="G10" s="534"/>
    </row>
    <row r="11" spans="1:7" s="375" customFormat="1" x14ac:dyDescent="0.25">
      <c r="A11" s="542"/>
      <c r="B11" s="542"/>
      <c r="C11" s="531" t="s">
        <v>873</v>
      </c>
      <c r="D11" s="581"/>
      <c r="E11" s="533"/>
      <c r="F11" s="777"/>
      <c r="G11" s="534"/>
    </row>
    <row r="12" spans="1:7" s="375" customFormat="1" x14ac:dyDescent="0.25">
      <c r="A12" s="542"/>
      <c r="B12" s="542"/>
      <c r="C12" s="531" t="s">
        <v>874</v>
      </c>
      <c r="D12" s="581"/>
      <c r="E12" s="533"/>
      <c r="F12" s="777"/>
      <c r="G12" s="534" t="str">
        <f>IF(E12&lt;&gt;0,E12*F12," ")</f>
        <v xml:space="preserve"> </v>
      </c>
    </row>
    <row r="13" spans="1:7" s="375" customFormat="1" x14ac:dyDescent="0.25">
      <c r="A13" s="542"/>
      <c r="B13" s="542"/>
      <c r="C13" s="582" t="s">
        <v>709</v>
      </c>
      <c r="D13" s="581" t="s">
        <v>149</v>
      </c>
      <c r="E13" s="583">
        <v>1</v>
      </c>
      <c r="F13" s="787"/>
      <c r="G13" s="534">
        <f>IF(E13&lt;&gt;0,E13*F13," ")</f>
        <v>0</v>
      </c>
    </row>
    <row r="14" spans="1:7" s="375" customFormat="1" x14ac:dyDescent="0.25">
      <c r="A14" s="530"/>
      <c r="B14" s="542"/>
      <c r="C14" s="531"/>
      <c r="D14" s="581"/>
      <c r="E14" s="533"/>
      <c r="F14" s="777"/>
      <c r="G14" s="534"/>
    </row>
    <row r="15" spans="1:7" s="375" customFormat="1" x14ac:dyDescent="0.25">
      <c r="A15" s="527">
        <f>1+COUNT(A$2:A14)</f>
        <v>2</v>
      </c>
      <c r="B15" s="530"/>
      <c r="C15" s="531" t="s">
        <v>875</v>
      </c>
      <c r="D15" s="581"/>
      <c r="E15" s="533"/>
      <c r="F15" s="777"/>
      <c r="G15" s="534"/>
    </row>
    <row r="16" spans="1:7" s="375" customFormat="1" ht="89.25" x14ac:dyDescent="0.25">
      <c r="A16" s="542"/>
      <c r="B16" s="530"/>
      <c r="C16" s="531" t="s">
        <v>1111</v>
      </c>
      <c r="D16" s="581"/>
      <c r="E16" s="533"/>
      <c r="F16" s="777"/>
      <c r="G16" s="534"/>
    </row>
    <row r="17" spans="1:7" s="375" customFormat="1" x14ac:dyDescent="0.25">
      <c r="A17" s="542"/>
      <c r="B17" s="542" t="s">
        <v>1101</v>
      </c>
      <c r="C17" s="531" t="s">
        <v>869</v>
      </c>
      <c r="D17" s="581"/>
      <c r="E17" s="533"/>
      <c r="F17" s="777"/>
      <c r="G17" s="534"/>
    </row>
    <row r="18" spans="1:7" s="375" customFormat="1" x14ac:dyDescent="0.25">
      <c r="A18" s="542"/>
      <c r="B18" s="542" t="s">
        <v>700</v>
      </c>
      <c r="C18" s="531" t="s">
        <v>876</v>
      </c>
      <c r="D18" s="581"/>
      <c r="E18" s="533"/>
      <c r="F18" s="777"/>
      <c r="G18" s="534"/>
    </row>
    <row r="19" spans="1:7" s="375" customFormat="1" x14ac:dyDescent="0.25">
      <c r="A19" s="542"/>
      <c r="B19" s="542"/>
      <c r="C19" s="531" t="s">
        <v>877</v>
      </c>
      <c r="D19" s="581"/>
      <c r="E19" s="533"/>
      <c r="F19" s="777"/>
      <c r="G19" s="534"/>
    </row>
    <row r="20" spans="1:7" s="375" customFormat="1" x14ac:dyDescent="0.25">
      <c r="A20" s="542"/>
      <c r="B20" s="542"/>
      <c r="C20" s="531" t="s">
        <v>878</v>
      </c>
      <c r="D20" s="581"/>
      <c r="E20" s="533"/>
      <c r="F20" s="777"/>
      <c r="G20" s="534"/>
    </row>
    <row r="21" spans="1:7" s="375" customFormat="1" x14ac:dyDescent="0.25">
      <c r="A21" s="542"/>
      <c r="B21" s="542"/>
      <c r="C21" s="531" t="s">
        <v>879</v>
      </c>
      <c r="D21" s="581"/>
      <c r="E21" s="533"/>
      <c r="F21" s="777"/>
      <c r="G21" s="534"/>
    </row>
    <row r="22" spans="1:7" s="375" customFormat="1" x14ac:dyDescent="0.25">
      <c r="A22" s="542"/>
      <c r="B22" s="542"/>
      <c r="C22" s="582" t="s">
        <v>709</v>
      </c>
      <c r="D22" s="581" t="s">
        <v>149</v>
      </c>
      <c r="E22" s="583">
        <v>2</v>
      </c>
      <c r="F22" s="787"/>
      <c r="G22" s="534">
        <f>IF(E22&lt;&gt;0,E22*F22," ")</f>
        <v>0</v>
      </c>
    </row>
    <row r="23" spans="1:7" s="375" customFormat="1" x14ac:dyDescent="0.25">
      <c r="A23" s="530"/>
      <c r="B23" s="542"/>
      <c r="C23" s="531"/>
      <c r="D23" s="581"/>
      <c r="E23" s="584"/>
      <c r="F23" s="777"/>
      <c r="G23" s="534"/>
    </row>
    <row r="24" spans="1:7" s="375" customFormat="1" x14ac:dyDescent="0.25">
      <c r="A24" s="527">
        <f>1+COUNT(A$2:A23)</f>
        <v>3</v>
      </c>
      <c r="B24" s="530"/>
      <c r="C24" s="531" t="s">
        <v>880</v>
      </c>
      <c r="D24" s="581"/>
      <c r="E24" s="584"/>
      <c r="F24" s="777"/>
      <c r="G24" s="534" t="str">
        <f>IF(E24&lt;&gt;0,E24*F24," ")</f>
        <v xml:space="preserve"> </v>
      </c>
    </row>
    <row r="25" spans="1:7" s="375" customFormat="1" x14ac:dyDescent="0.25">
      <c r="A25" s="542"/>
      <c r="B25" s="530"/>
      <c r="C25" s="531" t="s">
        <v>881</v>
      </c>
      <c r="D25" s="581"/>
      <c r="E25" s="584"/>
      <c r="F25" s="777"/>
      <c r="G25" s="534" t="str">
        <f>IF(E25&lt;&gt;0,E25*F25," ")</f>
        <v xml:space="preserve"> </v>
      </c>
    </row>
    <row r="26" spans="1:7" s="375" customFormat="1" x14ac:dyDescent="0.25">
      <c r="A26" s="542"/>
      <c r="B26" s="542" t="s">
        <v>1101</v>
      </c>
      <c r="C26" s="531" t="s">
        <v>869</v>
      </c>
      <c r="D26" s="581"/>
      <c r="E26" s="584"/>
      <c r="F26" s="777"/>
      <c r="G26" s="534" t="str">
        <f>IF(E26&lt;&gt;0,E26*F26," ")</f>
        <v xml:space="preserve"> </v>
      </c>
    </row>
    <row r="27" spans="1:7" s="375" customFormat="1" x14ac:dyDescent="0.25">
      <c r="A27" s="530"/>
      <c r="B27" s="542" t="s">
        <v>700</v>
      </c>
      <c r="C27" s="531"/>
      <c r="D27" s="581"/>
      <c r="E27" s="584"/>
      <c r="F27" s="777"/>
      <c r="G27" s="534" t="str">
        <f>IF(E27&lt;&gt;0,E27*F27," ")</f>
        <v xml:space="preserve"> </v>
      </c>
    </row>
    <row r="28" spans="1:7" s="375" customFormat="1" x14ac:dyDescent="0.25">
      <c r="A28" s="530"/>
      <c r="B28" s="530"/>
      <c r="C28" s="531" t="s">
        <v>709</v>
      </c>
      <c r="D28" s="581" t="s">
        <v>149</v>
      </c>
      <c r="E28" s="583">
        <v>2</v>
      </c>
      <c r="F28" s="787"/>
      <c r="G28" s="534">
        <f>IF(E28&lt;&gt;0,E28*F28," ")</f>
        <v>0</v>
      </c>
    </row>
    <row r="29" spans="1:7" s="375" customFormat="1" x14ac:dyDescent="0.25">
      <c r="A29" s="530"/>
      <c r="B29" s="530"/>
      <c r="C29" s="531"/>
      <c r="D29" s="581"/>
      <c r="E29" s="533"/>
      <c r="F29" s="777"/>
      <c r="G29" s="534"/>
    </row>
    <row r="30" spans="1:7" s="375" customFormat="1" x14ac:dyDescent="0.25">
      <c r="A30" s="527">
        <f>1+COUNT(A$2:A29)</f>
        <v>4</v>
      </c>
      <c r="B30" s="530"/>
      <c r="C30" s="531" t="s">
        <v>882</v>
      </c>
      <c r="D30" s="581"/>
      <c r="E30" s="533"/>
      <c r="F30" s="777"/>
      <c r="G30" s="534"/>
    </row>
    <row r="31" spans="1:7" s="375" customFormat="1" ht="25.5" x14ac:dyDescent="0.25">
      <c r="A31" s="530"/>
      <c r="B31" s="530"/>
      <c r="C31" s="531" t="s">
        <v>883</v>
      </c>
      <c r="D31" s="532" t="s">
        <v>149</v>
      </c>
      <c r="E31" s="583">
        <v>1</v>
      </c>
      <c r="F31" s="787"/>
      <c r="G31" s="534">
        <f>IF(E31&lt;&gt;0,E31*F31," ")</f>
        <v>0</v>
      </c>
    </row>
    <row r="32" spans="1:7" s="375" customFormat="1" x14ac:dyDescent="0.25">
      <c r="A32" s="530"/>
      <c r="B32" s="530"/>
      <c r="C32" s="531"/>
      <c r="D32" s="532"/>
      <c r="E32" s="585"/>
      <c r="F32" s="777"/>
      <c r="G32" s="534"/>
    </row>
    <row r="33" spans="1:7" s="375" customFormat="1" x14ac:dyDescent="0.25">
      <c r="A33" s="527">
        <f>1+COUNT(A$2:A32)</f>
        <v>5</v>
      </c>
      <c r="B33" s="530"/>
      <c r="C33" s="531" t="s">
        <v>884</v>
      </c>
      <c r="D33" s="532"/>
      <c r="E33" s="585"/>
      <c r="F33" s="777"/>
      <c r="G33" s="534"/>
    </row>
    <row r="34" spans="1:7" s="375" customFormat="1" ht="25.5" x14ac:dyDescent="0.25">
      <c r="A34" s="530"/>
      <c r="B34" s="530"/>
      <c r="C34" s="531" t="s">
        <v>885</v>
      </c>
      <c r="D34" s="581"/>
      <c r="E34" s="584"/>
      <c r="F34" s="777"/>
      <c r="G34" s="534"/>
    </row>
    <row r="35" spans="1:7" s="375" customFormat="1" x14ac:dyDescent="0.25">
      <c r="A35" s="582"/>
      <c r="B35" s="530"/>
      <c r="C35" s="531" t="s">
        <v>709</v>
      </c>
      <c r="D35" s="581"/>
      <c r="E35" s="584"/>
      <c r="F35" s="777"/>
      <c r="G35" s="534"/>
    </row>
    <row r="36" spans="1:7" s="375" customFormat="1" x14ac:dyDescent="0.25">
      <c r="A36" s="542"/>
      <c r="B36" s="542" t="s">
        <v>700</v>
      </c>
      <c r="C36" s="531" t="s">
        <v>886</v>
      </c>
      <c r="D36" s="581"/>
      <c r="E36" s="584"/>
      <c r="F36" s="777"/>
      <c r="G36" s="534"/>
    </row>
    <row r="37" spans="1:7" s="375" customFormat="1" x14ac:dyDescent="0.25">
      <c r="A37" s="535"/>
      <c r="B37" s="542"/>
      <c r="C37" s="531" t="s">
        <v>887</v>
      </c>
      <c r="D37" s="581" t="s">
        <v>149</v>
      </c>
      <c r="E37" s="583">
        <v>2</v>
      </c>
      <c r="F37" s="788"/>
      <c r="G37" s="534">
        <f>IF(E37&lt;&gt;0,E37*F37," ")</f>
        <v>0</v>
      </c>
    </row>
    <row r="38" spans="1:7" s="368" customFormat="1" x14ac:dyDescent="0.25">
      <c r="A38" s="516"/>
      <c r="B38" s="517"/>
      <c r="C38" s="488"/>
      <c r="D38" s="509"/>
      <c r="E38" s="546"/>
      <c r="F38" s="772"/>
      <c r="G38" s="518" t="str">
        <f>IF(E38&lt;&gt;0,E38*F38," ")</f>
        <v xml:space="preserve"> </v>
      </c>
    </row>
    <row r="39" spans="1:7" s="368" customFormat="1" x14ac:dyDescent="0.25">
      <c r="A39" s="516">
        <f>1+COUNT(A$2:A38)</f>
        <v>6</v>
      </c>
      <c r="B39" s="517"/>
      <c r="C39" s="488" t="s">
        <v>888</v>
      </c>
      <c r="D39" s="509"/>
      <c r="E39" s="546"/>
      <c r="F39" s="772"/>
      <c r="G39" s="518"/>
    </row>
    <row r="40" spans="1:7" s="368" customFormat="1" ht="51" x14ac:dyDescent="0.25">
      <c r="A40" s="516"/>
      <c r="B40" s="517"/>
      <c r="C40" s="488" t="s">
        <v>889</v>
      </c>
      <c r="D40" s="509"/>
      <c r="E40" s="546"/>
      <c r="F40" s="772"/>
      <c r="G40" s="518" t="str">
        <f>IF(E40&lt;&gt;0,E40*F40," ")</f>
        <v xml:space="preserve"> </v>
      </c>
    </row>
    <row r="41" spans="1:7" s="368" customFormat="1" x14ac:dyDescent="0.25">
      <c r="A41" s="516"/>
      <c r="B41" s="517"/>
      <c r="C41" s="488" t="s">
        <v>709</v>
      </c>
      <c r="D41" s="509"/>
      <c r="E41" s="546"/>
      <c r="F41" s="772"/>
      <c r="G41" s="518"/>
    </row>
    <row r="42" spans="1:7" s="368" customFormat="1" x14ac:dyDescent="0.25">
      <c r="A42" s="516"/>
      <c r="B42" s="517" t="s">
        <v>700</v>
      </c>
      <c r="C42" s="488" t="s">
        <v>890</v>
      </c>
      <c r="D42" s="509" t="s">
        <v>480</v>
      </c>
      <c r="E42" s="546">
        <v>30</v>
      </c>
      <c r="F42" s="772"/>
      <c r="G42" s="518">
        <f>IF(E42&lt;&gt;0,E42*F42," ")</f>
        <v>0</v>
      </c>
    </row>
    <row r="43" spans="1:7" s="368" customFormat="1" x14ac:dyDescent="0.25">
      <c r="A43" s="516"/>
      <c r="B43" s="517" t="s">
        <v>700</v>
      </c>
      <c r="C43" s="488" t="s">
        <v>891</v>
      </c>
      <c r="D43" s="509" t="s">
        <v>480</v>
      </c>
      <c r="E43" s="546">
        <v>30</v>
      </c>
      <c r="F43" s="772"/>
      <c r="G43" s="518">
        <f>IF(E43&lt;&gt;0,E43*F43," ")</f>
        <v>0</v>
      </c>
    </row>
    <row r="44" spans="1:7" s="375" customFormat="1" x14ac:dyDescent="0.25">
      <c r="A44" s="530"/>
      <c r="B44" s="530"/>
      <c r="C44" s="531"/>
      <c r="D44" s="532"/>
      <c r="E44" s="533"/>
      <c r="F44" s="777"/>
      <c r="G44" s="534"/>
    </row>
    <row r="45" spans="1:7" s="368" customFormat="1" x14ac:dyDescent="0.25">
      <c r="A45" s="516">
        <f>1+COUNT(A$2:A44)</f>
        <v>7</v>
      </c>
      <c r="B45" s="517"/>
      <c r="C45" s="488" t="s">
        <v>892</v>
      </c>
      <c r="D45" s="509"/>
      <c r="E45" s="546"/>
      <c r="F45" s="772"/>
      <c r="G45" s="518"/>
    </row>
    <row r="46" spans="1:7" s="368" customFormat="1" ht="51" x14ac:dyDescent="0.25">
      <c r="A46" s="516"/>
      <c r="B46" s="517"/>
      <c r="C46" s="488" t="s">
        <v>893</v>
      </c>
      <c r="D46" s="509"/>
      <c r="E46" s="546"/>
      <c r="F46" s="772"/>
      <c r="G46" s="518" t="str">
        <f>IF(E46&lt;&gt;0,E46*F46," ")</f>
        <v xml:space="preserve"> </v>
      </c>
    </row>
    <row r="47" spans="1:7" s="368" customFormat="1" x14ac:dyDescent="0.25">
      <c r="A47" s="516"/>
      <c r="B47" s="517"/>
      <c r="C47" s="488" t="s">
        <v>709</v>
      </c>
      <c r="D47" s="509"/>
      <c r="E47" s="546"/>
      <c r="F47" s="772"/>
      <c r="G47" s="518"/>
    </row>
    <row r="48" spans="1:7" s="368" customFormat="1" ht="38.25" x14ac:dyDescent="0.25">
      <c r="A48" s="516"/>
      <c r="B48" s="517" t="s">
        <v>1100</v>
      </c>
      <c r="C48" s="488"/>
      <c r="D48" s="509"/>
      <c r="E48" s="546"/>
      <c r="F48" s="772"/>
      <c r="G48" s="518" t="str">
        <f t="shared" ref="G48:G53" si="1">IF(E48&lt;&gt;0,E48*F48," ")</f>
        <v xml:space="preserve"> </v>
      </c>
    </row>
    <row r="49" spans="1:7" s="368" customFormat="1" x14ac:dyDescent="0.25">
      <c r="A49" s="516"/>
      <c r="B49" s="517" t="s">
        <v>694</v>
      </c>
      <c r="C49" s="488" t="s">
        <v>894</v>
      </c>
      <c r="D49" s="509" t="s">
        <v>480</v>
      </c>
      <c r="E49" s="546">
        <v>30</v>
      </c>
      <c r="F49" s="772"/>
      <c r="G49" s="518">
        <f t="shared" si="1"/>
        <v>0</v>
      </c>
    </row>
    <row r="50" spans="1:7" s="368" customFormat="1" x14ac:dyDescent="0.25">
      <c r="A50" s="516"/>
      <c r="B50" s="517"/>
      <c r="C50" s="488"/>
      <c r="D50" s="509"/>
      <c r="E50" s="546"/>
      <c r="F50" s="772"/>
      <c r="G50" s="529" t="str">
        <f t="shared" si="1"/>
        <v xml:space="preserve"> </v>
      </c>
    </row>
    <row r="51" spans="1:7" s="368" customFormat="1" x14ac:dyDescent="0.25">
      <c r="A51" s="516">
        <f>1+COUNT(A$2:A50)</f>
        <v>8</v>
      </c>
      <c r="B51" s="517"/>
      <c r="C51" s="488" t="s">
        <v>773</v>
      </c>
      <c r="D51" s="509"/>
      <c r="E51" s="546"/>
      <c r="F51" s="772"/>
      <c r="G51" s="529" t="str">
        <f t="shared" si="1"/>
        <v xml:space="preserve"> </v>
      </c>
    </row>
    <row r="52" spans="1:7" s="368" customFormat="1" ht="76.5" x14ac:dyDescent="0.25">
      <c r="A52" s="516"/>
      <c r="B52" s="517"/>
      <c r="C52" s="488" t="s">
        <v>895</v>
      </c>
      <c r="D52" s="509"/>
      <c r="E52" s="546"/>
      <c r="F52" s="772"/>
      <c r="G52" s="529" t="str">
        <f t="shared" si="1"/>
        <v xml:space="preserve"> </v>
      </c>
    </row>
    <row r="53" spans="1:7" s="368" customFormat="1" x14ac:dyDescent="0.25">
      <c r="A53" s="516"/>
      <c r="B53" s="517"/>
      <c r="C53" s="488" t="s">
        <v>709</v>
      </c>
      <c r="D53" s="509" t="s">
        <v>283</v>
      </c>
      <c r="E53" s="546">
        <v>10</v>
      </c>
      <c r="F53" s="772"/>
      <c r="G53" s="529">
        <f t="shared" si="1"/>
        <v>0</v>
      </c>
    </row>
    <row r="54" spans="1:7" s="368" customFormat="1" x14ac:dyDescent="0.25">
      <c r="A54" s="508"/>
      <c r="B54" s="489"/>
      <c r="C54" s="488"/>
      <c r="D54" s="509"/>
      <c r="E54" s="510"/>
      <c r="F54" s="770"/>
      <c r="G54" s="511"/>
    </row>
    <row r="55" spans="1:7" s="368" customFormat="1" x14ac:dyDescent="0.25">
      <c r="A55" s="508">
        <f>1+COUNT(A$2:A54)</f>
        <v>9</v>
      </c>
      <c r="B55" s="489"/>
      <c r="C55" s="488" t="s">
        <v>775</v>
      </c>
      <c r="D55" s="509"/>
      <c r="E55" s="510"/>
      <c r="F55" s="770"/>
      <c r="G55" s="511" t="str">
        <f>IF(E55&lt;&gt;0,E55*F55," ")</f>
        <v xml:space="preserve"> </v>
      </c>
    </row>
    <row r="56" spans="1:7" s="368" customFormat="1" ht="25.5" x14ac:dyDescent="0.25">
      <c r="A56" s="508"/>
      <c r="B56" s="489"/>
      <c r="C56" s="488" t="s">
        <v>776</v>
      </c>
      <c r="D56" s="509"/>
      <c r="E56" s="510"/>
      <c r="F56" s="770"/>
      <c r="G56" s="511" t="str">
        <f>IF(E56&lt;&gt;0,E56*F56," ")</f>
        <v xml:space="preserve"> </v>
      </c>
    </row>
    <row r="57" spans="1:7" s="368" customFormat="1" x14ac:dyDescent="0.25">
      <c r="A57" s="508"/>
      <c r="B57" s="489" t="s">
        <v>700</v>
      </c>
      <c r="C57" s="488" t="s">
        <v>896</v>
      </c>
      <c r="D57" s="509" t="s">
        <v>149</v>
      </c>
      <c r="E57" s="510">
        <v>1</v>
      </c>
      <c r="F57" s="770"/>
      <c r="G57" s="511">
        <f>IF(E57&lt;&gt;0,E57*F57," ")</f>
        <v>0</v>
      </c>
    </row>
    <row r="58" spans="1:7" x14ac:dyDescent="0.25">
      <c r="G58" s="529" t="str">
        <f>IF(E58&lt;&gt;0,E58*F58," ")</f>
        <v xml:space="preserve"> </v>
      </c>
    </row>
    <row r="59" spans="1:7" x14ac:dyDescent="0.25">
      <c r="A59" s="586"/>
      <c r="B59" s="587"/>
      <c r="C59" s="588" t="s">
        <v>782</v>
      </c>
      <c r="D59" s="589"/>
      <c r="E59" s="590"/>
      <c r="F59" s="789"/>
      <c r="G59" s="591">
        <f>SUM(G3:G58)</f>
        <v>0</v>
      </c>
    </row>
    <row r="61" spans="1:7" x14ac:dyDescent="0.25">
      <c r="A61" s="527">
        <f>1+COUNT(A$2:A60)</f>
        <v>10</v>
      </c>
      <c r="C61" s="513" t="s">
        <v>783</v>
      </c>
      <c r="D61" s="550" t="s">
        <v>784</v>
      </c>
      <c r="E61" s="580">
        <v>3</v>
      </c>
      <c r="G61" s="529">
        <f>G59*E61/100</f>
        <v>0</v>
      </c>
    </row>
    <row r="63" spans="1:7" ht="25.5" x14ac:dyDescent="0.25">
      <c r="A63" s="527">
        <f>1+COUNT(A$2:A62)</f>
        <v>11</v>
      </c>
      <c r="C63" s="513" t="s">
        <v>785</v>
      </c>
      <c r="D63" s="550" t="s">
        <v>784</v>
      </c>
      <c r="E63" s="580">
        <v>2</v>
      </c>
      <c r="G63" s="529">
        <f>G59*E63/100</f>
        <v>0</v>
      </c>
    </row>
    <row r="65" spans="1:7" ht="51" x14ac:dyDescent="0.25">
      <c r="A65" s="527">
        <f>1+COUNT(A$2:A64)</f>
        <v>12</v>
      </c>
      <c r="C65" s="513" t="s">
        <v>829</v>
      </c>
      <c r="D65" s="550" t="s">
        <v>784</v>
      </c>
      <c r="E65" s="580">
        <v>6</v>
      </c>
      <c r="G65" s="529">
        <f>G59*E65/100</f>
        <v>0</v>
      </c>
    </row>
    <row r="66" spans="1:7" x14ac:dyDescent="0.25">
      <c r="G66" s="529" t="str">
        <f>IF(E66&lt;&gt;0,E66*F66," ")</f>
        <v xml:space="preserve"> </v>
      </c>
    </row>
    <row r="67" spans="1:7" x14ac:dyDescent="0.25">
      <c r="A67" s="586"/>
      <c r="B67" s="587"/>
      <c r="C67" s="613" t="str">
        <f>C1</f>
        <v>DX HLAJENJE</v>
      </c>
      <c r="D67" s="614"/>
      <c r="E67" s="615"/>
      <c r="F67" s="786"/>
      <c r="G67" s="616">
        <f>SUM(G59:G66)</f>
        <v>0</v>
      </c>
    </row>
  </sheetData>
  <sheetProtection sheet="1" formatCells="0" formatColumns="0" formatRows="0" selectLockedCells="1" sort="0"/>
  <pageMargins left="0.98425196850393704" right="0.39370078740157483" top="0.59055118110236227" bottom="0.59055118110236227" header="0.19685039370078741" footer="0.19685039370078741"/>
  <pageSetup paperSize="9" orientation="portrait" r:id="rId1"/>
  <headerFooter alignWithMargins="0">
    <oddHeader>&amp;R             PINSS d.o.o. Nova Gorica</oddHeader>
    <oddFooter>&amp;L             &amp;F&amp;RStran &amp;P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G114"/>
  <sheetViews>
    <sheetView view="pageBreakPreview" zoomScaleNormal="100" zoomScaleSheetLayoutView="100" workbookViewId="0">
      <pane ySplit="1" topLeftCell="A2" activePane="bottomLeft" state="frozenSplit"/>
      <selection activeCell="D12" sqref="D12"/>
      <selection pane="bottomLeft" activeCell="F17" sqref="F17"/>
    </sheetView>
  </sheetViews>
  <sheetFormatPr defaultColWidth="7.7109375" defaultRowHeight="13.5" x14ac:dyDescent="0.25"/>
  <cols>
    <col min="1" max="1" width="4.85546875" style="527" customWidth="1"/>
    <col min="2" max="2" width="7.140625" style="598" customWidth="1"/>
    <col min="3" max="3" width="42.28515625" style="513" customWidth="1"/>
    <col min="4" max="4" width="5.7109375" style="550" customWidth="1"/>
    <col min="5" max="5" width="6.42578125" style="515" customWidth="1"/>
    <col min="6" max="6" width="9" style="776" customWidth="1"/>
    <col min="7" max="7" width="9" style="529" customWidth="1"/>
    <col min="8" max="256" width="7.7109375" style="370"/>
    <col min="257" max="258" width="4.85546875" style="370" customWidth="1"/>
    <col min="259" max="259" width="42.28515625" style="370" customWidth="1"/>
    <col min="260" max="260" width="5.7109375" style="370" customWidth="1"/>
    <col min="261" max="261" width="6.42578125" style="370" customWidth="1"/>
    <col min="262" max="263" width="9" style="370" customWidth="1"/>
    <col min="264" max="512" width="7.7109375" style="370"/>
    <col min="513" max="514" width="4.85546875" style="370" customWidth="1"/>
    <col min="515" max="515" width="42.28515625" style="370" customWidth="1"/>
    <col min="516" max="516" width="5.7109375" style="370" customWidth="1"/>
    <col min="517" max="517" width="6.42578125" style="370" customWidth="1"/>
    <col min="518" max="519" width="9" style="370" customWidth="1"/>
    <col min="520" max="768" width="7.7109375" style="370"/>
    <col min="769" max="770" width="4.85546875" style="370" customWidth="1"/>
    <col min="771" max="771" width="42.28515625" style="370" customWidth="1"/>
    <col min="772" max="772" width="5.7109375" style="370" customWidth="1"/>
    <col min="773" max="773" width="6.42578125" style="370" customWidth="1"/>
    <col min="774" max="775" width="9" style="370" customWidth="1"/>
    <col min="776" max="1024" width="7.7109375" style="370"/>
    <col min="1025" max="1026" width="4.85546875" style="370" customWidth="1"/>
    <col min="1027" max="1027" width="42.28515625" style="370" customWidth="1"/>
    <col min="1028" max="1028" width="5.7109375" style="370" customWidth="1"/>
    <col min="1029" max="1029" width="6.42578125" style="370" customWidth="1"/>
    <col min="1030" max="1031" width="9" style="370" customWidth="1"/>
    <col min="1032" max="1280" width="7.7109375" style="370"/>
    <col min="1281" max="1282" width="4.85546875" style="370" customWidth="1"/>
    <col min="1283" max="1283" width="42.28515625" style="370" customWidth="1"/>
    <col min="1284" max="1284" width="5.7109375" style="370" customWidth="1"/>
    <col min="1285" max="1285" width="6.42578125" style="370" customWidth="1"/>
    <col min="1286" max="1287" width="9" style="370" customWidth="1"/>
    <col min="1288" max="1536" width="7.7109375" style="370"/>
    <col min="1537" max="1538" width="4.85546875" style="370" customWidth="1"/>
    <col min="1539" max="1539" width="42.28515625" style="370" customWidth="1"/>
    <col min="1540" max="1540" width="5.7109375" style="370" customWidth="1"/>
    <col min="1541" max="1541" width="6.42578125" style="370" customWidth="1"/>
    <col min="1542" max="1543" width="9" style="370" customWidth="1"/>
    <col min="1544" max="1792" width="7.7109375" style="370"/>
    <col min="1793" max="1794" width="4.85546875" style="370" customWidth="1"/>
    <col min="1795" max="1795" width="42.28515625" style="370" customWidth="1"/>
    <col min="1796" max="1796" width="5.7109375" style="370" customWidth="1"/>
    <col min="1797" max="1797" width="6.42578125" style="370" customWidth="1"/>
    <col min="1798" max="1799" width="9" style="370" customWidth="1"/>
    <col min="1800" max="2048" width="7.7109375" style="370"/>
    <col min="2049" max="2050" width="4.85546875" style="370" customWidth="1"/>
    <col min="2051" max="2051" width="42.28515625" style="370" customWidth="1"/>
    <col min="2052" max="2052" width="5.7109375" style="370" customWidth="1"/>
    <col min="2053" max="2053" width="6.42578125" style="370" customWidth="1"/>
    <col min="2054" max="2055" width="9" style="370" customWidth="1"/>
    <col min="2056" max="2304" width="7.7109375" style="370"/>
    <col min="2305" max="2306" width="4.85546875" style="370" customWidth="1"/>
    <col min="2307" max="2307" width="42.28515625" style="370" customWidth="1"/>
    <col min="2308" max="2308" width="5.7109375" style="370" customWidth="1"/>
    <col min="2309" max="2309" width="6.42578125" style="370" customWidth="1"/>
    <col min="2310" max="2311" width="9" style="370" customWidth="1"/>
    <col min="2312" max="2560" width="7.7109375" style="370"/>
    <col min="2561" max="2562" width="4.85546875" style="370" customWidth="1"/>
    <col min="2563" max="2563" width="42.28515625" style="370" customWidth="1"/>
    <col min="2564" max="2564" width="5.7109375" style="370" customWidth="1"/>
    <col min="2565" max="2565" width="6.42578125" style="370" customWidth="1"/>
    <col min="2566" max="2567" width="9" style="370" customWidth="1"/>
    <col min="2568" max="2816" width="7.7109375" style="370"/>
    <col min="2817" max="2818" width="4.85546875" style="370" customWidth="1"/>
    <col min="2819" max="2819" width="42.28515625" style="370" customWidth="1"/>
    <col min="2820" max="2820" width="5.7109375" style="370" customWidth="1"/>
    <col min="2821" max="2821" width="6.42578125" style="370" customWidth="1"/>
    <col min="2822" max="2823" width="9" style="370" customWidth="1"/>
    <col min="2824" max="3072" width="7.7109375" style="370"/>
    <col min="3073" max="3074" width="4.85546875" style="370" customWidth="1"/>
    <col min="3075" max="3075" width="42.28515625" style="370" customWidth="1"/>
    <col min="3076" max="3076" width="5.7109375" style="370" customWidth="1"/>
    <col min="3077" max="3077" width="6.42578125" style="370" customWidth="1"/>
    <col min="3078" max="3079" width="9" style="370" customWidth="1"/>
    <col min="3080" max="3328" width="7.7109375" style="370"/>
    <col min="3329" max="3330" width="4.85546875" style="370" customWidth="1"/>
    <col min="3331" max="3331" width="42.28515625" style="370" customWidth="1"/>
    <col min="3332" max="3332" width="5.7109375" style="370" customWidth="1"/>
    <col min="3333" max="3333" width="6.42578125" style="370" customWidth="1"/>
    <col min="3334" max="3335" width="9" style="370" customWidth="1"/>
    <col min="3336" max="3584" width="7.7109375" style="370"/>
    <col min="3585" max="3586" width="4.85546875" style="370" customWidth="1"/>
    <col min="3587" max="3587" width="42.28515625" style="370" customWidth="1"/>
    <col min="3588" max="3588" width="5.7109375" style="370" customWidth="1"/>
    <col min="3589" max="3589" width="6.42578125" style="370" customWidth="1"/>
    <col min="3590" max="3591" width="9" style="370" customWidth="1"/>
    <col min="3592" max="3840" width="7.7109375" style="370"/>
    <col min="3841" max="3842" width="4.85546875" style="370" customWidth="1"/>
    <col min="3843" max="3843" width="42.28515625" style="370" customWidth="1"/>
    <col min="3844" max="3844" width="5.7109375" style="370" customWidth="1"/>
    <col min="3845" max="3845" width="6.42578125" style="370" customWidth="1"/>
    <col min="3846" max="3847" width="9" style="370" customWidth="1"/>
    <col min="3848" max="4096" width="7.7109375" style="370"/>
    <col min="4097" max="4098" width="4.85546875" style="370" customWidth="1"/>
    <col min="4099" max="4099" width="42.28515625" style="370" customWidth="1"/>
    <col min="4100" max="4100" width="5.7109375" style="370" customWidth="1"/>
    <col min="4101" max="4101" width="6.42578125" style="370" customWidth="1"/>
    <col min="4102" max="4103" width="9" style="370" customWidth="1"/>
    <col min="4104" max="4352" width="7.7109375" style="370"/>
    <col min="4353" max="4354" width="4.85546875" style="370" customWidth="1"/>
    <col min="4355" max="4355" width="42.28515625" style="370" customWidth="1"/>
    <col min="4356" max="4356" width="5.7109375" style="370" customWidth="1"/>
    <col min="4357" max="4357" width="6.42578125" style="370" customWidth="1"/>
    <col min="4358" max="4359" width="9" style="370" customWidth="1"/>
    <col min="4360" max="4608" width="7.7109375" style="370"/>
    <col min="4609" max="4610" width="4.85546875" style="370" customWidth="1"/>
    <col min="4611" max="4611" width="42.28515625" style="370" customWidth="1"/>
    <col min="4612" max="4612" width="5.7109375" style="370" customWidth="1"/>
    <col min="4613" max="4613" width="6.42578125" style="370" customWidth="1"/>
    <col min="4614" max="4615" width="9" style="370" customWidth="1"/>
    <col min="4616" max="4864" width="7.7109375" style="370"/>
    <col min="4865" max="4866" width="4.85546875" style="370" customWidth="1"/>
    <col min="4867" max="4867" width="42.28515625" style="370" customWidth="1"/>
    <col min="4868" max="4868" width="5.7109375" style="370" customWidth="1"/>
    <col min="4869" max="4869" width="6.42578125" style="370" customWidth="1"/>
    <col min="4870" max="4871" width="9" style="370" customWidth="1"/>
    <col min="4872" max="5120" width="7.7109375" style="370"/>
    <col min="5121" max="5122" width="4.85546875" style="370" customWidth="1"/>
    <col min="5123" max="5123" width="42.28515625" style="370" customWidth="1"/>
    <col min="5124" max="5124" width="5.7109375" style="370" customWidth="1"/>
    <col min="5125" max="5125" width="6.42578125" style="370" customWidth="1"/>
    <col min="5126" max="5127" width="9" style="370" customWidth="1"/>
    <col min="5128" max="5376" width="7.7109375" style="370"/>
    <col min="5377" max="5378" width="4.85546875" style="370" customWidth="1"/>
    <col min="5379" max="5379" width="42.28515625" style="370" customWidth="1"/>
    <col min="5380" max="5380" width="5.7109375" style="370" customWidth="1"/>
    <col min="5381" max="5381" width="6.42578125" style="370" customWidth="1"/>
    <col min="5382" max="5383" width="9" style="370" customWidth="1"/>
    <col min="5384" max="5632" width="7.7109375" style="370"/>
    <col min="5633" max="5634" width="4.85546875" style="370" customWidth="1"/>
    <col min="5635" max="5635" width="42.28515625" style="370" customWidth="1"/>
    <col min="5636" max="5636" width="5.7109375" style="370" customWidth="1"/>
    <col min="5637" max="5637" width="6.42578125" style="370" customWidth="1"/>
    <col min="5638" max="5639" width="9" style="370" customWidth="1"/>
    <col min="5640" max="5888" width="7.7109375" style="370"/>
    <col min="5889" max="5890" width="4.85546875" style="370" customWidth="1"/>
    <col min="5891" max="5891" width="42.28515625" style="370" customWidth="1"/>
    <col min="5892" max="5892" width="5.7109375" style="370" customWidth="1"/>
    <col min="5893" max="5893" width="6.42578125" style="370" customWidth="1"/>
    <col min="5894" max="5895" width="9" style="370" customWidth="1"/>
    <col min="5896" max="6144" width="7.7109375" style="370"/>
    <col min="6145" max="6146" width="4.85546875" style="370" customWidth="1"/>
    <col min="6147" max="6147" width="42.28515625" style="370" customWidth="1"/>
    <col min="6148" max="6148" width="5.7109375" style="370" customWidth="1"/>
    <col min="6149" max="6149" width="6.42578125" style="370" customWidth="1"/>
    <col min="6150" max="6151" width="9" style="370" customWidth="1"/>
    <col min="6152" max="6400" width="7.7109375" style="370"/>
    <col min="6401" max="6402" width="4.85546875" style="370" customWidth="1"/>
    <col min="6403" max="6403" width="42.28515625" style="370" customWidth="1"/>
    <col min="6404" max="6404" width="5.7109375" style="370" customWidth="1"/>
    <col min="6405" max="6405" width="6.42578125" style="370" customWidth="1"/>
    <col min="6406" max="6407" width="9" style="370" customWidth="1"/>
    <col min="6408" max="6656" width="7.7109375" style="370"/>
    <col min="6657" max="6658" width="4.85546875" style="370" customWidth="1"/>
    <col min="6659" max="6659" width="42.28515625" style="370" customWidth="1"/>
    <col min="6660" max="6660" width="5.7109375" style="370" customWidth="1"/>
    <col min="6661" max="6661" width="6.42578125" style="370" customWidth="1"/>
    <col min="6662" max="6663" width="9" style="370" customWidth="1"/>
    <col min="6664" max="6912" width="7.7109375" style="370"/>
    <col min="6913" max="6914" width="4.85546875" style="370" customWidth="1"/>
    <col min="6915" max="6915" width="42.28515625" style="370" customWidth="1"/>
    <col min="6916" max="6916" width="5.7109375" style="370" customWidth="1"/>
    <col min="6917" max="6917" width="6.42578125" style="370" customWidth="1"/>
    <col min="6918" max="6919" width="9" style="370" customWidth="1"/>
    <col min="6920" max="7168" width="7.7109375" style="370"/>
    <col min="7169" max="7170" width="4.85546875" style="370" customWidth="1"/>
    <col min="7171" max="7171" width="42.28515625" style="370" customWidth="1"/>
    <col min="7172" max="7172" width="5.7109375" style="370" customWidth="1"/>
    <col min="7173" max="7173" width="6.42578125" style="370" customWidth="1"/>
    <col min="7174" max="7175" width="9" style="370" customWidth="1"/>
    <col min="7176" max="7424" width="7.7109375" style="370"/>
    <col min="7425" max="7426" width="4.85546875" style="370" customWidth="1"/>
    <col min="7427" max="7427" width="42.28515625" style="370" customWidth="1"/>
    <col min="7428" max="7428" width="5.7109375" style="370" customWidth="1"/>
    <col min="7429" max="7429" width="6.42578125" style="370" customWidth="1"/>
    <col min="7430" max="7431" width="9" style="370" customWidth="1"/>
    <col min="7432" max="7680" width="7.7109375" style="370"/>
    <col min="7681" max="7682" width="4.85546875" style="370" customWidth="1"/>
    <col min="7683" max="7683" width="42.28515625" style="370" customWidth="1"/>
    <col min="7684" max="7684" width="5.7109375" style="370" customWidth="1"/>
    <col min="7685" max="7685" width="6.42578125" style="370" customWidth="1"/>
    <col min="7686" max="7687" width="9" style="370" customWidth="1"/>
    <col min="7688" max="7936" width="7.7109375" style="370"/>
    <col min="7937" max="7938" width="4.85546875" style="370" customWidth="1"/>
    <col min="7939" max="7939" width="42.28515625" style="370" customWidth="1"/>
    <col min="7940" max="7940" width="5.7109375" style="370" customWidth="1"/>
    <col min="7941" max="7941" width="6.42578125" style="370" customWidth="1"/>
    <col min="7942" max="7943" width="9" style="370" customWidth="1"/>
    <col min="7944" max="8192" width="7.7109375" style="370"/>
    <col min="8193" max="8194" width="4.85546875" style="370" customWidth="1"/>
    <col min="8195" max="8195" width="42.28515625" style="370" customWidth="1"/>
    <col min="8196" max="8196" width="5.7109375" style="370" customWidth="1"/>
    <col min="8197" max="8197" width="6.42578125" style="370" customWidth="1"/>
    <col min="8198" max="8199" width="9" style="370" customWidth="1"/>
    <col min="8200" max="8448" width="7.7109375" style="370"/>
    <col min="8449" max="8450" width="4.85546875" style="370" customWidth="1"/>
    <col min="8451" max="8451" width="42.28515625" style="370" customWidth="1"/>
    <col min="8452" max="8452" width="5.7109375" style="370" customWidth="1"/>
    <col min="8453" max="8453" width="6.42578125" style="370" customWidth="1"/>
    <col min="8454" max="8455" width="9" style="370" customWidth="1"/>
    <col min="8456" max="8704" width="7.7109375" style="370"/>
    <col min="8705" max="8706" width="4.85546875" style="370" customWidth="1"/>
    <col min="8707" max="8707" width="42.28515625" style="370" customWidth="1"/>
    <col min="8708" max="8708" width="5.7109375" style="370" customWidth="1"/>
    <col min="8709" max="8709" width="6.42578125" style="370" customWidth="1"/>
    <col min="8710" max="8711" width="9" style="370" customWidth="1"/>
    <col min="8712" max="8960" width="7.7109375" style="370"/>
    <col min="8961" max="8962" width="4.85546875" style="370" customWidth="1"/>
    <col min="8963" max="8963" width="42.28515625" style="370" customWidth="1"/>
    <col min="8964" max="8964" width="5.7109375" style="370" customWidth="1"/>
    <col min="8965" max="8965" width="6.42578125" style="370" customWidth="1"/>
    <col min="8966" max="8967" width="9" style="370" customWidth="1"/>
    <col min="8968" max="9216" width="7.7109375" style="370"/>
    <col min="9217" max="9218" width="4.85546875" style="370" customWidth="1"/>
    <col min="9219" max="9219" width="42.28515625" style="370" customWidth="1"/>
    <col min="9220" max="9220" width="5.7109375" style="370" customWidth="1"/>
    <col min="9221" max="9221" width="6.42578125" style="370" customWidth="1"/>
    <col min="9222" max="9223" width="9" style="370" customWidth="1"/>
    <col min="9224" max="9472" width="7.7109375" style="370"/>
    <col min="9473" max="9474" width="4.85546875" style="370" customWidth="1"/>
    <col min="9475" max="9475" width="42.28515625" style="370" customWidth="1"/>
    <col min="9476" max="9476" width="5.7109375" style="370" customWidth="1"/>
    <col min="9477" max="9477" width="6.42578125" style="370" customWidth="1"/>
    <col min="9478" max="9479" width="9" style="370" customWidth="1"/>
    <col min="9480" max="9728" width="7.7109375" style="370"/>
    <col min="9729" max="9730" width="4.85546875" style="370" customWidth="1"/>
    <col min="9731" max="9731" width="42.28515625" style="370" customWidth="1"/>
    <col min="9732" max="9732" width="5.7109375" style="370" customWidth="1"/>
    <col min="9733" max="9733" width="6.42578125" style="370" customWidth="1"/>
    <col min="9734" max="9735" width="9" style="370" customWidth="1"/>
    <col min="9736" max="9984" width="7.7109375" style="370"/>
    <col min="9985" max="9986" width="4.85546875" style="370" customWidth="1"/>
    <col min="9987" max="9987" width="42.28515625" style="370" customWidth="1"/>
    <col min="9988" max="9988" width="5.7109375" style="370" customWidth="1"/>
    <col min="9989" max="9989" width="6.42578125" style="370" customWidth="1"/>
    <col min="9990" max="9991" width="9" style="370" customWidth="1"/>
    <col min="9992" max="10240" width="7.7109375" style="370"/>
    <col min="10241" max="10242" width="4.85546875" style="370" customWidth="1"/>
    <col min="10243" max="10243" width="42.28515625" style="370" customWidth="1"/>
    <col min="10244" max="10244" width="5.7109375" style="370" customWidth="1"/>
    <col min="10245" max="10245" width="6.42578125" style="370" customWidth="1"/>
    <col min="10246" max="10247" width="9" style="370" customWidth="1"/>
    <col min="10248" max="10496" width="7.7109375" style="370"/>
    <col min="10497" max="10498" width="4.85546875" style="370" customWidth="1"/>
    <col min="10499" max="10499" width="42.28515625" style="370" customWidth="1"/>
    <col min="10500" max="10500" width="5.7109375" style="370" customWidth="1"/>
    <col min="10501" max="10501" width="6.42578125" style="370" customWidth="1"/>
    <col min="10502" max="10503" width="9" style="370" customWidth="1"/>
    <col min="10504" max="10752" width="7.7109375" style="370"/>
    <col min="10753" max="10754" width="4.85546875" style="370" customWidth="1"/>
    <col min="10755" max="10755" width="42.28515625" style="370" customWidth="1"/>
    <col min="10756" max="10756" width="5.7109375" style="370" customWidth="1"/>
    <col min="10757" max="10757" width="6.42578125" style="370" customWidth="1"/>
    <col min="10758" max="10759" width="9" style="370" customWidth="1"/>
    <col min="10760" max="11008" width="7.7109375" style="370"/>
    <col min="11009" max="11010" width="4.85546875" style="370" customWidth="1"/>
    <col min="11011" max="11011" width="42.28515625" style="370" customWidth="1"/>
    <col min="11012" max="11012" width="5.7109375" style="370" customWidth="1"/>
    <col min="11013" max="11013" width="6.42578125" style="370" customWidth="1"/>
    <col min="11014" max="11015" width="9" style="370" customWidth="1"/>
    <col min="11016" max="11264" width="7.7109375" style="370"/>
    <col min="11265" max="11266" width="4.85546875" style="370" customWidth="1"/>
    <col min="11267" max="11267" width="42.28515625" style="370" customWidth="1"/>
    <col min="11268" max="11268" width="5.7109375" style="370" customWidth="1"/>
    <col min="11269" max="11269" width="6.42578125" style="370" customWidth="1"/>
    <col min="11270" max="11271" width="9" style="370" customWidth="1"/>
    <col min="11272" max="11520" width="7.7109375" style="370"/>
    <col min="11521" max="11522" width="4.85546875" style="370" customWidth="1"/>
    <col min="11523" max="11523" width="42.28515625" style="370" customWidth="1"/>
    <col min="11524" max="11524" width="5.7109375" style="370" customWidth="1"/>
    <col min="11525" max="11525" width="6.42578125" style="370" customWidth="1"/>
    <col min="11526" max="11527" width="9" style="370" customWidth="1"/>
    <col min="11528" max="11776" width="7.7109375" style="370"/>
    <col min="11777" max="11778" width="4.85546875" style="370" customWidth="1"/>
    <col min="11779" max="11779" width="42.28515625" style="370" customWidth="1"/>
    <col min="11780" max="11780" width="5.7109375" style="370" customWidth="1"/>
    <col min="11781" max="11781" width="6.42578125" style="370" customWidth="1"/>
    <col min="11782" max="11783" width="9" style="370" customWidth="1"/>
    <col min="11784" max="12032" width="7.7109375" style="370"/>
    <col min="12033" max="12034" width="4.85546875" style="370" customWidth="1"/>
    <col min="12035" max="12035" width="42.28515625" style="370" customWidth="1"/>
    <col min="12036" max="12036" width="5.7109375" style="370" customWidth="1"/>
    <col min="12037" max="12037" width="6.42578125" style="370" customWidth="1"/>
    <col min="12038" max="12039" width="9" style="370" customWidth="1"/>
    <col min="12040" max="12288" width="7.7109375" style="370"/>
    <col min="12289" max="12290" width="4.85546875" style="370" customWidth="1"/>
    <col min="12291" max="12291" width="42.28515625" style="370" customWidth="1"/>
    <col min="12292" max="12292" width="5.7109375" style="370" customWidth="1"/>
    <col min="12293" max="12293" width="6.42578125" style="370" customWidth="1"/>
    <col min="12294" max="12295" width="9" style="370" customWidth="1"/>
    <col min="12296" max="12544" width="7.7109375" style="370"/>
    <col min="12545" max="12546" width="4.85546875" style="370" customWidth="1"/>
    <col min="12547" max="12547" width="42.28515625" style="370" customWidth="1"/>
    <col min="12548" max="12548" width="5.7109375" style="370" customWidth="1"/>
    <col min="12549" max="12549" width="6.42578125" style="370" customWidth="1"/>
    <col min="12550" max="12551" width="9" style="370" customWidth="1"/>
    <col min="12552" max="12800" width="7.7109375" style="370"/>
    <col min="12801" max="12802" width="4.85546875" style="370" customWidth="1"/>
    <col min="12803" max="12803" width="42.28515625" style="370" customWidth="1"/>
    <col min="12804" max="12804" width="5.7109375" style="370" customWidth="1"/>
    <col min="12805" max="12805" width="6.42578125" style="370" customWidth="1"/>
    <col min="12806" max="12807" width="9" style="370" customWidth="1"/>
    <col min="12808" max="13056" width="7.7109375" style="370"/>
    <col min="13057" max="13058" width="4.85546875" style="370" customWidth="1"/>
    <col min="13059" max="13059" width="42.28515625" style="370" customWidth="1"/>
    <col min="13060" max="13060" width="5.7109375" style="370" customWidth="1"/>
    <col min="13061" max="13061" width="6.42578125" style="370" customWidth="1"/>
    <col min="13062" max="13063" width="9" style="370" customWidth="1"/>
    <col min="13064" max="13312" width="7.7109375" style="370"/>
    <col min="13313" max="13314" width="4.85546875" style="370" customWidth="1"/>
    <col min="13315" max="13315" width="42.28515625" style="370" customWidth="1"/>
    <col min="13316" max="13316" width="5.7109375" style="370" customWidth="1"/>
    <col min="13317" max="13317" width="6.42578125" style="370" customWidth="1"/>
    <col min="13318" max="13319" width="9" style="370" customWidth="1"/>
    <col min="13320" max="13568" width="7.7109375" style="370"/>
    <col min="13569" max="13570" width="4.85546875" style="370" customWidth="1"/>
    <col min="13571" max="13571" width="42.28515625" style="370" customWidth="1"/>
    <col min="13572" max="13572" width="5.7109375" style="370" customWidth="1"/>
    <col min="13573" max="13573" width="6.42578125" style="370" customWidth="1"/>
    <col min="13574" max="13575" width="9" style="370" customWidth="1"/>
    <col min="13576" max="13824" width="7.7109375" style="370"/>
    <col min="13825" max="13826" width="4.85546875" style="370" customWidth="1"/>
    <col min="13827" max="13827" width="42.28515625" style="370" customWidth="1"/>
    <col min="13828" max="13828" width="5.7109375" style="370" customWidth="1"/>
    <col min="13829" max="13829" width="6.42578125" style="370" customWidth="1"/>
    <col min="13830" max="13831" width="9" style="370" customWidth="1"/>
    <col min="13832" max="14080" width="7.7109375" style="370"/>
    <col min="14081" max="14082" width="4.85546875" style="370" customWidth="1"/>
    <col min="14083" max="14083" width="42.28515625" style="370" customWidth="1"/>
    <col min="14084" max="14084" width="5.7109375" style="370" customWidth="1"/>
    <col min="14085" max="14085" width="6.42578125" style="370" customWidth="1"/>
    <col min="14086" max="14087" width="9" style="370" customWidth="1"/>
    <col min="14088" max="14336" width="7.7109375" style="370"/>
    <col min="14337" max="14338" width="4.85546875" style="370" customWidth="1"/>
    <col min="14339" max="14339" width="42.28515625" style="370" customWidth="1"/>
    <col min="14340" max="14340" width="5.7109375" style="370" customWidth="1"/>
    <col min="14341" max="14341" width="6.42578125" style="370" customWidth="1"/>
    <col min="14342" max="14343" width="9" style="370" customWidth="1"/>
    <col min="14344" max="14592" width="7.7109375" style="370"/>
    <col min="14593" max="14594" width="4.85546875" style="370" customWidth="1"/>
    <col min="14595" max="14595" width="42.28515625" style="370" customWidth="1"/>
    <col min="14596" max="14596" width="5.7109375" style="370" customWidth="1"/>
    <col min="14597" max="14597" width="6.42578125" style="370" customWidth="1"/>
    <col min="14598" max="14599" width="9" style="370" customWidth="1"/>
    <col min="14600" max="14848" width="7.7109375" style="370"/>
    <col min="14849" max="14850" width="4.85546875" style="370" customWidth="1"/>
    <col min="14851" max="14851" width="42.28515625" style="370" customWidth="1"/>
    <col min="14852" max="14852" width="5.7109375" style="370" customWidth="1"/>
    <col min="14853" max="14853" width="6.42578125" style="370" customWidth="1"/>
    <col min="14854" max="14855" width="9" style="370" customWidth="1"/>
    <col min="14856" max="15104" width="7.7109375" style="370"/>
    <col min="15105" max="15106" width="4.85546875" style="370" customWidth="1"/>
    <col min="15107" max="15107" width="42.28515625" style="370" customWidth="1"/>
    <col min="15108" max="15108" width="5.7109375" style="370" customWidth="1"/>
    <col min="15109" max="15109" width="6.42578125" style="370" customWidth="1"/>
    <col min="15110" max="15111" width="9" style="370" customWidth="1"/>
    <col min="15112" max="15360" width="7.7109375" style="370"/>
    <col min="15361" max="15362" width="4.85546875" style="370" customWidth="1"/>
    <col min="15363" max="15363" width="42.28515625" style="370" customWidth="1"/>
    <col min="15364" max="15364" width="5.7109375" style="370" customWidth="1"/>
    <col min="15365" max="15365" width="6.42578125" style="370" customWidth="1"/>
    <col min="15366" max="15367" width="9" style="370" customWidth="1"/>
    <col min="15368" max="15616" width="7.7109375" style="370"/>
    <col min="15617" max="15618" width="4.85546875" style="370" customWidth="1"/>
    <col min="15619" max="15619" width="42.28515625" style="370" customWidth="1"/>
    <col min="15620" max="15620" width="5.7109375" style="370" customWidth="1"/>
    <col min="15621" max="15621" width="6.42578125" style="370" customWidth="1"/>
    <col min="15622" max="15623" width="9" style="370" customWidth="1"/>
    <col min="15624" max="15872" width="7.7109375" style="370"/>
    <col min="15873" max="15874" width="4.85546875" style="370" customWidth="1"/>
    <col min="15875" max="15875" width="42.28515625" style="370" customWidth="1"/>
    <col min="15876" max="15876" width="5.7109375" style="370" customWidth="1"/>
    <col min="15877" max="15877" width="6.42578125" style="370" customWidth="1"/>
    <col min="15878" max="15879" width="9" style="370" customWidth="1"/>
    <col min="15880" max="16128" width="7.7109375" style="370"/>
    <col min="16129" max="16130" width="4.85546875" style="370" customWidth="1"/>
    <col min="16131" max="16131" width="42.28515625" style="370" customWidth="1"/>
    <col min="16132" max="16132" width="5.7109375" style="370" customWidth="1"/>
    <col min="16133" max="16133" width="6.42578125" style="370" customWidth="1"/>
    <col min="16134" max="16135" width="9" style="370" customWidth="1"/>
    <col min="16136" max="16384" width="7.7109375" style="370"/>
  </cols>
  <sheetData>
    <row r="1" spans="1:7" ht="16.5" x14ac:dyDescent="0.25">
      <c r="A1" s="500" t="s">
        <v>897</v>
      </c>
      <c r="B1" s="596"/>
      <c r="C1" s="485" t="s">
        <v>898</v>
      </c>
      <c r="D1" s="485"/>
      <c r="E1" s="501"/>
      <c r="F1" s="782"/>
      <c r="G1" s="573">
        <f>+G114</f>
        <v>0</v>
      </c>
    </row>
    <row r="3" spans="1:7" x14ac:dyDescent="0.25">
      <c r="A3" s="574" t="s">
        <v>688</v>
      </c>
      <c r="B3" s="597"/>
      <c r="C3" s="576" t="s">
        <v>90</v>
      </c>
      <c r="D3" s="577" t="s">
        <v>689</v>
      </c>
      <c r="E3" s="592" t="s">
        <v>690</v>
      </c>
      <c r="F3" s="783" t="s">
        <v>691</v>
      </c>
      <c r="G3" s="579" t="s">
        <v>393</v>
      </c>
    </row>
    <row r="4" spans="1:7" x14ac:dyDescent="0.25">
      <c r="G4" s="529" t="str">
        <f>IF(E4&lt;&gt;0,E4*F4," ")</f>
        <v xml:space="preserve"> </v>
      </c>
    </row>
    <row r="5" spans="1:7" s="368" customFormat="1" x14ac:dyDescent="0.25">
      <c r="A5" s="508">
        <f>1+COUNT(A$2:A4)</f>
        <v>1</v>
      </c>
      <c r="B5" s="599"/>
      <c r="C5" s="488" t="s">
        <v>899</v>
      </c>
      <c r="D5" s="509"/>
      <c r="E5" s="510"/>
      <c r="F5" s="770"/>
      <c r="G5" s="511" t="str">
        <f t="shared" ref="G5:G24" si="0">IF(E5&lt;&gt;0,E5*F5," ")</f>
        <v xml:space="preserve"> </v>
      </c>
    </row>
    <row r="6" spans="1:7" s="368" customFormat="1" ht="255" x14ac:dyDescent="0.25">
      <c r="A6" s="508"/>
      <c r="B6" s="599"/>
      <c r="C6" s="488" t="s">
        <v>1112</v>
      </c>
      <c r="D6" s="509"/>
      <c r="E6" s="510"/>
      <c r="F6" s="770"/>
      <c r="G6" s="511" t="str">
        <f t="shared" si="0"/>
        <v xml:space="preserve"> </v>
      </c>
    </row>
    <row r="7" spans="1:7" s="368" customFormat="1" x14ac:dyDescent="0.25">
      <c r="A7" s="508"/>
      <c r="B7" s="599" t="s">
        <v>1100</v>
      </c>
      <c r="C7" s="488" t="s">
        <v>900</v>
      </c>
      <c r="D7" s="509"/>
      <c r="E7" s="510"/>
      <c r="F7" s="770"/>
      <c r="G7" s="511" t="str">
        <f t="shared" si="0"/>
        <v xml:space="preserve"> </v>
      </c>
    </row>
    <row r="8" spans="1:7" s="368" customFormat="1" x14ac:dyDescent="0.25">
      <c r="A8" s="508"/>
      <c r="B8" s="599" t="s">
        <v>694</v>
      </c>
      <c r="C8" s="488" t="s">
        <v>901</v>
      </c>
      <c r="D8" s="509"/>
      <c r="E8" s="510"/>
      <c r="F8" s="770"/>
      <c r="G8" s="511" t="str">
        <f t="shared" si="0"/>
        <v xml:space="preserve"> </v>
      </c>
    </row>
    <row r="9" spans="1:7" s="368" customFormat="1" x14ac:dyDescent="0.25">
      <c r="A9" s="508"/>
      <c r="B9" s="599"/>
      <c r="C9" s="488" t="s">
        <v>902</v>
      </c>
      <c r="D9" s="509"/>
      <c r="E9" s="510"/>
      <c r="F9" s="770"/>
      <c r="G9" s="511" t="str">
        <f t="shared" si="0"/>
        <v xml:space="preserve"> </v>
      </c>
    </row>
    <row r="10" spans="1:7" s="368" customFormat="1" x14ac:dyDescent="0.25">
      <c r="A10" s="508"/>
      <c r="B10" s="599"/>
      <c r="C10" s="488" t="s">
        <v>903</v>
      </c>
      <c r="D10" s="509"/>
      <c r="E10" s="510"/>
      <c r="F10" s="770"/>
      <c r="G10" s="511" t="str">
        <f t="shared" si="0"/>
        <v xml:space="preserve"> </v>
      </c>
    </row>
    <row r="11" spans="1:7" s="368" customFormat="1" x14ac:dyDescent="0.25">
      <c r="A11" s="508"/>
      <c r="B11" s="599"/>
      <c r="C11" s="488" t="s">
        <v>904</v>
      </c>
      <c r="D11" s="509"/>
      <c r="E11" s="510"/>
      <c r="F11" s="770"/>
      <c r="G11" s="511" t="str">
        <f t="shared" si="0"/>
        <v xml:space="preserve"> </v>
      </c>
    </row>
    <row r="12" spans="1:7" s="368" customFormat="1" x14ac:dyDescent="0.25">
      <c r="A12" s="508"/>
      <c r="B12" s="599"/>
      <c r="C12" s="488" t="s">
        <v>905</v>
      </c>
      <c r="D12" s="509"/>
      <c r="E12" s="510"/>
      <c r="F12" s="770"/>
      <c r="G12" s="511" t="str">
        <f t="shared" si="0"/>
        <v xml:space="preserve"> </v>
      </c>
    </row>
    <row r="13" spans="1:7" s="368" customFormat="1" x14ac:dyDescent="0.25">
      <c r="A13" s="508"/>
      <c r="B13" s="599"/>
      <c r="C13" s="488" t="s">
        <v>906</v>
      </c>
      <c r="D13" s="509"/>
      <c r="E13" s="510"/>
      <c r="F13" s="770"/>
      <c r="G13" s="511" t="str">
        <f t="shared" si="0"/>
        <v xml:space="preserve"> </v>
      </c>
    </row>
    <row r="14" spans="1:7" s="368" customFormat="1" x14ac:dyDescent="0.25">
      <c r="A14" s="508"/>
      <c r="B14" s="599"/>
      <c r="C14" s="488" t="s">
        <v>907</v>
      </c>
      <c r="D14" s="509"/>
      <c r="E14" s="510"/>
      <c r="F14" s="770"/>
      <c r="G14" s="511" t="str">
        <f t="shared" si="0"/>
        <v xml:space="preserve"> </v>
      </c>
    </row>
    <row r="15" spans="1:7" s="368" customFormat="1" x14ac:dyDescent="0.25">
      <c r="A15" s="508"/>
      <c r="B15" s="599"/>
      <c r="C15" s="488" t="s">
        <v>908</v>
      </c>
      <c r="D15" s="509"/>
      <c r="E15" s="510"/>
      <c r="F15" s="770"/>
      <c r="G15" s="511" t="str">
        <f t="shared" si="0"/>
        <v xml:space="preserve"> </v>
      </c>
    </row>
    <row r="16" spans="1:7" s="368" customFormat="1" x14ac:dyDescent="0.25">
      <c r="A16" s="508"/>
      <c r="B16" s="599"/>
      <c r="C16" s="488" t="s">
        <v>909</v>
      </c>
      <c r="D16" s="509"/>
      <c r="E16" s="510"/>
      <c r="F16" s="770"/>
      <c r="G16" s="511" t="str">
        <f t="shared" si="0"/>
        <v xml:space="preserve"> </v>
      </c>
    </row>
    <row r="17" spans="1:7" s="368" customFormat="1" x14ac:dyDescent="0.25">
      <c r="A17" s="508"/>
      <c r="B17" s="599"/>
      <c r="C17" s="488" t="s">
        <v>709</v>
      </c>
      <c r="D17" s="509" t="s">
        <v>149</v>
      </c>
      <c r="E17" s="510">
        <v>1</v>
      </c>
      <c r="F17" s="770"/>
      <c r="G17" s="511">
        <f t="shared" si="0"/>
        <v>0</v>
      </c>
    </row>
    <row r="18" spans="1:7" s="369" customFormat="1" x14ac:dyDescent="0.25">
      <c r="A18" s="508"/>
      <c r="B18" s="599"/>
      <c r="C18" s="488"/>
      <c r="D18" s="509"/>
      <c r="E18" s="510"/>
      <c r="F18" s="770"/>
      <c r="G18" s="511" t="str">
        <f t="shared" si="0"/>
        <v xml:space="preserve"> </v>
      </c>
    </row>
    <row r="19" spans="1:7" s="369" customFormat="1" x14ac:dyDescent="0.25">
      <c r="A19" s="508">
        <f>1+COUNT(A$2:A18)</f>
        <v>2</v>
      </c>
      <c r="B19" s="599"/>
      <c r="C19" s="488" t="s">
        <v>880</v>
      </c>
      <c r="D19" s="509"/>
      <c r="E19" s="510"/>
      <c r="F19" s="770"/>
      <c r="G19" s="511" t="str">
        <f t="shared" si="0"/>
        <v xml:space="preserve"> </v>
      </c>
    </row>
    <row r="20" spans="1:7" s="369" customFormat="1" x14ac:dyDescent="0.25">
      <c r="A20" s="508"/>
      <c r="B20" s="599"/>
      <c r="C20" s="488" t="s">
        <v>910</v>
      </c>
      <c r="D20" s="509"/>
      <c r="E20" s="510"/>
      <c r="F20" s="770"/>
      <c r="G20" s="511" t="str">
        <f t="shared" si="0"/>
        <v xml:space="preserve"> </v>
      </c>
    </row>
    <row r="21" spans="1:7" s="369" customFormat="1" ht="89.25" x14ac:dyDescent="0.25">
      <c r="A21" s="508"/>
      <c r="B21" s="599"/>
      <c r="C21" s="488" t="s">
        <v>911</v>
      </c>
      <c r="D21" s="509"/>
      <c r="E21" s="510"/>
      <c r="F21" s="770"/>
      <c r="G21" s="511" t="str">
        <f t="shared" si="0"/>
        <v xml:space="preserve"> </v>
      </c>
    </row>
    <row r="22" spans="1:7" s="369" customFormat="1" x14ac:dyDescent="0.25">
      <c r="A22" s="508"/>
      <c r="B22" s="599"/>
      <c r="C22" s="488" t="s">
        <v>709</v>
      </c>
      <c r="D22" s="509" t="s">
        <v>149</v>
      </c>
      <c r="E22" s="510">
        <v>1</v>
      </c>
      <c r="F22" s="770"/>
      <c r="G22" s="511">
        <f t="shared" si="0"/>
        <v>0</v>
      </c>
    </row>
    <row r="23" spans="1:7" s="369" customFormat="1" x14ac:dyDescent="0.25">
      <c r="A23" s="508"/>
      <c r="B23" s="599" t="s">
        <v>1100</v>
      </c>
      <c r="C23" s="488"/>
      <c r="D23" s="509"/>
      <c r="E23" s="510"/>
      <c r="F23" s="770"/>
      <c r="G23" s="511" t="str">
        <f t="shared" si="0"/>
        <v xml:space="preserve"> </v>
      </c>
    </row>
    <row r="24" spans="1:7" s="369" customFormat="1" x14ac:dyDescent="0.25">
      <c r="A24" s="508"/>
      <c r="B24" s="599" t="s">
        <v>694</v>
      </c>
      <c r="C24" s="488"/>
      <c r="D24" s="509"/>
      <c r="E24" s="510"/>
      <c r="F24" s="770"/>
      <c r="G24" s="511" t="str">
        <f t="shared" si="0"/>
        <v xml:space="preserve"> </v>
      </c>
    </row>
    <row r="26" spans="1:7" s="374" customFormat="1" x14ac:dyDescent="0.25">
      <c r="A26" s="527">
        <f>1+COUNT(A$2:A25)</f>
        <v>3</v>
      </c>
      <c r="B26" s="598"/>
      <c r="C26" s="513" t="s">
        <v>912</v>
      </c>
      <c r="D26" s="514"/>
      <c r="E26" s="515"/>
      <c r="F26" s="776"/>
      <c r="G26" s="529" t="str">
        <f>IF(E26&lt;&gt;0,E26*F26," ")</f>
        <v xml:space="preserve"> </v>
      </c>
    </row>
    <row r="27" spans="1:7" s="374" customFormat="1" ht="76.5" x14ac:dyDescent="0.25">
      <c r="A27" s="527"/>
      <c r="B27" s="598"/>
      <c r="C27" s="513" t="s">
        <v>913</v>
      </c>
      <c r="D27" s="514"/>
      <c r="E27" s="515"/>
      <c r="F27" s="776"/>
      <c r="G27" s="529" t="str">
        <f>IF(E27&lt;&gt;0,E27*F27," ")</f>
        <v xml:space="preserve"> </v>
      </c>
    </row>
    <row r="28" spans="1:7" s="374" customFormat="1" x14ac:dyDescent="0.25">
      <c r="A28" s="527"/>
      <c r="B28" s="598" t="s">
        <v>1101</v>
      </c>
      <c r="C28" s="513" t="s">
        <v>914</v>
      </c>
      <c r="D28" s="514"/>
      <c r="E28" s="515"/>
      <c r="F28" s="776"/>
      <c r="G28" s="529" t="str">
        <f>IF(E28&lt;&gt;0,E28*F28," ")</f>
        <v xml:space="preserve"> </v>
      </c>
    </row>
    <row r="29" spans="1:7" s="374" customFormat="1" x14ac:dyDescent="0.25">
      <c r="A29" s="527"/>
      <c r="B29" s="598" t="s">
        <v>700</v>
      </c>
      <c r="C29" s="513" t="s">
        <v>915</v>
      </c>
      <c r="D29" s="514"/>
      <c r="E29" s="515"/>
      <c r="F29" s="776"/>
      <c r="G29" s="529" t="str">
        <f>IF(E29&lt;&gt;0,E29*F29," ")</f>
        <v xml:space="preserve"> </v>
      </c>
    </row>
    <row r="30" spans="1:7" s="374" customFormat="1" x14ac:dyDescent="0.25">
      <c r="A30" s="527"/>
      <c r="B30" s="598"/>
      <c r="C30" s="513" t="s">
        <v>916</v>
      </c>
      <c r="D30" s="514"/>
      <c r="E30" s="515"/>
      <c r="F30" s="776"/>
      <c r="G30" s="529"/>
    </row>
    <row r="31" spans="1:7" s="374" customFormat="1" x14ac:dyDescent="0.25">
      <c r="A31" s="527"/>
      <c r="B31" s="598"/>
      <c r="C31" s="513" t="s">
        <v>917</v>
      </c>
      <c r="D31" s="514"/>
      <c r="E31" s="515"/>
      <c r="F31" s="776"/>
      <c r="G31" s="529"/>
    </row>
    <row r="32" spans="1:7" s="374" customFormat="1" x14ac:dyDescent="0.25">
      <c r="A32" s="527"/>
      <c r="B32" s="598"/>
      <c r="C32" s="513" t="s">
        <v>918</v>
      </c>
      <c r="D32" s="514"/>
      <c r="E32" s="515"/>
      <c r="F32" s="776"/>
      <c r="G32" s="529" t="str">
        <f>IF(E32&lt;&gt;0,E32*F32," ")</f>
        <v xml:space="preserve"> </v>
      </c>
    </row>
    <row r="33" spans="1:7" s="374" customFormat="1" x14ac:dyDescent="0.25">
      <c r="A33" s="527"/>
      <c r="B33" s="598"/>
      <c r="C33" s="513" t="s">
        <v>709</v>
      </c>
      <c r="D33" s="514" t="s">
        <v>149</v>
      </c>
      <c r="E33" s="515">
        <v>1</v>
      </c>
      <c r="F33" s="776"/>
      <c r="G33" s="529">
        <f>IF(E33&lt;&gt;0,E33*F33," ")</f>
        <v>0</v>
      </c>
    </row>
    <row r="34" spans="1:7" s="368" customFormat="1" x14ac:dyDescent="0.25">
      <c r="A34" s="508"/>
      <c r="B34" s="599"/>
      <c r="C34" s="488"/>
      <c r="D34" s="509"/>
      <c r="E34" s="510"/>
      <c r="F34" s="770"/>
      <c r="G34" s="511" t="str">
        <f t="shared" ref="G34:G74" si="1">IF(E34&lt;&gt;0,E34*F34," ")</f>
        <v xml:space="preserve"> </v>
      </c>
    </row>
    <row r="35" spans="1:7" s="368" customFormat="1" x14ac:dyDescent="0.25">
      <c r="A35" s="508">
        <f>1+COUNT(A$2:A34)</f>
        <v>4</v>
      </c>
      <c r="B35" s="599"/>
      <c r="C35" s="488" t="s">
        <v>919</v>
      </c>
      <c r="D35" s="509"/>
      <c r="E35" s="510"/>
      <c r="F35" s="770"/>
      <c r="G35" s="511" t="str">
        <f t="shared" si="1"/>
        <v xml:space="preserve"> </v>
      </c>
    </row>
    <row r="36" spans="1:7" s="368" customFormat="1" ht="25.5" x14ac:dyDescent="0.25">
      <c r="A36" s="508"/>
      <c r="B36" s="599"/>
      <c r="C36" s="488" t="s">
        <v>920</v>
      </c>
      <c r="D36" s="509"/>
      <c r="E36" s="510"/>
      <c r="F36" s="770"/>
      <c r="G36" s="511" t="str">
        <f t="shared" si="1"/>
        <v xml:space="preserve"> </v>
      </c>
    </row>
    <row r="37" spans="1:7" s="368" customFormat="1" x14ac:dyDescent="0.25">
      <c r="A37" s="508"/>
      <c r="B37" s="599" t="s">
        <v>1101</v>
      </c>
      <c r="C37" s="488" t="s">
        <v>921</v>
      </c>
      <c r="D37" s="509"/>
      <c r="E37" s="510"/>
      <c r="F37" s="770"/>
      <c r="G37" s="511" t="str">
        <f t="shared" si="1"/>
        <v xml:space="preserve"> </v>
      </c>
    </row>
    <row r="38" spans="1:7" s="368" customFormat="1" x14ac:dyDescent="0.25">
      <c r="A38" s="508"/>
      <c r="B38" s="599" t="s">
        <v>700</v>
      </c>
      <c r="C38" s="488" t="s">
        <v>922</v>
      </c>
      <c r="D38" s="509"/>
      <c r="E38" s="510"/>
      <c r="F38" s="770"/>
      <c r="G38" s="511" t="str">
        <f t="shared" si="1"/>
        <v xml:space="preserve"> </v>
      </c>
    </row>
    <row r="39" spans="1:7" s="368" customFormat="1" x14ac:dyDescent="0.25">
      <c r="A39" s="508"/>
      <c r="B39" s="599"/>
      <c r="C39" s="488" t="s">
        <v>923</v>
      </c>
      <c r="D39" s="509"/>
      <c r="E39" s="510"/>
      <c r="F39" s="770"/>
      <c r="G39" s="511" t="str">
        <f t="shared" si="1"/>
        <v xml:space="preserve"> </v>
      </c>
    </row>
    <row r="40" spans="1:7" s="368" customFormat="1" x14ac:dyDescent="0.25">
      <c r="A40" s="508"/>
      <c r="B40" s="599"/>
      <c r="C40" s="488" t="s">
        <v>924</v>
      </c>
      <c r="D40" s="509"/>
      <c r="E40" s="510"/>
      <c r="F40" s="770"/>
      <c r="G40" s="511" t="str">
        <f t="shared" si="1"/>
        <v xml:space="preserve"> </v>
      </c>
    </row>
    <row r="41" spans="1:7" s="368" customFormat="1" x14ac:dyDescent="0.25">
      <c r="A41" s="508"/>
      <c r="B41" s="599"/>
      <c r="C41" s="488" t="s">
        <v>709</v>
      </c>
      <c r="D41" s="509" t="s">
        <v>149</v>
      </c>
      <c r="E41" s="510">
        <v>2</v>
      </c>
      <c r="F41" s="770"/>
      <c r="G41" s="511">
        <f t="shared" si="1"/>
        <v>0</v>
      </c>
    </row>
    <row r="42" spans="1:7" s="368" customFormat="1" x14ac:dyDescent="0.25">
      <c r="A42" s="508"/>
      <c r="B42" s="599"/>
      <c r="C42" s="488"/>
      <c r="D42" s="509"/>
      <c r="E42" s="510"/>
      <c r="F42" s="770"/>
      <c r="G42" s="511" t="str">
        <f t="shared" si="1"/>
        <v xml:space="preserve"> </v>
      </c>
    </row>
    <row r="43" spans="1:7" s="368" customFormat="1" x14ac:dyDescent="0.25">
      <c r="A43" s="508">
        <f>1+COUNT(A$2:A42)</f>
        <v>5</v>
      </c>
      <c r="B43" s="599"/>
      <c r="C43" s="488" t="s">
        <v>925</v>
      </c>
      <c r="D43" s="509"/>
      <c r="E43" s="510"/>
      <c r="F43" s="770"/>
      <c r="G43" s="511" t="str">
        <f t="shared" si="1"/>
        <v xml:space="preserve"> </v>
      </c>
    </row>
    <row r="44" spans="1:7" s="368" customFormat="1" ht="150" x14ac:dyDescent="0.25">
      <c r="A44" s="508"/>
      <c r="B44" s="599"/>
      <c r="C44" s="488" t="s">
        <v>1113</v>
      </c>
      <c r="D44" s="509"/>
      <c r="E44" s="510"/>
      <c r="F44" s="770"/>
      <c r="G44" s="511" t="str">
        <f t="shared" si="1"/>
        <v xml:space="preserve"> </v>
      </c>
    </row>
    <row r="45" spans="1:7" s="368" customFormat="1" x14ac:dyDescent="0.25">
      <c r="A45" s="508"/>
      <c r="B45" s="599"/>
      <c r="C45" s="488" t="s">
        <v>709</v>
      </c>
      <c r="D45" s="509"/>
      <c r="E45" s="510"/>
      <c r="F45" s="770"/>
      <c r="G45" s="511" t="str">
        <f t="shared" si="1"/>
        <v xml:space="preserve"> </v>
      </c>
    </row>
    <row r="46" spans="1:7" s="368" customFormat="1" x14ac:dyDescent="0.25">
      <c r="A46" s="508"/>
      <c r="B46" s="599" t="s">
        <v>1101</v>
      </c>
      <c r="C46" s="488" t="s">
        <v>926</v>
      </c>
      <c r="D46" s="509"/>
      <c r="E46" s="510"/>
      <c r="F46" s="770"/>
      <c r="G46" s="511" t="str">
        <f t="shared" si="1"/>
        <v xml:space="preserve"> </v>
      </c>
    </row>
    <row r="47" spans="1:7" s="368" customFormat="1" x14ac:dyDescent="0.25">
      <c r="A47" s="508"/>
      <c r="B47" s="599" t="s">
        <v>700</v>
      </c>
      <c r="C47" s="488" t="s">
        <v>927</v>
      </c>
      <c r="D47" s="509" t="s">
        <v>149</v>
      </c>
      <c r="E47" s="510">
        <v>1</v>
      </c>
      <c r="F47" s="770"/>
      <c r="G47" s="511">
        <f t="shared" si="1"/>
        <v>0</v>
      </c>
    </row>
    <row r="48" spans="1:7" s="368" customFormat="1" x14ac:dyDescent="0.25">
      <c r="A48" s="508"/>
      <c r="B48" s="599"/>
      <c r="C48" s="488"/>
      <c r="D48" s="509"/>
      <c r="E48" s="510"/>
      <c r="F48" s="770"/>
      <c r="G48" s="511" t="str">
        <f t="shared" si="1"/>
        <v xml:space="preserve"> </v>
      </c>
    </row>
    <row r="49" spans="1:7" s="368" customFormat="1" x14ac:dyDescent="0.25">
      <c r="A49" s="508">
        <f>1+COUNT(A$2:A48)</f>
        <v>6</v>
      </c>
      <c r="B49" s="599"/>
      <c r="C49" s="488" t="s">
        <v>928</v>
      </c>
      <c r="D49" s="509"/>
      <c r="E49" s="510"/>
      <c r="F49" s="770"/>
      <c r="G49" s="511" t="str">
        <f t="shared" si="1"/>
        <v xml:space="preserve"> </v>
      </c>
    </row>
    <row r="50" spans="1:7" s="368" customFormat="1" ht="25.5" x14ac:dyDescent="0.25">
      <c r="A50" s="508"/>
      <c r="B50" s="599"/>
      <c r="C50" s="488" t="s">
        <v>929</v>
      </c>
      <c r="D50" s="509"/>
      <c r="E50" s="510"/>
      <c r="F50" s="770"/>
      <c r="G50" s="511" t="str">
        <f t="shared" si="1"/>
        <v xml:space="preserve"> </v>
      </c>
    </row>
    <row r="51" spans="1:7" s="368" customFormat="1" x14ac:dyDescent="0.25">
      <c r="A51" s="508"/>
      <c r="B51" s="599"/>
      <c r="C51" s="488" t="s">
        <v>709</v>
      </c>
      <c r="D51" s="509"/>
      <c r="E51" s="510"/>
      <c r="F51" s="770"/>
      <c r="G51" s="511" t="str">
        <f t="shared" si="1"/>
        <v xml:space="preserve"> </v>
      </c>
    </row>
    <row r="52" spans="1:7" s="368" customFormat="1" x14ac:dyDescent="0.25">
      <c r="A52" s="508"/>
      <c r="B52" s="599" t="s">
        <v>1100</v>
      </c>
      <c r="C52" s="488" t="s">
        <v>930</v>
      </c>
      <c r="D52" s="509"/>
      <c r="E52" s="510"/>
      <c r="F52" s="770"/>
      <c r="G52" s="511" t="str">
        <f t="shared" si="1"/>
        <v xml:space="preserve"> </v>
      </c>
    </row>
    <row r="53" spans="1:7" s="368" customFormat="1" x14ac:dyDescent="0.25">
      <c r="A53" s="508"/>
      <c r="B53" s="599" t="s">
        <v>694</v>
      </c>
      <c r="C53" s="488" t="s">
        <v>931</v>
      </c>
      <c r="D53" s="509" t="s">
        <v>149</v>
      </c>
      <c r="E53" s="510">
        <v>1</v>
      </c>
      <c r="F53" s="770"/>
      <c r="G53" s="511">
        <f t="shared" si="1"/>
        <v>0</v>
      </c>
    </row>
    <row r="54" spans="1:7" s="368" customFormat="1" x14ac:dyDescent="0.25">
      <c r="A54" s="508"/>
      <c r="B54" s="599" t="s">
        <v>694</v>
      </c>
      <c r="C54" s="488" t="s">
        <v>932</v>
      </c>
      <c r="D54" s="509" t="s">
        <v>149</v>
      </c>
      <c r="E54" s="510">
        <v>2</v>
      </c>
      <c r="F54" s="770"/>
      <c r="G54" s="511">
        <f t="shared" si="1"/>
        <v>0</v>
      </c>
    </row>
    <row r="55" spans="1:7" s="368" customFormat="1" x14ac:dyDescent="0.25">
      <c r="A55" s="508"/>
      <c r="B55" s="599"/>
      <c r="C55" s="488"/>
      <c r="D55" s="509"/>
      <c r="E55" s="510"/>
      <c r="F55" s="770"/>
      <c r="G55" s="511" t="str">
        <f t="shared" si="1"/>
        <v xml:space="preserve"> </v>
      </c>
    </row>
    <row r="56" spans="1:7" s="368" customFormat="1" x14ac:dyDescent="0.25">
      <c r="A56" s="508">
        <f>1+COUNT(A$2:A55)</f>
        <v>7</v>
      </c>
      <c r="B56" s="599"/>
      <c r="C56" s="488" t="s">
        <v>933</v>
      </c>
      <c r="D56" s="509"/>
      <c r="E56" s="510"/>
      <c r="F56" s="770"/>
      <c r="G56" s="511" t="str">
        <f t="shared" si="1"/>
        <v xml:space="preserve"> </v>
      </c>
    </row>
    <row r="57" spans="1:7" s="368" customFormat="1" ht="51" x14ac:dyDescent="0.25">
      <c r="A57" s="508"/>
      <c r="B57" s="599"/>
      <c r="C57" s="488" t="s">
        <v>1114</v>
      </c>
      <c r="D57" s="509"/>
      <c r="E57" s="510"/>
      <c r="F57" s="770"/>
      <c r="G57" s="511" t="str">
        <f t="shared" si="1"/>
        <v xml:space="preserve"> </v>
      </c>
    </row>
    <row r="58" spans="1:7" s="368" customFormat="1" x14ac:dyDescent="0.25">
      <c r="A58" s="508"/>
      <c r="B58" s="599" t="s">
        <v>1100</v>
      </c>
      <c r="C58" s="488"/>
      <c r="D58" s="509"/>
      <c r="E58" s="510"/>
      <c r="F58" s="770"/>
      <c r="G58" s="511" t="str">
        <f t="shared" si="1"/>
        <v xml:space="preserve"> </v>
      </c>
    </row>
    <row r="59" spans="1:7" s="368" customFormat="1" x14ac:dyDescent="0.25">
      <c r="A59" s="508"/>
      <c r="B59" s="599" t="s">
        <v>694</v>
      </c>
      <c r="C59" s="488"/>
      <c r="D59" s="509"/>
      <c r="E59" s="510"/>
      <c r="F59" s="770"/>
      <c r="G59" s="511" t="str">
        <f t="shared" si="1"/>
        <v xml:space="preserve"> </v>
      </c>
    </row>
    <row r="60" spans="1:7" s="368" customFormat="1" x14ac:dyDescent="0.25">
      <c r="A60" s="508"/>
      <c r="B60" s="599"/>
      <c r="C60" s="488" t="s">
        <v>934</v>
      </c>
      <c r="D60" s="509"/>
      <c r="E60" s="510"/>
      <c r="F60" s="770"/>
      <c r="G60" s="511" t="str">
        <f t="shared" si="1"/>
        <v xml:space="preserve"> </v>
      </c>
    </row>
    <row r="61" spans="1:7" s="368" customFormat="1" x14ac:dyDescent="0.25">
      <c r="A61" s="508"/>
      <c r="B61" s="599"/>
      <c r="C61" s="488" t="s">
        <v>935</v>
      </c>
      <c r="D61" s="509"/>
      <c r="E61" s="510"/>
      <c r="F61" s="770"/>
      <c r="G61" s="511" t="str">
        <f t="shared" si="1"/>
        <v xml:space="preserve"> </v>
      </c>
    </row>
    <row r="62" spans="1:7" s="368" customFormat="1" x14ac:dyDescent="0.25">
      <c r="A62" s="508"/>
      <c r="B62" s="599"/>
      <c r="C62" s="488" t="s">
        <v>709</v>
      </c>
      <c r="D62" s="509" t="s">
        <v>149</v>
      </c>
      <c r="E62" s="510">
        <v>3</v>
      </c>
      <c r="F62" s="770"/>
      <c r="G62" s="511">
        <f t="shared" si="1"/>
        <v>0</v>
      </c>
    </row>
    <row r="63" spans="1:7" s="368" customFormat="1" x14ac:dyDescent="0.25">
      <c r="A63" s="508"/>
      <c r="B63" s="599"/>
      <c r="C63" s="488"/>
      <c r="D63" s="509"/>
      <c r="E63" s="510"/>
      <c r="F63" s="770"/>
      <c r="G63" s="511" t="str">
        <f t="shared" si="1"/>
        <v xml:space="preserve"> </v>
      </c>
    </row>
    <row r="64" spans="1:7" s="368" customFormat="1" x14ac:dyDescent="0.25">
      <c r="A64" s="508">
        <f>1+COUNT(A$2:A63)</f>
        <v>8</v>
      </c>
      <c r="B64" s="599"/>
      <c r="C64" s="488" t="s">
        <v>936</v>
      </c>
      <c r="D64" s="509"/>
      <c r="E64" s="510"/>
      <c r="F64" s="770"/>
      <c r="G64" s="511" t="str">
        <f t="shared" si="1"/>
        <v xml:space="preserve"> </v>
      </c>
    </row>
    <row r="65" spans="1:7" s="368" customFormat="1" ht="51" x14ac:dyDescent="0.25">
      <c r="A65" s="508"/>
      <c r="B65" s="599"/>
      <c r="C65" s="488" t="s">
        <v>937</v>
      </c>
      <c r="D65" s="509"/>
      <c r="E65" s="510"/>
      <c r="F65" s="770"/>
      <c r="G65" s="511" t="str">
        <f t="shared" si="1"/>
        <v xml:space="preserve"> </v>
      </c>
    </row>
    <row r="66" spans="1:7" s="368" customFormat="1" x14ac:dyDescent="0.25">
      <c r="A66" s="508"/>
      <c r="B66" s="599"/>
      <c r="C66" s="488" t="s">
        <v>699</v>
      </c>
      <c r="D66" s="509"/>
      <c r="E66" s="510"/>
      <c r="F66" s="770"/>
      <c r="G66" s="511" t="str">
        <f t="shared" si="1"/>
        <v xml:space="preserve"> </v>
      </c>
    </row>
    <row r="67" spans="1:7" s="368" customFormat="1" x14ac:dyDescent="0.25">
      <c r="A67" s="508"/>
      <c r="B67" s="599" t="s">
        <v>1100</v>
      </c>
      <c r="C67" s="488" t="s">
        <v>930</v>
      </c>
      <c r="D67" s="509"/>
      <c r="E67" s="510"/>
      <c r="F67" s="770"/>
      <c r="G67" s="511" t="str">
        <f t="shared" si="1"/>
        <v xml:space="preserve"> </v>
      </c>
    </row>
    <row r="68" spans="1:7" s="368" customFormat="1" x14ac:dyDescent="0.25">
      <c r="A68" s="508"/>
      <c r="B68" s="599" t="s">
        <v>694</v>
      </c>
      <c r="C68" s="488" t="s">
        <v>938</v>
      </c>
      <c r="D68" s="509" t="s">
        <v>149</v>
      </c>
      <c r="E68" s="510">
        <v>3</v>
      </c>
      <c r="F68" s="770"/>
      <c r="G68" s="511">
        <f t="shared" si="1"/>
        <v>0</v>
      </c>
    </row>
    <row r="69" spans="1:7" s="368" customFormat="1" x14ac:dyDescent="0.25">
      <c r="A69" s="508"/>
      <c r="B69" s="599"/>
      <c r="C69" s="488"/>
      <c r="D69" s="509"/>
      <c r="E69" s="510"/>
      <c r="F69" s="770"/>
      <c r="G69" s="511" t="str">
        <f t="shared" si="1"/>
        <v xml:space="preserve"> </v>
      </c>
    </row>
    <row r="70" spans="1:7" s="368" customFormat="1" x14ac:dyDescent="0.25">
      <c r="A70" s="508">
        <f>1+COUNT(A$2:A69)</f>
        <v>9</v>
      </c>
      <c r="B70" s="599"/>
      <c r="C70" s="488" t="s">
        <v>939</v>
      </c>
      <c r="D70" s="509"/>
      <c r="E70" s="510"/>
      <c r="F70" s="770"/>
      <c r="G70" s="511" t="str">
        <f t="shared" si="1"/>
        <v xml:space="preserve"> </v>
      </c>
    </row>
    <row r="71" spans="1:7" s="368" customFormat="1" ht="51" x14ac:dyDescent="0.25">
      <c r="A71" s="508"/>
      <c r="B71" s="599"/>
      <c r="C71" s="488" t="s">
        <v>940</v>
      </c>
      <c r="D71" s="509"/>
      <c r="E71" s="510"/>
      <c r="F71" s="770"/>
      <c r="G71" s="511" t="str">
        <f t="shared" si="1"/>
        <v xml:space="preserve"> </v>
      </c>
    </row>
    <row r="72" spans="1:7" s="368" customFormat="1" x14ac:dyDescent="0.25">
      <c r="A72" s="508"/>
      <c r="B72" s="599"/>
      <c r="C72" s="488" t="s">
        <v>709</v>
      </c>
      <c r="D72" s="509"/>
      <c r="E72" s="510"/>
      <c r="F72" s="770"/>
      <c r="G72" s="511" t="str">
        <f t="shared" si="1"/>
        <v xml:space="preserve"> </v>
      </c>
    </row>
    <row r="73" spans="1:7" s="368" customFormat="1" x14ac:dyDescent="0.25">
      <c r="A73" s="508"/>
      <c r="B73" s="599" t="s">
        <v>1100</v>
      </c>
      <c r="C73" s="488" t="s">
        <v>930</v>
      </c>
      <c r="D73" s="509"/>
      <c r="E73" s="510"/>
      <c r="F73" s="770"/>
      <c r="G73" s="511" t="str">
        <f t="shared" si="1"/>
        <v xml:space="preserve"> </v>
      </c>
    </row>
    <row r="74" spans="1:7" s="368" customFormat="1" x14ac:dyDescent="0.25">
      <c r="A74" s="508"/>
      <c r="B74" s="599" t="s">
        <v>694</v>
      </c>
      <c r="C74" s="488" t="s">
        <v>941</v>
      </c>
      <c r="D74" s="509" t="s">
        <v>149</v>
      </c>
      <c r="E74" s="510">
        <v>1</v>
      </c>
      <c r="F74" s="770"/>
      <c r="G74" s="511">
        <f t="shared" si="1"/>
        <v>0</v>
      </c>
    </row>
    <row r="75" spans="1:7" s="368" customFormat="1" x14ac:dyDescent="0.25">
      <c r="A75" s="593"/>
      <c r="B75" s="600"/>
      <c r="C75" s="488"/>
      <c r="D75" s="509"/>
      <c r="E75" s="510"/>
      <c r="F75" s="784"/>
      <c r="G75" s="594"/>
    </row>
    <row r="76" spans="1:7" s="369" customFormat="1" x14ac:dyDescent="0.25">
      <c r="A76" s="508">
        <f>1+COUNT(A$1:A75)</f>
        <v>10</v>
      </c>
      <c r="B76" s="599"/>
      <c r="C76" s="595" t="s">
        <v>942</v>
      </c>
      <c r="D76" s="509"/>
      <c r="E76" s="515"/>
      <c r="F76" s="776"/>
      <c r="G76" s="529" t="str">
        <f>IF(E76&lt;&gt;0,E76*F76," ")</f>
        <v xml:space="preserve"> </v>
      </c>
    </row>
    <row r="77" spans="1:7" s="369" customFormat="1" ht="38.25" x14ac:dyDescent="0.25">
      <c r="A77" s="508"/>
      <c r="B77" s="599"/>
      <c r="C77" s="595" t="s">
        <v>943</v>
      </c>
      <c r="D77" s="509"/>
      <c r="E77" s="515"/>
      <c r="F77" s="776"/>
      <c r="G77" s="529" t="str">
        <f>IF(E77&lt;&gt;0,E77*F77," ")</f>
        <v xml:space="preserve"> </v>
      </c>
    </row>
    <row r="78" spans="1:7" s="369" customFormat="1" x14ac:dyDescent="0.25">
      <c r="A78" s="508"/>
      <c r="B78" s="599"/>
      <c r="C78" s="488" t="s">
        <v>709</v>
      </c>
      <c r="D78" s="509"/>
      <c r="E78" s="515"/>
      <c r="F78" s="776"/>
      <c r="G78" s="529" t="str">
        <f>IF(E78&lt;&gt;0,E78*F78," ")</f>
        <v xml:space="preserve"> </v>
      </c>
    </row>
    <row r="79" spans="1:7" s="369" customFormat="1" x14ac:dyDescent="0.25">
      <c r="A79" s="508"/>
      <c r="B79" s="599" t="s">
        <v>1101</v>
      </c>
      <c r="C79" s="488" t="s">
        <v>930</v>
      </c>
      <c r="D79" s="509"/>
      <c r="E79" s="515"/>
      <c r="F79" s="776"/>
      <c r="G79" s="529" t="str">
        <f>IF(E79&lt;&gt;0,E79*F79," ")</f>
        <v xml:space="preserve"> </v>
      </c>
    </row>
    <row r="80" spans="1:7" s="369" customFormat="1" x14ac:dyDescent="0.25">
      <c r="A80" s="508"/>
      <c r="B80" s="599" t="s">
        <v>700</v>
      </c>
      <c r="C80" s="488" t="s">
        <v>944</v>
      </c>
      <c r="D80" s="509" t="s">
        <v>149</v>
      </c>
      <c r="E80" s="515">
        <v>3</v>
      </c>
      <c r="F80" s="776"/>
      <c r="G80" s="529">
        <f>IF(E80&lt;&gt;0,E80*F80," ")</f>
        <v>0</v>
      </c>
    </row>
    <row r="81" spans="1:7" s="382" customFormat="1" x14ac:dyDescent="0.25">
      <c r="A81" s="593"/>
      <c r="B81" s="600"/>
      <c r="C81" s="488"/>
      <c r="D81" s="509"/>
      <c r="E81" s="510"/>
      <c r="F81" s="784"/>
      <c r="G81" s="594" t="str">
        <f t="shared" ref="G81:G96" si="2">IF(E81&lt;&gt;0,E81*F81," ")</f>
        <v xml:space="preserve"> </v>
      </c>
    </row>
    <row r="82" spans="1:7" s="382" customFormat="1" x14ac:dyDescent="0.25">
      <c r="A82" s="593">
        <f>1+COUNT(A$3:A81)</f>
        <v>11</v>
      </c>
      <c r="B82" s="600"/>
      <c r="C82" s="488" t="s">
        <v>945</v>
      </c>
      <c r="D82" s="509"/>
      <c r="E82" s="510"/>
      <c r="F82" s="784"/>
      <c r="G82" s="594" t="str">
        <f t="shared" si="2"/>
        <v xml:space="preserve"> </v>
      </c>
    </row>
    <row r="83" spans="1:7" s="382" customFormat="1" x14ac:dyDescent="0.25">
      <c r="A83" s="593"/>
      <c r="B83" s="600"/>
      <c r="C83" s="488" t="s">
        <v>946</v>
      </c>
      <c r="D83" s="509"/>
      <c r="E83" s="510"/>
      <c r="F83" s="784"/>
      <c r="G83" s="594" t="str">
        <f t="shared" si="2"/>
        <v xml:space="preserve"> </v>
      </c>
    </row>
    <row r="84" spans="1:7" s="382" customFormat="1" x14ac:dyDescent="0.25">
      <c r="A84" s="593"/>
      <c r="B84" s="600"/>
      <c r="C84" s="488" t="s">
        <v>709</v>
      </c>
      <c r="D84" s="509"/>
      <c r="E84" s="510"/>
      <c r="F84" s="784"/>
      <c r="G84" s="594" t="str">
        <f t="shared" si="2"/>
        <v xml:space="preserve"> </v>
      </c>
    </row>
    <row r="85" spans="1:7" s="382" customFormat="1" x14ac:dyDescent="0.25">
      <c r="A85" s="593"/>
      <c r="B85" s="600" t="s">
        <v>1101</v>
      </c>
      <c r="C85" s="488"/>
      <c r="D85" s="509"/>
      <c r="E85" s="510"/>
      <c r="F85" s="784"/>
      <c r="G85" s="594" t="str">
        <f t="shared" si="2"/>
        <v xml:space="preserve"> </v>
      </c>
    </row>
    <row r="86" spans="1:7" s="382" customFormat="1" x14ac:dyDescent="0.25">
      <c r="A86" s="593"/>
      <c r="B86" s="599" t="s">
        <v>694</v>
      </c>
      <c r="C86" s="488"/>
      <c r="D86" s="509" t="s">
        <v>149</v>
      </c>
      <c r="E86" s="510">
        <v>3</v>
      </c>
      <c r="F86" s="784"/>
      <c r="G86" s="594">
        <f t="shared" si="2"/>
        <v>0</v>
      </c>
    </row>
    <row r="87" spans="1:7" s="368" customFormat="1" x14ac:dyDescent="0.25">
      <c r="A87" s="508"/>
      <c r="B87" s="599"/>
      <c r="C87" s="488"/>
      <c r="D87" s="509"/>
      <c r="E87" s="510"/>
      <c r="F87" s="770"/>
      <c r="G87" s="511" t="str">
        <f t="shared" si="2"/>
        <v xml:space="preserve"> </v>
      </c>
    </row>
    <row r="88" spans="1:7" s="368" customFormat="1" x14ac:dyDescent="0.25">
      <c r="A88" s="508">
        <f>1+COUNT(A$2:A87)</f>
        <v>12</v>
      </c>
      <c r="B88" s="599"/>
      <c r="C88" s="488" t="s">
        <v>947</v>
      </c>
      <c r="D88" s="509"/>
      <c r="E88" s="510"/>
      <c r="F88" s="770"/>
      <c r="G88" s="511" t="str">
        <f t="shared" si="2"/>
        <v xml:space="preserve"> </v>
      </c>
    </row>
    <row r="89" spans="1:7" s="368" customFormat="1" ht="102" x14ac:dyDescent="0.25">
      <c r="A89" s="508"/>
      <c r="B89" s="599"/>
      <c r="C89" s="488" t="s">
        <v>1115</v>
      </c>
      <c r="D89" s="509"/>
      <c r="E89" s="510"/>
      <c r="F89" s="770"/>
      <c r="G89" s="511" t="str">
        <f t="shared" si="2"/>
        <v xml:space="preserve"> </v>
      </c>
    </row>
    <row r="90" spans="1:7" s="368" customFormat="1" x14ac:dyDescent="0.25">
      <c r="A90" s="508"/>
      <c r="B90" s="599" t="s">
        <v>694</v>
      </c>
      <c r="C90" s="488" t="s">
        <v>948</v>
      </c>
      <c r="D90" s="509"/>
      <c r="E90" s="510"/>
      <c r="F90" s="770"/>
      <c r="G90" s="511" t="str">
        <f t="shared" si="2"/>
        <v xml:space="preserve"> </v>
      </c>
    </row>
    <row r="91" spans="1:7" s="368" customFormat="1" x14ac:dyDescent="0.25">
      <c r="A91" s="508"/>
      <c r="B91" s="599"/>
      <c r="C91" s="488" t="s">
        <v>709</v>
      </c>
      <c r="D91" s="509" t="s">
        <v>283</v>
      </c>
      <c r="E91" s="510">
        <v>260</v>
      </c>
      <c r="F91" s="770"/>
      <c r="G91" s="511">
        <f t="shared" si="2"/>
        <v>0</v>
      </c>
    </row>
    <row r="92" spans="1:7" s="368" customFormat="1" x14ac:dyDescent="0.25">
      <c r="A92" s="508"/>
      <c r="B92" s="599"/>
      <c r="C92" s="488"/>
      <c r="D92" s="509"/>
      <c r="E92" s="510"/>
      <c r="F92" s="770"/>
      <c r="G92" s="511" t="str">
        <f t="shared" si="2"/>
        <v xml:space="preserve"> </v>
      </c>
    </row>
    <row r="93" spans="1:7" s="368" customFormat="1" x14ac:dyDescent="0.25">
      <c r="A93" s="508">
        <f>1+COUNT(A$2:A92)</f>
        <v>13</v>
      </c>
      <c r="B93" s="599"/>
      <c r="C93" s="488" t="s">
        <v>949</v>
      </c>
      <c r="D93" s="509"/>
      <c r="E93" s="510"/>
      <c r="F93" s="770"/>
      <c r="G93" s="511" t="str">
        <f t="shared" si="2"/>
        <v xml:space="preserve"> </v>
      </c>
    </row>
    <row r="94" spans="1:7" s="368" customFormat="1" ht="51" x14ac:dyDescent="0.25">
      <c r="A94" s="508"/>
      <c r="B94" s="599"/>
      <c r="C94" s="488" t="s">
        <v>950</v>
      </c>
      <c r="D94" s="509"/>
      <c r="E94" s="510"/>
      <c r="F94" s="770"/>
      <c r="G94" s="511" t="str">
        <f t="shared" si="2"/>
        <v xml:space="preserve"> </v>
      </c>
    </row>
    <row r="95" spans="1:7" s="368" customFormat="1" x14ac:dyDescent="0.25">
      <c r="A95" s="508"/>
      <c r="B95" s="599" t="s">
        <v>1100</v>
      </c>
      <c r="C95" s="488" t="s">
        <v>748</v>
      </c>
      <c r="D95" s="509"/>
      <c r="E95" s="510"/>
      <c r="F95" s="770"/>
      <c r="G95" s="511" t="str">
        <f t="shared" si="2"/>
        <v xml:space="preserve"> </v>
      </c>
    </row>
    <row r="96" spans="1:7" s="368" customFormat="1" x14ac:dyDescent="0.25">
      <c r="A96" s="508"/>
      <c r="B96" s="599" t="s">
        <v>694</v>
      </c>
      <c r="C96" s="488" t="s">
        <v>951</v>
      </c>
      <c r="D96" s="509" t="s">
        <v>85</v>
      </c>
      <c r="E96" s="510">
        <v>25</v>
      </c>
      <c r="F96" s="770"/>
      <c r="G96" s="511">
        <f t="shared" si="2"/>
        <v>0</v>
      </c>
    </row>
    <row r="97" spans="1:7" s="368" customFormat="1" x14ac:dyDescent="0.25">
      <c r="A97" s="508"/>
      <c r="B97" s="599"/>
      <c r="C97" s="488"/>
      <c r="D97" s="509"/>
      <c r="E97" s="510"/>
      <c r="F97" s="770"/>
      <c r="G97" s="511" t="str">
        <f>IF(E97&lt;&gt;0,E97*F97," ")</f>
        <v xml:space="preserve"> </v>
      </c>
    </row>
    <row r="98" spans="1:7" s="375" customFormat="1" x14ac:dyDescent="0.25">
      <c r="A98" s="508">
        <f>1+COUNT(A$2:A97)</f>
        <v>14</v>
      </c>
      <c r="B98" s="530"/>
      <c r="C98" s="531" t="s">
        <v>952</v>
      </c>
      <c r="D98" s="532"/>
      <c r="E98" s="585"/>
      <c r="F98" s="777"/>
      <c r="G98" s="511" t="str">
        <f>IF(E98&lt;&gt;0,E98*F98," ")</f>
        <v xml:space="preserve"> </v>
      </c>
    </row>
    <row r="99" spans="1:7" s="375" customFormat="1" ht="38.25" x14ac:dyDescent="0.2">
      <c r="A99" s="530"/>
      <c r="B99" s="530"/>
      <c r="C99" s="531" t="s">
        <v>953</v>
      </c>
      <c r="D99" s="582"/>
      <c r="E99" s="582"/>
      <c r="F99" s="785"/>
      <c r="G99" s="511" t="str">
        <f>IF(E99&lt;&gt;0,E99*F99," ")</f>
        <v xml:space="preserve"> </v>
      </c>
    </row>
    <row r="100" spans="1:7" s="375" customFormat="1" x14ac:dyDescent="0.25">
      <c r="A100" s="530"/>
      <c r="B100" s="530"/>
      <c r="C100" s="531" t="s">
        <v>709</v>
      </c>
      <c r="D100" s="514" t="s">
        <v>283</v>
      </c>
      <c r="E100" s="510">
        <v>40</v>
      </c>
      <c r="F100" s="777"/>
      <c r="G100" s="511">
        <f>IF(E100&lt;&gt;0,E100*F100," ")</f>
        <v>0</v>
      </c>
    </row>
    <row r="102" spans="1:7" s="368" customFormat="1" x14ac:dyDescent="0.25">
      <c r="A102" s="508">
        <f>1+COUNT(A$3:A101)</f>
        <v>15</v>
      </c>
      <c r="B102" s="599"/>
      <c r="C102" s="488" t="s">
        <v>821</v>
      </c>
      <c r="D102" s="509"/>
      <c r="E102" s="510"/>
      <c r="F102" s="770"/>
      <c r="G102" s="511"/>
    </row>
    <row r="103" spans="1:7" s="368" customFormat="1" ht="63.75" x14ac:dyDescent="0.25">
      <c r="A103" s="508"/>
      <c r="B103" s="599"/>
      <c r="C103" s="488" t="s">
        <v>954</v>
      </c>
      <c r="D103" s="509"/>
      <c r="E103" s="510"/>
      <c r="F103" s="770"/>
      <c r="G103" s="511" t="str">
        <f>IF(E103&lt;&gt;0,E103*F103," ")</f>
        <v xml:space="preserve"> </v>
      </c>
    </row>
    <row r="104" spans="1:7" s="368" customFormat="1" x14ac:dyDescent="0.2">
      <c r="A104" s="508"/>
      <c r="B104" s="599"/>
      <c r="C104" s="488" t="s">
        <v>781</v>
      </c>
      <c r="D104" s="551" t="s">
        <v>65</v>
      </c>
      <c r="E104" s="510">
        <v>1</v>
      </c>
      <c r="F104" s="770"/>
      <c r="G104" s="511">
        <f>IF(E104&lt;&gt;0,E104*F104," ")</f>
        <v>0</v>
      </c>
    </row>
    <row r="105" spans="1:7" x14ac:dyDescent="0.25">
      <c r="G105" s="529" t="str">
        <f>IF(E105&lt;&gt;0,E105*F105," ")</f>
        <v xml:space="preserve"> </v>
      </c>
    </row>
    <row r="106" spans="1:7" x14ac:dyDescent="0.25">
      <c r="A106" s="586"/>
      <c r="B106" s="601"/>
      <c r="C106" s="613" t="s">
        <v>782</v>
      </c>
      <c r="D106" s="614"/>
      <c r="E106" s="634"/>
      <c r="F106" s="786"/>
      <c r="G106" s="616">
        <f>SUM(G3:G105)</f>
        <v>0</v>
      </c>
    </row>
    <row r="108" spans="1:7" x14ac:dyDescent="0.25">
      <c r="A108" s="508">
        <f>1+COUNT(A$2:A107)</f>
        <v>16</v>
      </c>
      <c r="C108" s="513" t="s">
        <v>783</v>
      </c>
      <c r="D108" s="550" t="s">
        <v>784</v>
      </c>
      <c r="E108" s="515">
        <v>3</v>
      </c>
      <c r="G108" s="529">
        <f>G106*E108/100</f>
        <v>0</v>
      </c>
    </row>
    <row r="110" spans="1:7" ht="25.5" x14ac:dyDescent="0.25">
      <c r="A110" s="508">
        <f>1+COUNT(A$2:A109)</f>
        <v>17</v>
      </c>
      <c r="C110" s="513" t="s">
        <v>785</v>
      </c>
      <c r="D110" s="550" t="s">
        <v>784</v>
      </c>
      <c r="E110" s="515">
        <v>2</v>
      </c>
      <c r="G110" s="529">
        <f>G106*E110/100</f>
        <v>0</v>
      </c>
    </row>
    <row r="112" spans="1:7" ht="51" x14ac:dyDescent="0.25">
      <c r="A112" s="508">
        <f>1+COUNT(A$2:A111)</f>
        <v>18</v>
      </c>
      <c r="C112" s="513" t="s">
        <v>829</v>
      </c>
      <c r="D112" s="550" t="s">
        <v>784</v>
      </c>
      <c r="E112" s="515">
        <v>6</v>
      </c>
      <c r="G112" s="529">
        <f>G106*E112/100</f>
        <v>0</v>
      </c>
    </row>
    <row r="113" spans="1:7" x14ac:dyDescent="0.25">
      <c r="G113" s="529" t="str">
        <f>IF(E113&lt;&gt;0,E113*F113," ")</f>
        <v xml:space="preserve"> </v>
      </c>
    </row>
    <row r="114" spans="1:7" x14ac:dyDescent="0.25">
      <c r="A114" s="586"/>
      <c r="B114" s="601"/>
      <c r="C114" s="613" t="str">
        <f>C1</f>
        <v xml:space="preserve">VENTILACIJA </v>
      </c>
      <c r="D114" s="614"/>
      <c r="E114" s="634"/>
      <c r="F114" s="786"/>
      <c r="G114" s="616">
        <f>SUM(G106:G113)</f>
        <v>0</v>
      </c>
    </row>
  </sheetData>
  <sheetProtection sheet="1" formatCells="0" formatColumns="0" formatRows="0" selectLockedCells="1" sort="0"/>
  <pageMargins left="0.98425196850393704" right="0.39370078740157483" top="0.59055118110236227" bottom="0.59055118110236227" header="0.19685039370078741" footer="0.19685039370078741"/>
  <pageSetup paperSize="9" orientation="portrait" blackAndWhite="1" r:id="rId1"/>
  <headerFooter alignWithMargins="0">
    <oddHeader>&amp;R             PINSS d.o.o. Nova Gorica</oddHeader>
    <oddFooter>&amp;L             &amp;F&amp;RStran &amp;P (&amp;N)</oddFooter>
  </headerFooter>
  <rowBreaks count="3" manualBreakCount="3">
    <brk id="25" max="6" man="1"/>
    <brk id="55" max="6" man="1"/>
    <brk id="92" max="6"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G23"/>
  <sheetViews>
    <sheetView showGridLines="0" view="pageLayout" zoomScaleNormal="100" zoomScaleSheetLayoutView="100" workbookViewId="0"/>
  </sheetViews>
  <sheetFormatPr defaultColWidth="8.85546875" defaultRowHeight="12.75" x14ac:dyDescent="0.2"/>
  <cols>
    <col min="1" max="1" width="6.140625" style="384" customWidth="1"/>
    <col min="2" max="2" width="5.42578125" style="384" customWidth="1"/>
    <col min="3" max="3" width="23.85546875" style="384" customWidth="1"/>
    <col min="4" max="4" width="10" style="384" customWidth="1"/>
    <col min="5" max="5" width="9" style="384" customWidth="1"/>
    <col min="6" max="6" width="10.85546875" style="384" bestFit="1" customWidth="1"/>
    <col min="7" max="7" width="16.42578125" style="400" bestFit="1" customWidth="1"/>
    <col min="8" max="16384" width="8.85546875" style="384"/>
  </cols>
  <sheetData>
    <row r="1" spans="1:7" ht="27" customHeight="1" x14ac:dyDescent="0.2">
      <c r="A1" s="383" t="s">
        <v>955</v>
      </c>
      <c r="B1" s="383"/>
      <c r="C1" s="383"/>
      <c r="D1" s="383"/>
      <c r="E1" s="383"/>
      <c r="F1" s="383"/>
      <c r="G1" s="383"/>
    </row>
    <row r="2" spans="1:7" ht="15" customHeight="1" x14ac:dyDescent="0.2">
      <c r="A2" s="817" t="s">
        <v>0</v>
      </c>
      <c r="B2" s="817"/>
      <c r="C2" s="817"/>
      <c r="D2" s="817"/>
      <c r="E2" s="817"/>
      <c r="F2" s="817"/>
      <c r="G2" s="817"/>
    </row>
    <row r="3" spans="1:7" ht="15" customHeight="1" x14ac:dyDescent="0.2">
      <c r="A3" s="818" t="s">
        <v>956</v>
      </c>
      <c r="B3" s="817"/>
      <c r="C3" s="817"/>
      <c r="D3" s="817"/>
      <c r="E3" s="817"/>
      <c r="F3" s="817"/>
      <c r="G3" s="817"/>
    </row>
    <row r="4" spans="1:7" ht="15" customHeight="1" x14ac:dyDescent="0.2">
      <c r="A4" s="817"/>
      <c r="B4" s="817"/>
      <c r="C4" s="817"/>
      <c r="D4" s="817"/>
      <c r="E4" s="817"/>
      <c r="F4" s="817"/>
      <c r="G4" s="817"/>
    </row>
    <row r="5" spans="1:7" ht="25.5" x14ac:dyDescent="0.2">
      <c r="A5" s="385" t="s">
        <v>957</v>
      </c>
      <c r="B5" s="819" t="s">
        <v>958</v>
      </c>
      <c r="C5" s="819"/>
      <c r="D5" s="819"/>
      <c r="E5" s="819"/>
      <c r="F5" s="819"/>
      <c r="G5" s="386" t="s">
        <v>959</v>
      </c>
    </row>
    <row r="6" spans="1:7" x14ac:dyDescent="0.2">
      <c r="A6" s="387"/>
      <c r="B6" s="820" t="s">
        <v>960</v>
      </c>
      <c r="C6" s="821"/>
      <c r="D6" s="821"/>
      <c r="E6" s="821"/>
      <c r="F6" s="822"/>
      <c r="G6" s="388">
        <f>SUM(G7:G8)</f>
        <v>0</v>
      </c>
    </row>
    <row r="7" spans="1:7" x14ac:dyDescent="0.2">
      <c r="A7" s="389"/>
      <c r="B7" s="823" t="s">
        <v>958</v>
      </c>
      <c r="C7" s="823"/>
      <c r="D7" s="823"/>
      <c r="E7" s="823"/>
      <c r="F7" s="823"/>
      <c r="G7" s="390">
        <f>G16</f>
        <v>0</v>
      </c>
    </row>
    <row r="8" spans="1:7" x14ac:dyDescent="0.2">
      <c r="A8" s="391"/>
      <c r="B8" s="815" t="s">
        <v>34</v>
      </c>
      <c r="C8" s="816"/>
      <c r="D8" s="816"/>
      <c r="E8" s="816"/>
      <c r="F8" s="816"/>
      <c r="G8" s="392">
        <f>G23</f>
        <v>0</v>
      </c>
    </row>
    <row r="9" spans="1:7" ht="13.5" thickBot="1" x14ac:dyDescent="0.25">
      <c r="A9" s="393"/>
      <c r="B9" s="394"/>
      <c r="C9" s="395"/>
      <c r="D9" s="395"/>
      <c r="E9" s="395"/>
      <c r="F9" s="395"/>
      <c r="G9" s="396"/>
    </row>
    <row r="10" spans="1:7" x14ac:dyDescent="0.2">
      <c r="A10" s="397"/>
      <c r="B10" s="397"/>
      <c r="C10" s="397"/>
      <c r="D10" s="397"/>
      <c r="E10" s="397"/>
      <c r="F10" s="397"/>
      <c r="G10" s="397"/>
    </row>
    <row r="11" spans="1:7" ht="15.75" x14ac:dyDescent="0.25">
      <c r="A11" s="398" t="s">
        <v>961</v>
      </c>
      <c r="C11" s="399"/>
      <c r="D11" s="399"/>
    </row>
    <row r="12" spans="1:7" x14ac:dyDescent="0.2">
      <c r="A12" s="824"/>
      <c r="B12" s="825"/>
      <c r="C12" s="825"/>
      <c r="D12" s="825"/>
      <c r="E12" s="825"/>
      <c r="F12" s="825"/>
      <c r="G12" s="826"/>
    </row>
    <row r="13" spans="1:7" ht="25.5" x14ac:dyDescent="0.2">
      <c r="A13" s="827" t="s">
        <v>962</v>
      </c>
      <c r="B13" s="829" t="s">
        <v>963</v>
      </c>
      <c r="C13" s="830"/>
      <c r="D13" s="829" t="s">
        <v>964</v>
      </c>
      <c r="E13" s="830"/>
      <c r="F13" s="401" t="s">
        <v>965</v>
      </c>
      <c r="G13" s="401" t="s">
        <v>966</v>
      </c>
    </row>
    <row r="14" spans="1:7" x14ac:dyDescent="0.2">
      <c r="A14" s="828"/>
      <c r="B14" s="831"/>
      <c r="C14" s="832"/>
      <c r="D14" s="831"/>
      <c r="E14" s="832"/>
      <c r="F14" s="402" t="s">
        <v>967</v>
      </c>
      <c r="G14" s="402" t="s">
        <v>968</v>
      </c>
    </row>
    <row r="15" spans="1:7" x14ac:dyDescent="0.2">
      <c r="A15" s="403"/>
      <c r="B15" s="833" t="str">
        <f>'G. Vroc-priklj_BUKVARNA_SD'!B4</f>
        <v>SLOVENSKA CESTA</v>
      </c>
      <c r="C15" s="834"/>
      <c r="D15" s="835" t="s">
        <v>969</v>
      </c>
      <c r="E15" s="836"/>
      <c r="F15" s="404">
        <v>2</v>
      </c>
      <c r="G15" s="405">
        <f>'G. Vroc-priklj_BUKVARNA_SD'!F127</f>
        <v>0</v>
      </c>
    </row>
    <row r="16" spans="1:7" x14ac:dyDescent="0.2">
      <c r="A16" s="837" t="s">
        <v>970</v>
      </c>
      <c r="B16" s="837"/>
      <c r="C16" s="837"/>
      <c r="D16" s="837"/>
      <c r="E16" s="837"/>
      <c r="F16" s="837"/>
      <c r="G16" s="406">
        <f>SUM(G15:G15)</f>
        <v>0</v>
      </c>
    </row>
    <row r="17" spans="1:7" x14ac:dyDescent="0.2">
      <c r="A17" s="407"/>
      <c r="B17" s="407"/>
      <c r="C17" s="407"/>
      <c r="D17" s="407"/>
      <c r="E17" s="407"/>
      <c r="F17" s="407"/>
      <c r="G17" s="408"/>
    </row>
    <row r="18" spans="1:7" ht="15.75" x14ac:dyDescent="0.25">
      <c r="A18" s="398" t="s">
        <v>971</v>
      </c>
      <c r="C18" s="399"/>
      <c r="D18" s="399"/>
    </row>
    <row r="19" spans="1:7" x14ac:dyDescent="0.2">
      <c r="A19" s="824"/>
      <c r="B19" s="825"/>
      <c r="C19" s="825"/>
      <c r="D19" s="825"/>
      <c r="E19" s="825"/>
      <c r="F19" s="825"/>
      <c r="G19" s="826"/>
    </row>
    <row r="20" spans="1:7" ht="25.5" customHeight="1" x14ac:dyDescent="0.2">
      <c r="A20" s="827" t="s">
        <v>962</v>
      </c>
      <c r="B20" s="829" t="s">
        <v>963</v>
      </c>
      <c r="C20" s="830"/>
      <c r="D20" s="829" t="s">
        <v>964</v>
      </c>
      <c r="E20" s="830"/>
      <c r="F20" s="401" t="s">
        <v>965</v>
      </c>
      <c r="G20" s="401" t="s">
        <v>966</v>
      </c>
    </row>
    <row r="21" spans="1:7" x14ac:dyDescent="0.2">
      <c r="A21" s="828"/>
      <c r="B21" s="831"/>
      <c r="C21" s="832"/>
      <c r="D21" s="831"/>
      <c r="E21" s="832"/>
      <c r="F21" s="402" t="s">
        <v>967</v>
      </c>
      <c r="G21" s="402" t="s">
        <v>968</v>
      </c>
    </row>
    <row r="22" spans="1:7" x14ac:dyDescent="0.2">
      <c r="A22" s="403"/>
      <c r="B22" s="833" t="str">
        <f>'G. Vroc-priklj_BUKVARNA_GD'!B4</f>
        <v>SLOVENSKA CESTA</v>
      </c>
      <c r="C22" s="834"/>
      <c r="D22" s="835" t="s">
        <v>969</v>
      </c>
      <c r="E22" s="836"/>
      <c r="F22" s="404">
        <v>2</v>
      </c>
      <c r="G22" s="405">
        <f>'G. Vroc-priklj_BUKVARNA_GD'!F17</f>
        <v>0</v>
      </c>
    </row>
    <row r="23" spans="1:7" x14ac:dyDescent="0.2">
      <c r="A23" s="837" t="s">
        <v>970</v>
      </c>
      <c r="B23" s="837"/>
      <c r="C23" s="837"/>
      <c r="D23" s="837"/>
      <c r="E23" s="837"/>
      <c r="F23" s="837"/>
      <c r="G23" s="406">
        <f>SUM(G22:G22)</f>
        <v>0</v>
      </c>
    </row>
  </sheetData>
  <sheetProtection sheet="1" formatCells="0" formatColumns="0" formatRows="0" selectLockedCells="1" sort="0"/>
  <mergeCells count="20">
    <mergeCell ref="A23:F23"/>
    <mergeCell ref="A16:F16"/>
    <mergeCell ref="A19:G19"/>
    <mergeCell ref="A20:A21"/>
    <mergeCell ref="B20:C21"/>
    <mergeCell ref="D20:E21"/>
    <mergeCell ref="B22:C22"/>
    <mergeCell ref="D22:E22"/>
    <mergeCell ref="A12:G12"/>
    <mergeCell ref="A13:A14"/>
    <mergeCell ref="B13:C14"/>
    <mergeCell ref="D13:E14"/>
    <mergeCell ref="B15:C15"/>
    <mergeCell ref="D15:E15"/>
    <mergeCell ref="B8:F8"/>
    <mergeCell ref="A2:G2"/>
    <mergeCell ref="A3:G4"/>
    <mergeCell ref="B5:F5"/>
    <mergeCell ref="B6:F6"/>
    <mergeCell ref="B7:F7"/>
  </mergeCells>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33/C-4327</oddHeader>
    <oddFooter>&amp;C&amp;"Arial,Navadno"&amp;P /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F127"/>
  <sheetViews>
    <sheetView view="pageBreakPreview" zoomScaleNormal="100" zoomScaleSheetLayoutView="100" workbookViewId="0">
      <selection activeCell="E10" sqref="E10"/>
    </sheetView>
  </sheetViews>
  <sheetFormatPr defaultColWidth="9.140625" defaultRowHeight="12.75" x14ac:dyDescent="0.25"/>
  <cols>
    <col min="1" max="1" width="5.7109375" style="411" customWidth="1"/>
    <col min="2" max="2" width="50.7109375" style="451" customWidth="1"/>
    <col min="3" max="3" width="7.7109375" style="413" customWidth="1"/>
    <col min="4" max="4" width="4.7109375" style="414" customWidth="1"/>
    <col min="5" max="5" width="9.28515625" style="792" customWidth="1"/>
    <col min="6" max="6" width="9.28515625" style="413" customWidth="1"/>
    <col min="7" max="16384" width="9.140625" style="414"/>
  </cols>
  <sheetData>
    <row r="1" spans="1:6" x14ac:dyDescent="0.25">
      <c r="A1" s="409" t="s">
        <v>972</v>
      </c>
      <c r="B1" s="410" t="s">
        <v>973</v>
      </c>
      <c r="C1" s="411"/>
      <c r="D1" s="412"/>
    </row>
    <row r="2" spans="1:6" x14ac:dyDescent="0.25">
      <c r="A2" s="409" t="s">
        <v>974</v>
      </c>
      <c r="B2" s="410" t="s">
        <v>958</v>
      </c>
      <c r="C2" s="411"/>
      <c r="D2" s="412"/>
    </row>
    <row r="3" spans="1:6" x14ac:dyDescent="0.25">
      <c r="A3" s="409"/>
      <c r="B3" s="410" t="s">
        <v>975</v>
      </c>
      <c r="C3" s="411"/>
      <c r="D3" s="412"/>
    </row>
    <row r="4" spans="1:6" x14ac:dyDescent="0.25">
      <c r="A4" s="409"/>
      <c r="B4" s="410" t="s">
        <v>976</v>
      </c>
      <c r="C4" s="411"/>
      <c r="D4" s="412"/>
    </row>
    <row r="5" spans="1:6" ht="76.5" x14ac:dyDescent="0.25">
      <c r="A5" s="415" t="s">
        <v>977</v>
      </c>
      <c r="B5" s="416" t="s">
        <v>978</v>
      </c>
      <c r="C5" s="417" t="s">
        <v>979</v>
      </c>
      <c r="D5" s="417" t="s">
        <v>980</v>
      </c>
      <c r="E5" s="793" t="s">
        <v>981</v>
      </c>
      <c r="F5" s="418" t="s">
        <v>982</v>
      </c>
    </row>
    <row r="6" spans="1:6" x14ac:dyDescent="0.25">
      <c r="A6" s="419">
        <v>1</v>
      </c>
      <c r="B6" s="420"/>
      <c r="C6" s="421"/>
      <c r="D6" s="422"/>
      <c r="E6" s="794"/>
      <c r="F6" s="421"/>
    </row>
    <row r="7" spans="1:6" s="423" customFormat="1" x14ac:dyDescent="0.2">
      <c r="A7" s="419"/>
      <c r="B7" s="420"/>
      <c r="C7" s="421"/>
      <c r="D7" s="422"/>
      <c r="E7" s="794"/>
      <c r="F7" s="421"/>
    </row>
    <row r="8" spans="1:6" s="423" customFormat="1" x14ac:dyDescent="0.2">
      <c r="A8" s="424">
        <v>1</v>
      </c>
      <c r="B8" s="425" t="s">
        <v>983</v>
      </c>
      <c r="C8" s="263"/>
      <c r="D8" s="400"/>
      <c r="E8" s="795"/>
      <c r="F8" s="426"/>
    </row>
    <row r="9" spans="1:6" s="423" customFormat="1" ht="51" x14ac:dyDescent="0.2">
      <c r="A9" s="424"/>
      <c r="B9" s="427" t="s">
        <v>984</v>
      </c>
      <c r="C9" s="263"/>
      <c r="D9" s="400"/>
      <c r="E9" s="795"/>
      <c r="F9" s="426"/>
    </row>
    <row r="10" spans="1:6" s="423" customFormat="1" ht="14.25" x14ac:dyDescent="0.2">
      <c r="A10" s="424"/>
      <c r="B10" s="428" t="s">
        <v>985</v>
      </c>
      <c r="C10" s="429">
        <v>2</v>
      </c>
      <c r="D10" s="400" t="s">
        <v>986</v>
      </c>
      <c r="E10" s="430"/>
      <c r="F10" s="426">
        <f t="shared" ref="F10" si="0">C10*E10</f>
        <v>0</v>
      </c>
    </row>
    <row r="11" spans="1:6" s="423" customFormat="1" ht="14.25" x14ac:dyDescent="0.2">
      <c r="A11" s="424"/>
      <c r="B11" s="428" t="s">
        <v>987</v>
      </c>
      <c r="C11" s="429">
        <v>3</v>
      </c>
      <c r="D11" s="400" t="s">
        <v>986</v>
      </c>
      <c r="E11" s="430"/>
      <c r="F11" s="426">
        <f>C11*E11</f>
        <v>0</v>
      </c>
    </row>
    <row r="12" spans="1:6" s="423" customFormat="1" x14ac:dyDescent="0.2">
      <c r="A12" s="431"/>
      <c r="B12" s="432"/>
      <c r="C12" s="433"/>
      <c r="D12" s="434"/>
      <c r="E12" s="458"/>
      <c r="F12" s="435"/>
    </row>
    <row r="13" spans="1:6" s="423" customFormat="1" x14ac:dyDescent="0.2">
      <c r="A13" s="419"/>
      <c r="B13" s="420"/>
      <c r="C13" s="421"/>
      <c r="D13" s="422"/>
      <c r="E13" s="794"/>
      <c r="F13" s="421"/>
    </row>
    <row r="14" spans="1:6" s="423" customFormat="1" x14ac:dyDescent="0.2">
      <c r="A14" s="424">
        <f>COUNT($A$8:A13)+1</f>
        <v>2</v>
      </c>
      <c r="B14" s="425" t="s">
        <v>988</v>
      </c>
      <c r="C14" s="263"/>
      <c r="D14" s="400"/>
      <c r="E14" s="795"/>
      <c r="F14" s="426"/>
    </row>
    <row r="15" spans="1:6" s="423" customFormat="1" ht="38.25" x14ac:dyDescent="0.2">
      <c r="A15" s="424"/>
      <c r="B15" s="427" t="s">
        <v>989</v>
      </c>
      <c r="C15" s="263"/>
      <c r="D15" s="400"/>
      <c r="E15" s="795"/>
      <c r="F15" s="426"/>
    </row>
    <row r="16" spans="1:6" s="423" customFormat="1" ht="14.25" x14ac:dyDescent="0.2">
      <c r="A16" s="424"/>
      <c r="B16" s="428"/>
      <c r="C16" s="429">
        <v>3</v>
      </c>
      <c r="D16" s="400" t="s">
        <v>986</v>
      </c>
      <c r="E16" s="430"/>
      <c r="F16" s="426">
        <f>C16*E16</f>
        <v>0</v>
      </c>
    </row>
    <row r="17" spans="1:6" s="423" customFormat="1" x14ac:dyDescent="0.2">
      <c r="A17" s="431"/>
      <c r="B17" s="432"/>
      <c r="C17" s="433"/>
      <c r="D17" s="434"/>
      <c r="E17" s="458"/>
      <c r="F17" s="435"/>
    </row>
    <row r="18" spans="1:6" s="423" customFormat="1" x14ac:dyDescent="0.2">
      <c r="A18" s="419"/>
      <c r="B18" s="420"/>
      <c r="C18" s="421"/>
      <c r="D18" s="422"/>
      <c r="E18" s="794"/>
      <c r="F18" s="421"/>
    </row>
    <row r="19" spans="1:6" s="423" customFormat="1" x14ac:dyDescent="0.2">
      <c r="A19" s="424">
        <f>COUNT($A$8:A18)+1</f>
        <v>3</v>
      </c>
      <c r="B19" s="425" t="s">
        <v>990</v>
      </c>
      <c r="C19" s="263"/>
      <c r="D19" s="400"/>
      <c r="E19" s="795"/>
      <c r="F19" s="426"/>
    </row>
    <row r="20" spans="1:6" s="423" customFormat="1" ht="51" x14ac:dyDescent="0.2">
      <c r="A20" s="424"/>
      <c r="B20" s="428" t="s">
        <v>991</v>
      </c>
      <c r="C20" s="429"/>
      <c r="D20" s="400"/>
      <c r="E20" s="795"/>
      <c r="F20" s="426"/>
    </row>
    <row r="21" spans="1:6" s="423" customFormat="1" x14ac:dyDescent="0.2">
      <c r="A21" s="436"/>
      <c r="B21" s="437" t="s">
        <v>992</v>
      </c>
      <c r="C21" s="438"/>
      <c r="D21" s="438"/>
      <c r="E21" s="796"/>
      <c r="F21" s="439"/>
    </row>
    <row r="22" spans="1:6" s="423" customFormat="1" ht="14.25" x14ac:dyDescent="0.2">
      <c r="A22" s="424"/>
      <c r="B22" s="428" t="s">
        <v>993</v>
      </c>
      <c r="C22" s="429">
        <v>2</v>
      </c>
      <c r="D22" s="400" t="s">
        <v>994</v>
      </c>
      <c r="E22" s="430"/>
      <c r="F22" s="426">
        <f t="shared" ref="F22:F24" si="1">C22*E22</f>
        <v>0</v>
      </c>
    </row>
    <row r="23" spans="1:6" s="423" customFormat="1" ht="14.25" x14ac:dyDescent="0.2">
      <c r="A23" s="424"/>
      <c r="B23" s="428" t="s">
        <v>995</v>
      </c>
      <c r="C23" s="429">
        <v>5</v>
      </c>
      <c r="D23" s="400" t="s">
        <v>994</v>
      </c>
      <c r="E23" s="430"/>
      <c r="F23" s="426">
        <f t="shared" si="1"/>
        <v>0</v>
      </c>
    </row>
    <row r="24" spans="1:6" s="423" customFormat="1" ht="14.25" x14ac:dyDescent="0.2">
      <c r="A24" s="424"/>
      <c r="B24" s="428" t="s">
        <v>996</v>
      </c>
      <c r="C24" s="429">
        <v>0.5</v>
      </c>
      <c r="D24" s="400" t="s">
        <v>994</v>
      </c>
      <c r="E24" s="430"/>
      <c r="F24" s="426">
        <f t="shared" si="1"/>
        <v>0</v>
      </c>
    </row>
    <row r="25" spans="1:6" s="423" customFormat="1" x14ac:dyDescent="0.2">
      <c r="A25" s="431"/>
      <c r="B25" s="432"/>
      <c r="C25" s="433"/>
      <c r="D25" s="434"/>
      <c r="E25" s="458"/>
      <c r="F25" s="435"/>
    </row>
    <row r="26" spans="1:6" s="423" customFormat="1" x14ac:dyDescent="0.2">
      <c r="A26" s="419"/>
      <c r="B26" s="420"/>
      <c r="C26" s="421"/>
      <c r="D26" s="422"/>
      <c r="E26" s="794"/>
      <c r="F26" s="421"/>
    </row>
    <row r="27" spans="1:6" s="423" customFormat="1" x14ac:dyDescent="0.2">
      <c r="A27" s="424">
        <f>COUNT($A$8:A26)+1</f>
        <v>4</v>
      </c>
      <c r="B27" s="425" t="s">
        <v>997</v>
      </c>
      <c r="C27" s="263"/>
      <c r="D27" s="400"/>
      <c r="E27" s="795"/>
      <c r="F27" s="426"/>
    </row>
    <row r="28" spans="1:6" s="423" customFormat="1" ht="38.25" x14ac:dyDescent="0.2">
      <c r="A28" s="424"/>
      <c r="B28" s="428" t="s">
        <v>998</v>
      </c>
      <c r="C28" s="429"/>
      <c r="D28" s="400"/>
      <c r="E28" s="795"/>
      <c r="F28" s="426"/>
    </row>
    <row r="29" spans="1:6" s="423" customFormat="1" x14ac:dyDescent="0.2">
      <c r="A29" s="440"/>
      <c r="B29" s="437" t="s">
        <v>696</v>
      </c>
      <c r="C29" s="438"/>
      <c r="D29" s="438"/>
      <c r="E29" s="796"/>
      <c r="F29" s="439"/>
    </row>
    <row r="30" spans="1:6" s="423" customFormat="1" x14ac:dyDescent="0.2">
      <c r="A30" s="424"/>
      <c r="B30" s="428" t="s">
        <v>999</v>
      </c>
      <c r="C30" s="429">
        <v>2</v>
      </c>
      <c r="D30" s="400" t="s">
        <v>149</v>
      </c>
      <c r="E30" s="430"/>
      <c r="F30" s="426">
        <f t="shared" ref="F30:F31" si="2">C30*E30</f>
        <v>0</v>
      </c>
    </row>
    <row r="31" spans="1:6" s="423" customFormat="1" x14ac:dyDescent="0.2">
      <c r="A31" s="424"/>
      <c r="B31" s="428" t="s">
        <v>1000</v>
      </c>
      <c r="C31" s="429">
        <v>10</v>
      </c>
      <c r="D31" s="400" t="s">
        <v>149</v>
      </c>
      <c r="E31" s="430"/>
      <c r="F31" s="426">
        <f t="shared" si="2"/>
        <v>0</v>
      </c>
    </row>
    <row r="32" spans="1:6" s="423" customFormat="1" x14ac:dyDescent="0.2">
      <c r="A32" s="431"/>
      <c r="B32" s="432"/>
      <c r="C32" s="433"/>
      <c r="D32" s="434"/>
      <c r="E32" s="458"/>
      <c r="F32" s="435"/>
    </row>
    <row r="33" spans="1:6" s="423" customFormat="1" x14ac:dyDescent="0.2">
      <c r="A33" s="419"/>
      <c r="B33" s="420"/>
      <c r="C33" s="421"/>
      <c r="D33" s="422"/>
      <c r="E33" s="794"/>
      <c r="F33" s="421"/>
    </row>
    <row r="34" spans="1:6" s="423" customFormat="1" x14ac:dyDescent="0.2">
      <c r="A34" s="424">
        <f>COUNT($A$8:A33)+1</f>
        <v>5</v>
      </c>
      <c r="B34" s="425" t="s">
        <v>1001</v>
      </c>
      <c r="C34" s="263"/>
      <c r="D34" s="400"/>
      <c r="E34" s="795"/>
      <c r="F34" s="426"/>
    </row>
    <row r="35" spans="1:6" s="423" customFormat="1" ht="38.25" x14ac:dyDescent="0.2">
      <c r="A35" s="424"/>
      <c r="B35" s="428" t="s">
        <v>1002</v>
      </c>
      <c r="C35" s="429"/>
      <c r="D35" s="400"/>
      <c r="E35" s="795"/>
      <c r="F35" s="426"/>
    </row>
    <row r="36" spans="1:6" s="423" customFormat="1" x14ac:dyDescent="0.2">
      <c r="A36" s="441"/>
      <c r="B36" s="437" t="s">
        <v>696</v>
      </c>
      <c r="C36" s="438"/>
      <c r="D36" s="438"/>
      <c r="E36" s="796"/>
      <c r="F36" s="439"/>
    </row>
    <row r="37" spans="1:6" s="423" customFormat="1" x14ac:dyDescent="0.2">
      <c r="A37" s="424"/>
      <c r="B37" s="428" t="s">
        <v>1003</v>
      </c>
      <c r="C37" s="429">
        <v>2</v>
      </c>
      <c r="D37" s="400" t="s">
        <v>149</v>
      </c>
      <c r="E37" s="430"/>
      <c r="F37" s="426">
        <f t="shared" ref="F37:F39" si="3">C37*E37</f>
        <v>0</v>
      </c>
    </row>
    <row r="38" spans="1:6" s="423" customFormat="1" x14ac:dyDescent="0.2">
      <c r="A38" s="424"/>
      <c r="B38" s="428" t="s">
        <v>1004</v>
      </c>
      <c r="C38" s="429">
        <v>2</v>
      </c>
      <c r="D38" s="400" t="s">
        <v>149</v>
      </c>
      <c r="E38" s="430"/>
      <c r="F38" s="426">
        <f t="shared" si="3"/>
        <v>0</v>
      </c>
    </row>
    <row r="39" spans="1:6" s="423" customFormat="1" x14ac:dyDescent="0.2">
      <c r="A39" s="424"/>
      <c r="B39" s="428" t="s">
        <v>1005</v>
      </c>
      <c r="C39" s="429">
        <v>2</v>
      </c>
      <c r="D39" s="400" t="s">
        <v>149</v>
      </c>
      <c r="E39" s="430"/>
      <c r="F39" s="426">
        <f t="shared" si="3"/>
        <v>0</v>
      </c>
    </row>
    <row r="40" spans="1:6" s="423" customFormat="1" x14ac:dyDescent="0.2">
      <c r="A40" s="431"/>
      <c r="B40" s="432"/>
      <c r="C40" s="433"/>
      <c r="D40" s="434"/>
      <c r="E40" s="458"/>
      <c r="F40" s="435"/>
    </row>
    <row r="41" spans="1:6" s="423" customFormat="1" x14ac:dyDescent="0.2">
      <c r="A41" s="419"/>
      <c r="B41" s="420"/>
      <c r="C41" s="421"/>
      <c r="D41" s="422"/>
      <c r="E41" s="794"/>
      <c r="F41" s="421"/>
    </row>
    <row r="42" spans="1:6" s="423" customFormat="1" x14ac:dyDescent="0.2">
      <c r="A42" s="424">
        <f>COUNT($A$8:A41)+1</f>
        <v>6</v>
      </c>
      <c r="B42" s="425" t="s">
        <v>1006</v>
      </c>
      <c r="C42" s="263"/>
      <c r="D42" s="400"/>
      <c r="E42" s="795"/>
      <c r="F42" s="426"/>
    </row>
    <row r="43" spans="1:6" s="423" customFormat="1" ht="51" x14ac:dyDescent="0.2">
      <c r="A43" s="424"/>
      <c r="B43" s="428" t="s">
        <v>1007</v>
      </c>
      <c r="C43" s="429"/>
      <c r="D43" s="400"/>
      <c r="E43" s="795"/>
      <c r="F43" s="426"/>
    </row>
    <row r="44" spans="1:6" s="423" customFormat="1" x14ac:dyDescent="0.2">
      <c r="A44" s="441"/>
      <c r="B44" s="437" t="s">
        <v>1008</v>
      </c>
      <c r="C44" s="438"/>
      <c r="D44" s="438"/>
      <c r="E44" s="796"/>
      <c r="F44" s="439"/>
    </row>
    <row r="45" spans="1:6" s="423" customFormat="1" x14ac:dyDescent="0.2">
      <c r="A45" s="424"/>
      <c r="B45" s="428" t="s">
        <v>1009</v>
      </c>
      <c r="C45" s="429">
        <v>2</v>
      </c>
      <c r="D45" s="400" t="s">
        <v>149</v>
      </c>
      <c r="E45" s="430"/>
      <c r="F45" s="426">
        <f>C45*E45</f>
        <v>0</v>
      </c>
    </row>
    <row r="46" spans="1:6" s="423" customFormat="1" x14ac:dyDescent="0.2">
      <c r="A46" s="431"/>
      <c r="B46" s="432"/>
      <c r="C46" s="433"/>
      <c r="D46" s="434"/>
      <c r="E46" s="458"/>
      <c r="F46" s="435"/>
    </row>
    <row r="47" spans="1:6" s="423" customFormat="1" x14ac:dyDescent="0.2">
      <c r="A47" s="419"/>
      <c r="B47" s="420"/>
      <c r="C47" s="421"/>
      <c r="D47" s="422"/>
      <c r="E47" s="794"/>
      <c r="F47" s="421"/>
    </row>
    <row r="48" spans="1:6" s="423" customFormat="1" x14ac:dyDescent="0.2">
      <c r="A48" s="424">
        <f>COUNT($A$8:A47)+1</f>
        <v>7</v>
      </c>
      <c r="B48" s="425" t="s">
        <v>1010</v>
      </c>
      <c r="C48" s="263"/>
      <c r="D48" s="400"/>
      <c r="E48" s="795"/>
      <c r="F48" s="426"/>
    </row>
    <row r="49" spans="1:6" s="423" customFormat="1" ht="51" x14ac:dyDescent="0.2">
      <c r="A49" s="424"/>
      <c r="B49" s="428" t="s">
        <v>1011</v>
      </c>
      <c r="C49" s="429"/>
      <c r="D49" s="400"/>
      <c r="E49" s="795"/>
      <c r="F49" s="426"/>
    </row>
    <row r="50" spans="1:6" s="423" customFormat="1" x14ac:dyDescent="0.2">
      <c r="A50" s="441"/>
      <c r="B50" s="437" t="s">
        <v>696</v>
      </c>
      <c r="C50" s="438"/>
      <c r="D50" s="438"/>
      <c r="E50" s="796"/>
      <c r="F50" s="439"/>
    </row>
    <row r="51" spans="1:6" s="423" customFormat="1" x14ac:dyDescent="0.2">
      <c r="A51" s="424"/>
      <c r="B51" s="428" t="s">
        <v>1012</v>
      </c>
      <c r="C51" s="429">
        <v>2</v>
      </c>
      <c r="D51" s="400" t="s">
        <v>149</v>
      </c>
      <c r="E51" s="430"/>
      <c r="F51" s="426">
        <f t="shared" ref="F51:F52" si="4">C51*E51</f>
        <v>0</v>
      </c>
    </row>
    <row r="52" spans="1:6" s="423" customFormat="1" x14ac:dyDescent="0.2">
      <c r="A52" s="424"/>
      <c r="B52" s="428" t="s">
        <v>1013</v>
      </c>
      <c r="C52" s="429">
        <v>2</v>
      </c>
      <c r="D52" s="400" t="s">
        <v>149</v>
      </c>
      <c r="E52" s="430"/>
      <c r="F52" s="426">
        <f t="shared" si="4"/>
        <v>0</v>
      </c>
    </row>
    <row r="53" spans="1:6" s="423" customFormat="1" x14ac:dyDescent="0.2">
      <c r="A53" s="431"/>
      <c r="B53" s="432"/>
      <c r="C53" s="433"/>
      <c r="D53" s="434"/>
      <c r="E53" s="458"/>
      <c r="F53" s="435"/>
    </row>
    <row r="54" spans="1:6" s="423" customFormat="1" x14ac:dyDescent="0.2">
      <c r="A54" s="419"/>
      <c r="B54" s="420"/>
      <c r="C54" s="421"/>
      <c r="D54" s="422"/>
      <c r="E54" s="794"/>
      <c r="F54" s="421"/>
    </row>
    <row r="55" spans="1:6" s="423" customFormat="1" x14ac:dyDescent="0.2">
      <c r="A55" s="424">
        <f>COUNT($A$8:A54)+1</f>
        <v>8</v>
      </c>
      <c r="B55" s="425" t="s">
        <v>1014</v>
      </c>
      <c r="C55" s="263"/>
      <c r="D55" s="400"/>
      <c r="E55" s="795"/>
      <c r="F55" s="426"/>
    </row>
    <row r="56" spans="1:6" s="423" customFormat="1" x14ac:dyDescent="0.2">
      <c r="A56" s="424"/>
      <c r="B56" s="428" t="s">
        <v>1015</v>
      </c>
      <c r="C56" s="429"/>
      <c r="E56" s="797"/>
    </row>
    <row r="57" spans="1:6" s="423" customFormat="1" x14ac:dyDescent="0.2">
      <c r="A57" s="424"/>
      <c r="B57" s="428"/>
      <c r="C57" s="429">
        <v>1</v>
      </c>
      <c r="D57" s="400" t="s">
        <v>149</v>
      </c>
      <c r="E57" s="430"/>
      <c r="F57" s="426">
        <f>C57*E57</f>
        <v>0</v>
      </c>
    </row>
    <row r="58" spans="1:6" s="423" customFormat="1" x14ac:dyDescent="0.2">
      <c r="A58" s="431"/>
      <c r="B58" s="432"/>
      <c r="C58" s="433"/>
      <c r="D58" s="434"/>
      <c r="E58" s="458"/>
      <c r="F58" s="435"/>
    </row>
    <row r="59" spans="1:6" s="423" customFormat="1" x14ac:dyDescent="0.2">
      <c r="A59" s="419"/>
      <c r="B59" s="420"/>
      <c r="C59" s="421"/>
      <c r="D59" s="422"/>
      <c r="E59" s="794"/>
      <c r="F59" s="421"/>
    </row>
    <row r="60" spans="1:6" s="423" customFormat="1" x14ac:dyDescent="0.2">
      <c r="A60" s="424">
        <f>COUNT($A$8:A59)+1</f>
        <v>9</v>
      </c>
      <c r="B60" s="425" t="s">
        <v>1016</v>
      </c>
      <c r="C60" s="263"/>
      <c r="D60" s="400"/>
      <c r="E60" s="795"/>
      <c r="F60" s="426"/>
    </row>
    <row r="61" spans="1:6" s="423" customFormat="1" x14ac:dyDescent="0.2">
      <c r="A61" s="424"/>
      <c r="B61" s="428" t="s">
        <v>1017</v>
      </c>
      <c r="C61" s="429"/>
      <c r="D61" s="400"/>
      <c r="E61" s="795"/>
      <c r="F61" s="426"/>
    </row>
    <row r="62" spans="1:6" s="423" customFormat="1" x14ac:dyDescent="0.2">
      <c r="A62" s="436"/>
      <c r="B62" s="442"/>
      <c r="C62" s="438">
        <v>1</v>
      </c>
      <c r="D62" s="400" t="s">
        <v>149</v>
      </c>
      <c r="E62" s="430"/>
      <c r="F62" s="426">
        <f>C62*E62</f>
        <v>0</v>
      </c>
    </row>
    <row r="63" spans="1:6" s="423" customFormat="1" x14ac:dyDescent="0.2">
      <c r="A63" s="431"/>
      <c r="B63" s="432"/>
      <c r="C63" s="433"/>
      <c r="D63" s="434"/>
      <c r="E63" s="458"/>
      <c r="F63" s="435"/>
    </row>
    <row r="64" spans="1:6" s="423" customFormat="1" x14ac:dyDescent="0.2">
      <c r="A64" s="419"/>
      <c r="B64" s="420"/>
      <c r="C64" s="421"/>
      <c r="D64" s="422"/>
      <c r="E64" s="794"/>
      <c r="F64" s="421"/>
    </row>
    <row r="65" spans="1:6" s="423" customFormat="1" x14ac:dyDescent="0.2">
      <c r="A65" s="424">
        <f>COUNT($A$8:A64)+1</f>
        <v>10</v>
      </c>
      <c r="B65" s="425" t="s">
        <v>1018</v>
      </c>
      <c r="C65" s="263"/>
      <c r="D65" s="400"/>
      <c r="E65" s="795"/>
      <c r="F65" s="426"/>
    </row>
    <row r="66" spans="1:6" s="423" customFormat="1" ht="25.5" x14ac:dyDescent="0.2">
      <c r="A66" s="424"/>
      <c r="B66" s="428" t="s">
        <v>1019</v>
      </c>
      <c r="C66" s="429"/>
      <c r="D66" s="400"/>
      <c r="E66" s="795"/>
      <c r="F66" s="426"/>
    </row>
    <row r="67" spans="1:6" s="423" customFormat="1" x14ac:dyDescent="0.2">
      <c r="A67" s="424"/>
      <c r="B67" s="428" t="s">
        <v>1020</v>
      </c>
      <c r="C67" s="429">
        <v>6</v>
      </c>
      <c r="D67" s="400" t="s">
        <v>149</v>
      </c>
      <c r="E67" s="430"/>
      <c r="F67" s="426">
        <f t="shared" ref="F67:F70" si="5">C67*E67</f>
        <v>0</v>
      </c>
    </row>
    <row r="68" spans="1:6" s="423" customFormat="1" x14ac:dyDescent="0.2">
      <c r="A68" s="424"/>
      <c r="B68" s="428" t="s">
        <v>1021</v>
      </c>
      <c r="C68" s="429">
        <v>12</v>
      </c>
      <c r="D68" s="400" t="s">
        <v>149</v>
      </c>
      <c r="E68" s="430"/>
      <c r="F68" s="426">
        <f t="shared" si="5"/>
        <v>0</v>
      </c>
    </row>
    <row r="69" spans="1:6" s="423" customFormat="1" x14ac:dyDescent="0.2">
      <c r="A69" s="424"/>
      <c r="B69" s="428" t="s">
        <v>1022</v>
      </c>
      <c r="C69" s="429">
        <v>1</v>
      </c>
      <c r="D69" s="400" t="s">
        <v>149</v>
      </c>
      <c r="E69" s="430"/>
      <c r="F69" s="426">
        <f t="shared" si="5"/>
        <v>0</v>
      </c>
    </row>
    <row r="70" spans="1:6" s="423" customFormat="1" x14ac:dyDescent="0.2">
      <c r="A70" s="424"/>
      <c r="B70" s="428" t="s">
        <v>1023</v>
      </c>
      <c r="C70" s="429">
        <v>1</v>
      </c>
      <c r="D70" s="400" t="s">
        <v>149</v>
      </c>
      <c r="E70" s="430"/>
      <c r="F70" s="426">
        <f t="shared" si="5"/>
        <v>0</v>
      </c>
    </row>
    <row r="71" spans="1:6" s="423" customFormat="1" x14ac:dyDescent="0.2">
      <c r="A71" s="431"/>
      <c r="B71" s="432"/>
      <c r="C71" s="433"/>
      <c r="D71" s="434"/>
      <c r="E71" s="458"/>
      <c r="F71" s="435"/>
    </row>
    <row r="72" spans="1:6" s="423" customFormat="1" x14ac:dyDescent="0.2">
      <c r="A72" s="419"/>
      <c r="B72" s="420"/>
      <c r="C72" s="421"/>
      <c r="D72" s="422"/>
      <c r="E72" s="794"/>
      <c r="F72" s="421"/>
    </row>
    <row r="73" spans="1:6" s="423" customFormat="1" x14ac:dyDescent="0.2">
      <c r="A73" s="424">
        <f>COUNT($A$8:A72)+1</f>
        <v>11</v>
      </c>
      <c r="B73" s="425" t="s">
        <v>1024</v>
      </c>
      <c r="C73" s="263"/>
      <c r="D73" s="400"/>
      <c r="E73" s="795"/>
      <c r="F73" s="426"/>
    </row>
    <row r="74" spans="1:6" s="423" customFormat="1" x14ac:dyDescent="0.2">
      <c r="A74" s="424"/>
      <c r="B74" s="428" t="s">
        <v>1025</v>
      </c>
      <c r="C74" s="429"/>
      <c r="D74" s="400"/>
      <c r="E74" s="795"/>
      <c r="F74" s="426"/>
    </row>
    <row r="75" spans="1:6" s="423" customFormat="1" x14ac:dyDescent="0.2">
      <c r="A75" s="424"/>
      <c r="B75" s="428" t="s">
        <v>1020</v>
      </c>
      <c r="C75" s="429">
        <v>2</v>
      </c>
      <c r="D75" s="400" t="s">
        <v>149</v>
      </c>
      <c r="E75" s="430"/>
      <c r="F75" s="426">
        <f t="shared" ref="F75:F78" si="6">C75*E75</f>
        <v>0</v>
      </c>
    </row>
    <row r="76" spans="1:6" s="423" customFormat="1" x14ac:dyDescent="0.2">
      <c r="A76" s="424"/>
      <c r="B76" s="428" t="s">
        <v>1021</v>
      </c>
      <c r="C76" s="429">
        <v>6</v>
      </c>
      <c r="D76" s="400" t="s">
        <v>149</v>
      </c>
      <c r="E76" s="430"/>
      <c r="F76" s="426">
        <f t="shared" si="6"/>
        <v>0</v>
      </c>
    </row>
    <row r="77" spans="1:6" s="423" customFormat="1" x14ac:dyDescent="0.2">
      <c r="A77" s="424"/>
      <c r="B77" s="428" t="s">
        <v>1022</v>
      </c>
      <c r="C77" s="429">
        <v>1</v>
      </c>
      <c r="D77" s="400" t="s">
        <v>149</v>
      </c>
      <c r="E77" s="430"/>
      <c r="F77" s="426">
        <f t="shared" si="6"/>
        <v>0</v>
      </c>
    </row>
    <row r="78" spans="1:6" s="423" customFormat="1" x14ac:dyDescent="0.2">
      <c r="A78" s="424"/>
      <c r="B78" s="428" t="s">
        <v>1023</v>
      </c>
      <c r="C78" s="429">
        <v>1</v>
      </c>
      <c r="D78" s="400" t="s">
        <v>149</v>
      </c>
      <c r="E78" s="430"/>
      <c r="F78" s="426">
        <f t="shared" si="6"/>
        <v>0</v>
      </c>
    </row>
    <row r="79" spans="1:6" s="423" customFormat="1" x14ac:dyDescent="0.2">
      <c r="A79" s="431"/>
      <c r="B79" s="432"/>
      <c r="C79" s="433"/>
      <c r="D79" s="434"/>
      <c r="E79" s="458"/>
      <c r="F79" s="435"/>
    </row>
    <row r="80" spans="1:6" s="423" customFormat="1" x14ac:dyDescent="0.2">
      <c r="A80" s="419"/>
      <c r="B80" s="420"/>
      <c r="C80" s="421"/>
      <c r="D80" s="422"/>
      <c r="E80" s="794"/>
      <c r="F80" s="421"/>
    </row>
    <row r="81" spans="1:6" s="423" customFormat="1" x14ac:dyDescent="0.2">
      <c r="A81" s="424">
        <f>COUNT($A$8:A80)+1</f>
        <v>12</v>
      </c>
      <c r="B81" s="425" t="s">
        <v>1026</v>
      </c>
      <c r="C81" s="263"/>
      <c r="D81" s="400"/>
      <c r="E81" s="795"/>
      <c r="F81" s="426"/>
    </row>
    <row r="82" spans="1:6" s="423" customFormat="1" ht="38.25" x14ac:dyDescent="0.2">
      <c r="A82" s="424"/>
      <c r="B82" s="428" t="s">
        <v>1027</v>
      </c>
      <c r="C82" s="429"/>
      <c r="D82" s="400"/>
      <c r="E82" s="795"/>
      <c r="F82" s="426"/>
    </row>
    <row r="83" spans="1:6" s="423" customFormat="1" ht="14.25" x14ac:dyDescent="0.2">
      <c r="A83" s="424"/>
      <c r="B83" s="428"/>
      <c r="C83" s="429">
        <v>7</v>
      </c>
      <c r="D83" s="400" t="s">
        <v>986</v>
      </c>
      <c r="E83" s="430"/>
      <c r="F83" s="426">
        <f>C83*E83</f>
        <v>0</v>
      </c>
    </row>
    <row r="84" spans="1:6" s="423" customFormat="1" x14ac:dyDescent="0.2">
      <c r="A84" s="431"/>
      <c r="B84" s="432"/>
      <c r="C84" s="433"/>
      <c r="D84" s="434"/>
      <c r="E84" s="458"/>
      <c r="F84" s="435"/>
    </row>
    <row r="85" spans="1:6" s="266" customFormat="1" x14ac:dyDescent="0.2">
      <c r="A85" s="419"/>
      <c r="B85" s="420"/>
      <c r="C85" s="421"/>
      <c r="D85" s="422"/>
      <c r="E85" s="794"/>
      <c r="F85" s="421"/>
    </row>
    <row r="86" spans="1:6" s="423" customFormat="1" x14ac:dyDescent="0.2">
      <c r="A86" s="424">
        <f>COUNT($A$8:A85)+1</f>
        <v>13</v>
      </c>
      <c r="B86" s="425" t="s">
        <v>1028</v>
      </c>
      <c r="C86" s="263"/>
      <c r="D86" s="400"/>
      <c r="E86" s="795"/>
      <c r="F86" s="426"/>
    </row>
    <row r="87" spans="1:6" s="423" customFormat="1" ht="114.75" x14ac:dyDescent="0.2">
      <c r="A87" s="424"/>
      <c r="B87" s="428" t="s">
        <v>1029</v>
      </c>
      <c r="C87" s="429"/>
      <c r="D87" s="400"/>
      <c r="E87" s="795"/>
      <c r="F87" s="426"/>
    </row>
    <row r="88" spans="1:6" s="423" customFormat="1" x14ac:dyDescent="0.2">
      <c r="A88" s="436"/>
      <c r="B88" s="442" t="s">
        <v>992</v>
      </c>
      <c r="C88" s="438"/>
      <c r="D88" s="438"/>
      <c r="E88" s="796"/>
      <c r="F88" s="439"/>
    </row>
    <row r="89" spans="1:6" s="266" customFormat="1" ht="14.25" x14ac:dyDescent="0.2">
      <c r="A89" s="424"/>
      <c r="B89" s="428" t="s">
        <v>1030</v>
      </c>
      <c r="C89" s="429">
        <v>2</v>
      </c>
      <c r="D89" s="400" t="s">
        <v>986</v>
      </c>
      <c r="E89" s="430"/>
      <c r="F89" s="426">
        <f>C89*E89</f>
        <v>0</v>
      </c>
    </row>
    <row r="90" spans="1:6" s="266" customFormat="1" ht="14.25" x14ac:dyDescent="0.2">
      <c r="A90" s="424"/>
      <c r="B90" s="428" t="s">
        <v>1031</v>
      </c>
      <c r="C90" s="429">
        <v>3</v>
      </c>
      <c r="D90" s="400" t="s">
        <v>986</v>
      </c>
      <c r="E90" s="430"/>
      <c r="F90" s="426">
        <f>C90*E90</f>
        <v>0</v>
      </c>
    </row>
    <row r="91" spans="1:6" s="266" customFormat="1" x14ac:dyDescent="0.2">
      <c r="A91" s="431"/>
      <c r="B91" s="432"/>
      <c r="C91" s="433"/>
      <c r="D91" s="434"/>
      <c r="E91" s="458"/>
      <c r="F91" s="435"/>
    </row>
    <row r="92" spans="1:6" s="443" customFormat="1" x14ac:dyDescent="0.2">
      <c r="A92" s="419"/>
      <c r="B92" s="420"/>
      <c r="C92" s="421"/>
      <c r="D92" s="422"/>
      <c r="E92" s="794"/>
      <c r="F92" s="421"/>
    </row>
    <row r="93" spans="1:6" s="443" customFormat="1" x14ac:dyDescent="0.2">
      <c r="A93" s="424">
        <f>COUNT($A$8:A92)+1</f>
        <v>14</v>
      </c>
      <c r="B93" s="425" t="s">
        <v>1028</v>
      </c>
      <c r="C93" s="263"/>
      <c r="D93" s="400"/>
      <c r="E93" s="795"/>
      <c r="F93" s="426"/>
    </row>
    <row r="94" spans="1:6" s="443" customFormat="1" ht="76.5" x14ac:dyDescent="0.2">
      <c r="A94" s="424"/>
      <c r="B94" s="428" t="s">
        <v>1032</v>
      </c>
      <c r="C94" s="429"/>
      <c r="D94" s="400"/>
      <c r="E94" s="795"/>
      <c r="F94" s="426"/>
    </row>
    <row r="95" spans="1:6" s="443" customFormat="1" x14ac:dyDescent="0.2">
      <c r="A95" s="436"/>
      <c r="B95" s="442" t="s">
        <v>992</v>
      </c>
      <c r="C95" s="438"/>
      <c r="D95" s="438"/>
      <c r="E95" s="796"/>
      <c r="F95" s="439"/>
    </row>
    <row r="96" spans="1:6" s="443" customFormat="1" x14ac:dyDescent="0.2">
      <c r="A96" s="424"/>
      <c r="B96" s="428" t="s">
        <v>1033</v>
      </c>
      <c r="C96" s="429">
        <v>0.5</v>
      </c>
      <c r="D96" s="400" t="s">
        <v>480</v>
      </c>
      <c r="E96" s="430"/>
      <c r="F96" s="426">
        <f>C96*E96</f>
        <v>0</v>
      </c>
    </row>
    <row r="97" spans="1:6" s="443" customFormat="1" x14ac:dyDescent="0.2">
      <c r="A97" s="424"/>
      <c r="B97" s="428" t="s">
        <v>1034</v>
      </c>
      <c r="C97" s="429">
        <v>0.5</v>
      </c>
      <c r="D97" s="400" t="s">
        <v>480</v>
      </c>
      <c r="E97" s="430"/>
      <c r="F97" s="426">
        <f>C97*E97</f>
        <v>0</v>
      </c>
    </row>
    <row r="98" spans="1:6" s="443" customFormat="1" x14ac:dyDescent="0.2">
      <c r="A98" s="424"/>
      <c r="B98" s="428" t="s">
        <v>1035</v>
      </c>
      <c r="C98" s="429">
        <v>5</v>
      </c>
      <c r="D98" s="400" t="s">
        <v>480</v>
      </c>
      <c r="E98" s="430"/>
      <c r="F98" s="426">
        <f>C98*E98</f>
        <v>0</v>
      </c>
    </row>
    <row r="99" spans="1:6" s="443" customFormat="1" x14ac:dyDescent="0.2">
      <c r="A99" s="424"/>
      <c r="B99" s="428" t="s">
        <v>1036</v>
      </c>
      <c r="C99" s="429">
        <v>2</v>
      </c>
      <c r="D99" s="400" t="s">
        <v>480</v>
      </c>
      <c r="E99" s="430"/>
      <c r="F99" s="426">
        <f>C99*E99</f>
        <v>0</v>
      </c>
    </row>
    <row r="100" spans="1:6" s="443" customFormat="1" x14ac:dyDescent="0.2">
      <c r="A100" s="431"/>
      <c r="B100" s="432"/>
      <c r="C100" s="433"/>
      <c r="D100" s="434"/>
      <c r="E100" s="458"/>
      <c r="F100" s="435"/>
    </row>
    <row r="101" spans="1:6" s="423" customFormat="1" x14ac:dyDescent="0.2">
      <c r="A101" s="419"/>
      <c r="B101" s="420"/>
      <c r="C101" s="421"/>
      <c r="D101" s="422"/>
      <c r="E101" s="794"/>
      <c r="F101" s="421"/>
    </row>
    <row r="102" spans="1:6" s="423" customFormat="1" x14ac:dyDescent="0.2">
      <c r="A102" s="424">
        <f>COUNT($A$8:A101)+1</f>
        <v>15</v>
      </c>
      <c r="B102" s="425" t="s">
        <v>1037</v>
      </c>
      <c r="C102" s="263"/>
      <c r="D102" s="400"/>
      <c r="E102" s="795"/>
      <c r="F102" s="426"/>
    </row>
    <row r="103" spans="1:6" s="423" customFormat="1" ht="25.5" x14ac:dyDescent="0.2">
      <c r="A103" s="424"/>
      <c r="B103" s="428" t="s">
        <v>1038</v>
      </c>
      <c r="C103" s="429"/>
      <c r="D103" s="400"/>
      <c r="E103" s="795"/>
      <c r="F103" s="426"/>
    </row>
    <row r="104" spans="1:6" s="423" customFormat="1" x14ac:dyDescent="0.2">
      <c r="A104" s="424"/>
      <c r="B104" s="428"/>
      <c r="C104" s="429">
        <v>1</v>
      </c>
      <c r="D104" s="400" t="s">
        <v>65</v>
      </c>
      <c r="E104" s="430"/>
      <c r="F104" s="426">
        <f>C104*E104</f>
        <v>0</v>
      </c>
    </row>
    <row r="105" spans="1:6" s="423" customFormat="1" x14ac:dyDescent="0.2">
      <c r="A105" s="431"/>
      <c r="B105" s="432"/>
      <c r="C105" s="433"/>
      <c r="D105" s="434"/>
      <c r="E105" s="458"/>
      <c r="F105" s="435"/>
    </row>
    <row r="106" spans="1:6" s="423" customFormat="1" x14ac:dyDescent="0.2">
      <c r="A106" s="419"/>
      <c r="B106" s="420"/>
      <c r="C106" s="421"/>
      <c r="D106" s="422"/>
      <c r="E106" s="794"/>
      <c r="F106" s="421"/>
    </row>
    <row r="107" spans="1:6" s="423" customFormat="1" x14ac:dyDescent="0.2">
      <c r="A107" s="424">
        <f>COUNT($A$8:A106)+1</f>
        <v>16</v>
      </c>
      <c r="B107" s="437" t="s">
        <v>1039</v>
      </c>
      <c r="C107" s="263"/>
      <c r="D107" s="400"/>
      <c r="E107" s="795"/>
      <c r="F107" s="426"/>
    </row>
    <row r="108" spans="1:6" s="423" customFormat="1" ht="25.5" x14ac:dyDescent="0.2">
      <c r="A108" s="424"/>
      <c r="B108" s="442" t="s">
        <v>1040</v>
      </c>
      <c r="C108" s="429"/>
      <c r="D108" s="400"/>
      <c r="E108" s="795"/>
      <c r="F108" s="426"/>
    </row>
    <row r="109" spans="1:6" s="423" customFormat="1" x14ac:dyDescent="0.2">
      <c r="A109" s="424"/>
      <c r="B109" s="428"/>
      <c r="C109" s="429">
        <v>1</v>
      </c>
      <c r="D109" s="400" t="s">
        <v>65</v>
      </c>
      <c r="E109" s="430"/>
      <c r="F109" s="426">
        <f>C109*E109</f>
        <v>0</v>
      </c>
    </row>
    <row r="110" spans="1:6" s="423" customFormat="1" x14ac:dyDescent="0.2">
      <c r="A110" s="431"/>
      <c r="B110" s="432"/>
      <c r="C110" s="433"/>
      <c r="D110" s="434"/>
      <c r="E110" s="458"/>
      <c r="F110" s="435"/>
    </row>
    <row r="111" spans="1:6" s="423" customFormat="1" x14ac:dyDescent="0.2">
      <c r="A111" s="419"/>
      <c r="B111" s="420"/>
      <c r="C111" s="421"/>
      <c r="D111" s="422"/>
      <c r="E111" s="794"/>
      <c r="F111" s="421"/>
    </row>
    <row r="112" spans="1:6" s="423" customFormat="1" x14ac:dyDescent="0.2">
      <c r="A112" s="424">
        <f>COUNT($A$8:A111)+1</f>
        <v>17</v>
      </c>
      <c r="B112" s="437" t="s">
        <v>1041</v>
      </c>
      <c r="C112" s="263"/>
      <c r="D112" s="400"/>
      <c r="E112" s="795"/>
      <c r="F112" s="426"/>
    </row>
    <row r="113" spans="1:6" s="423" customFormat="1" ht="51" x14ac:dyDescent="0.2">
      <c r="A113" s="424"/>
      <c r="B113" s="442" t="s">
        <v>1042</v>
      </c>
      <c r="C113" s="429"/>
      <c r="D113" s="400"/>
      <c r="E113" s="795"/>
      <c r="F113" s="426"/>
    </row>
    <row r="114" spans="1:6" s="423" customFormat="1" x14ac:dyDescent="0.2">
      <c r="A114" s="424"/>
      <c r="B114" s="428"/>
      <c r="C114" s="429">
        <v>1</v>
      </c>
      <c r="D114" s="400" t="s">
        <v>65</v>
      </c>
      <c r="E114" s="430"/>
      <c r="F114" s="426">
        <f>C114*E114</f>
        <v>0</v>
      </c>
    </row>
    <row r="115" spans="1:6" s="423" customFormat="1" x14ac:dyDescent="0.2">
      <c r="A115" s="431"/>
      <c r="B115" s="432"/>
      <c r="C115" s="433"/>
      <c r="D115" s="434"/>
      <c r="E115" s="458"/>
      <c r="F115" s="435"/>
    </row>
    <row r="116" spans="1:6" s="423" customFormat="1" x14ac:dyDescent="0.2">
      <c r="A116" s="419"/>
      <c r="B116" s="420"/>
      <c r="C116" s="421"/>
      <c r="D116" s="422"/>
      <c r="E116" s="794"/>
      <c r="F116" s="421"/>
    </row>
    <row r="117" spans="1:6" s="423" customFormat="1" x14ac:dyDescent="0.2">
      <c r="A117" s="424">
        <f>COUNT($A$8:A116)+1</f>
        <v>18</v>
      </c>
      <c r="B117" s="437" t="s">
        <v>1043</v>
      </c>
      <c r="C117" s="263"/>
      <c r="D117" s="400"/>
      <c r="E117" s="795"/>
      <c r="F117" s="426"/>
    </row>
    <row r="118" spans="1:6" s="423" customFormat="1" ht="38.25" x14ac:dyDescent="0.2">
      <c r="A118" s="424"/>
      <c r="B118" s="442" t="s">
        <v>1044</v>
      </c>
      <c r="C118" s="429"/>
      <c r="D118" s="400"/>
      <c r="E118" s="795"/>
      <c r="F118" s="426"/>
    </row>
    <row r="119" spans="1:6" s="423" customFormat="1" x14ac:dyDescent="0.2">
      <c r="A119" s="424"/>
      <c r="B119" s="437" t="s">
        <v>1045</v>
      </c>
      <c r="C119" s="429">
        <v>1</v>
      </c>
      <c r="D119" s="400" t="s">
        <v>65</v>
      </c>
      <c r="E119" s="430"/>
      <c r="F119" s="426">
        <f>C119*E119</f>
        <v>0</v>
      </c>
    </row>
    <row r="120" spans="1:6" s="423" customFormat="1" x14ac:dyDescent="0.2">
      <c r="A120" s="431"/>
      <c r="B120" s="432"/>
      <c r="C120" s="433"/>
      <c r="D120" s="434"/>
      <c r="E120" s="458"/>
      <c r="F120" s="435"/>
    </row>
    <row r="121" spans="1:6" s="423" customFormat="1" x14ac:dyDescent="0.2">
      <c r="A121" s="419"/>
      <c r="B121" s="420"/>
      <c r="C121" s="421"/>
      <c r="D121" s="422"/>
      <c r="E121" s="794"/>
      <c r="F121" s="421"/>
    </row>
    <row r="122" spans="1:6" s="423" customFormat="1" x14ac:dyDescent="0.2">
      <c r="A122" s="424">
        <f>COUNT($A$8:A121)+1</f>
        <v>19</v>
      </c>
      <c r="B122" s="425" t="s">
        <v>1046</v>
      </c>
      <c r="C122" s="263"/>
      <c r="D122" s="400"/>
      <c r="E122" s="795"/>
      <c r="F122" s="426"/>
    </row>
    <row r="123" spans="1:6" s="423" customFormat="1" ht="25.5" x14ac:dyDescent="0.2">
      <c r="A123" s="424"/>
      <c r="B123" s="428" t="s">
        <v>1047</v>
      </c>
      <c r="C123" s="429"/>
      <c r="D123" s="400"/>
      <c r="E123" s="795"/>
      <c r="F123" s="426"/>
    </row>
    <row r="124" spans="1:6" s="423" customFormat="1" x14ac:dyDescent="0.2">
      <c r="A124" s="424"/>
      <c r="B124" s="428"/>
      <c r="C124" s="429">
        <v>1</v>
      </c>
      <c r="D124" s="400" t="s">
        <v>65</v>
      </c>
      <c r="E124" s="430"/>
      <c r="F124" s="426">
        <f>C124*E124</f>
        <v>0</v>
      </c>
    </row>
    <row r="125" spans="1:6" s="423" customFormat="1" x14ac:dyDescent="0.2">
      <c r="A125" s="431"/>
      <c r="B125" s="432"/>
      <c r="C125" s="433"/>
      <c r="D125" s="434"/>
      <c r="E125" s="458"/>
      <c r="F125" s="435"/>
    </row>
    <row r="126" spans="1:6" s="423" customFormat="1" x14ac:dyDescent="0.2">
      <c r="A126" s="436"/>
      <c r="B126" s="445"/>
      <c r="C126" s="438"/>
      <c r="D126" s="444"/>
      <c r="E126" s="796"/>
      <c r="F126" s="439"/>
    </row>
    <row r="127" spans="1:6" s="423" customFormat="1" x14ac:dyDescent="0.2">
      <c r="A127" s="446"/>
      <c r="B127" s="447" t="s">
        <v>1048</v>
      </c>
      <c r="C127" s="448"/>
      <c r="D127" s="449"/>
      <c r="E127" s="798" t="s">
        <v>1049</v>
      </c>
      <c r="F127" s="450">
        <f>SUM(F7:F126)</f>
        <v>0</v>
      </c>
    </row>
  </sheetData>
  <sheetProtection sheet="1" formatCells="0" formatColumns="0" formatRows="0" selectLockedCells="1" sort="0"/>
  <pageMargins left="0.78740157480314965" right="0.78740157480314965" top="0.86614173228346458" bottom="0.74803149606299213" header="0.31496062992125984" footer="0.31496062992125984"/>
  <pageSetup paperSize="9" scale="97" fitToHeight="0" orientation="portrait" r:id="rId1"/>
  <headerFooter alignWithMargins="0">
    <oddHeader>&amp;L&amp;"Arial,Navadno"&amp;8ENERGETIKA LJUBLJANA d.o.o.
SEKTOR ZA INVESTICIJE IN RAZVOJ - SLUŽBA ZA PROJEKTIRANJE
št. projekta: 33/C-4327</oddHeader>
    <oddFooter>&amp;C&amp;"Arial,Navadno"&amp;P</oddFooter>
  </headerFooter>
  <rowBreaks count="2" manualBreakCount="2">
    <brk id="41" max="5" man="1"/>
    <brk id="85" max="5"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F17"/>
  <sheetViews>
    <sheetView view="pageBreakPreview" zoomScaleNormal="100" zoomScaleSheetLayoutView="100" workbookViewId="0">
      <selection activeCell="E10" sqref="E10"/>
    </sheetView>
  </sheetViews>
  <sheetFormatPr defaultColWidth="9.140625" defaultRowHeight="12.75" x14ac:dyDescent="0.25"/>
  <cols>
    <col min="1" max="1" width="5.7109375" style="411" customWidth="1"/>
    <col min="2" max="2" width="50.7109375" style="451" customWidth="1"/>
    <col min="3" max="3" width="7.7109375" style="413" customWidth="1"/>
    <col min="4" max="4" width="4.7109375" style="414" customWidth="1"/>
    <col min="5" max="5" width="7.28515625" style="792" customWidth="1"/>
    <col min="6" max="6" width="7.28515625" style="413" customWidth="1"/>
    <col min="7" max="16384" width="9.140625" style="414"/>
  </cols>
  <sheetData>
    <row r="1" spans="1:6" x14ac:dyDescent="0.25">
      <c r="A1" s="409"/>
      <c r="B1" s="410"/>
      <c r="C1" s="411"/>
      <c r="D1" s="412"/>
    </row>
    <row r="2" spans="1:6" x14ac:dyDescent="0.25">
      <c r="A2" s="409" t="s">
        <v>1050</v>
      </c>
      <c r="B2" s="410" t="s">
        <v>34</v>
      </c>
      <c r="C2" s="411"/>
      <c r="D2" s="412"/>
    </row>
    <row r="3" spans="1:6" x14ac:dyDescent="0.25">
      <c r="A3" s="409"/>
      <c r="B3" s="410" t="s">
        <v>975</v>
      </c>
      <c r="C3" s="411"/>
      <c r="D3" s="412"/>
    </row>
    <row r="4" spans="1:6" x14ac:dyDescent="0.25">
      <c r="A4" s="409"/>
      <c r="B4" s="410" t="s">
        <v>976</v>
      </c>
      <c r="C4" s="411"/>
      <c r="D4" s="412"/>
    </row>
    <row r="5" spans="1:6" ht="76.5" x14ac:dyDescent="0.25">
      <c r="A5" s="415" t="s">
        <v>977</v>
      </c>
      <c r="B5" s="416" t="s">
        <v>978</v>
      </c>
      <c r="C5" s="417" t="s">
        <v>979</v>
      </c>
      <c r="D5" s="417" t="s">
        <v>980</v>
      </c>
      <c r="E5" s="793" t="s">
        <v>981</v>
      </c>
      <c r="F5" s="418" t="s">
        <v>982</v>
      </c>
    </row>
    <row r="6" spans="1:6" x14ac:dyDescent="0.2">
      <c r="A6" s="452"/>
      <c r="B6" s="453"/>
      <c r="C6" s="454"/>
      <c r="D6" s="455"/>
      <c r="E6" s="799"/>
      <c r="F6" s="457"/>
    </row>
    <row r="7" spans="1:6" x14ac:dyDescent="0.2">
      <c r="A7" s="424">
        <f>COUNT(#REF!)+1</f>
        <v>1</v>
      </c>
      <c r="B7" s="425" t="s">
        <v>1051</v>
      </c>
      <c r="C7" s="429"/>
      <c r="D7" s="400"/>
      <c r="E7" s="795"/>
      <c r="F7" s="263"/>
    </row>
    <row r="8" spans="1:6" ht="38.25" x14ac:dyDescent="0.2">
      <c r="A8" s="424"/>
      <c r="B8" s="428" t="s">
        <v>1052</v>
      </c>
      <c r="C8" s="429"/>
      <c r="D8" s="400"/>
      <c r="E8" s="795"/>
      <c r="F8" s="263"/>
    </row>
    <row r="9" spans="1:6" ht="51" x14ac:dyDescent="0.2">
      <c r="A9" s="424"/>
      <c r="B9" s="428" t="s">
        <v>1053</v>
      </c>
      <c r="C9" s="429"/>
      <c r="D9" s="400"/>
      <c r="E9" s="795"/>
      <c r="F9" s="263"/>
    </row>
    <row r="10" spans="1:6" ht="14.25" x14ac:dyDescent="0.2">
      <c r="A10" s="424"/>
      <c r="B10" s="428"/>
      <c r="C10" s="429">
        <v>0.5</v>
      </c>
      <c r="D10" s="400" t="s">
        <v>1054</v>
      </c>
      <c r="E10" s="430"/>
      <c r="F10" s="426">
        <f>C10*E10</f>
        <v>0</v>
      </c>
    </row>
    <row r="11" spans="1:6" x14ac:dyDescent="0.2">
      <c r="A11" s="431"/>
      <c r="B11" s="432"/>
      <c r="C11" s="433"/>
      <c r="D11" s="434"/>
      <c r="E11" s="458"/>
      <c r="F11" s="435"/>
    </row>
    <row r="12" spans="1:6" x14ac:dyDescent="0.2">
      <c r="A12" s="459"/>
      <c r="B12" s="453"/>
      <c r="C12" s="454"/>
      <c r="D12" s="455"/>
      <c r="E12" s="799"/>
      <c r="F12" s="456"/>
    </row>
    <row r="13" spans="1:6" x14ac:dyDescent="0.2">
      <c r="A13" s="424">
        <f>COUNT($A$6:A12)+1</f>
        <v>2</v>
      </c>
      <c r="B13" s="425" t="s">
        <v>1055</v>
      </c>
      <c r="C13" s="429"/>
      <c r="D13" s="400"/>
      <c r="E13" s="795"/>
      <c r="F13" s="263"/>
    </row>
    <row r="14" spans="1:6" x14ac:dyDescent="0.2">
      <c r="A14" s="460"/>
      <c r="B14" s="428" t="s">
        <v>1056</v>
      </c>
      <c r="C14" s="429"/>
      <c r="D14" s="400"/>
      <c r="E14" s="795"/>
      <c r="F14" s="263"/>
    </row>
    <row r="15" spans="1:6" ht="14.25" x14ac:dyDescent="0.2">
      <c r="A15" s="460"/>
      <c r="B15" s="428"/>
      <c r="C15" s="429">
        <v>2</v>
      </c>
      <c r="D15" s="400" t="s">
        <v>994</v>
      </c>
      <c r="E15" s="430"/>
      <c r="F15" s="426">
        <f>C15*E15</f>
        <v>0</v>
      </c>
    </row>
    <row r="16" spans="1:6" x14ac:dyDescent="0.2">
      <c r="A16" s="461"/>
      <c r="B16" s="432"/>
      <c r="C16" s="433"/>
      <c r="D16" s="434"/>
      <c r="E16" s="458"/>
      <c r="F16" s="435"/>
    </row>
    <row r="17" spans="1:6" x14ac:dyDescent="0.25">
      <c r="A17" s="446"/>
      <c r="B17" s="447" t="s">
        <v>573</v>
      </c>
      <c r="C17" s="448"/>
      <c r="D17" s="449"/>
      <c r="E17" s="798" t="s">
        <v>1049</v>
      </c>
      <c r="F17" s="450">
        <f>SUM(F6:F16)</f>
        <v>0</v>
      </c>
    </row>
  </sheetData>
  <sheetProtection sheet="1" formatCells="0" formatColumns="0" formatRows="0" selectLockedCells="1" sort="0"/>
  <pageMargins left="0.78740157480314965" right="0.78740157480314965" top="0.86614173228346458" bottom="0.74803149606299213" header="0.31496062992125984" footer="0.31496062992125984"/>
  <pageSetup paperSize="9" fitToHeight="0" orientation="portrait" r:id="rId1"/>
  <headerFooter alignWithMargins="0">
    <oddHeader>&amp;L&amp;"Arial,Navadno"&amp;8ENERGETIKA LJUBLJANA d.o.o.
SEKTOR ZA INVESTICIJE IN RAZVOJ - SLUŽBA ZA PROJEKTIRANJE
št. projekta: 33/C-4327</oddHeader>
    <oddFooter>&amp;C&amp;"Arial,Navadno"&amp;P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F66"/>
  <sheetViews>
    <sheetView view="pageBreakPreview" zoomScaleNormal="100" zoomScaleSheetLayoutView="100" workbookViewId="0">
      <selection activeCell="E27" sqref="E27"/>
    </sheetView>
  </sheetViews>
  <sheetFormatPr defaultColWidth="32.85546875" defaultRowHeight="12.75" x14ac:dyDescent="0.2"/>
  <cols>
    <col min="1" max="1" width="5.42578125" style="342" customWidth="1"/>
    <col min="2" max="2" width="38.7109375" style="343" customWidth="1"/>
    <col min="3" max="3" width="8.140625" style="339" customWidth="1"/>
    <col min="4" max="4" width="7.42578125" style="340" customWidth="1"/>
    <col min="5" max="5" width="12" style="800" customWidth="1"/>
    <col min="6" max="6" width="14.28515625" style="341" customWidth="1"/>
    <col min="7" max="16384" width="32.85546875" style="336"/>
  </cols>
  <sheetData>
    <row r="1" spans="1:2" ht="20.100000000000001" customHeight="1" x14ac:dyDescent="0.2">
      <c r="A1" s="337" t="s">
        <v>634</v>
      </c>
      <c r="B1" s="338"/>
    </row>
    <row r="2" spans="1:2" ht="14.1" customHeight="1" x14ac:dyDescent="0.2">
      <c r="A2" s="342" t="s">
        <v>635</v>
      </c>
    </row>
    <row r="3" spans="1:2" ht="15" customHeight="1" x14ac:dyDescent="0.2">
      <c r="A3" s="342" t="s">
        <v>636</v>
      </c>
    </row>
    <row r="4" spans="1:2" ht="15" customHeight="1" x14ac:dyDescent="0.2">
      <c r="A4" s="342" t="s">
        <v>637</v>
      </c>
    </row>
    <row r="5" spans="1:2" ht="15" customHeight="1" x14ac:dyDescent="0.2">
      <c r="A5" s="342" t="s">
        <v>638</v>
      </c>
    </row>
    <row r="6" spans="1:2" ht="15" customHeight="1" x14ac:dyDescent="0.2">
      <c r="A6" s="342" t="s">
        <v>639</v>
      </c>
    </row>
    <row r="7" spans="1:2" ht="15" customHeight="1" x14ac:dyDescent="0.2">
      <c r="A7" s="342" t="s">
        <v>640</v>
      </c>
    </row>
    <row r="8" spans="1:2" ht="15" customHeight="1" x14ac:dyDescent="0.2">
      <c r="A8" s="342" t="s">
        <v>641</v>
      </c>
    </row>
    <row r="9" spans="1:2" ht="15" customHeight="1" x14ac:dyDescent="0.2">
      <c r="A9" s="342" t="s">
        <v>642</v>
      </c>
    </row>
    <row r="10" spans="1:2" ht="15" customHeight="1" x14ac:dyDescent="0.2">
      <c r="A10" s="342" t="s">
        <v>643</v>
      </c>
    </row>
    <row r="11" spans="1:2" ht="15" customHeight="1" x14ac:dyDescent="0.2">
      <c r="A11" s="342" t="s">
        <v>644</v>
      </c>
    </row>
    <row r="12" spans="1:2" ht="15" customHeight="1" x14ac:dyDescent="0.2">
      <c r="A12" s="342" t="s">
        <v>645</v>
      </c>
    </row>
    <row r="13" spans="1:2" ht="15" customHeight="1" x14ac:dyDescent="0.2">
      <c r="A13" s="342" t="s">
        <v>646</v>
      </c>
    </row>
    <row r="14" spans="1:2" ht="15" customHeight="1" x14ac:dyDescent="0.2">
      <c r="A14" s="342" t="s">
        <v>647</v>
      </c>
    </row>
    <row r="15" spans="1:2" ht="15" customHeight="1" x14ac:dyDescent="0.2">
      <c r="A15" s="342" t="s">
        <v>648</v>
      </c>
    </row>
    <row r="16" spans="1:2" ht="15" customHeight="1" x14ac:dyDescent="0.2">
      <c r="A16" s="342" t="s">
        <v>649</v>
      </c>
    </row>
    <row r="17" spans="1:6" ht="15" customHeight="1" x14ac:dyDescent="0.2">
      <c r="A17" s="342" t="s">
        <v>638</v>
      </c>
    </row>
    <row r="18" spans="1:6" ht="15" customHeight="1" x14ac:dyDescent="0.2">
      <c r="A18" s="342" t="s">
        <v>650</v>
      </c>
    </row>
    <row r="19" spans="1:6" ht="15" customHeight="1" x14ac:dyDescent="0.2">
      <c r="A19" s="342" t="s">
        <v>651</v>
      </c>
    </row>
    <row r="20" spans="1:6" ht="15" customHeight="1" x14ac:dyDescent="0.2">
      <c r="A20" s="342" t="s">
        <v>652</v>
      </c>
    </row>
    <row r="21" spans="1:6" ht="15" customHeight="1" x14ac:dyDescent="0.2"/>
    <row r="22" spans="1:6" ht="15" customHeight="1" x14ac:dyDescent="0.2">
      <c r="A22" s="342" t="s">
        <v>653</v>
      </c>
    </row>
    <row r="23" spans="1:6" ht="15" customHeight="1" x14ac:dyDescent="0.2">
      <c r="A23" s="342" t="s">
        <v>654</v>
      </c>
    </row>
    <row r="24" spans="1:6" ht="15" customHeight="1" x14ac:dyDescent="0.2">
      <c r="A24" s="342" t="s">
        <v>655</v>
      </c>
    </row>
    <row r="25" spans="1:6" ht="15" customHeight="1" x14ac:dyDescent="0.2"/>
    <row r="26" spans="1:6" ht="25.5" x14ac:dyDescent="0.2">
      <c r="A26" s="344" t="s">
        <v>656</v>
      </c>
      <c r="B26" s="344" t="s">
        <v>657</v>
      </c>
      <c r="C26" s="345" t="s">
        <v>658</v>
      </c>
      <c r="D26" s="346" t="s">
        <v>659</v>
      </c>
      <c r="E26" s="801" t="s">
        <v>616</v>
      </c>
      <c r="F26" s="347" t="s">
        <v>617</v>
      </c>
    </row>
    <row r="27" spans="1:6" ht="38.25" x14ac:dyDescent="0.2">
      <c r="A27" s="348">
        <v>1</v>
      </c>
      <c r="B27" s="349" t="s">
        <v>618</v>
      </c>
      <c r="C27" s="350" t="s">
        <v>660</v>
      </c>
      <c r="D27" s="351">
        <v>13.8</v>
      </c>
      <c r="E27" s="802"/>
      <c r="F27" s="352">
        <f>D27*E27</f>
        <v>0</v>
      </c>
    </row>
    <row r="28" spans="1:6" ht="51" x14ac:dyDescent="0.2">
      <c r="A28" s="353">
        <v>2</v>
      </c>
      <c r="B28" s="354" t="s">
        <v>619</v>
      </c>
      <c r="C28" s="355" t="s">
        <v>661</v>
      </c>
      <c r="D28" s="356">
        <v>3</v>
      </c>
      <c r="E28" s="803"/>
      <c r="F28" s="357">
        <f t="shared" ref="F28:F40" si="0">D28*E28</f>
        <v>0</v>
      </c>
    </row>
    <row r="29" spans="1:6" ht="51" x14ac:dyDescent="0.2">
      <c r="A29" s="353">
        <v>3</v>
      </c>
      <c r="B29" s="354" t="s">
        <v>620</v>
      </c>
      <c r="C29" s="355" t="s">
        <v>662</v>
      </c>
      <c r="E29" s="803"/>
      <c r="F29" s="357">
        <f t="shared" si="0"/>
        <v>0</v>
      </c>
    </row>
    <row r="30" spans="1:6" ht="76.5" x14ac:dyDescent="0.2">
      <c r="A30" s="353">
        <v>4</v>
      </c>
      <c r="B30" s="354" t="s">
        <v>621</v>
      </c>
      <c r="C30" s="339" t="s">
        <v>622</v>
      </c>
      <c r="D30" s="340">
        <v>4.97</v>
      </c>
      <c r="F30" s="357">
        <f>D30*E30</f>
        <v>0</v>
      </c>
    </row>
    <row r="31" spans="1:6" ht="127.5" x14ac:dyDescent="0.2">
      <c r="A31" s="342">
        <v>5</v>
      </c>
      <c r="B31" s="343" t="s">
        <v>623</v>
      </c>
      <c r="C31" s="339" t="s">
        <v>622</v>
      </c>
      <c r="D31" s="358">
        <v>18.5</v>
      </c>
      <c r="F31" s="357">
        <f>D31*E31</f>
        <v>0</v>
      </c>
    </row>
    <row r="32" spans="1:6" ht="51" x14ac:dyDescent="0.2">
      <c r="A32" s="359">
        <v>6</v>
      </c>
      <c r="B32" s="343" t="s">
        <v>624</v>
      </c>
      <c r="C32" s="339" t="s">
        <v>625</v>
      </c>
      <c r="D32" s="358">
        <v>6.9</v>
      </c>
      <c r="F32" s="357">
        <f>D32*E32</f>
        <v>0</v>
      </c>
    </row>
    <row r="33" spans="1:6" ht="51" x14ac:dyDescent="0.2">
      <c r="A33" s="342">
        <v>7</v>
      </c>
      <c r="B33" s="343" t="s">
        <v>626</v>
      </c>
      <c r="C33" s="339" t="s">
        <v>86</v>
      </c>
      <c r="D33" s="358">
        <v>13.8</v>
      </c>
      <c r="F33" s="357">
        <f t="shared" si="0"/>
        <v>0</v>
      </c>
    </row>
    <row r="34" spans="1:6" ht="63.75" x14ac:dyDescent="0.2">
      <c r="A34" s="353">
        <v>8</v>
      </c>
      <c r="B34" s="354" t="s">
        <v>627</v>
      </c>
      <c r="C34" s="355" t="s">
        <v>661</v>
      </c>
      <c r="D34" s="356">
        <v>1</v>
      </c>
      <c r="E34" s="803"/>
      <c r="F34" s="357">
        <f t="shared" si="0"/>
        <v>0</v>
      </c>
    </row>
    <row r="35" spans="1:6" ht="51" x14ac:dyDescent="0.2">
      <c r="A35" s="353">
        <v>9</v>
      </c>
      <c r="B35" s="360" t="s">
        <v>628</v>
      </c>
      <c r="C35" s="355" t="s">
        <v>661</v>
      </c>
      <c r="D35" s="356">
        <v>1</v>
      </c>
      <c r="E35" s="803"/>
      <c r="F35" s="357">
        <f t="shared" si="0"/>
        <v>0</v>
      </c>
    </row>
    <row r="36" spans="1:6" ht="25.5" x14ac:dyDescent="0.2">
      <c r="A36" s="353">
        <v>10</v>
      </c>
      <c r="B36" s="343" t="s">
        <v>663</v>
      </c>
      <c r="C36" s="355" t="s">
        <v>661</v>
      </c>
      <c r="D36" s="356">
        <v>1</v>
      </c>
      <c r="E36" s="803"/>
      <c r="F36" s="357">
        <f t="shared" si="0"/>
        <v>0</v>
      </c>
    </row>
    <row r="37" spans="1:6" ht="25.5" x14ac:dyDescent="0.2">
      <c r="A37" s="353">
        <v>11</v>
      </c>
      <c r="B37" s="360" t="s">
        <v>629</v>
      </c>
      <c r="C37" s="355" t="s">
        <v>664</v>
      </c>
      <c r="D37" s="361">
        <v>13.8</v>
      </c>
      <c r="E37" s="803"/>
      <c r="F37" s="357">
        <f t="shared" si="0"/>
        <v>0</v>
      </c>
    </row>
    <row r="38" spans="1:6" ht="36.950000000000003" customHeight="1" x14ac:dyDescent="0.2">
      <c r="A38" s="353">
        <v>12</v>
      </c>
      <c r="B38" s="360" t="s">
        <v>630</v>
      </c>
      <c r="C38" s="355" t="s">
        <v>664</v>
      </c>
      <c r="D38" s="361">
        <v>13.8</v>
      </c>
      <c r="E38" s="803"/>
      <c r="F38" s="357">
        <f t="shared" si="0"/>
        <v>0</v>
      </c>
    </row>
    <row r="39" spans="1:6" ht="140.25" x14ac:dyDescent="0.2">
      <c r="A39" s="353">
        <v>13</v>
      </c>
      <c r="B39" s="360" t="s">
        <v>631</v>
      </c>
      <c r="C39" s="355" t="s">
        <v>665</v>
      </c>
      <c r="D39" s="361">
        <v>3.65</v>
      </c>
      <c r="E39" s="803"/>
      <c r="F39" s="357">
        <f>D39*E39</f>
        <v>0</v>
      </c>
    </row>
    <row r="40" spans="1:6" ht="51" x14ac:dyDescent="0.2">
      <c r="A40" s="353">
        <v>14</v>
      </c>
      <c r="B40" s="360" t="s">
        <v>632</v>
      </c>
      <c r="C40" s="355" t="s">
        <v>665</v>
      </c>
      <c r="D40" s="361">
        <v>14.85</v>
      </c>
      <c r="E40" s="803"/>
      <c r="F40" s="357">
        <f t="shared" si="0"/>
        <v>0</v>
      </c>
    </row>
    <row r="42" spans="1:6" x14ac:dyDescent="0.2">
      <c r="B42" s="362" t="s">
        <v>633</v>
      </c>
      <c r="C42" s="363"/>
      <c r="D42" s="364"/>
      <c r="E42" s="804"/>
      <c r="F42" s="365">
        <f>SUM(F27:F41)</f>
        <v>0</v>
      </c>
    </row>
    <row r="54" spans="2:6" x14ac:dyDescent="0.2">
      <c r="B54" s="366"/>
      <c r="F54" s="367"/>
    </row>
    <row r="55" spans="2:6" x14ac:dyDescent="0.2">
      <c r="B55" s="366"/>
      <c r="F55" s="367"/>
    </row>
    <row r="56" spans="2:6" x14ac:dyDescent="0.2">
      <c r="B56" s="366"/>
      <c r="F56" s="367"/>
    </row>
    <row r="57" spans="2:6" x14ac:dyDescent="0.2">
      <c r="B57" s="366"/>
      <c r="F57" s="367"/>
    </row>
    <row r="58" spans="2:6" x14ac:dyDescent="0.2">
      <c r="B58" s="366"/>
      <c r="F58" s="367"/>
    </row>
    <row r="59" spans="2:6" x14ac:dyDescent="0.2">
      <c r="B59" s="366"/>
      <c r="F59" s="367"/>
    </row>
    <row r="60" spans="2:6" x14ac:dyDescent="0.2">
      <c r="B60" s="366"/>
      <c r="F60" s="367"/>
    </row>
    <row r="61" spans="2:6" x14ac:dyDescent="0.2">
      <c r="B61" s="366"/>
      <c r="F61" s="367"/>
    </row>
    <row r="62" spans="2:6" x14ac:dyDescent="0.2">
      <c r="B62" s="366"/>
      <c r="F62" s="367"/>
    </row>
    <row r="63" spans="2:6" x14ac:dyDescent="0.2">
      <c r="B63" s="366"/>
      <c r="F63" s="367"/>
    </row>
    <row r="64" spans="2:6" x14ac:dyDescent="0.2">
      <c r="B64" s="366"/>
      <c r="F64" s="367"/>
    </row>
    <row r="65" spans="2:6" x14ac:dyDescent="0.2">
      <c r="B65" s="366"/>
      <c r="F65" s="367"/>
    </row>
    <row r="66" spans="2:6" x14ac:dyDescent="0.2">
      <c r="B66" s="366"/>
      <c r="E66" s="805"/>
      <c r="F66" s="367"/>
    </row>
  </sheetData>
  <sheetProtection sheet="1" formatCells="0" formatColumns="0" formatRows="0" selectLockedCells="1" sort="0"/>
  <pageMargins left="0.67" right="0.31496062992125984" top="0.74803149606299213" bottom="0.74803149606299213" header="0.31496062992125984" footer="0.31496062992125984"/>
  <pageSetup paperSize="9" orientation="portrait" r:id="rId1"/>
  <rowBreaks count="2" manualBreakCount="2">
    <brk id="25" max="5" man="1"/>
    <brk id="37"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501"/>
  <sheetViews>
    <sheetView view="pageBreakPreview" zoomScaleNormal="100" zoomScaleSheetLayoutView="100" workbookViewId="0">
      <selection activeCell="D12" sqref="D12"/>
    </sheetView>
  </sheetViews>
  <sheetFormatPr defaultColWidth="9" defaultRowHeight="16.5" x14ac:dyDescent="0.3"/>
  <cols>
    <col min="1" max="1" width="5.85546875" style="43" customWidth="1"/>
    <col min="2" max="2" width="82.42578125" style="44" customWidth="1"/>
    <col min="3" max="3" width="5" style="35" customWidth="1"/>
    <col min="4" max="4" width="7.42578125" style="35" customWidth="1"/>
    <col min="5" max="5" width="11.42578125" style="35" customWidth="1"/>
    <col min="6" max="8" width="26.28515625" style="35" customWidth="1"/>
    <col min="9" max="11" width="9" style="35"/>
    <col min="12" max="12" width="7.140625" style="35" customWidth="1"/>
    <col min="13" max="16384" width="9" style="35"/>
  </cols>
  <sheetData>
    <row r="1" spans="1:6" x14ac:dyDescent="0.3">
      <c r="A1" s="38"/>
      <c r="B1" s="33"/>
      <c r="C1" s="38"/>
      <c r="D1" s="38"/>
      <c r="E1" s="38"/>
      <c r="F1" s="38"/>
    </row>
    <row r="3" spans="1:6" ht="18.75" thickBot="1" x14ac:dyDescent="0.35">
      <c r="A3" s="39" t="s">
        <v>94</v>
      </c>
      <c r="B3" s="40" t="s">
        <v>34</v>
      </c>
    </row>
    <row r="4" spans="1:6" ht="16.5" customHeight="1" thickTop="1" x14ac:dyDescent="0.3">
      <c r="A4" s="8"/>
      <c r="B4" s="24"/>
    </row>
    <row r="5" spans="1:6" x14ac:dyDescent="0.3">
      <c r="A5" s="35"/>
      <c r="B5" s="41" t="s">
        <v>40</v>
      </c>
      <c r="C5" s="244"/>
      <c r="D5" s="244"/>
      <c r="E5" s="244"/>
      <c r="F5" s="244"/>
    </row>
    <row r="6" spans="1:6" x14ac:dyDescent="0.3">
      <c r="A6" s="135"/>
      <c r="B6" s="135"/>
      <c r="C6" s="244"/>
      <c r="D6" s="244"/>
      <c r="E6" s="244"/>
      <c r="F6" s="244"/>
    </row>
    <row r="7" spans="1:6" s="245" customFormat="1" ht="31.5" customHeight="1" x14ac:dyDescent="0.25">
      <c r="A7" s="16"/>
      <c r="B7" s="135" t="s">
        <v>41</v>
      </c>
      <c r="C7" s="135"/>
      <c r="D7" s="135"/>
      <c r="E7" s="135"/>
      <c r="F7" s="135"/>
    </row>
    <row r="8" spans="1:6" s="245" customFormat="1" ht="44.25" customHeight="1" x14ac:dyDescent="0.25">
      <c r="A8" s="16"/>
      <c r="B8" s="135" t="s">
        <v>42</v>
      </c>
      <c r="C8" s="135"/>
      <c r="D8" s="135"/>
      <c r="E8" s="135"/>
      <c r="F8" s="135"/>
    </row>
    <row r="9" spans="1:6" s="245" customFormat="1" ht="45" customHeight="1" x14ac:dyDescent="0.2">
      <c r="A9" s="16"/>
      <c r="B9" s="135" t="s">
        <v>43</v>
      </c>
      <c r="C9" s="15"/>
      <c r="D9" s="15"/>
      <c r="E9" s="15"/>
      <c r="F9" s="15"/>
    </row>
    <row r="10" spans="1:6" s="245" customFormat="1" ht="30.75" customHeight="1" x14ac:dyDescent="0.2">
      <c r="A10" s="16"/>
      <c r="B10" s="135" t="s">
        <v>44</v>
      </c>
      <c r="C10" s="15"/>
      <c r="D10" s="15"/>
      <c r="E10" s="15"/>
      <c r="F10" s="15"/>
    </row>
    <row r="11" spans="1:6" s="245" customFormat="1" ht="18" x14ac:dyDescent="0.2">
      <c r="A11" s="16"/>
      <c r="B11" s="135" t="s">
        <v>45</v>
      </c>
      <c r="C11" s="13"/>
      <c r="D11" s="13"/>
      <c r="E11" s="13"/>
      <c r="F11" s="13"/>
    </row>
    <row r="12" spans="1:6" s="245" customFormat="1" ht="18" x14ac:dyDescent="0.2">
      <c r="A12" s="16"/>
      <c r="B12" s="135" t="s">
        <v>46</v>
      </c>
      <c r="C12" s="13"/>
      <c r="D12" s="13"/>
      <c r="E12" s="13"/>
      <c r="F12" s="13"/>
    </row>
    <row r="13" spans="1:6" s="245" customFormat="1" ht="18" x14ac:dyDescent="0.2">
      <c r="A13" s="16"/>
      <c r="B13" s="135" t="s">
        <v>47</v>
      </c>
      <c r="C13" s="13"/>
      <c r="D13" s="13"/>
      <c r="E13" s="13"/>
      <c r="F13" s="13"/>
    </row>
    <row r="14" spans="1:6" s="245" customFormat="1" ht="18" x14ac:dyDescent="0.2">
      <c r="A14" s="16"/>
      <c r="B14" s="135" t="s">
        <v>48</v>
      </c>
      <c r="C14" s="13"/>
      <c r="D14" s="13"/>
      <c r="E14" s="13"/>
      <c r="F14" s="13"/>
    </row>
    <row r="15" spans="1:6" s="245" customFormat="1" ht="18" x14ac:dyDescent="0.2">
      <c r="A15" s="16"/>
      <c r="B15" s="135" t="s">
        <v>49</v>
      </c>
      <c r="C15" s="13"/>
      <c r="D15" s="13"/>
      <c r="E15" s="13"/>
      <c r="F15" s="13"/>
    </row>
    <row r="16" spans="1:6" s="245" customFormat="1" ht="18" x14ac:dyDescent="0.2">
      <c r="A16" s="16"/>
      <c r="B16" s="135" t="s">
        <v>50</v>
      </c>
      <c r="C16" s="13"/>
      <c r="D16" s="13"/>
      <c r="E16" s="13"/>
      <c r="F16" s="13"/>
    </row>
    <row r="17" spans="1:7" s="245" customFormat="1" ht="18" x14ac:dyDescent="0.2">
      <c r="A17" s="16"/>
      <c r="B17" s="135" t="s">
        <v>51</v>
      </c>
      <c r="C17" s="13"/>
      <c r="D17" s="13"/>
      <c r="E17" s="13"/>
      <c r="F17" s="13"/>
    </row>
    <row r="18" spans="1:7" s="245" customFormat="1" ht="18" x14ac:dyDescent="0.2">
      <c r="A18" s="16"/>
      <c r="B18" s="135" t="s">
        <v>52</v>
      </c>
      <c r="C18" s="13"/>
      <c r="D18" s="13"/>
      <c r="E18" s="13"/>
      <c r="F18" s="13"/>
    </row>
    <row r="19" spans="1:7" s="245" customFormat="1" ht="18" x14ac:dyDescent="0.2">
      <c r="A19" s="16"/>
      <c r="B19" s="135" t="s">
        <v>53</v>
      </c>
      <c r="C19" s="13"/>
      <c r="D19" s="13"/>
      <c r="E19" s="13"/>
      <c r="F19" s="13"/>
    </row>
    <row r="20" spans="1:7" s="245" customFormat="1" ht="18" x14ac:dyDescent="0.2">
      <c r="A20" s="16"/>
      <c r="B20" s="135" t="s">
        <v>54</v>
      </c>
      <c r="C20" s="13"/>
      <c r="D20" s="13"/>
      <c r="E20" s="13"/>
      <c r="F20" s="13"/>
    </row>
    <row r="21" spans="1:7" s="245" customFormat="1" ht="18" x14ac:dyDescent="0.2">
      <c r="A21" s="16"/>
      <c r="B21" s="135" t="s">
        <v>55</v>
      </c>
      <c r="C21" s="13"/>
      <c r="D21" s="13"/>
      <c r="E21" s="13"/>
      <c r="F21" s="13"/>
    </row>
    <row r="22" spans="1:7" s="245" customFormat="1" ht="18" x14ac:dyDescent="0.2">
      <c r="A22" s="16"/>
      <c r="B22" s="135" t="s">
        <v>56</v>
      </c>
      <c r="C22" s="13"/>
      <c r="D22" s="13"/>
      <c r="E22" s="13"/>
      <c r="F22" s="13"/>
    </row>
    <row r="23" spans="1:7" s="245" customFormat="1" ht="18" x14ac:dyDescent="0.2">
      <c r="A23" s="16"/>
      <c r="B23" s="135" t="s">
        <v>57</v>
      </c>
      <c r="C23" s="13"/>
      <c r="D23" s="13"/>
      <c r="E23" s="13"/>
      <c r="F23" s="13"/>
    </row>
    <row r="24" spans="1:7" s="245" customFormat="1" ht="18" x14ac:dyDescent="0.2">
      <c r="A24" s="16"/>
      <c r="B24" s="135" t="s">
        <v>58</v>
      </c>
      <c r="C24" s="13"/>
      <c r="D24" s="13"/>
      <c r="E24" s="13"/>
      <c r="F24" s="13"/>
    </row>
    <row r="25" spans="1:7" s="245" customFormat="1" ht="18" x14ac:dyDescent="0.2">
      <c r="A25" s="16"/>
      <c r="B25" s="135" t="s">
        <v>59</v>
      </c>
      <c r="C25" s="13"/>
      <c r="D25" s="13"/>
      <c r="E25" s="13"/>
      <c r="F25" s="13"/>
    </row>
    <row r="26" spans="1:7" s="245" customFormat="1" ht="18" x14ac:dyDescent="0.2">
      <c r="A26" s="16"/>
      <c r="B26" s="135" t="s">
        <v>60</v>
      </c>
      <c r="C26" s="13"/>
      <c r="D26" s="13"/>
      <c r="E26" s="13"/>
      <c r="F26" s="13"/>
    </row>
    <row r="27" spans="1:7" s="245" customFormat="1" ht="18" x14ac:dyDescent="0.2">
      <c r="A27" s="16"/>
      <c r="B27" s="135" t="s">
        <v>61</v>
      </c>
      <c r="C27" s="13"/>
      <c r="D27" s="13"/>
      <c r="E27" s="13"/>
      <c r="F27" s="13"/>
    </row>
    <row r="28" spans="1:7" ht="15.75" customHeight="1" x14ac:dyDescent="0.3">
      <c r="A28" s="8"/>
      <c r="B28" s="25"/>
      <c r="C28" s="14"/>
      <c r="D28" s="14"/>
      <c r="E28" s="14"/>
      <c r="F28" s="14"/>
    </row>
    <row r="29" spans="1:7" s="168" customFormat="1" ht="17.25" customHeight="1" x14ac:dyDescent="0.3">
      <c r="A29" s="35"/>
      <c r="B29" s="42"/>
      <c r="C29" s="35"/>
      <c r="D29" s="35"/>
      <c r="E29" s="35"/>
      <c r="F29" s="35"/>
      <c r="G29" s="35"/>
    </row>
    <row r="30" spans="1:7" s="168" customFormat="1" x14ac:dyDescent="0.3">
      <c r="A30" s="35"/>
      <c r="B30" s="42"/>
      <c r="C30" s="35"/>
      <c r="D30" s="35"/>
      <c r="E30" s="35"/>
      <c r="F30" s="35"/>
      <c r="G30" s="35"/>
    </row>
    <row r="31" spans="1:7" s="168" customFormat="1" x14ac:dyDescent="0.3">
      <c r="A31" s="35"/>
      <c r="B31" s="42"/>
      <c r="C31" s="35"/>
      <c r="D31" s="35"/>
      <c r="E31" s="35"/>
      <c r="F31" s="35"/>
      <c r="G31" s="35"/>
    </row>
    <row r="32" spans="1:7" s="168" customFormat="1" x14ac:dyDescent="0.3">
      <c r="A32" s="35"/>
      <c r="B32" s="42"/>
      <c r="C32" s="35"/>
      <c r="D32" s="35"/>
      <c r="E32" s="35"/>
      <c r="F32" s="35"/>
      <c r="G32" s="35"/>
    </row>
    <row r="33" spans="1:7" s="168" customFormat="1" x14ac:dyDescent="0.3">
      <c r="A33" s="35"/>
      <c r="B33" s="42"/>
      <c r="C33" s="35"/>
      <c r="D33" s="35"/>
      <c r="E33" s="35"/>
      <c r="F33" s="35"/>
      <c r="G33" s="35"/>
    </row>
    <row r="34" spans="1:7" s="168" customFormat="1" x14ac:dyDescent="0.3">
      <c r="A34" s="35"/>
      <c r="B34" s="42"/>
      <c r="C34" s="35"/>
      <c r="D34" s="35"/>
      <c r="E34" s="35"/>
      <c r="F34" s="35"/>
      <c r="G34" s="35"/>
    </row>
    <row r="35" spans="1:7" s="168" customFormat="1" x14ac:dyDescent="0.3">
      <c r="A35" s="35"/>
      <c r="B35" s="42"/>
      <c r="C35" s="35"/>
      <c r="D35" s="35"/>
      <c r="E35" s="35"/>
      <c r="F35" s="35"/>
      <c r="G35" s="35"/>
    </row>
    <row r="36" spans="1:7" s="168" customFormat="1" x14ac:dyDescent="0.3">
      <c r="A36" s="35"/>
      <c r="B36" s="42"/>
      <c r="C36" s="35"/>
      <c r="D36" s="35"/>
      <c r="E36" s="35"/>
      <c r="F36" s="35"/>
      <c r="G36" s="35"/>
    </row>
    <row r="37" spans="1:7" s="168" customFormat="1" x14ac:dyDescent="0.3">
      <c r="A37" s="35"/>
      <c r="B37" s="42"/>
      <c r="C37" s="35"/>
      <c r="D37" s="35"/>
      <c r="E37" s="35"/>
      <c r="F37" s="35"/>
      <c r="G37" s="35"/>
    </row>
    <row r="38" spans="1:7" s="168" customFormat="1" x14ac:dyDescent="0.3">
      <c r="A38" s="35"/>
      <c r="B38" s="42"/>
      <c r="C38" s="35"/>
      <c r="D38" s="35"/>
      <c r="E38" s="35"/>
      <c r="F38" s="35"/>
      <c r="G38" s="35"/>
    </row>
    <row r="39" spans="1:7" x14ac:dyDescent="0.3">
      <c r="C39" s="246"/>
      <c r="D39" s="246"/>
      <c r="E39" s="246"/>
      <c r="F39" s="246"/>
    </row>
    <row r="40" spans="1:7" x14ac:dyDescent="0.3">
      <c r="C40" s="246"/>
      <c r="D40" s="246"/>
      <c r="E40" s="246"/>
      <c r="F40" s="246"/>
    </row>
    <row r="41" spans="1:7" x14ac:dyDescent="0.3">
      <c r="C41" s="246"/>
      <c r="D41" s="246"/>
      <c r="E41" s="246"/>
      <c r="F41" s="246"/>
    </row>
    <row r="42" spans="1:7" x14ac:dyDescent="0.3">
      <c r="C42" s="246"/>
      <c r="D42" s="246"/>
      <c r="E42" s="246"/>
      <c r="F42" s="246"/>
    </row>
    <row r="43" spans="1:7" x14ac:dyDescent="0.3">
      <c r="C43" s="246"/>
      <c r="D43" s="246"/>
      <c r="E43" s="246"/>
      <c r="F43" s="246"/>
    </row>
    <row r="44" spans="1:7" x14ac:dyDescent="0.3">
      <c r="C44" s="246"/>
      <c r="D44" s="246"/>
      <c r="E44" s="246"/>
      <c r="F44" s="246"/>
    </row>
    <row r="45" spans="1:7" x14ac:dyDescent="0.3">
      <c r="C45" s="246"/>
      <c r="D45" s="246"/>
      <c r="E45" s="246"/>
      <c r="F45" s="246"/>
    </row>
    <row r="46" spans="1:7" x14ac:dyDescent="0.3">
      <c r="C46" s="246"/>
      <c r="D46" s="246"/>
      <c r="E46" s="246"/>
      <c r="F46" s="246"/>
    </row>
    <row r="47" spans="1:7" x14ac:dyDescent="0.3">
      <c r="C47" s="246"/>
      <c r="D47" s="246"/>
      <c r="E47" s="246"/>
      <c r="F47" s="246"/>
    </row>
    <row r="48" spans="1:7" x14ac:dyDescent="0.3">
      <c r="C48" s="246"/>
      <c r="D48" s="246"/>
      <c r="E48" s="246"/>
      <c r="F48" s="246"/>
    </row>
    <row r="49" spans="3:6" x14ac:dyDescent="0.3">
      <c r="C49" s="246"/>
      <c r="D49" s="246"/>
      <c r="E49" s="246"/>
      <c r="F49" s="246"/>
    </row>
    <row r="50" spans="3:6" x14ac:dyDescent="0.3">
      <c r="C50" s="246"/>
      <c r="D50" s="246"/>
      <c r="E50" s="246"/>
      <c r="F50" s="246"/>
    </row>
    <row r="51" spans="3:6" x14ac:dyDescent="0.3">
      <c r="C51" s="246"/>
      <c r="D51" s="246"/>
      <c r="E51" s="246"/>
      <c r="F51" s="246"/>
    </row>
    <row r="52" spans="3:6" x14ac:dyDescent="0.3">
      <c r="C52" s="246"/>
      <c r="D52" s="246"/>
      <c r="E52" s="246"/>
      <c r="F52" s="246"/>
    </row>
    <row r="53" spans="3:6" x14ac:dyDescent="0.3">
      <c r="C53" s="246"/>
      <c r="D53" s="246"/>
      <c r="E53" s="246"/>
      <c r="F53" s="246"/>
    </row>
    <row r="54" spans="3:6" x14ac:dyDescent="0.3">
      <c r="C54" s="246"/>
      <c r="D54" s="246"/>
      <c r="E54" s="246"/>
      <c r="F54" s="246"/>
    </row>
    <row r="55" spans="3:6" x14ac:dyDescent="0.3">
      <c r="C55" s="246"/>
      <c r="D55" s="246"/>
      <c r="E55" s="246"/>
      <c r="F55" s="246"/>
    </row>
    <row r="56" spans="3:6" x14ac:dyDescent="0.3">
      <c r="C56" s="246"/>
      <c r="D56" s="246"/>
      <c r="E56" s="246"/>
      <c r="F56" s="246"/>
    </row>
    <row r="57" spans="3:6" x14ac:dyDescent="0.3">
      <c r="C57" s="246"/>
      <c r="D57" s="246"/>
      <c r="E57" s="246"/>
      <c r="F57" s="246"/>
    </row>
    <row r="58" spans="3:6" x14ac:dyDescent="0.3">
      <c r="C58" s="246"/>
      <c r="D58" s="246"/>
      <c r="E58" s="246"/>
      <c r="F58" s="246"/>
    </row>
    <row r="59" spans="3:6" x14ac:dyDescent="0.3">
      <c r="C59" s="246"/>
      <c r="D59" s="246"/>
      <c r="E59" s="246"/>
      <c r="F59" s="246"/>
    </row>
    <row r="60" spans="3:6" x14ac:dyDescent="0.3">
      <c r="C60" s="246"/>
      <c r="D60" s="246"/>
      <c r="E60" s="246"/>
      <c r="F60" s="246"/>
    </row>
    <row r="61" spans="3:6" x14ac:dyDescent="0.3">
      <c r="C61" s="246"/>
      <c r="D61" s="246"/>
      <c r="E61" s="246"/>
      <c r="F61" s="246"/>
    </row>
    <row r="62" spans="3:6" x14ac:dyDescent="0.3">
      <c r="C62" s="246"/>
      <c r="D62" s="246"/>
      <c r="E62" s="246"/>
      <c r="F62" s="246"/>
    </row>
    <row r="63" spans="3:6" x14ac:dyDescent="0.3">
      <c r="C63" s="246"/>
      <c r="D63" s="246"/>
      <c r="E63" s="246"/>
      <c r="F63" s="246"/>
    </row>
    <row r="64" spans="3:6" x14ac:dyDescent="0.3">
      <c r="C64" s="246"/>
      <c r="D64" s="246"/>
      <c r="E64" s="246"/>
      <c r="F64" s="246"/>
    </row>
    <row r="65" spans="3:6" x14ac:dyDescent="0.3">
      <c r="C65" s="246"/>
      <c r="D65" s="246"/>
      <c r="E65" s="246"/>
      <c r="F65" s="246"/>
    </row>
    <row r="66" spans="3:6" x14ac:dyDescent="0.3">
      <c r="C66" s="246"/>
      <c r="D66" s="246"/>
      <c r="E66" s="246"/>
      <c r="F66" s="246"/>
    </row>
    <row r="67" spans="3:6" x14ac:dyDescent="0.3">
      <c r="C67" s="246"/>
      <c r="D67" s="246"/>
      <c r="E67" s="246"/>
      <c r="F67" s="246"/>
    </row>
    <row r="68" spans="3:6" x14ac:dyDescent="0.3">
      <c r="C68" s="246"/>
      <c r="D68" s="246"/>
      <c r="E68" s="246"/>
      <c r="F68" s="246"/>
    </row>
    <row r="69" spans="3:6" x14ac:dyDescent="0.3">
      <c r="C69" s="246"/>
      <c r="D69" s="246"/>
      <c r="E69" s="246"/>
      <c r="F69" s="246"/>
    </row>
    <row r="70" spans="3:6" x14ac:dyDescent="0.3">
      <c r="C70" s="246"/>
      <c r="D70" s="246"/>
      <c r="E70" s="246"/>
      <c r="F70" s="246"/>
    </row>
    <row r="71" spans="3:6" x14ac:dyDescent="0.3">
      <c r="C71" s="246"/>
      <c r="D71" s="246"/>
      <c r="E71" s="246"/>
      <c r="F71" s="246"/>
    </row>
    <row r="72" spans="3:6" x14ac:dyDescent="0.3">
      <c r="C72" s="246"/>
      <c r="D72" s="246"/>
      <c r="E72" s="246"/>
      <c r="F72" s="246"/>
    </row>
    <row r="73" spans="3:6" x14ac:dyDescent="0.3">
      <c r="C73" s="246"/>
      <c r="D73" s="246"/>
      <c r="E73" s="246"/>
      <c r="F73" s="246"/>
    </row>
    <row r="74" spans="3:6" x14ac:dyDescent="0.3">
      <c r="C74" s="246"/>
      <c r="D74" s="246"/>
      <c r="E74" s="246"/>
      <c r="F74" s="246"/>
    </row>
    <row r="75" spans="3:6" x14ac:dyDescent="0.3">
      <c r="C75" s="246"/>
      <c r="D75" s="246"/>
      <c r="E75" s="246"/>
      <c r="F75" s="246"/>
    </row>
    <row r="76" spans="3:6" x14ac:dyDescent="0.3">
      <c r="C76" s="246"/>
      <c r="D76" s="246"/>
      <c r="E76" s="246"/>
      <c r="F76" s="246"/>
    </row>
    <row r="77" spans="3:6" x14ac:dyDescent="0.3">
      <c r="C77" s="246"/>
      <c r="D77" s="246"/>
      <c r="E77" s="246"/>
      <c r="F77" s="246"/>
    </row>
    <row r="78" spans="3:6" x14ac:dyDescent="0.3">
      <c r="C78" s="246"/>
      <c r="D78" s="246"/>
      <c r="E78" s="246"/>
      <c r="F78" s="246"/>
    </row>
    <row r="79" spans="3:6" x14ac:dyDescent="0.3">
      <c r="C79" s="246"/>
      <c r="D79" s="246"/>
      <c r="E79" s="246"/>
      <c r="F79" s="246"/>
    </row>
    <row r="80" spans="3:6" x14ac:dyDescent="0.3">
      <c r="C80" s="246"/>
      <c r="D80" s="246"/>
      <c r="E80" s="246"/>
      <c r="F80" s="246"/>
    </row>
    <row r="81" spans="3:6" x14ac:dyDescent="0.3">
      <c r="C81" s="246"/>
      <c r="D81" s="246"/>
      <c r="E81" s="246"/>
      <c r="F81" s="246"/>
    </row>
    <row r="82" spans="3:6" x14ac:dyDescent="0.3">
      <c r="C82" s="246"/>
      <c r="D82" s="246"/>
      <c r="E82" s="246"/>
      <c r="F82" s="246"/>
    </row>
    <row r="83" spans="3:6" x14ac:dyDescent="0.3">
      <c r="C83" s="246"/>
      <c r="D83" s="246"/>
      <c r="E83" s="246"/>
      <c r="F83" s="246"/>
    </row>
    <row r="84" spans="3:6" x14ac:dyDescent="0.3">
      <c r="C84" s="246"/>
      <c r="D84" s="246"/>
      <c r="E84" s="246"/>
      <c r="F84" s="246"/>
    </row>
    <row r="85" spans="3:6" x14ac:dyDescent="0.3">
      <c r="C85" s="246"/>
      <c r="D85" s="246"/>
      <c r="E85" s="246"/>
      <c r="F85" s="246"/>
    </row>
    <row r="86" spans="3:6" x14ac:dyDescent="0.3">
      <c r="C86" s="246"/>
      <c r="D86" s="246"/>
      <c r="E86" s="246"/>
      <c r="F86" s="246"/>
    </row>
    <row r="87" spans="3:6" x14ac:dyDescent="0.3">
      <c r="C87" s="246"/>
      <c r="D87" s="246"/>
      <c r="E87" s="246"/>
      <c r="F87" s="246"/>
    </row>
    <row r="88" spans="3:6" x14ac:dyDescent="0.3">
      <c r="C88" s="246"/>
      <c r="D88" s="246"/>
      <c r="E88" s="246"/>
      <c r="F88" s="246"/>
    </row>
    <row r="89" spans="3:6" x14ac:dyDescent="0.3">
      <c r="C89" s="246"/>
      <c r="D89" s="246"/>
      <c r="E89" s="246"/>
      <c r="F89" s="246"/>
    </row>
    <row r="90" spans="3:6" x14ac:dyDescent="0.3">
      <c r="C90" s="246"/>
      <c r="D90" s="246"/>
      <c r="E90" s="246"/>
      <c r="F90" s="246"/>
    </row>
    <row r="91" spans="3:6" x14ac:dyDescent="0.3">
      <c r="C91" s="246"/>
      <c r="D91" s="246"/>
      <c r="E91" s="246"/>
      <c r="F91" s="246"/>
    </row>
    <row r="92" spans="3:6" x14ac:dyDescent="0.3">
      <c r="C92" s="246"/>
      <c r="D92" s="246"/>
      <c r="E92" s="246"/>
      <c r="F92" s="246"/>
    </row>
    <row r="93" spans="3:6" x14ac:dyDescent="0.3">
      <c r="C93" s="246"/>
      <c r="D93" s="246"/>
      <c r="E93" s="246"/>
      <c r="F93" s="246"/>
    </row>
    <row r="94" spans="3:6" x14ac:dyDescent="0.3">
      <c r="C94" s="246"/>
      <c r="D94" s="246"/>
      <c r="E94" s="246"/>
      <c r="F94" s="246"/>
    </row>
    <row r="95" spans="3:6" x14ac:dyDescent="0.3">
      <c r="C95" s="246"/>
      <c r="D95" s="246"/>
      <c r="E95" s="246"/>
      <c r="F95" s="246"/>
    </row>
    <row r="96" spans="3:6" x14ac:dyDescent="0.3">
      <c r="C96" s="246"/>
      <c r="D96" s="246"/>
      <c r="E96" s="246"/>
      <c r="F96" s="246"/>
    </row>
    <row r="97" spans="3:6" x14ac:dyDescent="0.3">
      <c r="C97" s="246"/>
      <c r="D97" s="246"/>
      <c r="E97" s="246"/>
      <c r="F97" s="246"/>
    </row>
    <row r="98" spans="3:6" x14ac:dyDescent="0.3">
      <c r="C98" s="246"/>
      <c r="D98" s="246"/>
      <c r="E98" s="246"/>
      <c r="F98" s="246"/>
    </row>
    <row r="99" spans="3:6" x14ac:dyDescent="0.3">
      <c r="C99" s="246"/>
      <c r="D99" s="246"/>
      <c r="E99" s="246"/>
      <c r="F99" s="246"/>
    </row>
    <row r="100" spans="3:6" x14ac:dyDescent="0.3">
      <c r="C100" s="246"/>
      <c r="D100" s="246"/>
      <c r="E100" s="246"/>
      <c r="F100" s="246"/>
    </row>
    <row r="101" spans="3:6" x14ac:dyDescent="0.3">
      <c r="C101" s="246"/>
      <c r="D101" s="246"/>
      <c r="E101" s="246"/>
      <c r="F101" s="246"/>
    </row>
    <row r="102" spans="3:6" x14ac:dyDescent="0.3">
      <c r="C102" s="246"/>
      <c r="D102" s="246"/>
      <c r="E102" s="246"/>
      <c r="F102" s="246"/>
    </row>
    <row r="103" spans="3:6" x14ac:dyDescent="0.3">
      <c r="C103" s="246"/>
      <c r="D103" s="246"/>
      <c r="E103" s="246"/>
      <c r="F103" s="246"/>
    </row>
    <row r="104" spans="3:6" x14ac:dyDescent="0.3">
      <c r="C104" s="246"/>
      <c r="D104" s="246"/>
      <c r="E104" s="246"/>
      <c r="F104" s="246"/>
    </row>
    <row r="105" spans="3:6" x14ac:dyDescent="0.3">
      <c r="C105" s="246"/>
      <c r="D105" s="246"/>
      <c r="E105" s="246"/>
      <c r="F105" s="246"/>
    </row>
    <row r="106" spans="3:6" x14ac:dyDescent="0.3">
      <c r="C106" s="246"/>
      <c r="D106" s="246"/>
      <c r="E106" s="246"/>
      <c r="F106" s="246"/>
    </row>
    <row r="107" spans="3:6" x14ac:dyDescent="0.3">
      <c r="C107" s="246"/>
      <c r="D107" s="246"/>
      <c r="E107" s="246"/>
      <c r="F107" s="246"/>
    </row>
    <row r="108" spans="3:6" x14ac:dyDescent="0.3">
      <c r="C108" s="246"/>
      <c r="D108" s="246"/>
      <c r="E108" s="246"/>
      <c r="F108" s="246"/>
    </row>
    <row r="109" spans="3:6" x14ac:dyDescent="0.3">
      <c r="C109" s="246"/>
      <c r="D109" s="246"/>
      <c r="E109" s="246"/>
      <c r="F109" s="246"/>
    </row>
    <row r="110" spans="3:6" x14ac:dyDescent="0.3">
      <c r="C110" s="246"/>
      <c r="D110" s="246"/>
      <c r="E110" s="246"/>
      <c r="F110" s="246"/>
    </row>
    <row r="111" spans="3:6" x14ac:dyDescent="0.3">
      <c r="C111" s="246"/>
      <c r="D111" s="246"/>
      <c r="E111" s="246"/>
      <c r="F111" s="246"/>
    </row>
    <row r="112" spans="3:6" x14ac:dyDescent="0.3">
      <c r="C112" s="246"/>
      <c r="D112" s="246"/>
      <c r="E112" s="246"/>
      <c r="F112" s="246"/>
    </row>
    <row r="113" spans="3:6" x14ac:dyDescent="0.3">
      <c r="C113" s="246"/>
      <c r="D113" s="246"/>
      <c r="E113" s="246"/>
      <c r="F113" s="246"/>
    </row>
    <row r="114" spans="3:6" x14ac:dyDescent="0.3">
      <c r="C114" s="246"/>
      <c r="D114" s="246"/>
      <c r="E114" s="246"/>
      <c r="F114" s="246"/>
    </row>
    <row r="115" spans="3:6" x14ac:dyDescent="0.3">
      <c r="C115" s="246"/>
      <c r="D115" s="246"/>
      <c r="E115" s="246"/>
      <c r="F115" s="246"/>
    </row>
    <row r="116" spans="3:6" x14ac:dyDescent="0.3">
      <c r="C116" s="246"/>
      <c r="D116" s="246"/>
      <c r="E116" s="246"/>
      <c r="F116" s="246"/>
    </row>
    <row r="117" spans="3:6" x14ac:dyDescent="0.3">
      <c r="C117" s="246"/>
      <c r="D117" s="246"/>
      <c r="E117" s="246"/>
      <c r="F117" s="246"/>
    </row>
    <row r="118" spans="3:6" x14ac:dyDescent="0.3">
      <c r="C118" s="246"/>
      <c r="D118" s="246"/>
      <c r="E118" s="246"/>
      <c r="F118" s="246"/>
    </row>
    <row r="119" spans="3:6" x14ac:dyDescent="0.3">
      <c r="C119" s="246"/>
      <c r="D119" s="246"/>
      <c r="E119" s="246"/>
      <c r="F119" s="246"/>
    </row>
    <row r="120" spans="3:6" x14ac:dyDescent="0.3">
      <c r="C120" s="246"/>
      <c r="D120" s="246"/>
      <c r="E120" s="246"/>
      <c r="F120" s="246"/>
    </row>
    <row r="121" spans="3:6" x14ac:dyDescent="0.3">
      <c r="C121" s="246"/>
      <c r="D121" s="246"/>
      <c r="E121" s="246"/>
      <c r="F121" s="246"/>
    </row>
    <row r="122" spans="3:6" x14ac:dyDescent="0.3">
      <c r="C122" s="246"/>
      <c r="D122" s="246"/>
      <c r="E122" s="246"/>
      <c r="F122" s="246"/>
    </row>
    <row r="123" spans="3:6" x14ac:dyDescent="0.3">
      <c r="C123" s="246"/>
      <c r="D123" s="246"/>
      <c r="E123" s="246"/>
      <c r="F123" s="246"/>
    </row>
    <row r="124" spans="3:6" x14ac:dyDescent="0.3">
      <c r="C124" s="246"/>
      <c r="D124" s="246"/>
      <c r="E124" s="246"/>
      <c r="F124" s="246"/>
    </row>
    <row r="125" spans="3:6" x14ac:dyDescent="0.3">
      <c r="C125" s="246"/>
      <c r="D125" s="246"/>
      <c r="E125" s="246"/>
      <c r="F125" s="246"/>
    </row>
    <row r="126" spans="3:6" x14ac:dyDescent="0.3">
      <c r="C126" s="246"/>
      <c r="D126" s="246"/>
      <c r="E126" s="246"/>
      <c r="F126" s="246"/>
    </row>
    <row r="127" spans="3:6" x14ac:dyDescent="0.3">
      <c r="C127" s="246"/>
      <c r="D127" s="246"/>
      <c r="E127" s="246"/>
      <c r="F127" s="246"/>
    </row>
    <row r="128" spans="3:6" x14ac:dyDescent="0.3">
      <c r="C128" s="246"/>
      <c r="D128" s="246"/>
      <c r="E128" s="246"/>
      <c r="F128" s="246"/>
    </row>
    <row r="129" spans="3:6" x14ac:dyDescent="0.3">
      <c r="C129" s="246"/>
      <c r="D129" s="246"/>
      <c r="E129" s="246"/>
      <c r="F129" s="246"/>
    </row>
    <row r="130" spans="3:6" x14ac:dyDescent="0.3">
      <c r="C130" s="246"/>
      <c r="D130" s="246"/>
      <c r="E130" s="246"/>
      <c r="F130" s="246"/>
    </row>
    <row r="131" spans="3:6" x14ac:dyDescent="0.3">
      <c r="C131" s="246"/>
      <c r="D131" s="246"/>
      <c r="E131" s="246"/>
      <c r="F131" s="246"/>
    </row>
    <row r="132" spans="3:6" x14ac:dyDescent="0.3">
      <c r="C132" s="246"/>
      <c r="D132" s="246"/>
      <c r="E132" s="246"/>
      <c r="F132" s="246"/>
    </row>
    <row r="133" spans="3:6" x14ac:dyDescent="0.3">
      <c r="C133" s="246"/>
      <c r="D133" s="246"/>
      <c r="E133" s="246"/>
      <c r="F133" s="246"/>
    </row>
    <row r="134" spans="3:6" x14ac:dyDescent="0.3">
      <c r="C134" s="246"/>
      <c r="D134" s="246"/>
      <c r="E134" s="246"/>
      <c r="F134" s="246"/>
    </row>
    <row r="135" spans="3:6" x14ac:dyDescent="0.3">
      <c r="C135" s="246"/>
      <c r="D135" s="246"/>
      <c r="E135" s="246"/>
      <c r="F135" s="246"/>
    </row>
    <row r="136" spans="3:6" x14ac:dyDescent="0.3">
      <c r="C136" s="246"/>
      <c r="D136" s="246"/>
      <c r="E136" s="246"/>
      <c r="F136" s="246"/>
    </row>
    <row r="137" spans="3:6" x14ac:dyDescent="0.3">
      <c r="C137" s="246"/>
      <c r="D137" s="246"/>
      <c r="E137" s="246"/>
      <c r="F137" s="246"/>
    </row>
    <row r="138" spans="3:6" x14ac:dyDescent="0.3">
      <c r="C138" s="246"/>
      <c r="D138" s="246"/>
      <c r="E138" s="246"/>
      <c r="F138" s="246"/>
    </row>
    <row r="139" spans="3:6" x14ac:dyDescent="0.3">
      <c r="C139" s="246"/>
      <c r="D139" s="246"/>
      <c r="E139" s="246"/>
      <c r="F139" s="246"/>
    </row>
    <row r="140" spans="3:6" x14ac:dyDescent="0.3">
      <c r="C140" s="246"/>
      <c r="D140" s="246"/>
      <c r="E140" s="246"/>
      <c r="F140" s="246"/>
    </row>
    <row r="141" spans="3:6" x14ac:dyDescent="0.3">
      <c r="C141" s="246"/>
      <c r="D141" s="246"/>
      <c r="E141" s="246"/>
      <c r="F141" s="246"/>
    </row>
    <row r="142" spans="3:6" x14ac:dyDescent="0.3">
      <c r="C142" s="246"/>
      <c r="D142" s="246"/>
      <c r="E142" s="246"/>
      <c r="F142" s="246"/>
    </row>
    <row r="143" spans="3:6" x14ac:dyDescent="0.3">
      <c r="C143" s="246"/>
      <c r="D143" s="246"/>
      <c r="E143" s="246"/>
      <c r="F143" s="246"/>
    </row>
    <row r="144" spans="3:6" x14ac:dyDescent="0.3">
      <c r="C144" s="246"/>
      <c r="D144" s="246"/>
      <c r="E144" s="246"/>
      <c r="F144" s="246"/>
    </row>
    <row r="145" spans="3:6" x14ac:dyDescent="0.3">
      <c r="C145" s="246"/>
      <c r="D145" s="246"/>
      <c r="E145" s="246"/>
      <c r="F145" s="246"/>
    </row>
    <row r="146" spans="3:6" x14ac:dyDescent="0.3">
      <c r="C146" s="246"/>
      <c r="D146" s="246"/>
      <c r="E146" s="246"/>
      <c r="F146" s="246"/>
    </row>
    <row r="147" spans="3:6" x14ac:dyDescent="0.3">
      <c r="C147" s="246"/>
      <c r="D147" s="246"/>
      <c r="E147" s="246"/>
      <c r="F147" s="246"/>
    </row>
    <row r="148" spans="3:6" x14ac:dyDescent="0.3">
      <c r="C148" s="246"/>
      <c r="D148" s="246"/>
      <c r="E148" s="246"/>
      <c r="F148" s="246"/>
    </row>
    <row r="149" spans="3:6" x14ac:dyDescent="0.3">
      <c r="C149" s="246"/>
      <c r="D149" s="246"/>
      <c r="E149" s="246"/>
      <c r="F149" s="246"/>
    </row>
    <row r="150" spans="3:6" x14ac:dyDescent="0.3">
      <c r="C150" s="246"/>
      <c r="D150" s="246"/>
      <c r="E150" s="246"/>
      <c r="F150" s="246"/>
    </row>
    <row r="151" spans="3:6" x14ac:dyDescent="0.3">
      <c r="C151" s="246"/>
      <c r="D151" s="246"/>
      <c r="E151" s="246"/>
      <c r="F151" s="246"/>
    </row>
    <row r="152" spans="3:6" x14ac:dyDescent="0.3">
      <c r="C152" s="246"/>
      <c r="D152" s="246"/>
      <c r="E152" s="246"/>
      <c r="F152" s="246"/>
    </row>
    <row r="153" spans="3:6" x14ac:dyDescent="0.3">
      <c r="C153" s="246"/>
      <c r="D153" s="246"/>
      <c r="E153" s="246"/>
      <c r="F153" s="246"/>
    </row>
    <row r="154" spans="3:6" x14ac:dyDescent="0.3">
      <c r="C154" s="246"/>
      <c r="D154" s="246"/>
      <c r="E154" s="246"/>
      <c r="F154" s="246"/>
    </row>
    <row r="155" spans="3:6" x14ac:dyDescent="0.3">
      <c r="C155" s="246"/>
      <c r="D155" s="246"/>
      <c r="E155" s="246"/>
      <c r="F155" s="246"/>
    </row>
    <row r="156" spans="3:6" x14ac:dyDescent="0.3">
      <c r="C156" s="246"/>
      <c r="D156" s="246"/>
      <c r="E156" s="246"/>
      <c r="F156" s="246"/>
    </row>
    <row r="157" spans="3:6" x14ac:dyDescent="0.3">
      <c r="C157" s="246"/>
      <c r="D157" s="246"/>
      <c r="E157" s="246"/>
      <c r="F157" s="246"/>
    </row>
    <row r="158" spans="3:6" x14ac:dyDescent="0.3">
      <c r="C158" s="246"/>
      <c r="D158" s="246"/>
      <c r="E158" s="246"/>
      <c r="F158" s="246"/>
    </row>
    <row r="159" spans="3:6" x14ac:dyDescent="0.3">
      <c r="C159" s="246"/>
      <c r="D159" s="246"/>
      <c r="E159" s="246"/>
      <c r="F159" s="246"/>
    </row>
    <row r="160" spans="3:6" x14ac:dyDescent="0.3">
      <c r="C160" s="246"/>
      <c r="D160" s="246"/>
      <c r="E160" s="246"/>
      <c r="F160" s="246"/>
    </row>
    <row r="161" spans="3:6" x14ac:dyDescent="0.3">
      <c r="C161" s="246"/>
      <c r="D161" s="246"/>
      <c r="E161" s="246"/>
      <c r="F161" s="246"/>
    </row>
    <row r="162" spans="3:6" x14ac:dyDescent="0.3">
      <c r="C162" s="246"/>
      <c r="D162" s="246"/>
      <c r="E162" s="246"/>
      <c r="F162" s="246"/>
    </row>
    <row r="163" spans="3:6" x14ac:dyDescent="0.3">
      <c r="C163" s="246"/>
      <c r="D163" s="246"/>
      <c r="E163" s="246"/>
      <c r="F163" s="246"/>
    </row>
    <row r="164" spans="3:6" x14ac:dyDescent="0.3">
      <c r="C164" s="246"/>
      <c r="D164" s="246"/>
      <c r="E164" s="246"/>
      <c r="F164" s="246"/>
    </row>
    <row r="165" spans="3:6" x14ac:dyDescent="0.3">
      <c r="C165" s="246"/>
      <c r="D165" s="246"/>
      <c r="E165" s="246"/>
      <c r="F165" s="246"/>
    </row>
    <row r="166" spans="3:6" x14ac:dyDescent="0.3">
      <c r="C166" s="246"/>
      <c r="D166" s="246"/>
      <c r="E166" s="246"/>
      <c r="F166" s="246"/>
    </row>
    <row r="167" spans="3:6" x14ac:dyDescent="0.3">
      <c r="C167" s="246"/>
      <c r="D167" s="246"/>
      <c r="E167" s="246"/>
      <c r="F167" s="246"/>
    </row>
    <row r="168" spans="3:6" x14ac:dyDescent="0.3">
      <c r="C168" s="246"/>
      <c r="D168" s="246"/>
      <c r="E168" s="246"/>
      <c r="F168" s="246"/>
    </row>
    <row r="169" spans="3:6" x14ac:dyDescent="0.3">
      <c r="C169" s="246"/>
      <c r="D169" s="246"/>
      <c r="E169" s="246"/>
      <c r="F169" s="246"/>
    </row>
    <row r="170" spans="3:6" x14ac:dyDescent="0.3">
      <c r="C170" s="246"/>
      <c r="D170" s="246"/>
      <c r="E170" s="246"/>
      <c r="F170" s="246"/>
    </row>
    <row r="171" spans="3:6" x14ac:dyDescent="0.3">
      <c r="C171" s="246"/>
      <c r="D171" s="246"/>
      <c r="E171" s="246"/>
      <c r="F171" s="246"/>
    </row>
    <row r="172" spans="3:6" x14ac:dyDescent="0.3">
      <c r="C172" s="246"/>
      <c r="D172" s="246"/>
      <c r="E172" s="246"/>
      <c r="F172" s="246"/>
    </row>
    <row r="173" spans="3:6" x14ac:dyDescent="0.3">
      <c r="C173" s="246"/>
      <c r="D173" s="246"/>
      <c r="E173" s="246"/>
      <c r="F173" s="246"/>
    </row>
    <row r="174" spans="3:6" x14ac:dyDescent="0.3">
      <c r="C174" s="246"/>
      <c r="D174" s="246"/>
      <c r="E174" s="246"/>
      <c r="F174" s="246"/>
    </row>
    <row r="175" spans="3:6" x14ac:dyDescent="0.3">
      <c r="C175" s="246"/>
      <c r="D175" s="246"/>
      <c r="E175" s="246"/>
      <c r="F175" s="246"/>
    </row>
    <row r="176" spans="3:6" x14ac:dyDescent="0.3">
      <c r="C176" s="246"/>
      <c r="D176" s="246"/>
      <c r="E176" s="246"/>
      <c r="F176" s="246"/>
    </row>
    <row r="177" spans="3:6" x14ac:dyDescent="0.3">
      <c r="C177" s="246"/>
      <c r="D177" s="246"/>
      <c r="E177" s="246"/>
      <c r="F177" s="246"/>
    </row>
    <row r="178" spans="3:6" x14ac:dyDescent="0.3">
      <c r="C178" s="246"/>
      <c r="D178" s="246"/>
      <c r="E178" s="246"/>
      <c r="F178" s="246"/>
    </row>
    <row r="179" spans="3:6" x14ac:dyDescent="0.3">
      <c r="C179" s="246"/>
      <c r="D179" s="246"/>
      <c r="E179" s="246"/>
      <c r="F179" s="246"/>
    </row>
    <row r="180" spans="3:6" x14ac:dyDescent="0.3">
      <c r="C180" s="246"/>
      <c r="D180" s="246"/>
      <c r="E180" s="246"/>
      <c r="F180" s="246"/>
    </row>
    <row r="181" spans="3:6" x14ac:dyDescent="0.3">
      <c r="C181" s="246"/>
      <c r="D181" s="246"/>
      <c r="E181" s="246"/>
      <c r="F181" s="246"/>
    </row>
    <row r="182" spans="3:6" x14ac:dyDescent="0.3">
      <c r="C182" s="246"/>
      <c r="D182" s="246"/>
      <c r="E182" s="246"/>
      <c r="F182" s="246"/>
    </row>
    <row r="183" spans="3:6" x14ac:dyDescent="0.3">
      <c r="C183" s="246"/>
      <c r="D183" s="246"/>
      <c r="E183" s="246"/>
      <c r="F183" s="246"/>
    </row>
    <row r="184" spans="3:6" x14ac:dyDescent="0.3">
      <c r="C184" s="246"/>
      <c r="D184" s="246"/>
      <c r="E184" s="246"/>
      <c r="F184" s="246"/>
    </row>
    <row r="185" spans="3:6" x14ac:dyDescent="0.3">
      <c r="C185" s="246"/>
      <c r="D185" s="246"/>
      <c r="E185" s="246"/>
      <c r="F185" s="246"/>
    </row>
    <row r="186" spans="3:6" x14ac:dyDescent="0.3">
      <c r="C186" s="246"/>
      <c r="D186" s="246"/>
      <c r="E186" s="246"/>
      <c r="F186" s="246"/>
    </row>
    <row r="187" spans="3:6" x14ac:dyDescent="0.3">
      <c r="C187" s="246"/>
      <c r="D187" s="246"/>
      <c r="E187" s="246"/>
      <c r="F187" s="246"/>
    </row>
    <row r="188" spans="3:6" x14ac:dyDescent="0.3">
      <c r="C188" s="246"/>
      <c r="D188" s="246"/>
      <c r="E188" s="246"/>
      <c r="F188" s="246"/>
    </row>
    <row r="189" spans="3:6" x14ac:dyDescent="0.3">
      <c r="C189" s="246"/>
      <c r="D189" s="246"/>
      <c r="E189" s="246"/>
      <c r="F189" s="246"/>
    </row>
    <row r="190" spans="3:6" x14ac:dyDescent="0.3">
      <c r="C190" s="246"/>
      <c r="D190" s="246"/>
      <c r="E190" s="246"/>
      <c r="F190" s="246"/>
    </row>
    <row r="191" spans="3:6" x14ac:dyDescent="0.3">
      <c r="C191" s="246"/>
      <c r="D191" s="246"/>
      <c r="E191" s="246"/>
      <c r="F191" s="246"/>
    </row>
    <row r="192" spans="3:6" x14ac:dyDescent="0.3">
      <c r="C192" s="246"/>
      <c r="D192" s="246"/>
      <c r="E192" s="246"/>
      <c r="F192" s="246"/>
    </row>
    <row r="193" spans="3:6" x14ac:dyDescent="0.3">
      <c r="C193" s="246"/>
      <c r="D193" s="246"/>
      <c r="E193" s="246"/>
      <c r="F193" s="246"/>
    </row>
    <row r="194" spans="3:6" x14ac:dyDescent="0.3">
      <c r="C194" s="246"/>
      <c r="D194" s="246"/>
      <c r="E194" s="246"/>
      <c r="F194" s="246"/>
    </row>
    <row r="195" spans="3:6" x14ac:dyDescent="0.3">
      <c r="C195" s="246"/>
      <c r="D195" s="246"/>
      <c r="E195" s="246"/>
      <c r="F195" s="246"/>
    </row>
    <row r="196" spans="3:6" x14ac:dyDescent="0.3">
      <c r="C196" s="246"/>
      <c r="D196" s="246"/>
      <c r="E196" s="246"/>
      <c r="F196" s="246"/>
    </row>
    <row r="197" spans="3:6" x14ac:dyDescent="0.3">
      <c r="C197" s="246"/>
      <c r="D197" s="246"/>
      <c r="E197" s="246"/>
      <c r="F197" s="246"/>
    </row>
    <row r="198" spans="3:6" x14ac:dyDescent="0.3">
      <c r="C198" s="246"/>
      <c r="D198" s="246"/>
      <c r="E198" s="246"/>
      <c r="F198" s="246"/>
    </row>
    <row r="199" spans="3:6" x14ac:dyDescent="0.3">
      <c r="C199" s="246"/>
      <c r="D199" s="246"/>
      <c r="E199" s="246"/>
      <c r="F199" s="246"/>
    </row>
    <row r="200" spans="3:6" x14ac:dyDescent="0.3">
      <c r="C200" s="246"/>
      <c r="D200" s="246"/>
      <c r="E200" s="246"/>
      <c r="F200" s="246"/>
    </row>
    <row r="201" spans="3:6" x14ac:dyDescent="0.3">
      <c r="C201" s="246"/>
      <c r="D201" s="246"/>
      <c r="E201" s="246"/>
      <c r="F201" s="246"/>
    </row>
    <row r="202" spans="3:6" x14ac:dyDescent="0.3">
      <c r="C202" s="246"/>
      <c r="D202" s="246"/>
      <c r="E202" s="246"/>
      <c r="F202" s="246"/>
    </row>
    <row r="203" spans="3:6" x14ac:dyDescent="0.3">
      <c r="C203" s="246"/>
      <c r="D203" s="246"/>
      <c r="E203" s="246"/>
      <c r="F203" s="246"/>
    </row>
    <row r="204" spans="3:6" x14ac:dyDescent="0.3">
      <c r="C204" s="246"/>
      <c r="D204" s="246"/>
      <c r="E204" s="246"/>
      <c r="F204" s="246"/>
    </row>
    <row r="205" spans="3:6" x14ac:dyDescent="0.3">
      <c r="C205" s="246"/>
      <c r="D205" s="246"/>
      <c r="E205" s="246"/>
      <c r="F205" s="246"/>
    </row>
    <row r="206" spans="3:6" x14ac:dyDescent="0.3">
      <c r="C206" s="246"/>
      <c r="D206" s="246"/>
      <c r="E206" s="246"/>
      <c r="F206" s="246"/>
    </row>
    <row r="207" spans="3:6" x14ac:dyDescent="0.3">
      <c r="C207" s="246"/>
      <c r="D207" s="246"/>
      <c r="E207" s="246"/>
      <c r="F207" s="246"/>
    </row>
    <row r="208" spans="3:6" x14ac:dyDescent="0.3">
      <c r="C208" s="246"/>
      <c r="D208" s="246"/>
      <c r="E208" s="246"/>
      <c r="F208" s="246"/>
    </row>
    <row r="209" spans="3:6" x14ac:dyDescent="0.3">
      <c r="C209" s="246"/>
      <c r="D209" s="246"/>
      <c r="E209" s="246"/>
      <c r="F209" s="246"/>
    </row>
    <row r="210" spans="3:6" x14ac:dyDescent="0.3">
      <c r="C210" s="246"/>
      <c r="D210" s="246"/>
      <c r="E210" s="246"/>
      <c r="F210" s="246"/>
    </row>
    <row r="211" spans="3:6" x14ac:dyDescent="0.3">
      <c r="C211" s="246"/>
      <c r="D211" s="246"/>
      <c r="E211" s="246"/>
      <c r="F211" s="246"/>
    </row>
    <row r="212" spans="3:6" x14ac:dyDescent="0.3">
      <c r="C212" s="246"/>
      <c r="D212" s="246"/>
      <c r="E212" s="246"/>
      <c r="F212" s="246"/>
    </row>
    <row r="213" spans="3:6" x14ac:dyDescent="0.3">
      <c r="C213" s="246"/>
      <c r="D213" s="246"/>
      <c r="E213" s="246"/>
      <c r="F213" s="246"/>
    </row>
    <row r="214" spans="3:6" x14ac:dyDescent="0.3">
      <c r="C214" s="246"/>
      <c r="D214" s="246"/>
      <c r="E214" s="246"/>
      <c r="F214" s="246"/>
    </row>
    <row r="215" spans="3:6" x14ac:dyDescent="0.3">
      <c r="C215" s="246"/>
      <c r="D215" s="246"/>
      <c r="E215" s="246"/>
      <c r="F215" s="246"/>
    </row>
    <row r="216" spans="3:6" x14ac:dyDescent="0.3">
      <c r="C216" s="246"/>
      <c r="D216" s="246"/>
      <c r="E216" s="246"/>
      <c r="F216" s="246"/>
    </row>
    <row r="217" spans="3:6" x14ac:dyDescent="0.3">
      <c r="C217" s="246"/>
      <c r="D217" s="246"/>
      <c r="E217" s="246"/>
      <c r="F217" s="246"/>
    </row>
    <row r="218" spans="3:6" x14ac:dyDescent="0.3">
      <c r="C218" s="246"/>
      <c r="D218" s="246"/>
      <c r="E218" s="246"/>
      <c r="F218" s="246"/>
    </row>
    <row r="219" spans="3:6" x14ac:dyDescent="0.3">
      <c r="C219" s="246"/>
      <c r="D219" s="246"/>
      <c r="E219" s="246"/>
      <c r="F219" s="246"/>
    </row>
    <row r="220" spans="3:6" x14ac:dyDescent="0.3">
      <c r="C220" s="246"/>
      <c r="D220" s="246"/>
      <c r="E220" s="246"/>
      <c r="F220" s="246"/>
    </row>
    <row r="221" spans="3:6" x14ac:dyDescent="0.3">
      <c r="C221" s="246"/>
      <c r="D221" s="246"/>
      <c r="E221" s="246"/>
      <c r="F221" s="246"/>
    </row>
    <row r="222" spans="3:6" x14ac:dyDescent="0.3">
      <c r="C222" s="246"/>
      <c r="D222" s="246"/>
      <c r="E222" s="246"/>
      <c r="F222" s="246"/>
    </row>
    <row r="223" spans="3:6" x14ac:dyDescent="0.3">
      <c r="C223" s="246"/>
      <c r="D223" s="246"/>
      <c r="E223" s="246"/>
      <c r="F223" s="246"/>
    </row>
    <row r="224" spans="3:6" x14ac:dyDescent="0.3">
      <c r="C224" s="246"/>
      <c r="D224" s="246"/>
      <c r="E224" s="246"/>
      <c r="F224" s="246"/>
    </row>
    <row r="225" spans="3:6" x14ac:dyDescent="0.3">
      <c r="C225" s="246"/>
      <c r="D225" s="246"/>
      <c r="E225" s="246"/>
      <c r="F225" s="246"/>
    </row>
    <row r="226" spans="3:6" x14ac:dyDescent="0.3">
      <c r="C226" s="246"/>
      <c r="D226" s="246"/>
      <c r="E226" s="246"/>
      <c r="F226" s="246"/>
    </row>
    <row r="227" spans="3:6" x14ac:dyDescent="0.3">
      <c r="C227" s="246"/>
      <c r="D227" s="246"/>
      <c r="E227" s="246"/>
      <c r="F227" s="246"/>
    </row>
    <row r="228" spans="3:6" x14ac:dyDescent="0.3">
      <c r="C228" s="246"/>
      <c r="D228" s="246"/>
      <c r="E228" s="246"/>
      <c r="F228" s="246"/>
    </row>
    <row r="229" spans="3:6" x14ac:dyDescent="0.3">
      <c r="C229" s="246"/>
      <c r="D229" s="246"/>
      <c r="E229" s="246"/>
      <c r="F229" s="246"/>
    </row>
    <row r="230" spans="3:6" x14ac:dyDescent="0.3">
      <c r="C230" s="246"/>
      <c r="D230" s="246"/>
      <c r="E230" s="246"/>
      <c r="F230" s="246"/>
    </row>
    <row r="231" spans="3:6" x14ac:dyDescent="0.3">
      <c r="C231" s="246"/>
      <c r="D231" s="246"/>
      <c r="E231" s="246"/>
      <c r="F231" s="246"/>
    </row>
    <row r="232" spans="3:6" x14ac:dyDescent="0.3">
      <c r="C232" s="246"/>
      <c r="D232" s="246"/>
      <c r="E232" s="246"/>
      <c r="F232" s="246"/>
    </row>
    <row r="233" spans="3:6" x14ac:dyDescent="0.3">
      <c r="C233" s="246"/>
      <c r="D233" s="246"/>
      <c r="E233" s="246"/>
      <c r="F233" s="246"/>
    </row>
    <row r="234" spans="3:6" x14ac:dyDescent="0.3">
      <c r="C234" s="246"/>
      <c r="D234" s="246"/>
      <c r="E234" s="246"/>
      <c r="F234" s="246"/>
    </row>
    <row r="235" spans="3:6" x14ac:dyDescent="0.3">
      <c r="C235" s="246"/>
      <c r="D235" s="246"/>
      <c r="E235" s="246"/>
      <c r="F235" s="246"/>
    </row>
    <row r="236" spans="3:6" x14ac:dyDescent="0.3">
      <c r="C236" s="246"/>
      <c r="D236" s="246"/>
      <c r="E236" s="246"/>
      <c r="F236" s="246"/>
    </row>
    <row r="237" spans="3:6" x14ac:dyDescent="0.3">
      <c r="C237" s="246"/>
      <c r="D237" s="246"/>
      <c r="E237" s="246"/>
      <c r="F237" s="246"/>
    </row>
    <row r="238" spans="3:6" x14ac:dyDescent="0.3">
      <c r="C238" s="246"/>
      <c r="D238" s="246"/>
      <c r="E238" s="246"/>
      <c r="F238" s="246"/>
    </row>
    <row r="239" spans="3:6" x14ac:dyDescent="0.3">
      <c r="C239" s="246"/>
      <c r="D239" s="246"/>
      <c r="E239" s="246"/>
      <c r="F239" s="246"/>
    </row>
    <row r="240" spans="3:6" x14ac:dyDescent="0.3">
      <c r="C240" s="246"/>
      <c r="D240" s="246"/>
      <c r="E240" s="246"/>
      <c r="F240" s="246"/>
    </row>
    <row r="241" spans="3:6" x14ac:dyDescent="0.3">
      <c r="C241" s="246"/>
      <c r="D241" s="246"/>
      <c r="E241" s="246"/>
      <c r="F241" s="246"/>
    </row>
    <row r="242" spans="3:6" x14ac:dyDescent="0.3">
      <c r="C242" s="246"/>
      <c r="D242" s="246"/>
      <c r="E242" s="246"/>
      <c r="F242" s="246"/>
    </row>
    <row r="243" spans="3:6" x14ac:dyDescent="0.3">
      <c r="C243" s="246"/>
      <c r="D243" s="246"/>
      <c r="E243" s="246"/>
      <c r="F243" s="246"/>
    </row>
    <row r="244" spans="3:6" x14ac:dyDescent="0.3">
      <c r="C244" s="246"/>
      <c r="D244" s="246"/>
      <c r="E244" s="246"/>
      <c r="F244" s="246"/>
    </row>
    <row r="245" spans="3:6" x14ac:dyDescent="0.3">
      <c r="C245" s="246"/>
      <c r="D245" s="246"/>
      <c r="E245" s="246"/>
      <c r="F245" s="246"/>
    </row>
    <row r="246" spans="3:6" x14ac:dyDescent="0.3">
      <c r="C246" s="246"/>
      <c r="D246" s="246"/>
      <c r="E246" s="246"/>
      <c r="F246" s="246"/>
    </row>
    <row r="247" spans="3:6" x14ac:dyDescent="0.3">
      <c r="C247" s="246"/>
      <c r="D247" s="246"/>
      <c r="E247" s="246"/>
      <c r="F247" s="246"/>
    </row>
    <row r="248" spans="3:6" x14ac:dyDescent="0.3">
      <c r="C248" s="246"/>
      <c r="D248" s="246"/>
      <c r="E248" s="246"/>
      <c r="F248" s="246"/>
    </row>
    <row r="249" spans="3:6" x14ac:dyDescent="0.3">
      <c r="C249" s="246"/>
      <c r="D249" s="246"/>
      <c r="E249" s="246"/>
      <c r="F249" s="246"/>
    </row>
    <row r="250" spans="3:6" x14ac:dyDescent="0.3">
      <c r="C250" s="246"/>
      <c r="D250" s="246"/>
      <c r="E250" s="246"/>
      <c r="F250" s="246"/>
    </row>
    <row r="251" spans="3:6" x14ac:dyDescent="0.3">
      <c r="C251" s="246"/>
      <c r="D251" s="246"/>
      <c r="E251" s="246"/>
      <c r="F251" s="246"/>
    </row>
    <row r="252" spans="3:6" x14ac:dyDescent="0.3">
      <c r="C252" s="246"/>
      <c r="D252" s="246"/>
      <c r="E252" s="246"/>
      <c r="F252" s="246"/>
    </row>
    <row r="253" spans="3:6" x14ac:dyDescent="0.3">
      <c r="C253" s="246"/>
      <c r="D253" s="246"/>
      <c r="E253" s="246"/>
      <c r="F253" s="246"/>
    </row>
    <row r="254" spans="3:6" x14ac:dyDescent="0.3">
      <c r="C254" s="246"/>
      <c r="D254" s="246"/>
      <c r="E254" s="246"/>
      <c r="F254" s="246"/>
    </row>
    <row r="255" spans="3:6" x14ac:dyDescent="0.3">
      <c r="C255" s="246"/>
      <c r="D255" s="246"/>
      <c r="E255" s="246"/>
      <c r="F255" s="246"/>
    </row>
    <row r="256" spans="3:6" x14ac:dyDescent="0.3">
      <c r="C256" s="246"/>
      <c r="D256" s="246"/>
      <c r="E256" s="246"/>
      <c r="F256" s="246"/>
    </row>
    <row r="257" spans="3:6" x14ac:dyDescent="0.3">
      <c r="C257" s="246"/>
      <c r="D257" s="246"/>
      <c r="E257" s="246"/>
      <c r="F257" s="246"/>
    </row>
    <row r="258" spans="3:6" x14ac:dyDescent="0.3">
      <c r="C258" s="246"/>
      <c r="D258" s="246"/>
      <c r="E258" s="246"/>
      <c r="F258" s="246"/>
    </row>
    <row r="259" spans="3:6" x14ac:dyDescent="0.3">
      <c r="C259" s="246"/>
      <c r="D259" s="246"/>
      <c r="E259" s="246"/>
      <c r="F259" s="246"/>
    </row>
    <row r="260" spans="3:6" x14ac:dyDescent="0.3">
      <c r="C260" s="246"/>
      <c r="D260" s="246"/>
      <c r="E260" s="246"/>
      <c r="F260" s="246"/>
    </row>
    <row r="261" spans="3:6" x14ac:dyDescent="0.3">
      <c r="C261" s="246"/>
      <c r="D261" s="246"/>
      <c r="E261" s="246"/>
      <c r="F261" s="246"/>
    </row>
    <row r="262" spans="3:6" x14ac:dyDescent="0.3">
      <c r="C262" s="246"/>
      <c r="D262" s="246"/>
      <c r="E262" s="246"/>
      <c r="F262" s="246"/>
    </row>
    <row r="263" spans="3:6" x14ac:dyDescent="0.3">
      <c r="C263" s="246"/>
      <c r="D263" s="246"/>
      <c r="E263" s="246"/>
      <c r="F263" s="246"/>
    </row>
    <row r="264" spans="3:6" x14ac:dyDescent="0.3">
      <c r="C264" s="246"/>
      <c r="D264" s="246"/>
      <c r="E264" s="246"/>
      <c r="F264" s="246"/>
    </row>
    <row r="265" spans="3:6" x14ac:dyDescent="0.3">
      <c r="C265" s="246"/>
      <c r="D265" s="246"/>
      <c r="E265" s="246"/>
      <c r="F265" s="246"/>
    </row>
    <row r="266" spans="3:6" x14ac:dyDescent="0.3">
      <c r="C266" s="246"/>
      <c r="D266" s="246"/>
      <c r="E266" s="246"/>
      <c r="F266" s="246"/>
    </row>
    <row r="267" spans="3:6" x14ac:dyDescent="0.3">
      <c r="C267" s="246"/>
      <c r="D267" s="246"/>
      <c r="E267" s="246"/>
      <c r="F267" s="246"/>
    </row>
    <row r="268" spans="3:6" x14ac:dyDescent="0.3">
      <c r="C268" s="246"/>
      <c r="D268" s="246"/>
      <c r="E268" s="246"/>
      <c r="F268" s="246"/>
    </row>
    <row r="269" spans="3:6" x14ac:dyDescent="0.3">
      <c r="C269" s="246"/>
      <c r="D269" s="246"/>
      <c r="E269" s="246"/>
      <c r="F269" s="246"/>
    </row>
    <row r="270" spans="3:6" x14ac:dyDescent="0.3">
      <c r="C270" s="246"/>
      <c r="D270" s="246"/>
      <c r="E270" s="246"/>
      <c r="F270" s="246"/>
    </row>
    <row r="271" spans="3:6" x14ac:dyDescent="0.3">
      <c r="C271" s="246"/>
      <c r="D271" s="246"/>
      <c r="E271" s="246"/>
      <c r="F271" s="246"/>
    </row>
    <row r="272" spans="3:6" x14ac:dyDescent="0.3">
      <c r="C272" s="246"/>
      <c r="D272" s="246"/>
      <c r="E272" s="246"/>
      <c r="F272" s="246"/>
    </row>
    <row r="273" spans="3:6" x14ac:dyDescent="0.3">
      <c r="C273" s="246"/>
      <c r="D273" s="246"/>
      <c r="E273" s="246"/>
      <c r="F273" s="246"/>
    </row>
    <row r="274" spans="3:6" x14ac:dyDescent="0.3">
      <c r="C274" s="246"/>
      <c r="D274" s="246"/>
      <c r="E274" s="246"/>
      <c r="F274" s="246"/>
    </row>
    <row r="275" spans="3:6" x14ac:dyDescent="0.3">
      <c r="C275" s="246"/>
      <c r="D275" s="246"/>
      <c r="E275" s="246"/>
      <c r="F275" s="246"/>
    </row>
    <row r="276" spans="3:6" x14ac:dyDescent="0.3">
      <c r="C276" s="246"/>
      <c r="D276" s="246"/>
      <c r="E276" s="246"/>
      <c r="F276" s="246"/>
    </row>
    <row r="277" spans="3:6" x14ac:dyDescent="0.3">
      <c r="C277" s="246"/>
      <c r="D277" s="246"/>
      <c r="E277" s="246"/>
      <c r="F277" s="246"/>
    </row>
    <row r="278" spans="3:6" x14ac:dyDescent="0.3">
      <c r="C278" s="246"/>
      <c r="D278" s="246"/>
      <c r="E278" s="246"/>
      <c r="F278" s="246"/>
    </row>
    <row r="279" spans="3:6" x14ac:dyDescent="0.3">
      <c r="C279" s="246"/>
      <c r="D279" s="246"/>
      <c r="E279" s="246"/>
      <c r="F279" s="246"/>
    </row>
    <row r="280" spans="3:6" x14ac:dyDescent="0.3">
      <c r="C280" s="246"/>
      <c r="D280" s="246"/>
      <c r="E280" s="246"/>
      <c r="F280" s="246"/>
    </row>
    <row r="281" spans="3:6" x14ac:dyDescent="0.3">
      <c r="C281" s="246"/>
      <c r="D281" s="246"/>
      <c r="E281" s="246"/>
      <c r="F281" s="246"/>
    </row>
    <row r="282" spans="3:6" x14ac:dyDescent="0.3">
      <c r="C282" s="246"/>
      <c r="D282" s="246"/>
      <c r="E282" s="246"/>
      <c r="F282" s="246"/>
    </row>
    <row r="283" spans="3:6" x14ac:dyDescent="0.3">
      <c r="C283" s="246"/>
      <c r="D283" s="246"/>
      <c r="E283" s="246"/>
      <c r="F283" s="246"/>
    </row>
    <row r="284" spans="3:6" x14ac:dyDescent="0.3">
      <c r="C284" s="246"/>
      <c r="D284" s="246"/>
      <c r="E284" s="246"/>
      <c r="F284" s="246"/>
    </row>
    <row r="285" spans="3:6" x14ac:dyDescent="0.3">
      <c r="C285" s="246"/>
      <c r="D285" s="246"/>
      <c r="E285" s="246"/>
      <c r="F285" s="246"/>
    </row>
    <row r="286" spans="3:6" x14ac:dyDescent="0.3">
      <c r="C286" s="246"/>
      <c r="D286" s="246"/>
      <c r="E286" s="246"/>
      <c r="F286" s="246"/>
    </row>
    <row r="287" spans="3:6" x14ac:dyDescent="0.3">
      <c r="C287" s="246"/>
      <c r="D287" s="246"/>
      <c r="E287" s="246"/>
      <c r="F287" s="246"/>
    </row>
    <row r="288" spans="3:6" x14ac:dyDescent="0.3">
      <c r="C288" s="246"/>
      <c r="D288" s="246"/>
      <c r="E288" s="246"/>
      <c r="F288" s="246"/>
    </row>
    <row r="289" spans="3:6" x14ac:dyDescent="0.3">
      <c r="C289" s="246"/>
      <c r="D289" s="246"/>
      <c r="E289" s="246"/>
      <c r="F289" s="246"/>
    </row>
    <row r="290" spans="3:6" x14ac:dyDescent="0.3">
      <c r="C290" s="246"/>
      <c r="D290" s="246"/>
      <c r="E290" s="246"/>
      <c r="F290" s="246"/>
    </row>
    <row r="291" spans="3:6" x14ac:dyDescent="0.3">
      <c r="C291" s="246"/>
      <c r="D291" s="246"/>
      <c r="E291" s="246"/>
      <c r="F291" s="246"/>
    </row>
    <row r="292" spans="3:6" x14ac:dyDescent="0.3">
      <c r="C292" s="246"/>
      <c r="D292" s="246"/>
      <c r="E292" s="246"/>
      <c r="F292" s="246"/>
    </row>
    <row r="293" spans="3:6" x14ac:dyDescent="0.3">
      <c r="C293" s="246"/>
      <c r="D293" s="246"/>
      <c r="E293" s="246"/>
      <c r="F293" s="246"/>
    </row>
    <row r="294" spans="3:6" x14ac:dyDescent="0.3">
      <c r="C294" s="246"/>
      <c r="D294" s="246"/>
      <c r="E294" s="246"/>
      <c r="F294" s="246"/>
    </row>
    <row r="295" spans="3:6" x14ac:dyDescent="0.3">
      <c r="C295" s="246"/>
      <c r="D295" s="246"/>
      <c r="E295" s="246"/>
      <c r="F295" s="246"/>
    </row>
    <row r="296" spans="3:6" x14ac:dyDescent="0.3">
      <c r="C296" s="246"/>
      <c r="D296" s="246"/>
      <c r="E296" s="246"/>
      <c r="F296" s="246"/>
    </row>
    <row r="297" spans="3:6" x14ac:dyDescent="0.3">
      <c r="C297" s="246"/>
      <c r="D297" s="246"/>
      <c r="E297" s="246"/>
      <c r="F297" s="246"/>
    </row>
    <row r="298" spans="3:6" x14ac:dyDescent="0.3">
      <c r="C298" s="246"/>
      <c r="D298" s="246"/>
      <c r="E298" s="246"/>
      <c r="F298" s="246"/>
    </row>
    <row r="299" spans="3:6" x14ac:dyDescent="0.3">
      <c r="C299" s="246"/>
      <c r="D299" s="246"/>
      <c r="E299" s="246"/>
      <c r="F299" s="246"/>
    </row>
    <row r="300" spans="3:6" x14ac:dyDescent="0.3">
      <c r="C300" s="246"/>
      <c r="D300" s="246"/>
      <c r="E300" s="246"/>
      <c r="F300" s="246"/>
    </row>
    <row r="301" spans="3:6" x14ac:dyDescent="0.3">
      <c r="C301" s="246"/>
      <c r="D301" s="246"/>
      <c r="E301" s="246"/>
      <c r="F301" s="246"/>
    </row>
    <row r="302" spans="3:6" x14ac:dyDescent="0.3">
      <c r="C302" s="246"/>
      <c r="D302" s="246"/>
      <c r="E302" s="246"/>
      <c r="F302" s="246"/>
    </row>
    <row r="303" spans="3:6" x14ac:dyDescent="0.3">
      <c r="C303" s="246"/>
      <c r="D303" s="246"/>
      <c r="E303" s="246"/>
      <c r="F303" s="246"/>
    </row>
    <row r="304" spans="3:6" x14ac:dyDescent="0.3">
      <c r="C304" s="246"/>
      <c r="D304" s="246"/>
      <c r="E304" s="246"/>
      <c r="F304" s="246"/>
    </row>
    <row r="305" spans="3:6" x14ac:dyDescent="0.3">
      <c r="C305" s="246"/>
      <c r="D305" s="246"/>
      <c r="E305" s="246"/>
      <c r="F305" s="246"/>
    </row>
    <row r="306" spans="3:6" x14ac:dyDescent="0.3">
      <c r="C306" s="246"/>
      <c r="D306" s="246"/>
      <c r="E306" s="246"/>
      <c r="F306" s="246"/>
    </row>
    <row r="307" spans="3:6" x14ac:dyDescent="0.3">
      <c r="C307" s="246"/>
      <c r="D307" s="246"/>
      <c r="E307" s="246"/>
      <c r="F307" s="246"/>
    </row>
    <row r="308" spans="3:6" x14ac:dyDescent="0.3">
      <c r="C308" s="246"/>
      <c r="D308" s="246"/>
      <c r="E308" s="246"/>
      <c r="F308" s="246"/>
    </row>
    <row r="309" spans="3:6" x14ac:dyDescent="0.3">
      <c r="C309" s="246"/>
      <c r="D309" s="246"/>
      <c r="E309" s="246"/>
      <c r="F309" s="246"/>
    </row>
    <row r="310" spans="3:6" x14ac:dyDescent="0.3">
      <c r="C310" s="246"/>
      <c r="D310" s="246"/>
      <c r="E310" s="246"/>
      <c r="F310" s="246"/>
    </row>
    <row r="311" spans="3:6" x14ac:dyDescent="0.3">
      <c r="C311" s="246"/>
      <c r="D311" s="246"/>
      <c r="E311" s="246"/>
      <c r="F311" s="246"/>
    </row>
    <row r="312" spans="3:6" x14ac:dyDescent="0.3">
      <c r="C312" s="246"/>
      <c r="D312" s="246"/>
      <c r="E312" s="246"/>
      <c r="F312" s="246"/>
    </row>
    <row r="313" spans="3:6" x14ac:dyDescent="0.3">
      <c r="C313" s="246"/>
      <c r="D313" s="246"/>
      <c r="E313" s="246"/>
      <c r="F313" s="246"/>
    </row>
    <row r="314" spans="3:6" x14ac:dyDescent="0.3">
      <c r="C314" s="246"/>
      <c r="D314" s="246"/>
      <c r="E314" s="246"/>
      <c r="F314" s="246"/>
    </row>
    <row r="315" spans="3:6" x14ac:dyDescent="0.3">
      <c r="C315" s="246"/>
      <c r="D315" s="246"/>
      <c r="E315" s="246"/>
      <c r="F315" s="246"/>
    </row>
    <row r="316" spans="3:6" x14ac:dyDescent="0.3">
      <c r="C316" s="246"/>
      <c r="D316" s="246"/>
      <c r="E316" s="246"/>
      <c r="F316" s="246"/>
    </row>
    <row r="317" spans="3:6" x14ac:dyDescent="0.3">
      <c r="C317" s="246"/>
      <c r="D317" s="246"/>
      <c r="E317" s="246"/>
      <c r="F317" s="246"/>
    </row>
    <row r="318" spans="3:6" x14ac:dyDescent="0.3">
      <c r="C318" s="246"/>
      <c r="D318" s="246"/>
      <c r="E318" s="246"/>
      <c r="F318" s="246"/>
    </row>
    <row r="319" spans="3:6" x14ac:dyDescent="0.3">
      <c r="C319" s="246"/>
      <c r="D319" s="246"/>
      <c r="E319" s="246"/>
      <c r="F319" s="246"/>
    </row>
    <row r="320" spans="3:6" x14ac:dyDescent="0.3">
      <c r="C320" s="246"/>
      <c r="D320" s="246"/>
      <c r="E320" s="246"/>
      <c r="F320" s="246"/>
    </row>
    <row r="321" spans="3:6" x14ac:dyDescent="0.3">
      <c r="C321" s="246"/>
      <c r="D321" s="246"/>
      <c r="E321" s="246"/>
      <c r="F321" s="246"/>
    </row>
    <row r="322" spans="3:6" x14ac:dyDescent="0.3">
      <c r="C322" s="246"/>
      <c r="D322" s="246"/>
      <c r="E322" s="246"/>
      <c r="F322" s="246"/>
    </row>
    <row r="323" spans="3:6" x14ac:dyDescent="0.3">
      <c r="C323" s="246"/>
      <c r="D323" s="246"/>
      <c r="E323" s="246"/>
      <c r="F323" s="246"/>
    </row>
    <row r="324" spans="3:6" x14ac:dyDescent="0.3">
      <c r="C324" s="246"/>
      <c r="D324" s="246"/>
      <c r="E324" s="246"/>
      <c r="F324" s="246"/>
    </row>
    <row r="325" spans="3:6" x14ac:dyDescent="0.3">
      <c r="C325" s="246"/>
      <c r="D325" s="246"/>
      <c r="E325" s="246"/>
      <c r="F325" s="246"/>
    </row>
    <row r="326" spans="3:6" x14ac:dyDescent="0.3">
      <c r="C326" s="246"/>
      <c r="D326" s="246"/>
      <c r="E326" s="246"/>
      <c r="F326" s="246"/>
    </row>
    <row r="327" spans="3:6" x14ac:dyDescent="0.3">
      <c r="C327" s="246"/>
      <c r="D327" s="246"/>
      <c r="E327" s="246"/>
      <c r="F327" s="246"/>
    </row>
    <row r="328" spans="3:6" x14ac:dyDescent="0.3">
      <c r="C328" s="246"/>
      <c r="D328" s="246"/>
      <c r="E328" s="246"/>
      <c r="F328" s="246"/>
    </row>
    <row r="329" spans="3:6" x14ac:dyDescent="0.3">
      <c r="C329" s="246"/>
      <c r="D329" s="246"/>
      <c r="E329" s="246"/>
      <c r="F329" s="246"/>
    </row>
    <row r="330" spans="3:6" x14ac:dyDescent="0.3">
      <c r="C330" s="246"/>
      <c r="D330" s="246"/>
      <c r="E330" s="246"/>
      <c r="F330" s="246"/>
    </row>
    <row r="331" spans="3:6" x14ac:dyDescent="0.3">
      <c r="C331" s="246"/>
      <c r="D331" s="246"/>
      <c r="E331" s="246"/>
      <c r="F331" s="246"/>
    </row>
    <row r="332" spans="3:6" x14ac:dyDescent="0.3">
      <c r="C332" s="246"/>
      <c r="D332" s="246"/>
      <c r="E332" s="246"/>
      <c r="F332" s="246"/>
    </row>
    <row r="333" spans="3:6" x14ac:dyDescent="0.3">
      <c r="C333" s="246"/>
      <c r="D333" s="246"/>
      <c r="E333" s="246"/>
      <c r="F333" s="246"/>
    </row>
    <row r="334" spans="3:6" x14ac:dyDescent="0.3">
      <c r="C334" s="246"/>
      <c r="D334" s="246"/>
      <c r="E334" s="246"/>
      <c r="F334" s="246"/>
    </row>
    <row r="335" spans="3:6" x14ac:dyDescent="0.3">
      <c r="C335" s="246"/>
      <c r="D335" s="246"/>
      <c r="E335" s="246"/>
      <c r="F335" s="246"/>
    </row>
    <row r="336" spans="3:6" x14ac:dyDescent="0.3">
      <c r="C336" s="246"/>
      <c r="D336" s="246"/>
      <c r="E336" s="246"/>
      <c r="F336" s="246"/>
    </row>
    <row r="337" spans="3:6" x14ac:dyDescent="0.3">
      <c r="C337" s="246"/>
      <c r="D337" s="246"/>
      <c r="E337" s="246"/>
      <c r="F337" s="246"/>
    </row>
    <row r="338" spans="3:6" x14ac:dyDescent="0.3">
      <c r="C338" s="246"/>
      <c r="D338" s="246"/>
      <c r="E338" s="246"/>
      <c r="F338" s="246"/>
    </row>
    <row r="339" spans="3:6" x14ac:dyDescent="0.3">
      <c r="C339" s="246"/>
      <c r="D339" s="246"/>
      <c r="E339" s="246"/>
      <c r="F339" s="246"/>
    </row>
    <row r="340" spans="3:6" x14ac:dyDescent="0.3">
      <c r="C340" s="246"/>
      <c r="D340" s="246"/>
      <c r="E340" s="246"/>
      <c r="F340" s="246"/>
    </row>
    <row r="341" spans="3:6" x14ac:dyDescent="0.3">
      <c r="C341" s="246"/>
      <c r="D341" s="246"/>
      <c r="E341" s="246"/>
      <c r="F341" s="246"/>
    </row>
    <row r="342" spans="3:6" x14ac:dyDescent="0.3">
      <c r="C342" s="246"/>
      <c r="D342" s="246"/>
      <c r="E342" s="246"/>
      <c r="F342" s="246"/>
    </row>
    <row r="343" spans="3:6" x14ac:dyDescent="0.3">
      <c r="C343" s="246"/>
      <c r="D343" s="246"/>
      <c r="E343" s="246"/>
      <c r="F343" s="246"/>
    </row>
    <row r="344" spans="3:6" x14ac:dyDescent="0.3">
      <c r="C344" s="246"/>
      <c r="D344" s="246"/>
      <c r="E344" s="246"/>
      <c r="F344" s="246"/>
    </row>
    <row r="345" spans="3:6" x14ac:dyDescent="0.3">
      <c r="C345" s="246"/>
      <c r="D345" s="246"/>
      <c r="E345" s="246"/>
      <c r="F345" s="246"/>
    </row>
    <row r="346" spans="3:6" x14ac:dyDescent="0.3">
      <c r="C346" s="246"/>
      <c r="D346" s="246"/>
      <c r="E346" s="246"/>
      <c r="F346" s="246"/>
    </row>
    <row r="347" spans="3:6" x14ac:dyDescent="0.3">
      <c r="C347" s="246"/>
      <c r="D347" s="246"/>
      <c r="E347" s="246"/>
      <c r="F347" s="246"/>
    </row>
    <row r="348" spans="3:6" x14ac:dyDescent="0.3">
      <c r="C348" s="246"/>
      <c r="D348" s="246"/>
      <c r="E348" s="246"/>
      <c r="F348" s="246"/>
    </row>
    <row r="349" spans="3:6" x14ac:dyDescent="0.3">
      <c r="C349" s="246"/>
      <c r="D349" s="246"/>
      <c r="E349" s="246"/>
      <c r="F349" s="246"/>
    </row>
    <row r="350" spans="3:6" x14ac:dyDescent="0.3">
      <c r="C350" s="246"/>
      <c r="D350" s="246"/>
      <c r="E350" s="246"/>
      <c r="F350" s="246"/>
    </row>
    <row r="351" spans="3:6" x14ac:dyDescent="0.3">
      <c r="C351" s="246"/>
      <c r="D351" s="246"/>
      <c r="E351" s="246"/>
      <c r="F351" s="246"/>
    </row>
    <row r="352" spans="3:6" x14ac:dyDescent="0.3">
      <c r="C352" s="246"/>
      <c r="D352" s="246"/>
      <c r="E352" s="246"/>
      <c r="F352" s="246"/>
    </row>
    <row r="353" spans="3:6" x14ac:dyDescent="0.3">
      <c r="C353" s="246"/>
      <c r="D353" s="246"/>
      <c r="E353" s="246"/>
      <c r="F353" s="246"/>
    </row>
    <row r="354" spans="3:6" x14ac:dyDescent="0.3">
      <c r="C354" s="246"/>
      <c r="D354" s="246"/>
      <c r="E354" s="246"/>
      <c r="F354" s="246"/>
    </row>
    <row r="355" spans="3:6" x14ac:dyDescent="0.3">
      <c r="C355" s="246"/>
      <c r="D355" s="246"/>
      <c r="E355" s="246"/>
      <c r="F355" s="246"/>
    </row>
    <row r="356" spans="3:6" x14ac:dyDescent="0.3">
      <c r="C356" s="246"/>
      <c r="D356" s="246"/>
      <c r="E356" s="246"/>
      <c r="F356" s="246"/>
    </row>
    <row r="357" spans="3:6" x14ac:dyDescent="0.3">
      <c r="C357" s="246"/>
      <c r="D357" s="246"/>
      <c r="E357" s="246"/>
      <c r="F357" s="246"/>
    </row>
    <row r="358" spans="3:6" x14ac:dyDescent="0.3">
      <c r="C358" s="246"/>
      <c r="D358" s="246"/>
      <c r="E358" s="246"/>
      <c r="F358" s="246"/>
    </row>
    <row r="359" spans="3:6" x14ac:dyDescent="0.3">
      <c r="C359" s="246"/>
      <c r="D359" s="246"/>
      <c r="E359" s="246"/>
      <c r="F359" s="246"/>
    </row>
    <row r="360" spans="3:6" x14ac:dyDescent="0.3">
      <c r="C360" s="246"/>
      <c r="D360" s="246"/>
      <c r="E360" s="246"/>
      <c r="F360" s="246"/>
    </row>
    <row r="361" spans="3:6" x14ac:dyDescent="0.3">
      <c r="C361" s="246"/>
      <c r="D361" s="246"/>
      <c r="E361" s="246"/>
      <c r="F361" s="246"/>
    </row>
    <row r="362" spans="3:6" x14ac:dyDescent="0.3">
      <c r="C362" s="246"/>
      <c r="D362" s="246"/>
      <c r="E362" s="246"/>
      <c r="F362" s="246"/>
    </row>
    <row r="363" spans="3:6" x14ac:dyDescent="0.3">
      <c r="C363" s="246"/>
      <c r="D363" s="246"/>
      <c r="E363" s="246"/>
      <c r="F363" s="246"/>
    </row>
    <row r="364" spans="3:6" x14ac:dyDescent="0.3">
      <c r="C364" s="246"/>
      <c r="D364" s="246"/>
      <c r="E364" s="246"/>
      <c r="F364" s="246"/>
    </row>
    <row r="365" spans="3:6" x14ac:dyDescent="0.3">
      <c r="C365" s="246"/>
      <c r="D365" s="246"/>
      <c r="E365" s="246"/>
      <c r="F365" s="246"/>
    </row>
    <row r="366" spans="3:6" x14ac:dyDescent="0.3">
      <c r="C366" s="246"/>
      <c r="D366" s="246"/>
      <c r="E366" s="246"/>
      <c r="F366" s="246"/>
    </row>
    <row r="367" spans="3:6" x14ac:dyDescent="0.3">
      <c r="C367" s="246"/>
      <c r="D367" s="246"/>
      <c r="E367" s="246"/>
      <c r="F367" s="246"/>
    </row>
    <row r="368" spans="3:6" x14ac:dyDescent="0.3">
      <c r="C368" s="246"/>
      <c r="D368" s="246"/>
      <c r="E368" s="246"/>
      <c r="F368" s="246"/>
    </row>
    <row r="369" spans="3:6" x14ac:dyDescent="0.3">
      <c r="C369" s="246"/>
      <c r="D369" s="246"/>
      <c r="E369" s="246"/>
      <c r="F369" s="246"/>
    </row>
    <row r="370" spans="3:6" x14ac:dyDescent="0.3">
      <c r="C370" s="246"/>
      <c r="D370" s="246"/>
      <c r="E370" s="246"/>
      <c r="F370" s="246"/>
    </row>
    <row r="371" spans="3:6" x14ac:dyDescent="0.3">
      <c r="C371" s="246"/>
      <c r="D371" s="246"/>
      <c r="E371" s="246"/>
      <c r="F371" s="246"/>
    </row>
    <row r="372" spans="3:6" x14ac:dyDescent="0.3">
      <c r="C372" s="246"/>
      <c r="D372" s="246"/>
      <c r="E372" s="246"/>
      <c r="F372" s="246"/>
    </row>
    <row r="373" spans="3:6" x14ac:dyDescent="0.3">
      <c r="C373" s="246"/>
      <c r="D373" s="246"/>
      <c r="E373" s="246"/>
      <c r="F373" s="246"/>
    </row>
    <row r="374" spans="3:6" x14ac:dyDescent="0.3">
      <c r="C374" s="246"/>
      <c r="D374" s="246"/>
      <c r="E374" s="246"/>
      <c r="F374" s="246"/>
    </row>
    <row r="375" spans="3:6" x14ac:dyDescent="0.3">
      <c r="C375" s="246"/>
      <c r="D375" s="246"/>
      <c r="E375" s="246"/>
      <c r="F375" s="246"/>
    </row>
    <row r="376" spans="3:6" x14ac:dyDescent="0.3">
      <c r="C376" s="246"/>
      <c r="D376" s="246"/>
      <c r="E376" s="246"/>
      <c r="F376" s="246"/>
    </row>
    <row r="377" spans="3:6" x14ac:dyDescent="0.3">
      <c r="C377" s="246"/>
      <c r="D377" s="246"/>
      <c r="E377" s="246"/>
      <c r="F377" s="246"/>
    </row>
    <row r="378" spans="3:6" x14ac:dyDescent="0.3">
      <c r="C378" s="246"/>
      <c r="D378" s="246"/>
      <c r="E378" s="246"/>
      <c r="F378" s="246"/>
    </row>
    <row r="379" spans="3:6" x14ac:dyDescent="0.3">
      <c r="C379" s="246"/>
      <c r="D379" s="246"/>
      <c r="E379" s="246"/>
      <c r="F379" s="246"/>
    </row>
    <row r="380" spans="3:6" x14ac:dyDescent="0.3">
      <c r="C380" s="246"/>
      <c r="D380" s="246"/>
      <c r="E380" s="246"/>
      <c r="F380" s="246"/>
    </row>
    <row r="381" spans="3:6" x14ac:dyDescent="0.3">
      <c r="C381" s="246"/>
      <c r="D381" s="246"/>
      <c r="E381" s="246"/>
      <c r="F381" s="246"/>
    </row>
    <row r="382" spans="3:6" x14ac:dyDescent="0.3">
      <c r="C382" s="246"/>
      <c r="D382" s="246"/>
      <c r="E382" s="246"/>
      <c r="F382" s="246"/>
    </row>
    <row r="383" spans="3:6" x14ac:dyDescent="0.3">
      <c r="C383" s="246"/>
      <c r="D383" s="246"/>
      <c r="E383" s="246"/>
      <c r="F383" s="246"/>
    </row>
    <row r="384" spans="3:6" x14ac:dyDescent="0.3">
      <c r="C384" s="246"/>
      <c r="D384" s="246"/>
      <c r="E384" s="246"/>
      <c r="F384" s="246"/>
    </row>
    <row r="385" spans="3:6" x14ac:dyDescent="0.3">
      <c r="C385" s="246"/>
      <c r="D385" s="246"/>
      <c r="E385" s="246"/>
      <c r="F385" s="246"/>
    </row>
    <row r="386" spans="3:6" x14ac:dyDescent="0.3">
      <c r="C386" s="246"/>
      <c r="D386" s="246"/>
      <c r="E386" s="246"/>
      <c r="F386" s="246"/>
    </row>
    <row r="387" spans="3:6" x14ac:dyDescent="0.3">
      <c r="C387" s="246"/>
      <c r="D387" s="246"/>
      <c r="E387" s="246"/>
      <c r="F387" s="246"/>
    </row>
    <row r="388" spans="3:6" x14ac:dyDescent="0.3">
      <c r="C388" s="246"/>
      <c r="D388" s="246"/>
      <c r="E388" s="246"/>
      <c r="F388" s="246"/>
    </row>
    <row r="389" spans="3:6" x14ac:dyDescent="0.3">
      <c r="C389" s="246"/>
      <c r="D389" s="246"/>
      <c r="E389" s="246"/>
      <c r="F389" s="246"/>
    </row>
    <row r="390" spans="3:6" x14ac:dyDescent="0.3">
      <c r="C390" s="246"/>
      <c r="D390" s="246"/>
      <c r="E390" s="246"/>
      <c r="F390" s="246"/>
    </row>
    <row r="391" spans="3:6" x14ac:dyDescent="0.3">
      <c r="C391" s="246"/>
      <c r="D391" s="246"/>
      <c r="E391" s="246"/>
      <c r="F391" s="246"/>
    </row>
    <row r="392" spans="3:6" x14ac:dyDescent="0.3">
      <c r="C392" s="246"/>
      <c r="D392" s="246"/>
      <c r="E392" s="246"/>
      <c r="F392" s="246"/>
    </row>
    <row r="393" spans="3:6" x14ac:dyDescent="0.3">
      <c r="C393" s="246"/>
      <c r="D393" s="246"/>
      <c r="E393" s="246"/>
      <c r="F393" s="246"/>
    </row>
    <row r="394" spans="3:6" x14ac:dyDescent="0.3">
      <c r="C394" s="246"/>
      <c r="D394" s="246"/>
      <c r="E394" s="246"/>
      <c r="F394" s="246"/>
    </row>
    <row r="395" spans="3:6" x14ac:dyDescent="0.3">
      <c r="C395" s="246"/>
      <c r="D395" s="246"/>
      <c r="E395" s="246"/>
      <c r="F395" s="246"/>
    </row>
    <row r="396" spans="3:6" x14ac:dyDescent="0.3">
      <c r="C396" s="246"/>
      <c r="D396" s="246"/>
      <c r="E396" s="246"/>
      <c r="F396" s="246"/>
    </row>
    <row r="397" spans="3:6" x14ac:dyDescent="0.3">
      <c r="C397" s="246"/>
      <c r="D397" s="246"/>
      <c r="E397" s="246"/>
      <c r="F397" s="246"/>
    </row>
    <row r="398" spans="3:6" x14ac:dyDescent="0.3">
      <c r="C398" s="246"/>
      <c r="D398" s="246"/>
      <c r="E398" s="246"/>
      <c r="F398" s="246"/>
    </row>
    <row r="399" spans="3:6" x14ac:dyDescent="0.3">
      <c r="C399" s="246"/>
      <c r="D399" s="246"/>
      <c r="E399" s="246"/>
      <c r="F399" s="246"/>
    </row>
    <row r="400" spans="3:6" x14ac:dyDescent="0.3">
      <c r="C400" s="246"/>
      <c r="D400" s="246"/>
      <c r="E400" s="246"/>
      <c r="F400" s="246"/>
    </row>
    <row r="401" spans="3:6" x14ac:dyDescent="0.3">
      <c r="C401" s="246"/>
      <c r="D401" s="246"/>
      <c r="E401" s="246"/>
      <c r="F401" s="246"/>
    </row>
    <row r="402" spans="3:6" x14ac:dyDescent="0.3">
      <c r="C402" s="246"/>
      <c r="D402" s="246"/>
      <c r="E402" s="246"/>
      <c r="F402" s="246"/>
    </row>
    <row r="403" spans="3:6" x14ac:dyDescent="0.3">
      <c r="C403" s="246"/>
      <c r="D403" s="246"/>
      <c r="E403" s="246"/>
      <c r="F403" s="246"/>
    </row>
    <row r="404" spans="3:6" x14ac:dyDescent="0.3">
      <c r="C404" s="246"/>
      <c r="D404" s="246"/>
      <c r="E404" s="246"/>
      <c r="F404" s="246"/>
    </row>
    <row r="405" spans="3:6" x14ac:dyDescent="0.3">
      <c r="C405" s="246"/>
      <c r="D405" s="246"/>
      <c r="E405" s="246"/>
      <c r="F405" s="246"/>
    </row>
    <row r="406" spans="3:6" x14ac:dyDescent="0.3">
      <c r="C406" s="246"/>
      <c r="D406" s="246"/>
      <c r="E406" s="246"/>
      <c r="F406" s="246"/>
    </row>
    <row r="407" spans="3:6" x14ac:dyDescent="0.3">
      <c r="C407" s="246"/>
      <c r="D407" s="246"/>
      <c r="E407" s="246"/>
      <c r="F407" s="246"/>
    </row>
    <row r="408" spans="3:6" x14ac:dyDescent="0.3">
      <c r="C408" s="246"/>
      <c r="D408" s="246"/>
      <c r="E408" s="246"/>
      <c r="F408" s="246"/>
    </row>
    <row r="409" spans="3:6" x14ac:dyDescent="0.3">
      <c r="C409" s="246"/>
      <c r="D409" s="246"/>
      <c r="E409" s="246"/>
      <c r="F409" s="246"/>
    </row>
    <row r="410" spans="3:6" x14ac:dyDescent="0.3">
      <c r="C410" s="246"/>
      <c r="D410" s="246"/>
      <c r="E410" s="246"/>
      <c r="F410" s="246"/>
    </row>
    <row r="411" spans="3:6" x14ac:dyDescent="0.3">
      <c r="C411" s="246"/>
      <c r="D411" s="246"/>
      <c r="E411" s="246"/>
      <c r="F411" s="246"/>
    </row>
    <row r="412" spans="3:6" x14ac:dyDescent="0.3">
      <c r="C412" s="246"/>
      <c r="D412" s="246"/>
      <c r="E412" s="246"/>
      <c r="F412" s="246"/>
    </row>
    <row r="413" spans="3:6" x14ac:dyDescent="0.3">
      <c r="C413" s="246"/>
      <c r="D413" s="246"/>
      <c r="E413" s="246"/>
      <c r="F413" s="246"/>
    </row>
    <row r="414" spans="3:6" x14ac:dyDescent="0.3">
      <c r="C414" s="246"/>
      <c r="D414" s="246"/>
      <c r="E414" s="246"/>
      <c r="F414" s="246"/>
    </row>
    <row r="415" spans="3:6" x14ac:dyDescent="0.3">
      <c r="C415" s="246"/>
      <c r="D415" s="246"/>
      <c r="E415" s="246"/>
      <c r="F415" s="246"/>
    </row>
    <row r="416" spans="3:6" x14ac:dyDescent="0.3">
      <c r="C416" s="246"/>
      <c r="D416" s="246"/>
      <c r="E416" s="246"/>
      <c r="F416" s="246"/>
    </row>
    <row r="417" spans="3:6" x14ac:dyDescent="0.3">
      <c r="C417" s="246"/>
      <c r="D417" s="246"/>
      <c r="E417" s="246"/>
      <c r="F417" s="246"/>
    </row>
    <row r="418" spans="3:6" x14ac:dyDescent="0.3">
      <c r="C418" s="246"/>
      <c r="D418" s="246"/>
      <c r="E418" s="246"/>
      <c r="F418" s="246"/>
    </row>
    <row r="419" spans="3:6" x14ac:dyDescent="0.3">
      <c r="C419" s="246"/>
      <c r="D419" s="246"/>
      <c r="E419" s="246"/>
      <c r="F419" s="246"/>
    </row>
    <row r="420" spans="3:6" x14ac:dyDescent="0.3">
      <c r="C420" s="246"/>
      <c r="D420" s="246"/>
      <c r="E420" s="246"/>
      <c r="F420" s="246"/>
    </row>
    <row r="421" spans="3:6" x14ac:dyDescent="0.3">
      <c r="C421" s="246"/>
      <c r="D421" s="246"/>
      <c r="E421" s="246"/>
      <c r="F421" s="246"/>
    </row>
    <row r="422" spans="3:6" x14ac:dyDescent="0.3">
      <c r="C422" s="246"/>
      <c r="D422" s="246"/>
      <c r="E422" s="246"/>
      <c r="F422" s="246"/>
    </row>
    <row r="423" spans="3:6" x14ac:dyDescent="0.3">
      <c r="C423" s="246"/>
      <c r="D423" s="246"/>
      <c r="E423" s="246"/>
      <c r="F423" s="246"/>
    </row>
    <row r="424" spans="3:6" x14ac:dyDescent="0.3">
      <c r="C424" s="246"/>
      <c r="D424" s="246"/>
      <c r="E424" s="246"/>
      <c r="F424" s="246"/>
    </row>
    <row r="425" spans="3:6" x14ac:dyDescent="0.3">
      <c r="C425" s="246"/>
      <c r="D425" s="246"/>
      <c r="E425" s="246"/>
      <c r="F425" s="246"/>
    </row>
    <row r="426" spans="3:6" x14ac:dyDescent="0.3">
      <c r="C426" s="246"/>
      <c r="D426" s="246"/>
      <c r="E426" s="246"/>
      <c r="F426" s="246"/>
    </row>
    <row r="427" spans="3:6" x14ac:dyDescent="0.3">
      <c r="C427" s="246"/>
      <c r="D427" s="246"/>
      <c r="E427" s="246"/>
      <c r="F427" s="246"/>
    </row>
    <row r="428" spans="3:6" x14ac:dyDescent="0.3">
      <c r="C428" s="246"/>
      <c r="D428" s="246"/>
      <c r="E428" s="246"/>
      <c r="F428" s="246"/>
    </row>
    <row r="429" spans="3:6" x14ac:dyDescent="0.3">
      <c r="C429" s="246"/>
      <c r="D429" s="246"/>
      <c r="E429" s="246"/>
      <c r="F429" s="246"/>
    </row>
    <row r="430" spans="3:6" x14ac:dyDescent="0.3">
      <c r="C430" s="246"/>
      <c r="D430" s="246"/>
      <c r="E430" s="246"/>
      <c r="F430" s="246"/>
    </row>
    <row r="431" spans="3:6" x14ac:dyDescent="0.3">
      <c r="C431" s="246"/>
      <c r="D431" s="246"/>
      <c r="E431" s="246"/>
      <c r="F431" s="246"/>
    </row>
    <row r="432" spans="3:6" x14ac:dyDescent="0.3">
      <c r="C432" s="246"/>
      <c r="D432" s="246"/>
      <c r="E432" s="246"/>
      <c r="F432" s="246"/>
    </row>
    <row r="433" spans="3:6" x14ac:dyDescent="0.3">
      <c r="C433" s="246"/>
      <c r="D433" s="246"/>
      <c r="E433" s="246"/>
      <c r="F433" s="246"/>
    </row>
    <row r="434" spans="3:6" x14ac:dyDescent="0.3">
      <c r="C434" s="246"/>
      <c r="D434" s="246"/>
      <c r="E434" s="246"/>
      <c r="F434" s="246"/>
    </row>
    <row r="435" spans="3:6" x14ac:dyDescent="0.3">
      <c r="C435" s="246"/>
      <c r="D435" s="246"/>
      <c r="E435" s="246"/>
      <c r="F435" s="246"/>
    </row>
    <row r="436" spans="3:6" x14ac:dyDescent="0.3">
      <c r="C436" s="246"/>
      <c r="D436" s="246"/>
      <c r="E436" s="246"/>
      <c r="F436" s="246"/>
    </row>
    <row r="437" spans="3:6" x14ac:dyDescent="0.3">
      <c r="C437" s="246"/>
      <c r="D437" s="246"/>
      <c r="E437" s="246"/>
      <c r="F437" s="246"/>
    </row>
    <row r="438" spans="3:6" x14ac:dyDescent="0.3">
      <c r="C438" s="246"/>
      <c r="D438" s="246"/>
      <c r="E438" s="246"/>
      <c r="F438" s="246"/>
    </row>
    <row r="439" spans="3:6" x14ac:dyDescent="0.3">
      <c r="C439" s="246"/>
      <c r="D439" s="246"/>
      <c r="E439" s="246"/>
      <c r="F439" s="246"/>
    </row>
    <row r="440" spans="3:6" x14ac:dyDescent="0.3">
      <c r="C440" s="246"/>
      <c r="D440" s="246"/>
      <c r="E440" s="246"/>
      <c r="F440" s="246"/>
    </row>
    <row r="441" spans="3:6" x14ac:dyDescent="0.3">
      <c r="C441" s="246"/>
      <c r="D441" s="246"/>
      <c r="E441" s="246"/>
      <c r="F441" s="246"/>
    </row>
    <row r="442" spans="3:6" x14ac:dyDescent="0.3">
      <c r="C442" s="246"/>
      <c r="D442" s="246"/>
      <c r="E442" s="246"/>
      <c r="F442" s="246"/>
    </row>
    <row r="443" spans="3:6" x14ac:dyDescent="0.3">
      <c r="C443" s="246"/>
      <c r="D443" s="246"/>
      <c r="E443" s="246"/>
      <c r="F443" s="246"/>
    </row>
    <row r="444" spans="3:6" x14ac:dyDescent="0.3">
      <c r="C444" s="246"/>
      <c r="D444" s="246"/>
      <c r="E444" s="246"/>
      <c r="F444" s="246"/>
    </row>
    <row r="445" spans="3:6" x14ac:dyDescent="0.3">
      <c r="C445" s="246"/>
      <c r="D445" s="246"/>
      <c r="E445" s="246"/>
      <c r="F445" s="246"/>
    </row>
    <row r="446" spans="3:6" x14ac:dyDescent="0.3">
      <c r="C446" s="246"/>
      <c r="D446" s="246"/>
      <c r="E446" s="246"/>
      <c r="F446" s="246"/>
    </row>
    <row r="447" spans="3:6" x14ac:dyDescent="0.3">
      <c r="C447" s="246"/>
      <c r="D447" s="246"/>
      <c r="E447" s="246"/>
      <c r="F447" s="246"/>
    </row>
    <row r="448" spans="3:6" x14ac:dyDescent="0.3">
      <c r="C448" s="246"/>
      <c r="D448" s="246"/>
      <c r="E448" s="246"/>
      <c r="F448" s="246"/>
    </row>
    <row r="449" spans="3:6" x14ac:dyDescent="0.3">
      <c r="C449" s="246"/>
      <c r="D449" s="246"/>
      <c r="E449" s="246"/>
      <c r="F449" s="246"/>
    </row>
    <row r="450" spans="3:6" x14ac:dyDescent="0.3">
      <c r="C450" s="246"/>
      <c r="D450" s="246"/>
      <c r="E450" s="246"/>
      <c r="F450" s="246"/>
    </row>
    <row r="451" spans="3:6" x14ac:dyDescent="0.3">
      <c r="C451" s="246"/>
      <c r="D451" s="246"/>
      <c r="E451" s="246"/>
      <c r="F451" s="246"/>
    </row>
    <row r="452" spans="3:6" x14ac:dyDescent="0.3">
      <c r="C452" s="246"/>
      <c r="D452" s="246"/>
      <c r="E452" s="246"/>
      <c r="F452" s="246"/>
    </row>
    <row r="453" spans="3:6" x14ac:dyDescent="0.3">
      <c r="C453" s="246"/>
      <c r="D453" s="246"/>
      <c r="E453" s="246"/>
      <c r="F453" s="246"/>
    </row>
    <row r="454" spans="3:6" x14ac:dyDescent="0.3">
      <c r="C454" s="246"/>
      <c r="D454" s="246"/>
      <c r="E454" s="246"/>
      <c r="F454" s="246"/>
    </row>
    <row r="455" spans="3:6" x14ac:dyDescent="0.3">
      <c r="C455" s="246"/>
      <c r="D455" s="246"/>
      <c r="E455" s="246"/>
      <c r="F455" s="246"/>
    </row>
    <row r="456" spans="3:6" x14ac:dyDescent="0.3">
      <c r="C456" s="246"/>
      <c r="D456" s="246"/>
      <c r="E456" s="246"/>
      <c r="F456" s="246"/>
    </row>
    <row r="457" spans="3:6" x14ac:dyDescent="0.3">
      <c r="C457" s="246"/>
      <c r="D457" s="246"/>
      <c r="E457" s="246"/>
      <c r="F457" s="246"/>
    </row>
    <row r="458" spans="3:6" x14ac:dyDescent="0.3">
      <c r="C458" s="246"/>
      <c r="D458" s="246"/>
      <c r="E458" s="246"/>
      <c r="F458" s="246"/>
    </row>
    <row r="459" spans="3:6" x14ac:dyDescent="0.3">
      <c r="C459" s="246"/>
      <c r="D459" s="246"/>
      <c r="E459" s="246"/>
      <c r="F459" s="246"/>
    </row>
    <row r="460" spans="3:6" x14ac:dyDescent="0.3">
      <c r="C460" s="246"/>
      <c r="D460" s="246"/>
      <c r="E460" s="246"/>
      <c r="F460" s="246"/>
    </row>
    <row r="461" spans="3:6" x14ac:dyDescent="0.3">
      <c r="C461" s="246"/>
      <c r="D461" s="246"/>
      <c r="E461" s="246"/>
      <c r="F461" s="246"/>
    </row>
    <row r="462" spans="3:6" x14ac:dyDescent="0.3">
      <c r="C462" s="246"/>
      <c r="D462" s="246"/>
      <c r="E462" s="246"/>
      <c r="F462" s="246"/>
    </row>
    <row r="463" spans="3:6" x14ac:dyDescent="0.3">
      <c r="C463" s="246"/>
      <c r="D463" s="246"/>
      <c r="E463" s="246"/>
      <c r="F463" s="246"/>
    </row>
    <row r="464" spans="3:6" x14ac:dyDescent="0.3">
      <c r="C464" s="246"/>
      <c r="D464" s="246"/>
      <c r="E464" s="246"/>
      <c r="F464" s="246"/>
    </row>
    <row r="465" spans="3:6" x14ac:dyDescent="0.3">
      <c r="C465" s="246"/>
      <c r="D465" s="246"/>
      <c r="E465" s="246"/>
      <c r="F465" s="246"/>
    </row>
    <row r="466" spans="3:6" x14ac:dyDescent="0.3">
      <c r="C466" s="246"/>
      <c r="D466" s="246"/>
      <c r="E466" s="246"/>
      <c r="F466" s="246"/>
    </row>
    <row r="467" spans="3:6" x14ac:dyDescent="0.3">
      <c r="C467" s="246"/>
      <c r="D467" s="246"/>
      <c r="E467" s="246"/>
      <c r="F467" s="246"/>
    </row>
    <row r="468" spans="3:6" x14ac:dyDescent="0.3">
      <c r="C468" s="246"/>
      <c r="D468" s="246"/>
      <c r="E468" s="246"/>
      <c r="F468" s="246"/>
    </row>
    <row r="469" spans="3:6" x14ac:dyDescent="0.3">
      <c r="C469" s="246"/>
      <c r="D469" s="246"/>
      <c r="E469" s="246"/>
      <c r="F469" s="246"/>
    </row>
    <row r="470" spans="3:6" x14ac:dyDescent="0.3">
      <c r="C470" s="246"/>
      <c r="D470" s="246"/>
      <c r="E470" s="246"/>
      <c r="F470" s="246"/>
    </row>
    <row r="471" spans="3:6" x14ac:dyDescent="0.3">
      <c r="C471" s="246"/>
      <c r="D471" s="246"/>
      <c r="E471" s="246"/>
      <c r="F471" s="246"/>
    </row>
    <row r="472" spans="3:6" x14ac:dyDescent="0.3">
      <c r="C472" s="246"/>
      <c r="D472" s="246"/>
      <c r="E472" s="246"/>
      <c r="F472" s="246"/>
    </row>
    <row r="473" spans="3:6" x14ac:dyDescent="0.3">
      <c r="C473" s="246"/>
      <c r="D473" s="246"/>
      <c r="E473" s="246"/>
      <c r="F473" s="246"/>
    </row>
    <row r="474" spans="3:6" x14ac:dyDescent="0.3">
      <c r="C474" s="246"/>
      <c r="D474" s="246"/>
      <c r="E474" s="246"/>
      <c r="F474" s="246"/>
    </row>
    <row r="475" spans="3:6" x14ac:dyDescent="0.3">
      <c r="C475" s="246"/>
      <c r="D475" s="246"/>
      <c r="E475" s="246"/>
      <c r="F475" s="246"/>
    </row>
    <row r="476" spans="3:6" x14ac:dyDescent="0.3">
      <c r="C476" s="246"/>
      <c r="D476" s="246"/>
      <c r="E476" s="246"/>
      <c r="F476" s="246"/>
    </row>
    <row r="477" spans="3:6" x14ac:dyDescent="0.3">
      <c r="C477" s="246"/>
      <c r="D477" s="246"/>
      <c r="E477" s="246"/>
      <c r="F477" s="246"/>
    </row>
    <row r="478" spans="3:6" x14ac:dyDescent="0.3">
      <c r="C478" s="246"/>
      <c r="D478" s="246"/>
      <c r="E478" s="246"/>
      <c r="F478" s="246"/>
    </row>
    <row r="479" spans="3:6" x14ac:dyDescent="0.3">
      <c r="C479" s="246"/>
      <c r="D479" s="246"/>
      <c r="E479" s="246"/>
      <c r="F479" s="246"/>
    </row>
    <row r="480" spans="3:6" x14ac:dyDescent="0.3">
      <c r="C480" s="246"/>
      <c r="D480" s="246"/>
      <c r="E480" s="246"/>
      <c r="F480" s="246"/>
    </row>
    <row r="481" spans="3:6" x14ac:dyDescent="0.3">
      <c r="C481" s="246"/>
      <c r="D481" s="246"/>
      <c r="E481" s="246"/>
      <c r="F481" s="246"/>
    </row>
    <row r="482" spans="3:6" x14ac:dyDescent="0.3">
      <c r="C482" s="246"/>
      <c r="D482" s="246"/>
      <c r="E482" s="246"/>
      <c r="F482" s="246"/>
    </row>
    <row r="483" spans="3:6" x14ac:dyDescent="0.3">
      <c r="C483" s="246"/>
      <c r="D483" s="246"/>
      <c r="E483" s="246"/>
      <c r="F483" s="246"/>
    </row>
    <row r="484" spans="3:6" x14ac:dyDescent="0.3">
      <c r="C484" s="246"/>
      <c r="D484" s="246"/>
      <c r="E484" s="246"/>
      <c r="F484" s="246"/>
    </row>
    <row r="485" spans="3:6" x14ac:dyDescent="0.3">
      <c r="C485" s="246"/>
      <c r="D485" s="246"/>
      <c r="E485" s="246"/>
      <c r="F485" s="246"/>
    </row>
    <row r="486" spans="3:6" x14ac:dyDescent="0.3">
      <c r="C486" s="246"/>
      <c r="D486" s="246"/>
      <c r="E486" s="246"/>
      <c r="F486" s="246"/>
    </row>
    <row r="487" spans="3:6" x14ac:dyDescent="0.3">
      <c r="C487" s="246"/>
      <c r="D487" s="246"/>
      <c r="E487" s="246"/>
      <c r="F487" s="246"/>
    </row>
    <row r="488" spans="3:6" x14ac:dyDescent="0.3">
      <c r="C488" s="246"/>
      <c r="D488" s="246"/>
      <c r="E488" s="246"/>
      <c r="F488" s="246"/>
    </row>
    <row r="489" spans="3:6" x14ac:dyDescent="0.3">
      <c r="C489" s="246"/>
      <c r="D489" s="246"/>
      <c r="E489" s="246"/>
      <c r="F489" s="246"/>
    </row>
    <row r="490" spans="3:6" x14ac:dyDescent="0.3">
      <c r="C490" s="246"/>
      <c r="D490" s="246"/>
      <c r="E490" s="246"/>
      <c r="F490" s="246"/>
    </row>
    <row r="491" spans="3:6" x14ac:dyDescent="0.3">
      <c r="C491" s="246"/>
      <c r="D491" s="246"/>
      <c r="E491" s="246"/>
      <c r="F491" s="246"/>
    </row>
    <row r="492" spans="3:6" x14ac:dyDescent="0.3">
      <c r="C492" s="246"/>
      <c r="D492" s="246"/>
      <c r="E492" s="246"/>
      <c r="F492" s="246"/>
    </row>
    <row r="493" spans="3:6" x14ac:dyDescent="0.3">
      <c r="C493" s="246"/>
      <c r="D493" s="246"/>
      <c r="E493" s="246"/>
      <c r="F493" s="246"/>
    </row>
    <row r="494" spans="3:6" x14ac:dyDescent="0.3">
      <c r="C494" s="246"/>
      <c r="D494" s="246"/>
      <c r="E494" s="246"/>
      <c r="F494" s="246"/>
    </row>
    <row r="495" spans="3:6" x14ac:dyDescent="0.3">
      <c r="C495" s="246"/>
      <c r="D495" s="246"/>
      <c r="E495" s="246"/>
      <c r="F495" s="246"/>
    </row>
    <row r="496" spans="3:6" x14ac:dyDescent="0.3">
      <c r="C496" s="246"/>
      <c r="D496" s="246"/>
      <c r="E496" s="246"/>
      <c r="F496" s="246"/>
    </row>
    <row r="497" spans="3:6" x14ac:dyDescent="0.3">
      <c r="C497" s="246"/>
      <c r="D497" s="246"/>
      <c r="E497" s="246"/>
      <c r="F497" s="246"/>
    </row>
    <row r="498" spans="3:6" x14ac:dyDescent="0.3">
      <c r="C498" s="246"/>
      <c r="D498" s="246"/>
      <c r="E498" s="246"/>
      <c r="F498" s="246"/>
    </row>
    <row r="499" spans="3:6" x14ac:dyDescent="0.3">
      <c r="C499" s="246"/>
      <c r="D499" s="246"/>
      <c r="E499" s="246"/>
      <c r="F499" s="246"/>
    </row>
    <row r="500" spans="3:6" x14ac:dyDescent="0.3">
      <c r="C500" s="246"/>
      <c r="D500" s="246"/>
      <c r="E500" s="246"/>
      <c r="F500" s="246"/>
    </row>
    <row r="501" spans="3:6" x14ac:dyDescent="0.3">
      <c r="C501" s="246"/>
      <c r="D501" s="246"/>
      <c r="E501" s="246"/>
      <c r="F501" s="246"/>
    </row>
  </sheetData>
  <sheetProtection sheet="1" objects="1" scenarios="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6" firstPageNumber="0" fitToHeight="0" orientation="portrait" r:id="rId1"/>
  <headerFooter>
    <oddFooter>&amp;C&amp;P&amp;R&amp;"Arial Narrow,Navadno"&amp;10PZI – Galerija Emonska vrata, št. 020/2016</oddFooter>
  </headerFooter>
  <rowBreaks count="1" manualBreakCount="1">
    <brk id="29" max="16383" man="1"/>
  </rowBreaks>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60"/>
  <sheetViews>
    <sheetView view="pageBreakPreview" zoomScaleNormal="100" zoomScaleSheetLayoutView="100" zoomScalePageLayoutView="76" workbookViewId="0">
      <selection activeCell="E7" sqref="E7"/>
    </sheetView>
  </sheetViews>
  <sheetFormatPr defaultColWidth="9" defaultRowHeight="16.5" x14ac:dyDescent="0.3"/>
  <cols>
    <col min="1" max="1" width="5.85546875" style="675" customWidth="1"/>
    <col min="2" max="2" width="47.7109375" style="710" customWidth="1"/>
    <col min="3" max="3" width="5" style="695" customWidth="1"/>
    <col min="4" max="4" width="7.28515625" style="662" customWidth="1"/>
    <col min="5" max="5" width="10.7109375" style="636" customWidth="1"/>
    <col min="6" max="6" width="11.42578125" style="662" bestFit="1" customWidth="1"/>
    <col min="7" max="8" width="26.28515625" style="35" customWidth="1"/>
    <col min="9" max="11" width="9" style="35"/>
    <col min="12" max="12" width="7.140625" style="35" customWidth="1"/>
    <col min="13" max="16384" width="9" style="35"/>
  </cols>
  <sheetData>
    <row r="1" spans="1:12" x14ac:dyDescent="0.3">
      <c r="A1" s="690" t="s">
        <v>89</v>
      </c>
      <c r="B1" s="691" t="s">
        <v>90</v>
      </c>
      <c r="C1" s="692" t="s">
        <v>63</v>
      </c>
      <c r="D1" s="690" t="s">
        <v>91</v>
      </c>
      <c r="E1" s="686" t="s">
        <v>92</v>
      </c>
      <c r="F1" s="690" t="s">
        <v>93</v>
      </c>
    </row>
    <row r="3" spans="1:12" x14ac:dyDescent="0.3">
      <c r="A3" s="693" t="s">
        <v>95</v>
      </c>
      <c r="B3" s="694" t="s">
        <v>62</v>
      </c>
    </row>
    <row r="7" spans="1:12" ht="25.5" x14ac:dyDescent="0.3">
      <c r="A7" s="696" t="str">
        <f>CONCATENATE($A$3,COUNTIFS($A$5:A6,"&lt;&gt;.?",$A$5:A6,"*")+1)</f>
        <v>A1.1</v>
      </c>
      <c r="B7" s="697" t="s">
        <v>136</v>
      </c>
      <c r="C7" s="698" t="s">
        <v>65</v>
      </c>
      <c r="D7" s="699">
        <v>1</v>
      </c>
      <c r="E7" s="687"/>
      <c r="F7" s="711">
        <f t="shared" ref="F7:F15" si="0">E7*D7</f>
        <v>0</v>
      </c>
      <c r="G7" s="241"/>
      <c r="H7" s="241"/>
      <c r="I7" s="241"/>
      <c r="J7" s="241"/>
      <c r="K7" s="241"/>
      <c r="L7" s="241"/>
    </row>
    <row r="8" spans="1:12" ht="25.5" x14ac:dyDescent="0.3">
      <c r="A8" s="696" t="str">
        <f>CONCATENATE($A$3,COUNTIFS($A$5:A7,"&lt;&gt;.?",$A$5:A7,"*")+1)</f>
        <v>A1.2</v>
      </c>
      <c r="B8" s="700" t="s">
        <v>135</v>
      </c>
      <c r="C8" s="698" t="s">
        <v>65</v>
      </c>
      <c r="D8" s="699">
        <v>1</v>
      </c>
      <c r="E8" s="687"/>
      <c r="F8" s="711">
        <f t="shared" si="0"/>
        <v>0</v>
      </c>
      <c r="G8" s="241"/>
      <c r="H8" s="241"/>
      <c r="I8" s="241"/>
      <c r="J8" s="241"/>
      <c r="K8" s="241"/>
      <c r="L8" s="241"/>
    </row>
    <row r="9" spans="1:12" ht="127.5" x14ac:dyDescent="0.3">
      <c r="A9" s="696" t="str">
        <f>CONCATENATE($A$3,COUNTIFS($A$5:A8,"&lt;&gt;.?",$A$5:A8,"*")+1)</f>
        <v>A1.3</v>
      </c>
      <c r="B9" s="701" t="s">
        <v>64</v>
      </c>
      <c r="C9" s="702" t="s">
        <v>65</v>
      </c>
      <c r="D9" s="703">
        <v>1</v>
      </c>
      <c r="E9" s="715"/>
      <c r="F9" s="712">
        <f t="shared" si="0"/>
        <v>0</v>
      </c>
      <c r="G9" s="241"/>
      <c r="H9" s="241"/>
      <c r="I9" s="241"/>
      <c r="J9" s="241"/>
      <c r="K9" s="241"/>
      <c r="L9" s="241"/>
    </row>
    <row r="10" spans="1:12" ht="63.75" x14ac:dyDescent="0.3">
      <c r="A10" s="696" t="str">
        <f>CONCATENATE($A$3,COUNTIFS($A$5:A9,"&lt;&gt;.?",$A$5:A9,"*")+1)</f>
        <v>A1.4</v>
      </c>
      <c r="B10" s="701" t="s">
        <v>1067</v>
      </c>
      <c r="C10" s="702" t="s">
        <v>65</v>
      </c>
      <c r="D10" s="703">
        <v>1</v>
      </c>
      <c r="E10" s="715"/>
      <c r="F10" s="712">
        <f t="shared" si="0"/>
        <v>0</v>
      </c>
      <c r="G10" s="241"/>
      <c r="H10" s="241"/>
      <c r="I10" s="241"/>
      <c r="J10" s="241"/>
      <c r="K10" s="241"/>
      <c r="L10" s="241"/>
    </row>
    <row r="11" spans="1:12" ht="51" x14ac:dyDescent="0.3">
      <c r="A11" s="696" t="str">
        <f>CONCATENATE($A$3,COUNTIFS($A$5:A10,"&lt;&gt;.?",$A$5:A10,"*")+1)</f>
        <v>A1.5</v>
      </c>
      <c r="B11" s="701" t="s">
        <v>415</v>
      </c>
      <c r="C11" s="702" t="s">
        <v>149</v>
      </c>
      <c r="D11" s="703">
        <v>10</v>
      </c>
      <c r="E11" s="715"/>
      <c r="F11" s="712">
        <f t="shared" si="0"/>
        <v>0</v>
      </c>
      <c r="G11" s="241"/>
      <c r="H11" s="241"/>
      <c r="I11" s="241"/>
      <c r="J11" s="241"/>
      <c r="K11" s="241"/>
      <c r="L11" s="241"/>
    </row>
    <row r="12" spans="1:12" ht="51" x14ac:dyDescent="0.3">
      <c r="A12" s="696" t="str">
        <f>CONCATENATE($A$3,COUNTIFS($A$5:A11,"&lt;&gt;.?",$A$5:A11,"*")+1)</f>
        <v>A1.6</v>
      </c>
      <c r="B12" s="701" t="s">
        <v>416</v>
      </c>
      <c r="C12" s="702" t="s">
        <v>86</v>
      </c>
      <c r="D12" s="703">
        <v>10</v>
      </c>
      <c r="E12" s="715"/>
      <c r="F12" s="712">
        <f t="shared" si="0"/>
        <v>0</v>
      </c>
      <c r="G12" s="241"/>
      <c r="H12" s="241"/>
      <c r="I12" s="241"/>
      <c r="J12" s="241"/>
      <c r="K12" s="241"/>
      <c r="L12" s="241"/>
    </row>
    <row r="13" spans="1:12" ht="51" x14ac:dyDescent="0.3">
      <c r="A13" s="696" t="str">
        <f>CONCATENATE($A$3,COUNTIFS($A$5:A12,"&lt;&gt;.?",$A$5:A12,"*")+1)</f>
        <v>A1.7</v>
      </c>
      <c r="B13" s="701" t="s">
        <v>417</v>
      </c>
      <c r="C13" s="702" t="s">
        <v>85</v>
      </c>
      <c r="D13" s="703">
        <v>550</v>
      </c>
      <c r="E13" s="715"/>
      <c r="F13" s="712">
        <f t="shared" si="0"/>
        <v>0</v>
      </c>
      <c r="G13" s="241"/>
      <c r="H13" s="241"/>
      <c r="I13" s="241"/>
      <c r="J13" s="241"/>
      <c r="K13" s="241"/>
      <c r="L13" s="241"/>
    </row>
    <row r="14" spans="1:12" x14ac:dyDescent="0.3">
      <c r="A14" s="696" t="str">
        <f>CONCATENATE($A$3,COUNTIFS($A$5:A13,"&lt;&gt;.?",$A$5:A13,"*")+1)</f>
        <v>A1.8</v>
      </c>
      <c r="B14" s="701" t="s">
        <v>174</v>
      </c>
      <c r="C14" s="702" t="s">
        <v>85</v>
      </c>
      <c r="D14" s="703">
        <v>550</v>
      </c>
      <c r="E14" s="715"/>
      <c r="F14" s="712">
        <f t="shared" si="0"/>
        <v>0</v>
      </c>
      <c r="G14" s="241"/>
      <c r="H14" s="241"/>
      <c r="I14" s="241"/>
      <c r="J14" s="241"/>
      <c r="K14" s="241"/>
      <c r="L14" s="241"/>
    </row>
    <row r="15" spans="1:12" x14ac:dyDescent="0.3">
      <c r="A15" s="696" t="str">
        <f>CONCATENATE($A$3,COUNTIFS($A$5:A14,"&lt;&gt;.?",$A$5:A14,"*")+1)</f>
        <v>A1.9</v>
      </c>
      <c r="B15" s="701" t="s">
        <v>1129</v>
      </c>
      <c r="C15" s="702" t="s">
        <v>1126</v>
      </c>
      <c r="D15" s="703">
        <v>1</v>
      </c>
      <c r="E15" s="715"/>
      <c r="F15" s="712">
        <f t="shared" si="0"/>
        <v>0</v>
      </c>
      <c r="G15" s="241"/>
      <c r="H15" s="241"/>
      <c r="I15" s="241"/>
      <c r="J15" s="241"/>
      <c r="K15" s="241"/>
      <c r="L15" s="241"/>
    </row>
    <row r="16" spans="1:12" x14ac:dyDescent="0.3">
      <c r="A16" s="704"/>
      <c r="B16" s="705"/>
      <c r="D16" s="670"/>
      <c r="E16" s="688"/>
      <c r="F16" s="713"/>
      <c r="G16" s="241"/>
      <c r="H16" s="241"/>
      <c r="I16" s="241"/>
      <c r="J16" s="241"/>
      <c r="K16" s="241"/>
      <c r="L16" s="241"/>
    </row>
    <row r="17" spans="1:12" s="177" customFormat="1" x14ac:dyDescent="0.3">
      <c r="A17" s="706"/>
      <c r="B17" s="707" t="str">
        <f>CONCATENATE("SKUPAJ"," ",$B$3)</f>
        <v>SKUPAJ PRIPRAVLJALNA DELA</v>
      </c>
      <c r="C17" s="708"/>
      <c r="D17" s="709"/>
      <c r="E17" s="689"/>
      <c r="F17" s="714">
        <f>SUM(F7:F16)</f>
        <v>0</v>
      </c>
      <c r="G17" s="242"/>
      <c r="H17" s="242"/>
      <c r="I17" s="242"/>
      <c r="J17" s="241"/>
      <c r="K17" s="241"/>
      <c r="L17" s="241"/>
    </row>
    <row r="18" spans="1:12" x14ac:dyDescent="0.3">
      <c r="G18" s="241"/>
      <c r="H18" s="241"/>
      <c r="I18" s="241"/>
      <c r="J18" s="241"/>
      <c r="K18" s="241"/>
      <c r="L18" s="241"/>
    </row>
    <row r="19" spans="1:12" x14ac:dyDescent="0.3">
      <c r="G19" s="242"/>
      <c r="H19" s="242"/>
      <c r="I19" s="242"/>
      <c r="J19" s="241"/>
      <c r="K19" s="241"/>
      <c r="L19" s="241"/>
    </row>
    <row r="20" spans="1:12" x14ac:dyDescent="0.3">
      <c r="G20" s="241"/>
      <c r="H20" s="241"/>
      <c r="I20" s="241"/>
      <c r="J20" s="241"/>
      <c r="K20" s="241"/>
      <c r="L20" s="241"/>
    </row>
    <row r="21" spans="1:12" x14ac:dyDescent="0.3">
      <c r="G21" s="241"/>
      <c r="H21" s="241"/>
      <c r="I21" s="241"/>
      <c r="J21" s="241"/>
      <c r="K21" s="241"/>
      <c r="L21" s="241"/>
    </row>
    <row r="22" spans="1:12" x14ac:dyDescent="0.3">
      <c r="G22" s="241"/>
      <c r="H22" s="241"/>
      <c r="I22" s="241"/>
      <c r="J22" s="241"/>
      <c r="K22" s="241"/>
      <c r="L22" s="241"/>
    </row>
    <row r="23" spans="1:12" x14ac:dyDescent="0.3">
      <c r="G23" s="241"/>
      <c r="H23" s="241"/>
      <c r="I23" s="241"/>
      <c r="J23" s="241"/>
      <c r="K23" s="241"/>
      <c r="L23" s="241"/>
    </row>
    <row r="24" spans="1:12" x14ac:dyDescent="0.3">
      <c r="G24" s="241"/>
      <c r="H24" s="241"/>
      <c r="I24" s="241"/>
      <c r="J24" s="241"/>
      <c r="K24" s="241"/>
      <c r="L24" s="241"/>
    </row>
    <row r="25" spans="1:12" x14ac:dyDescent="0.3">
      <c r="G25" s="241"/>
      <c r="H25" s="241"/>
      <c r="I25" s="241"/>
      <c r="J25" s="241"/>
      <c r="K25" s="241"/>
      <c r="L25" s="241"/>
    </row>
    <row r="26" spans="1:12" x14ac:dyDescent="0.3">
      <c r="G26" s="241"/>
      <c r="H26" s="241"/>
      <c r="I26" s="241"/>
      <c r="J26" s="241"/>
      <c r="K26" s="241"/>
      <c r="L26" s="241"/>
    </row>
    <row r="27" spans="1:12" x14ac:dyDescent="0.3">
      <c r="G27" s="241"/>
      <c r="H27" s="241"/>
      <c r="I27" s="241"/>
      <c r="J27" s="241"/>
      <c r="K27" s="241"/>
      <c r="L27" s="241"/>
    </row>
    <row r="28" spans="1:12" x14ac:dyDescent="0.3">
      <c r="G28" s="241"/>
      <c r="H28" s="241"/>
      <c r="I28" s="241"/>
      <c r="J28" s="241"/>
      <c r="K28" s="241"/>
      <c r="L28" s="241"/>
    </row>
    <row r="29" spans="1:12" x14ac:dyDescent="0.3">
      <c r="G29" s="241"/>
      <c r="H29" s="241"/>
      <c r="I29" s="241"/>
      <c r="J29" s="241"/>
      <c r="K29" s="241"/>
      <c r="L29" s="241"/>
    </row>
    <row r="30" spans="1:12" x14ac:dyDescent="0.3">
      <c r="G30" s="241"/>
      <c r="H30" s="241"/>
      <c r="I30" s="241"/>
      <c r="J30" s="241"/>
      <c r="K30" s="241"/>
      <c r="L30" s="241"/>
    </row>
    <row r="31" spans="1:12" x14ac:dyDescent="0.3">
      <c r="G31" s="241"/>
      <c r="H31" s="241"/>
      <c r="I31" s="241"/>
      <c r="J31" s="241"/>
      <c r="K31" s="241"/>
      <c r="L31" s="241"/>
    </row>
    <row r="32" spans="1:12" x14ac:dyDescent="0.3">
      <c r="G32" s="241"/>
      <c r="H32" s="241"/>
      <c r="I32" s="241"/>
      <c r="J32" s="241"/>
      <c r="K32" s="241"/>
      <c r="L32" s="241"/>
    </row>
    <row r="33" spans="7:12" x14ac:dyDescent="0.3">
      <c r="G33" s="241"/>
      <c r="H33" s="241"/>
      <c r="I33" s="241"/>
      <c r="J33" s="241"/>
      <c r="K33" s="241"/>
      <c r="L33" s="241"/>
    </row>
    <row r="34" spans="7:12" x14ac:dyDescent="0.3">
      <c r="G34" s="241"/>
      <c r="H34" s="241"/>
      <c r="I34" s="241"/>
      <c r="J34" s="241"/>
      <c r="K34" s="241"/>
      <c r="L34" s="241"/>
    </row>
    <row r="35" spans="7:12" x14ac:dyDescent="0.3">
      <c r="G35" s="241"/>
      <c r="H35" s="241"/>
      <c r="I35" s="241"/>
      <c r="J35" s="241"/>
      <c r="K35" s="241"/>
      <c r="L35" s="241"/>
    </row>
    <row r="36" spans="7:12" x14ac:dyDescent="0.3">
      <c r="G36" s="241"/>
      <c r="H36" s="241"/>
      <c r="I36" s="241"/>
      <c r="J36" s="241"/>
      <c r="K36" s="241"/>
      <c r="L36" s="241"/>
    </row>
    <row r="37" spans="7:12" x14ac:dyDescent="0.3">
      <c r="G37" s="241"/>
      <c r="H37" s="241"/>
      <c r="I37" s="241"/>
      <c r="J37" s="241"/>
      <c r="K37" s="241"/>
      <c r="L37" s="241"/>
    </row>
    <row r="38" spans="7:12" x14ac:dyDescent="0.3">
      <c r="G38" s="241"/>
      <c r="H38" s="241"/>
      <c r="I38" s="241"/>
      <c r="J38" s="241"/>
      <c r="K38" s="241"/>
      <c r="L38" s="241"/>
    </row>
    <row r="39" spans="7:12" x14ac:dyDescent="0.3">
      <c r="G39" s="241"/>
      <c r="H39" s="241"/>
      <c r="I39" s="241"/>
      <c r="J39" s="241"/>
      <c r="K39" s="241"/>
      <c r="L39" s="241"/>
    </row>
    <row r="40" spans="7:12" x14ac:dyDescent="0.3">
      <c r="G40" s="241"/>
      <c r="H40" s="241"/>
      <c r="I40" s="241"/>
      <c r="J40" s="241"/>
      <c r="K40" s="241"/>
      <c r="L40" s="241"/>
    </row>
    <row r="41" spans="7:12" x14ac:dyDescent="0.3">
      <c r="G41" s="241"/>
      <c r="H41" s="241"/>
      <c r="I41" s="241"/>
      <c r="J41" s="241"/>
      <c r="K41" s="241"/>
      <c r="L41" s="241"/>
    </row>
    <row r="42" spans="7:12" x14ac:dyDescent="0.3">
      <c r="G42" s="241"/>
      <c r="H42" s="241"/>
      <c r="I42" s="241"/>
      <c r="J42" s="241"/>
      <c r="K42" s="241"/>
      <c r="L42" s="241"/>
    </row>
    <row r="43" spans="7:12" x14ac:dyDescent="0.3">
      <c r="G43" s="241"/>
      <c r="H43" s="241"/>
      <c r="I43" s="241"/>
      <c r="J43" s="241"/>
      <c r="K43" s="241"/>
      <c r="L43" s="241"/>
    </row>
    <row r="44" spans="7:12" x14ac:dyDescent="0.3">
      <c r="G44" s="241"/>
      <c r="H44" s="241"/>
      <c r="I44" s="241"/>
      <c r="J44" s="241"/>
      <c r="K44" s="241"/>
      <c r="L44" s="241"/>
    </row>
    <row r="45" spans="7:12" x14ac:dyDescent="0.3">
      <c r="G45" s="241"/>
      <c r="H45" s="241"/>
      <c r="I45" s="241"/>
      <c r="J45" s="241"/>
      <c r="K45" s="241"/>
      <c r="L45" s="241"/>
    </row>
    <row r="46" spans="7:12" x14ac:dyDescent="0.3">
      <c r="G46" s="241"/>
      <c r="H46" s="241"/>
      <c r="I46" s="241"/>
      <c r="J46" s="241"/>
      <c r="K46" s="241"/>
      <c r="L46" s="241"/>
    </row>
    <row r="47" spans="7:12" x14ac:dyDescent="0.3">
      <c r="G47" s="241"/>
      <c r="H47" s="241"/>
      <c r="I47" s="241"/>
      <c r="J47" s="241"/>
      <c r="K47" s="241"/>
      <c r="L47" s="241"/>
    </row>
    <row r="48" spans="7:12" x14ac:dyDescent="0.3">
      <c r="G48" s="241"/>
      <c r="H48" s="241"/>
      <c r="I48" s="241"/>
      <c r="J48" s="241"/>
      <c r="K48" s="241"/>
      <c r="L48" s="241"/>
    </row>
    <row r="49" spans="7:12" x14ac:dyDescent="0.3">
      <c r="G49" s="241"/>
      <c r="H49" s="241"/>
      <c r="I49" s="241"/>
      <c r="J49" s="241"/>
      <c r="K49" s="241"/>
      <c r="L49" s="241"/>
    </row>
    <row r="50" spans="7:12" x14ac:dyDescent="0.3">
      <c r="G50" s="241"/>
      <c r="H50" s="241"/>
      <c r="I50" s="241"/>
      <c r="J50" s="241"/>
      <c r="K50" s="241"/>
      <c r="L50" s="241"/>
    </row>
    <row r="51" spans="7:12" x14ac:dyDescent="0.3">
      <c r="G51" s="241"/>
      <c r="H51" s="241"/>
      <c r="I51" s="241"/>
      <c r="J51" s="241"/>
      <c r="K51" s="241"/>
      <c r="L51" s="241"/>
    </row>
    <row r="52" spans="7:12" x14ac:dyDescent="0.3">
      <c r="G52" s="241"/>
      <c r="H52" s="241"/>
      <c r="I52" s="241"/>
      <c r="J52" s="241"/>
      <c r="K52" s="241"/>
      <c r="L52" s="241"/>
    </row>
    <row r="53" spans="7:12" x14ac:dyDescent="0.3">
      <c r="G53" s="241"/>
      <c r="H53" s="241"/>
      <c r="I53" s="241"/>
      <c r="J53" s="241"/>
      <c r="K53" s="241"/>
      <c r="L53" s="241"/>
    </row>
    <row r="54" spans="7:12" x14ac:dyDescent="0.3">
      <c r="G54" s="241"/>
      <c r="H54" s="241"/>
      <c r="I54" s="241"/>
      <c r="J54" s="241"/>
      <c r="K54" s="241"/>
      <c r="L54" s="241"/>
    </row>
    <row r="55" spans="7:12" x14ac:dyDescent="0.3">
      <c r="G55" s="241"/>
      <c r="H55" s="241"/>
      <c r="I55" s="241"/>
      <c r="J55" s="241"/>
      <c r="K55" s="241"/>
      <c r="L55" s="241"/>
    </row>
    <row r="56" spans="7:12" x14ac:dyDescent="0.3">
      <c r="G56" s="241"/>
      <c r="H56" s="241"/>
      <c r="I56" s="241"/>
      <c r="J56" s="241"/>
      <c r="K56" s="241"/>
      <c r="L56" s="241"/>
    </row>
    <row r="57" spans="7:12" x14ac:dyDescent="0.3">
      <c r="G57" s="241"/>
      <c r="H57" s="241"/>
      <c r="I57" s="241"/>
      <c r="J57" s="241"/>
      <c r="K57" s="241"/>
      <c r="L57" s="241"/>
    </row>
    <row r="58" spans="7:12" x14ac:dyDescent="0.3">
      <c r="G58" s="241"/>
      <c r="H58" s="241"/>
      <c r="I58" s="241"/>
      <c r="J58" s="241"/>
      <c r="K58" s="241"/>
      <c r="L58" s="241"/>
    </row>
    <row r="59" spans="7:12" x14ac:dyDescent="0.3">
      <c r="G59" s="241"/>
      <c r="H59" s="241"/>
      <c r="I59" s="241"/>
      <c r="J59" s="241"/>
      <c r="K59" s="241"/>
      <c r="L59" s="241"/>
    </row>
    <row r="60" spans="7:12" x14ac:dyDescent="0.3">
      <c r="K60" s="243"/>
    </row>
  </sheetData>
  <sheetProtection sheet="1" objects="1" scenarios="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6" firstPageNumber="0" fitToHeight="0" orientation="portrait" r:id="rId1"/>
  <headerFooter>
    <oddFooter>&amp;C&amp;P&amp;R&amp;"Arial Narrow,Navadno"&amp;10PZI – Galerija Emonska vrata, št. 020/2016</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G33"/>
  <sheetViews>
    <sheetView view="pageBreakPreview" zoomScaleNormal="115" zoomScaleSheetLayoutView="100" zoomScalePageLayoutView="76" workbookViewId="0">
      <selection activeCell="E12" sqref="E12"/>
    </sheetView>
  </sheetViews>
  <sheetFormatPr defaultColWidth="9" defaultRowHeight="16.5" x14ac:dyDescent="0.3"/>
  <cols>
    <col min="1" max="1" width="5.85546875" style="37" customWidth="1"/>
    <col min="2" max="2" width="47.85546875" style="59" customWidth="1"/>
    <col min="3" max="3" width="5" style="28" customWidth="1"/>
    <col min="4" max="4" width="7.140625" style="51" customWidth="1"/>
    <col min="5" max="5" width="10.7109375" style="717" customWidth="1"/>
    <col min="6" max="6" width="10.28515625" style="51" bestFit="1" customWidth="1"/>
    <col min="7" max="8" width="26.28515625" style="35" customWidth="1"/>
    <col min="9" max="10" width="9" style="35"/>
    <col min="11" max="11" width="7.140625" style="35" customWidth="1"/>
    <col min="12" max="16384" width="9" style="35"/>
  </cols>
  <sheetData>
    <row r="1" spans="1:6" x14ac:dyDescent="0.3">
      <c r="A1" s="70" t="s">
        <v>89</v>
      </c>
      <c r="B1" s="135" t="s">
        <v>90</v>
      </c>
      <c r="C1" s="13" t="s">
        <v>63</v>
      </c>
      <c r="D1" s="70" t="s">
        <v>91</v>
      </c>
      <c r="E1" s="716" t="s">
        <v>92</v>
      </c>
      <c r="F1" s="70" t="s">
        <v>93</v>
      </c>
    </row>
    <row r="3" spans="1:6" x14ac:dyDescent="0.3">
      <c r="A3" s="47" t="s">
        <v>96</v>
      </c>
      <c r="B3" s="72" t="s">
        <v>102</v>
      </c>
    </row>
    <row r="4" spans="1:6" x14ac:dyDescent="0.3">
      <c r="A4" s="71"/>
      <c r="B4" s="26"/>
      <c r="C4" s="27"/>
      <c r="D4" s="17"/>
      <c r="E4" s="718"/>
      <c r="F4" s="17"/>
    </row>
    <row r="5" spans="1:6" s="29" customFormat="1" ht="12.75" x14ac:dyDescent="0.2">
      <c r="A5" s="12"/>
      <c r="B5" s="49" t="s">
        <v>138</v>
      </c>
      <c r="C5" s="22"/>
      <c r="D5" s="9"/>
      <c r="E5" s="719"/>
      <c r="F5" s="9"/>
    </row>
    <row r="6" spans="1:6" s="29" customFormat="1" ht="12.75" x14ac:dyDescent="0.2">
      <c r="A6" s="12"/>
      <c r="B6" s="21"/>
      <c r="C6" s="22"/>
      <c r="D6" s="9"/>
      <c r="E6" s="719"/>
      <c r="F6" s="9"/>
    </row>
    <row r="7" spans="1:6" s="29" customFormat="1" ht="242.25" x14ac:dyDescent="0.2">
      <c r="A7" s="12"/>
      <c r="B7" s="135" t="s">
        <v>418</v>
      </c>
      <c r="C7" s="22"/>
      <c r="D7" s="9"/>
      <c r="E7" s="719"/>
      <c r="F7" s="9"/>
    </row>
    <row r="8" spans="1:6" s="29" customFormat="1" ht="12.75" x14ac:dyDescent="0.2">
      <c r="A8" s="12"/>
      <c r="B8" s="135"/>
      <c r="C8" s="22"/>
      <c r="D8" s="9"/>
      <c r="E8" s="719"/>
      <c r="F8" s="9"/>
    </row>
    <row r="9" spans="1:6" s="29" customFormat="1" ht="140.25" x14ac:dyDescent="0.2">
      <c r="A9" s="12"/>
      <c r="B9" s="135" t="s">
        <v>419</v>
      </c>
      <c r="C9" s="22"/>
      <c r="D9" s="9"/>
      <c r="E9" s="719"/>
      <c r="F9" s="9"/>
    </row>
    <row r="10" spans="1:6" s="29" customFormat="1" ht="12.75" x14ac:dyDescent="0.2">
      <c r="A10" s="12"/>
      <c r="B10" s="135"/>
      <c r="C10" s="22"/>
      <c r="D10" s="9"/>
      <c r="E10" s="719"/>
      <c r="F10" s="9"/>
    </row>
    <row r="11" spans="1:6" s="11" customFormat="1" ht="12.75" x14ac:dyDescent="0.2">
      <c r="A11" s="18"/>
      <c r="B11" s="26" t="s">
        <v>145</v>
      </c>
      <c r="C11" s="20"/>
      <c r="D11" s="19"/>
      <c r="E11" s="720"/>
      <c r="F11" s="19"/>
    </row>
    <row r="12" spans="1:6" s="29" customFormat="1" ht="51" x14ac:dyDescent="0.2">
      <c r="A12" s="63" t="str">
        <f>CONCATENATE($A$3,COUNTIFS($A$5:A11,"&lt;&gt;.?",$A$5:A11,"*")+1)</f>
        <v>A2.1</v>
      </c>
      <c r="B12" s="64" t="s">
        <v>420</v>
      </c>
      <c r="C12" s="80" t="s">
        <v>85</v>
      </c>
      <c r="D12" s="62">
        <v>9.5</v>
      </c>
      <c r="E12" s="715"/>
      <c r="F12" s="84">
        <f t="shared" ref="F12:F20" si="0">E12*D12</f>
        <v>0</v>
      </c>
    </row>
    <row r="13" spans="1:6" s="252" customFormat="1" ht="114.75" x14ac:dyDescent="0.2">
      <c r="A13" s="248" t="str">
        <f>CONCATENATE($A$3,COUNTIFS($A$5:A12,"&lt;&gt;.?",$A$5:A12,"*")+1)</f>
        <v>A2.2</v>
      </c>
      <c r="B13" s="249" t="s">
        <v>463</v>
      </c>
      <c r="C13" s="250" t="s">
        <v>85</v>
      </c>
      <c r="D13" s="251">
        <v>172</v>
      </c>
      <c r="E13" s="721"/>
      <c r="F13" s="84">
        <f>E13*D13</f>
        <v>0</v>
      </c>
    </row>
    <row r="14" spans="1:6" s="29" customFormat="1" ht="89.25" x14ac:dyDescent="0.2">
      <c r="A14" s="248" t="str">
        <f>CONCATENATE($A$3,COUNTIFS($A$5:A13,"&lt;&gt;.?",$A$5:A13,"*")+1)</f>
        <v>A2.3</v>
      </c>
      <c r="B14" s="64" t="s">
        <v>421</v>
      </c>
      <c r="C14" s="80" t="s">
        <v>85</v>
      </c>
      <c r="D14" s="62">
        <v>60</v>
      </c>
      <c r="E14" s="715"/>
      <c r="F14" s="84">
        <f t="shared" si="0"/>
        <v>0</v>
      </c>
    </row>
    <row r="15" spans="1:6" s="29" customFormat="1" ht="51" x14ac:dyDescent="0.2">
      <c r="A15" s="63" t="str">
        <f>CONCATENATE($A$3,COUNTIFS($A$5:A14,"&lt;&gt;.?",$A$5:A14,"*")+1)</f>
        <v>A2.4</v>
      </c>
      <c r="B15" s="64" t="s">
        <v>422</v>
      </c>
      <c r="C15" s="80" t="s">
        <v>85</v>
      </c>
      <c r="D15" s="62">
        <f>2.6+4.3</f>
        <v>6.9</v>
      </c>
      <c r="E15" s="715"/>
      <c r="F15" s="84">
        <f t="shared" si="0"/>
        <v>0</v>
      </c>
    </row>
    <row r="16" spans="1:6" s="252" customFormat="1" ht="27" customHeight="1" x14ac:dyDescent="0.2">
      <c r="A16" s="248" t="str">
        <f>CONCATENATE($A$3,COUNTIFS($A$5:A15,"&lt;&gt;.?",$A$5:A15,"*")+1)</f>
        <v>A2.5</v>
      </c>
      <c r="B16" s="249" t="s">
        <v>464</v>
      </c>
      <c r="C16" s="253" t="s">
        <v>87</v>
      </c>
      <c r="D16" s="254">
        <v>3</v>
      </c>
      <c r="E16" s="255"/>
      <c r="F16" s="84">
        <f>E16*D16</f>
        <v>0</v>
      </c>
    </row>
    <row r="17" spans="1:7" s="29" customFormat="1" ht="51" x14ac:dyDescent="0.2">
      <c r="A17" s="63" t="str">
        <f>CONCATENATE($A$3,COUNTIFS($A$5:A16,"&lt;&gt;.?",$A$5:A16,"*")+1)</f>
        <v>A2.6</v>
      </c>
      <c r="B17" s="64" t="s">
        <v>143</v>
      </c>
      <c r="C17" s="80" t="s">
        <v>86</v>
      </c>
      <c r="D17" s="62">
        <f>(3.09*2)+(2.43*2)</f>
        <v>11.04</v>
      </c>
      <c r="E17" s="715"/>
      <c r="F17" s="84">
        <f t="shared" si="0"/>
        <v>0</v>
      </c>
    </row>
    <row r="18" spans="1:7" s="29" customFormat="1" ht="51" x14ac:dyDescent="0.2">
      <c r="A18" s="63" t="str">
        <f>CONCATENATE($A$3,COUNTIFS($A$5:A17,"&lt;&gt;.?",$A$5:A17,"*")+1)</f>
        <v>A2.7</v>
      </c>
      <c r="B18" s="64" t="s">
        <v>423</v>
      </c>
      <c r="C18" s="67" t="s">
        <v>144</v>
      </c>
      <c r="D18" s="68">
        <f>5*30</f>
        <v>150</v>
      </c>
      <c r="E18" s="69"/>
      <c r="F18" s="84">
        <f t="shared" si="0"/>
        <v>0</v>
      </c>
    </row>
    <row r="19" spans="1:7" s="29" customFormat="1" ht="76.5" x14ac:dyDescent="0.2">
      <c r="A19" s="63" t="str">
        <f>CONCATENATE($A$3,COUNTIFS($A$5:A18,"&lt;&gt;.?",$A$5:A18,"*")+1)</f>
        <v>A2.8</v>
      </c>
      <c r="B19" s="64" t="s">
        <v>424</v>
      </c>
      <c r="C19" s="67" t="s">
        <v>86</v>
      </c>
      <c r="D19" s="68">
        <v>14.65</v>
      </c>
      <c r="E19" s="69"/>
      <c r="F19" s="84">
        <f t="shared" si="0"/>
        <v>0</v>
      </c>
    </row>
    <row r="20" spans="1:7" s="29" customFormat="1" ht="76.5" x14ac:dyDescent="0.2">
      <c r="A20" s="63" t="str">
        <f>CONCATENATE($A$3,COUNTIFS($A$5:A19,"&lt;&gt;.?",$A$5:A19,"*")+1)</f>
        <v>A2.9</v>
      </c>
      <c r="B20" s="64" t="s">
        <v>425</v>
      </c>
      <c r="C20" s="67" t="s">
        <v>86</v>
      </c>
      <c r="D20" s="68">
        <v>2.5</v>
      </c>
      <c r="E20" s="69"/>
      <c r="F20" s="84">
        <f t="shared" si="0"/>
        <v>0</v>
      </c>
    </row>
    <row r="21" spans="1:7" s="29" customFormat="1" ht="51" x14ac:dyDescent="0.2">
      <c r="A21" s="63" t="str">
        <f>CONCATENATE($A$3,COUNTIFS($A$5:A19,"&lt;&gt;.?",$A$5:A19,"*")+1)</f>
        <v>A2.9</v>
      </c>
      <c r="B21" s="64" t="s">
        <v>426</v>
      </c>
      <c r="C21" s="67" t="s">
        <v>85</v>
      </c>
      <c r="D21" s="68">
        <v>1</v>
      </c>
      <c r="E21" s="69"/>
      <c r="F21" s="84">
        <f>D21*E21</f>
        <v>0</v>
      </c>
    </row>
    <row r="22" spans="1:7" s="29" customFormat="1" ht="38.25" x14ac:dyDescent="0.2">
      <c r="A22" s="63" t="str">
        <f>CONCATENATE($A$3,COUNTIFS($A$5:A20,"&lt;&gt;.?",$A$5:A20,"*")+1)</f>
        <v>A2.10</v>
      </c>
      <c r="B22" s="64" t="s">
        <v>427</v>
      </c>
      <c r="C22" s="67" t="s">
        <v>85</v>
      </c>
      <c r="D22" s="68">
        <v>24</v>
      </c>
      <c r="E22" s="69"/>
      <c r="F22" s="84">
        <f>D22*E22</f>
        <v>0</v>
      </c>
    </row>
    <row r="23" spans="1:7" s="29" customFormat="1" ht="63.75" x14ac:dyDescent="0.2">
      <c r="A23" s="63" t="str">
        <f>CONCATENATE($A$3,COUNTIFS($A$5:A22,"&lt;&gt;.?",$A$5:A22,"*")+1)</f>
        <v>A2.12</v>
      </c>
      <c r="B23" s="64" t="s">
        <v>428</v>
      </c>
      <c r="C23" s="67" t="s">
        <v>87</v>
      </c>
      <c r="D23" s="68">
        <f>(D12*0.18)+(D14*0.25)+(D15*0.25*0.3)+(D16*0.4*0.7)+(D17*0.8*0.3)+(D13*0.4)+(D18*0.01*3.14*0.12*0.12)+(D19*0.25)+(D20*0.2*0.3)+1</f>
        <v>94.397424000000001</v>
      </c>
      <c r="E23" s="69"/>
      <c r="F23" s="84">
        <f>D23*E23</f>
        <v>0</v>
      </c>
    </row>
    <row r="24" spans="1:7" s="29" customFormat="1" ht="12.75" x14ac:dyDescent="0.2">
      <c r="A24" s="85"/>
      <c r="B24" s="135"/>
      <c r="C24" s="87"/>
      <c r="D24" s="88"/>
      <c r="E24" s="89"/>
      <c r="F24" s="86"/>
    </row>
    <row r="25" spans="1:7" s="29" customFormat="1" ht="12.75" x14ac:dyDescent="0.2">
      <c r="A25" s="85"/>
      <c r="B25" s="90" t="s">
        <v>146</v>
      </c>
      <c r="C25" s="87"/>
      <c r="D25" s="88"/>
      <c r="E25" s="89"/>
      <c r="F25" s="86"/>
    </row>
    <row r="26" spans="1:7" s="29" customFormat="1" ht="76.5" x14ac:dyDescent="0.2">
      <c r="A26" s="63" t="str">
        <f>CONCATENATE($A$3,COUNTIFS($A$5:A25,"&lt;&gt;.?",$A$5:A25,"*")+1)</f>
        <v>A2.13</v>
      </c>
      <c r="B26" s="64" t="s">
        <v>429</v>
      </c>
      <c r="C26" s="67" t="s">
        <v>85</v>
      </c>
      <c r="D26" s="68">
        <v>100</v>
      </c>
      <c r="E26" s="69"/>
      <c r="F26" s="84">
        <f>D26*E26</f>
        <v>0</v>
      </c>
    </row>
    <row r="27" spans="1:7" s="29" customFormat="1" ht="76.5" x14ac:dyDescent="0.2">
      <c r="A27" s="63" t="str">
        <f>CONCATENATE($A$3,COUNTIFS($A$5:A26,"&lt;&gt;.?",$A$5:A26,"*")+1)</f>
        <v>A2.14</v>
      </c>
      <c r="B27" s="64" t="s">
        <v>430</v>
      </c>
      <c r="C27" s="67" t="s">
        <v>86</v>
      </c>
      <c r="D27" s="68">
        <v>4</v>
      </c>
      <c r="E27" s="69"/>
      <c r="F27" s="84">
        <f>E27*D27</f>
        <v>0</v>
      </c>
    </row>
    <row r="28" spans="1:7" s="29" customFormat="1" ht="76.5" x14ac:dyDescent="0.2">
      <c r="A28" s="63" t="str">
        <f>CONCATENATE($A$3,COUNTIFS($A$5:A27,"&lt;&gt;.?",$A$5:A27,"*")+1)</f>
        <v>A2.15</v>
      </c>
      <c r="B28" s="64" t="s">
        <v>431</v>
      </c>
      <c r="C28" s="67" t="s">
        <v>87</v>
      </c>
      <c r="D28" s="68">
        <f>(D26*0.15)+(D27*0.07*0.15)</f>
        <v>15.042</v>
      </c>
      <c r="E28" s="69"/>
      <c r="F28" s="84">
        <f>D28*E28</f>
        <v>0</v>
      </c>
    </row>
    <row r="29" spans="1:7" s="29" customFormat="1" ht="12.75" x14ac:dyDescent="0.2">
      <c r="A29" s="85"/>
      <c r="B29" s="135"/>
      <c r="C29" s="87"/>
      <c r="D29" s="88"/>
      <c r="E29" s="89"/>
      <c r="F29" s="86"/>
    </row>
    <row r="30" spans="1:7" s="29" customFormat="1" ht="25.5" x14ac:dyDescent="0.2">
      <c r="A30" s="63" t="str">
        <f>CONCATENATE($A$3,COUNTIFS($A$5:A29,"&lt;&gt;.?",$A$5:A29,"*")+1)</f>
        <v>A2.16</v>
      </c>
      <c r="B30" s="64" t="s">
        <v>331</v>
      </c>
      <c r="C30" s="67" t="s">
        <v>87</v>
      </c>
      <c r="D30" s="68">
        <v>10</v>
      </c>
      <c r="E30" s="69"/>
      <c r="F30" s="84">
        <f>D30*E30</f>
        <v>0</v>
      </c>
    </row>
    <row r="31" spans="1:7" ht="17.25" thickBot="1" x14ac:dyDescent="0.35">
      <c r="A31" s="50"/>
      <c r="G31" s="29"/>
    </row>
    <row r="32" spans="1:7" ht="17.25" thickBot="1" x14ac:dyDescent="0.35">
      <c r="A32" s="52"/>
      <c r="B32" s="73" t="str">
        <f>CONCATENATE("SKUPAJ"," ",$B$3)</f>
        <v>SKUPAJ RUŠITVENA DELA</v>
      </c>
      <c r="C32" s="74"/>
      <c r="D32" s="75"/>
      <c r="E32" s="722"/>
      <c r="F32" s="76">
        <f>SUM(F11:F31)</f>
        <v>0</v>
      </c>
      <c r="G32" s="177"/>
    </row>
    <row r="33" ht="17.25" thickTop="1" x14ac:dyDescent="0.3"/>
  </sheetData>
  <sheetProtection sheet="1" objects="1" scenarios="1" formatCells="0" formatColumns="0" formatRows="0" selectLockedCells="1" sort="0"/>
  <dataConsolidate/>
  <printOptions horizontalCentered="1"/>
  <pageMargins left="0.78740157480314965" right="0.78740157480314965" top="0.74803149606299213" bottom="0.19685039370078741" header="0.51181102362204722" footer="0.51181102362204722"/>
  <pageSetup paperSize="9" scale="98" firstPageNumber="0" fitToHeight="0" orientation="portrait" r:id="rId1"/>
  <headerFooter>
    <oddFooter>&amp;C&amp;P&amp;R&amp;"Arial Narrow,Navadno"&amp;10PZI – Galerija Emonska vrata, št. 020/2016</oddFooter>
  </headerFooter>
  <rowBreaks count="2" manualBreakCount="2">
    <brk id="10" max="5" man="1"/>
    <brk id="24" max="5"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20"/>
  <sheetViews>
    <sheetView view="pageBreakPreview" zoomScaleNormal="115" zoomScaleSheetLayoutView="100" zoomScalePageLayoutView="76" workbookViewId="0">
      <selection activeCell="E11" sqref="E11"/>
    </sheetView>
  </sheetViews>
  <sheetFormatPr defaultColWidth="9" defaultRowHeight="16.5" x14ac:dyDescent="0.3"/>
  <cols>
    <col min="1" max="1" width="5.85546875" style="37" customWidth="1"/>
    <col min="2" max="2" width="47.7109375" style="59" customWidth="1"/>
    <col min="3" max="3" width="5" style="28" customWidth="1"/>
    <col min="4" max="4" width="7.140625" style="51" customWidth="1"/>
    <col min="5" max="5" width="10.7109375" style="717" customWidth="1"/>
    <col min="6" max="6" width="10.28515625" style="51" bestFit="1" customWidth="1"/>
    <col min="7" max="8" width="26.28515625" style="35" customWidth="1"/>
    <col min="9" max="10" width="9" style="35"/>
    <col min="11" max="11" width="7.140625" style="35" customWidth="1"/>
    <col min="12" max="16384" width="9" style="35"/>
  </cols>
  <sheetData>
    <row r="1" spans="1:6" x14ac:dyDescent="0.3">
      <c r="A1" s="70" t="s">
        <v>89</v>
      </c>
      <c r="B1" s="135" t="s">
        <v>90</v>
      </c>
      <c r="C1" s="13" t="s">
        <v>63</v>
      </c>
      <c r="D1" s="70" t="s">
        <v>91</v>
      </c>
      <c r="E1" s="716" t="s">
        <v>92</v>
      </c>
      <c r="F1" s="70" t="s">
        <v>93</v>
      </c>
    </row>
    <row r="3" spans="1:6" x14ac:dyDescent="0.3">
      <c r="A3" s="47" t="s">
        <v>97</v>
      </c>
      <c r="B3" s="72" t="s">
        <v>139</v>
      </c>
    </row>
    <row r="4" spans="1:6" x14ac:dyDescent="0.3">
      <c r="A4" s="71"/>
      <c r="B4" s="26"/>
      <c r="C4" s="27"/>
      <c r="D4" s="17"/>
      <c r="E4" s="718"/>
      <c r="F4" s="17"/>
    </row>
    <row r="5" spans="1:6" s="29" customFormat="1" ht="12.75" x14ac:dyDescent="0.2">
      <c r="A5" s="12"/>
      <c r="B5" s="49" t="s">
        <v>137</v>
      </c>
      <c r="C5" s="22"/>
      <c r="D5" s="9"/>
      <c r="E5" s="719"/>
      <c r="F5" s="9"/>
    </row>
    <row r="6" spans="1:6" s="29" customFormat="1" ht="12.75" x14ac:dyDescent="0.2">
      <c r="A6" s="12"/>
      <c r="B6" s="21"/>
      <c r="C6" s="22"/>
      <c r="D6" s="9"/>
      <c r="E6" s="719"/>
      <c r="F6" s="9"/>
    </row>
    <row r="7" spans="1:6" s="29" customFormat="1" ht="51" x14ac:dyDescent="0.2">
      <c r="A7" s="12"/>
      <c r="B7" s="90" t="s">
        <v>147</v>
      </c>
      <c r="C7" s="22"/>
      <c r="D7" s="9"/>
      <c r="E7" s="719"/>
      <c r="F7" s="9"/>
    </row>
    <row r="8" spans="1:6" s="29" customFormat="1" ht="216.75" x14ac:dyDescent="0.2">
      <c r="A8" s="12"/>
      <c r="B8" s="135" t="s">
        <v>148</v>
      </c>
      <c r="C8" s="22"/>
      <c r="D8" s="9"/>
      <c r="E8" s="719"/>
      <c r="F8" s="9"/>
    </row>
    <row r="9" spans="1:6" s="29" customFormat="1" ht="12.75" x14ac:dyDescent="0.2">
      <c r="A9" s="12"/>
      <c r="B9" s="135"/>
      <c r="C9" s="22"/>
      <c r="D9" s="9"/>
      <c r="E9" s="719"/>
      <c r="F9" s="9"/>
    </row>
    <row r="10" spans="1:6" s="11" customFormat="1" ht="12.75" x14ac:dyDescent="0.2">
      <c r="A10" s="18"/>
      <c r="B10" s="26"/>
      <c r="C10" s="20"/>
      <c r="D10" s="19"/>
      <c r="E10" s="720"/>
      <c r="F10" s="19"/>
    </row>
    <row r="11" spans="1:6" s="29" customFormat="1" ht="89.25" x14ac:dyDescent="0.2">
      <c r="A11" s="63" t="str">
        <f>CONCATENATE($A$3,COUNTIFS($A$5:A10,"&lt;&gt;.?",$A$5:A10,"*")+1)</f>
        <v>A3.1</v>
      </c>
      <c r="B11" s="64" t="s">
        <v>432</v>
      </c>
      <c r="C11" s="67" t="s">
        <v>85</v>
      </c>
      <c r="D11" s="68">
        <f>9*0.35</f>
        <v>3.15</v>
      </c>
      <c r="E11" s="69"/>
      <c r="F11" s="84">
        <f t="shared" ref="F11:F17" si="0">E11*D11</f>
        <v>0</v>
      </c>
    </row>
    <row r="12" spans="1:6" s="29" customFormat="1" ht="51" x14ac:dyDescent="0.2">
      <c r="A12" s="63" t="str">
        <f>CONCATENATE($A$3,COUNTIFS($A$5:A11,"&lt;&gt;.?",$A$5:A11,"*")+1)</f>
        <v>A3.2</v>
      </c>
      <c r="B12" s="64" t="s">
        <v>433</v>
      </c>
      <c r="C12" s="67" t="s">
        <v>85</v>
      </c>
      <c r="D12" s="68">
        <f>9*0.35+172</f>
        <v>175.15</v>
      </c>
      <c r="E12" s="69"/>
      <c r="F12" s="84">
        <f t="shared" si="0"/>
        <v>0</v>
      </c>
    </row>
    <row r="13" spans="1:6" s="29" customFormat="1" ht="51" x14ac:dyDescent="0.2">
      <c r="A13" s="63" t="str">
        <f>CONCATENATE($A$3,COUNTIFS($A$5:A12,"&lt;&gt;.?",$A$5:A12,"*")+1)</f>
        <v>A3.3</v>
      </c>
      <c r="B13" s="64" t="s">
        <v>434</v>
      </c>
      <c r="C13" s="67" t="s">
        <v>85</v>
      </c>
      <c r="D13" s="68">
        <v>26</v>
      </c>
      <c r="E13" s="69"/>
      <c r="F13" s="84">
        <f t="shared" si="0"/>
        <v>0</v>
      </c>
    </row>
    <row r="14" spans="1:6" s="252" customFormat="1" ht="25.5" x14ac:dyDescent="0.2">
      <c r="A14" s="63" t="str">
        <f>CONCATENATE($A$3,COUNTIFS($A$5:A13,"&lt;&gt;.?",$A$5:A13,"*")+1)</f>
        <v>A3.4</v>
      </c>
      <c r="B14" s="249" t="s">
        <v>465</v>
      </c>
      <c r="C14" s="253" t="s">
        <v>85</v>
      </c>
      <c r="D14" s="254">
        <v>172</v>
      </c>
      <c r="E14" s="255"/>
      <c r="F14" s="84">
        <f>E14*D14</f>
        <v>0</v>
      </c>
    </row>
    <row r="15" spans="1:6" s="29" customFormat="1" ht="76.5" x14ac:dyDescent="0.2">
      <c r="A15" s="63" t="str">
        <f>CONCATENATE($A$3,COUNTIFS($A$5:A14,"&lt;&gt;.?",$A$5:A14,"*")+1)</f>
        <v>A3.5</v>
      </c>
      <c r="B15" s="64" t="s">
        <v>435</v>
      </c>
      <c r="C15" s="67" t="s">
        <v>87</v>
      </c>
      <c r="D15" s="68">
        <f>32*0.1</f>
        <v>3.2</v>
      </c>
      <c r="E15" s="69"/>
      <c r="F15" s="84">
        <f t="shared" si="0"/>
        <v>0</v>
      </c>
    </row>
    <row r="16" spans="1:6" s="29" customFormat="1" ht="63.75" x14ac:dyDescent="0.2">
      <c r="A16" s="63" t="str">
        <f>CONCATENATE($A$3,COUNTIFS($A$5:A15,"&lt;&gt;.?",$A$5:A15,"*")+1)</f>
        <v>A3.6</v>
      </c>
      <c r="B16" s="64" t="s">
        <v>1068</v>
      </c>
      <c r="C16" s="67" t="s">
        <v>87</v>
      </c>
      <c r="D16" s="68">
        <f>32*0.1</f>
        <v>3.2</v>
      </c>
      <c r="E16" s="69"/>
      <c r="F16" s="84">
        <f t="shared" si="0"/>
        <v>0</v>
      </c>
    </row>
    <row r="17" spans="1:7" s="29" customFormat="1" ht="63.75" x14ac:dyDescent="0.2">
      <c r="A17" s="63" t="str">
        <f>CONCATENATE($A$3,COUNTIFS($A$5:A16,"&lt;&gt;.?",$A$5:A16,"*")+1)</f>
        <v>A3.7</v>
      </c>
      <c r="B17" s="64" t="s">
        <v>1102</v>
      </c>
      <c r="C17" s="67" t="s">
        <v>85</v>
      </c>
      <c r="D17" s="68">
        <f>D13</f>
        <v>26</v>
      </c>
      <c r="E17" s="69"/>
      <c r="F17" s="84">
        <f t="shared" si="0"/>
        <v>0</v>
      </c>
    </row>
    <row r="18" spans="1:7" ht="17.25" thickBot="1" x14ac:dyDescent="0.35">
      <c r="A18" s="50"/>
      <c r="G18" s="29"/>
    </row>
    <row r="19" spans="1:7" ht="17.25" thickBot="1" x14ac:dyDescent="0.35">
      <c r="A19" s="52"/>
      <c r="B19" s="73" t="str">
        <f>CONCATENATE("SKUPAJ"," ",$B$3)</f>
        <v>SKUPAJ ZEMELJSKA DELA</v>
      </c>
      <c r="C19" s="74"/>
      <c r="D19" s="75"/>
      <c r="E19" s="722"/>
      <c r="F19" s="76">
        <f>SUM(F10:F18)</f>
        <v>0</v>
      </c>
      <c r="G19" s="177"/>
    </row>
    <row r="20" spans="1:7" ht="17.25" thickTop="1" x14ac:dyDescent="0.3"/>
  </sheetData>
  <sheetProtection sheet="1" objects="1" scenarios="1" formatCells="0" formatColumns="0" formatRows="0" selectLockedCells="1" sort="0"/>
  <dataConsolidate/>
  <phoneticPr fontId="29" type="noConversion"/>
  <printOptions horizontalCentered="1"/>
  <pageMargins left="0.78740157480314965" right="0.78740157480314965" top="0.74803149606299213" bottom="0.19685039370078741" header="0.51181102362204722" footer="0.51181102362204722"/>
  <pageSetup paperSize="9" scale="98" firstPageNumber="0" fitToHeight="0" orientation="portrait" r:id="rId1"/>
  <headerFooter>
    <oddFooter>&amp;C&amp;P&amp;R&amp;"Arial Narrow,Navadno"&amp;10PZI – Galerija Emonska vrata, št. 020/2016</oddFooter>
  </headerFooter>
  <rowBreaks count="1" manualBreakCount="1">
    <brk id="9" max="16383" man="1"/>
  </rowBreaks>
  <colBreaks count="1" manualBreakCount="1">
    <brk id="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G14"/>
  <sheetViews>
    <sheetView view="pageBreakPreview" zoomScaleNormal="115" zoomScaleSheetLayoutView="100" zoomScalePageLayoutView="76" workbookViewId="0">
      <selection activeCell="E9" sqref="E9"/>
    </sheetView>
  </sheetViews>
  <sheetFormatPr defaultColWidth="9" defaultRowHeight="16.5" x14ac:dyDescent="0.3"/>
  <cols>
    <col min="1" max="1" width="5.85546875" style="37" customWidth="1"/>
    <col min="2" max="2" width="47.7109375" style="60" customWidth="1"/>
    <col min="3" max="3" width="5" style="36" customWidth="1"/>
    <col min="4" max="4" width="7.140625" style="48" customWidth="1"/>
    <col min="5" max="5" width="10.7109375" style="636" customWidth="1"/>
    <col min="6" max="6" width="11.42578125" style="48" bestFit="1" customWidth="1"/>
    <col min="7" max="7" width="26.28515625" style="35" customWidth="1"/>
    <col min="8" max="8" width="26.28515625" style="168" customWidth="1"/>
    <col min="9" max="10" width="9" style="168"/>
    <col min="11" max="11" width="7.140625" style="168" customWidth="1"/>
    <col min="12" max="16384" width="9" style="168"/>
  </cols>
  <sheetData>
    <row r="1" spans="1:6" x14ac:dyDescent="0.3">
      <c r="A1" s="45" t="s">
        <v>1130</v>
      </c>
      <c r="B1" s="33" t="s">
        <v>90</v>
      </c>
      <c r="C1" s="46" t="s">
        <v>63</v>
      </c>
      <c r="D1" s="45" t="s">
        <v>91</v>
      </c>
      <c r="E1" s="686" t="s">
        <v>92</v>
      </c>
      <c r="F1" s="45" t="s">
        <v>93</v>
      </c>
    </row>
    <row r="3" spans="1:6" x14ac:dyDescent="0.3">
      <c r="A3" s="47" t="s">
        <v>112</v>
      </c>
      <c r="B3" s="57" t="s">
        <v>152</v>
      </c>
    </row>
    <row r="4" spans="1:6" x14ac:dyDescent="0.3">
      <c r="A4" s="47"/>
      <c r="B4" s="57"/>
    </row>
    <row r="5" spans="1:6" x14ac:dyDescent="0.3">
      <c r="A5" s="29"/>
      <c r="B5" s="49" t="s">
        <v>153</v>
      </c>
      <c r="C5" s="22"/>
      <c r="D5" s="9"/>
      <c r="E5" s="719"/>
      <c r="F5" s="9"/>
    </row>
    <row r="6" spans="1:6" x14ac:dyDescent="0.3">
      <c r="A6" s="29"/>
      <c r="B6" s="21"/>
      <c r="C6" s="22"/>
      <c r="D6" s="9"/>
      <c r="E6" s="719"/>
      <c r="F6" s="9"/>
    </row>
    <row r="7" spans="1:6" ht="229.5" x14ac:dyDescent="0.3">
      <c r="A7" s="29"/>
      <c r="B7" s="83" t="s">
        <v>157</v>
      </c>
      <c r="C7" s="22"/>
      <c r="D7" s="9"/>
      <c r="E7" s="719"/>
      <c r="F7" s="9"/>
    </row>
    <row r="8" spans="1:6" s="35" customFormat="1" x14ac:dyDescent="0.3">
      <c r="A8" s="18"/>
      <c r="B8" s="26"/>
      <c r="C8" s="20"/>
      <c r="D8" s="19"/>
      <c r="E8" s="720"/>
      <c r="F8" s="19"/>
    </row>
    <row r="9" spans="1:6" s="35" customFormat="1" ht="89.25" x14ac:dyDescent="0.3">
      <c r="A9" s="63" t="str">
        <f>CONCATENATE($A$3,COUNTIFS($A$5:A8,"&lt;&gt;.?",$A$5:A8,"*")+1)</f>
        <v>A4.1</v>
      </c>
      <c r="B9" s="77" t="s">
        <v>156</v>
      </c>
      <c r="C9" s="78" t="s">
        <v>85</v>
      </c>
      <c r="D9" s="79">
        <f>9*0.4*2</f>
        <v>7.2</v>
      </c>
      <c r="E9" s="715"/>
      <c r="F9" s="84">
        <f>D9*E9</f>
        <v>0</v>
      </c>
    </row>
    <row r="10" spans="1:6" s="35" customFormat="1" ht="63.75" x14ac:dyDescent="0.3">
      <c r="A10" s="63" t="str">
        <f>CONCATENATE($A$3,COUNTIFS($A$5:A9,"&lt;&gt;.?",$A$5:A9,"*")+1)</f>
        <v>A4.2</v>
      </c>
      <c r="B10" s="77" t="s">
        <v>155</v>
      </c>
      <c r="C10" s="78" t="s">
        <v>85</v>
      </c>
      <c r="D10" s="79">
        <f>11+(0.3+0.8+0.3)</f>
        <v>12.4</v>
      </c>
      <c r="E10" s="715"/>
      <c r="F10" s="84">
        <f>D10*E10</f>
        <v>0</v>
      </c>
    </row>
    <row r="11" spans="1:6" s="35" customFormat="1" ht="63.75" x14ac:dyDescent="0.3">
      <c r="A11" s="63" t="str">
        <f>CONCATENATE($A$3,COUNTIFS($A$5:A10,"&lt;&gt;.?",$A$5:A10,"*")+1)</f>
        <v>A4.3</v>
      </c>
      <c r="B11" s="77" t="s">
        <v>150</v>
      </c>
      <c r="C11" s="78" t="s">
        <v>142</v>
      </c>
      <c r="D11" s="79">
        <f>11.3*0.9</f>
        <v>10.170000000000002</v>
      </c>
      <c r="E11" s="715"/>
      <c r="F11" s="84">
        <f>D11*E11</f>
        <v>0</v>
      </c>
    </row>
    <row r="12" spans="1:6" s="35" customFormat="1" x14ac:dyDescent="0.3">
      <c r="A12" s="63"/>
      <c r="B12" s="77"/>
      <c r="C12" s="78"/>
      <c r="D12" s="79"/>
      <c r="E12" s="715"/>
      <c r="F12" s="84"/>
    </row>
    <row r="13" spans="1:6" s="35" customFormat="1" ht="17.25" thickBot="1" x14ac:dyDescent="0.35">
      <c r="A13" s="50"/>
      <c r="B13" s="59"/>
      <c r="C13" s="28"/>
      <c r="D13" s="51"/>
      <c r="E13" s="717"/>
      <c r="F13" s="51"/>
    </row>
    <row r="14" spans="1:6" s="35" customFormat="1" ht="17.25" thickBot="1" x14ac:dyDescent="0.35">
      <c r="A14" s="52"/>
      <c r="B14" s="53" t="str">
        <f>CONCATENATE("SKUPAJ"," ",$B$3)</f>
        <v>SKUPAJ TESARSKA DELA</v>
      </c>
      <c r="C14" s="54"/>
      <c r="D14" s="55"/>
      <c r="E14" s="689"/>
      <c r="F14" s="56">
        <f>SUM(F8:F13)</f>
        <v>0</v>
      </c>
    </row>
  </sheetData>
  <sheetProtection sheet="1" objects="1" scenarios="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6" firstPageNumber="0" fitToHeight="0" orientation="portrait" r:id="rId1"/>
  <headerFooter>
    <oddFooter>&amp;C&amp;P&amp;R&amp;"Arial Narrow,Navadno"&amp;10PZI – Galerija Emonska vrata, št. 020/2016</oddFooter>
  </headerFooter>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G42"/>
  <sheetViews>
    <sheetView view="pageBreakPreview" zoomScaleNormal="115" zoomScaleSheetLayoutView="100" zoomScalePageLayoutView="76" workbookViewId="0">
      <selection activeCell="E33" sqref="E33"/>
    </sheetView>
  </sheetViews>
  <sheetFormatPr defaultColWidth="9" defaultRowHeight="16.5" x14ac:dyDescent="0.3"/>
  <cols>
    <col min="1" max="1" width="5.85546875" style="37" customWidth="1"/>
    <col min="2" max="2" width="47.7109375" style="60" customWidth="1"/>
    <col min="3" max="3" width="5" style="36" customWidth="1"/>
    <col min="4" max="4" width="7.140625" style="48" customWidth="1"/>
    <col min="5" max="5" width="10.7109375" style="636" customWidth="1"/>
    <col min="6" max="6" width="11.42578125" style="48" bestFit="1" customWidth="1"/>
    <col min="7" max="7" width="26.28515625" style="35" customWidth="1"/>
    <col min="8" max="8" width="26.28515625" style="168" customWidth="1"/>
    <col min="9" max="10" width="9" style="168"/>
    <col min="11" max="11" width="7.140625" style="168" customWidth="1"/>
    <col min="12" max="16384" width="9" style="168"/>
  </cols>
  <sheetData>
    <row r="1" spans="1:6" x14ac:dyDescent="0.3">
      <c r="A1" s="45" t="s">
        <v>89</v>
      </c>
      <c r="B1" s="33" t="s">
        <v>90</v>
      </c>
      <c r="C1" s="46" t="s">
        <v>63</v>
      </c>
      <c r="D1" s="45" t="s">
        <v>91</v>
      </c>
      <c r="E1" s="686" t="s">
        <v>92</v>
      </c>
      <c r="F1" s="45" t="s">
        <v>93</v>
      </c>
    </row>
    <row r="3" spans="1:6" x14ac:dyDescent="0.3">
      <c r="A3" s="47" t="s">
        <v>151</v>
      </c>
      <c r="B3" s="57" t="s">
        <v>113</v>
      </c>
    </row>
    <row r="4" spans="1:6" x14ac:dyDescent="0.3">
      <c r="A4" s="47"/>
      <c r="B4" s="57"/>
    </row>
    <row r="5" spans="1:6" x14ac:dyDescent="0.3">
      <c r="A5" s="29"/>
      <c r="B5" s="49" t="s">
        <v>67</v>
      </c>
      <c r="C5" s="22"/>
      <c r="D5" s="9"/>
      <c r="E5" s="719"/>
      <c r="F5" s="9"/>
    </row>
    <row r="6" spans="1:6" x14ac:dyDescent="0.3">
      <c r="A6" s="29"/>
      <c r="B6" s="21"/>
      <c r="C6" s="22"/>
      <c r="D6" s="9"/>
      <c r="E6" s="719"/>
      <c r="F6" s="9"/>
    </row>
    <row r="7" spans="1:6" x14ac:dyDescent="0.3">
      <c r="A7" s="29"/>
      <c r="B7" s="214" t="s">
        <v>114</v>
      </c>
      <c r="C7" s="22"/>
      <c r="D7" s="9"/>
      <c r="E7" s="719"/>
      <c r="F7" s="9"/>
    </row>
    <row r="8" spans="1:6" x14ac:dyDescent="0.3">
      <c r="A8" s="29"/>
      <c r="B8" s="214" t="s">
        <v>103</v>
      </c>
      <c r="C8" s="22"/>
      <c r="D8" s="9"/>
      <c r="E8" s="719"/>
      <c r="F8" s="9"/>
    </row>
    <row r="9" spans="1:6" x14ac:dyDescent="0.3">
      <c r="A9" s="29"/>
      <c r="B9" s="214" t="s">
        <v>115</v>
      </c>
      <c r="C9" s="22"/>
      <c r="D9" s="9"/>
      <c r="E9" s="719"/>
      <c r="F9" s="9"/>
    </row>
    <row r="10" spans="1:6" x14ac:dyDescent="0.3">
      <c r="A10" s="29"/>
      <c r="B10" s="223" t="s">
        <v>116</v>
      </c>
      <c r="C10" s="22"/>
      <c r="D10" s="9"/>
      <c r="E10" s="719"/>
      <c r="F10" s="9"/>
    </row>
    <row r="11" spans="1:6" x14ac:dyDescent="0.3">
      <c r="A11" s="29"/>
      <c r="B11" s="214"/>
      <c r="C11" s="23"/>
      <c r="D11" s="10"/>
      <c r="E11" s="738"/>
      <c r="F11" s="10"/>
    </row>
    <row r="12" spans="1:6" x14ac:dyDescent="0.3">
      <c r="A12" s="29"/>
      <c r="B12" s="214" t="s">
        <v>117</v>
      </c>
      <c r="C12" s="23"/>
      <c r="D12" s="10"/>
      <c r="E12" s="738"/>
      <c r="F12" s="10"/>
    </row>
    <row r="13" spans="1:6" x14ac:dyDescent="0.3">
      <c r="A13" s="29"/>
      <c r="B13" s="214" t="s">
        <v>118</v>
      </c>
      <c r="C13" s="23"/>
      <c r="D13" s="10"/>
      <c r="E13" s="738"/>
      <c r="F13" s="10"/>
    </row>
    <row r="14" spans="1:6" x14ac:dyDescent="0.3">
      <c r="A14" s="29"/>
      <c r="B14" s="214" t="s">
        <v>119</v>
      </c>
      <c r="C14" s="23"/>
      <c r="D14" s="10"/>
      <c r="E14" s="738"/>
      <c r="F14" s="10"/>
    </row>
    <row r="15" spans="1:6" x14ac:dyDescent="0.3">
      <c r="A15" s="29"/>
      <c r="B15" s="214" t="s">
        <v>120</v>
      </c>
      <c r="C15" s="23"/>
      <c r="D15" s="10"/>
      <c r="E15" s="738"/>
      <c r="F15" s="10"/>
    </row>
    <row r="16" spans="1:6" x14ac:dyDescent="0.3">
      <c r="A16" s="29"/>
      <c r="B16" s="214" t="s">
        <v>121</v>
      </c>
      <c r="C16" s="23"/>
      <c r="D16" s="10"/>
      <c r="E16" s="738"/>
      <c r="F16" s="10"/>
    </row>
    <row r="17" spans="1:6" x14ac:dyDescent="0.3">
      <c r="A17" s="29"/>
      <c r="B17" s="214" t="s">
        <v>122</v>
      </c>
      <c r="C17" s="23"/>
      <c r="D17" s="10"/>
      <c r="E17" s="738"/>
      <c r="F17" s="10"/>
    </row>
    <row r="18" spans="1:6" x14ac:dyDescent="0.3">
      <c r="A18" s="29"/>
      <c r="B18" s="214" t="s">
        <v>123</v>
      </c>
      <c r="C18" s="23"/>
      <c r="D18" s="10"/>
      <c r="E18" s="738"/>
      <c r="F18" s="10"/>
    </row>
    <row r="19" spans="1:6" x14ac:dyDescent="0.3">
      <c r="A19" s="29"/>
      <c r="B19" s="214" t="s">
        <v>124</v>
      </c>
      <c r="C19" s="23"/>
      <c r="D19" s="10"/>
      <c r="E19" s="738"/>
      <c r="F19" s="10"/>
    </row>
    <row r="20" spans="1:6" x14ac:dyDescent="0.3">
      <c r="A20" s="29"/>
      <c r="B20" s="214" t="s">
        <v>125</v>
      </c>
      <c r="C20" s="23"/>
      <c r="D20" s="10"/>
      <c r="E20" s="738"/>
      <c r="F20" s="10"/>
    </row>
    <row r="21" spans="1:6" x14ac:dyDescent="0.3">
      <c r="A21" s="29"/>
      <c r="B21" s="214" t="s">
        <v>126</v>
      </c>
      <c r="C21" s="23"/>
      <c r="D21" s="10"/>
      <c r="E21" s="738"/>
      <c r="F21" s="10"/>
    </row>
    <row r="22" spans="1:6" x14ac:dyDescent="0.3">
      <c r="A22" s="29"/>
      <c r="B22" s="214" t="s">
        <v>127</v>
      </c>
      <c r="C22" s="23"/>
      <c r="D22" s="10"/>
      <c r="E22" s="738"/>
      <c r="F22" s="10"/>
    </row>
    <row r="23" spans="1:6" x14ac:dyDescent="0.3">
      <c r="A23" s="29"/>
      <c r="B23" s="214" t="s">
        <v>128</v>
      </c>
      <c r="C23" s="23"/>
      <c r="D23" s="10"/>
      <c r="E23" s="738"/>
      <c r="F23" s="10"/>
    </row>
    <row r="24" spans="1:6" x14ac:dyDescent="0.3">
      <c r="A24" s="29"/>
      <c r="B24" s="214" t="s">
        <v>129</v>
      </c>
      <c r="C24" s="23"/>
      <c r="D24" s="10"/>
      <c r="E24" s="738"/>
      <c r="F24" s="10"/>
    </row>
    <row r="25" spans="1:6" x14ac:dyDescent="0.3">
      <c r="A25" s="29"/>
      <c r="B25" s="214" t="s">
        <v>130</v>
      </c>
      <c r="C25" s="23"/>
      <c r="D25" s="10"/>
      <c r="E25" s="738"/>
      <c r="F25" s="10"/>
    </row>
    <row r="26" spans="1:6" x14ac:dyDescent="0.3">
      <c r="A26" s="29"/>
      <c r="B26" s="214" t="s">
        <v>131</v>
      </c>
      <c r="C26" s="23"/>
      <c r="D26" s="10"/>
      <c r="E26" s="738"/>
      <c r="F26" s="10"/>
    </row>
    <row r="27" spans="1:6" x14ac:dyDescent="0.3">
      <c r="A27" s="29"/>
      <c r="B27" s="214" t="s">
        <v>132</v>
      </c>
      <c r="C27" s="23"/>
      <c r="D27" s="10"/>
      <c r="E27" s="738"/>
      <c r="F27" s="10"/>
    </row>
    <row r="28" spans="1:6" x14ac:dyDescent="0.3">
      <c r="A28" s="29"/>
      <c r="B28" s="214" t="s">
        <v>133</v>
      </c>
      <c r="C28" s="23"/>
      <c r="D28" s="10"/>
      <c r="E28" s="738"/>
      <c r="F28" s="10"/>
    </row>
    <row r="29" spans="1:6" x14ac:dyDescent="0.3">
      <c r="A29" s="29"/>
      <c r="B29" s="214" t="s">
        <v>134</v>
      </c>
      <c r="C29" s="23"/>
      <c r="D29" s="10"/>
      <c r="E29" s="738"/>
      <c r="F29" s="10"/>
    </row>
    <row r="30" spans="1:6" x14ac:dyDescent="0.3">
      <c r="A30" s="29"/>
      <c r="B30" s="214"/>
      <c r="C30" s="23"/>
      <c r="D30" s="10"/>
      <c r="E30" s="738"/>
      <c r="F30" s="10"/>
    </row>
    <row r="31" spans="1:6" ht="52.5" x14ac:dyDescent="0.3">
      <c r="A31" s="29"/>
      <c r="B31" s="240" t="s">
        <v>316</v>
      </c>
      <c r="C31" s="23"/>
      <c r="D31" s="10"/>
      <c r="E31" s="738"/>
      <c r="F31" s="10"/>
    </row>
    <row r="32" spans="1:6" x14ac:dyDescent="0.3">
      <c r="A32" s="18"/>
      <c r="B32" s="26"/>
      <c r="C32" s="20"/>
      <c r="D32" s="19"/>
      <c r="E32" s="720"/>
      <c r="F32" s="19"/>
    </row>
    <row r="33" spans="1:6" ht="63.75" x14ac:dyDescent="0.3">
      <c r="A33" s="63" t="str">
        <f>CONCATENATE($A$3,COUNTIFS($A$5:A32,"&lt;&gt;.?",$A$5:A32,"*")+1)</f>
        <v>A5.1</v>
      </c>
      <c r="B33" s="77" t="s">
        <v>141</v>
      </c>
      <c r="C33" s="78" t="s">
        <v>87</v>
      </c>
      <c r="D33" s="79">
        <f>(9.5*0.08)+(181*0.08)</f>
        <v>15.24</v>
      </c>
      <c r="E33" s="715"/>
      <c r="F33" s="84">
        <f>D33*E33</f>
        <v>0</v>
      </c>
    </row>
    <row r="34" spans="1:6" ht="76.5" x14ac:dyDescent="0.3">
      <c r="A34" s="63" t="str">
        <f>CONCATENATE($A$3,COUNTIFS($A$5:A33,"&lt;&gt;.?",$A$5:A33,"*")+1)</f>
        <v>A5.2</v>
      </c>
      <c r="B34" s="77" t="s">
        <v>317</v>
      </c>
      <c r="C34" s="78" t="s">
        <v>87</v>
      </c>
      <c r="D34" s="79">
        <v>1.33</v>
      </c>
      <c r="E34" s="715"/>
      <c r="F34" s="84">
        <f>D34*E34</f>
        <v>0</v>
      </c>
    </row>
    <row r="35" spans="1:6" ht="102" x14ac:dyDescent="0.3">
      <c r="A35" s="63" t="str">
        <f>CONCATENATE($A$3,COUNTIFS($A$5:A34,"&lt;&gt;.?",$A$5:A34,"*")+1)</f>
        <v>A5.3</v>
      </c>
      <c r="B35" s="77" t="s">
        <v>436</v>
      </c>
      <c r="C35" s="78" t="s">
        <v>87</v>
      </c>
      <c r="D35" s="79">
        <f>0.8*(3.32*0.34)+(3.32*0.25)+2*(2.57*0.25)</f>
        <v>3.0180400000000001</v>
      </c>
      <c r="E35" s="715"/>
      <c r="F35" s="84">
        <f>D35*E35</f>
        <v>0</v>
      </c>
    </row>
    <row r="36" spans="1:6" ht="204" x14ac:dyDescent="0.3">
      <c r="A36" s="63" t="str">
        <f>CONCATENATE($A$3,COUNTIFS($A$5:A35,"&lt;&gt;.?",$A$5:A35,"*")+1)</f>
        <v>A5.4</v>
      </c>
      <c r="B36" s="77" t="s">
        <v>315</v>
      </c>
      <c r="C36" s="78" t="s">
        <v>87</v>
      </c>
      <c r="D36" s="79">
        <v>1.55</v>
      </c>
      <c r="E36" s="715"/>
      <c r="F36" s="84">
        <f>D36*E36</f>
        <v>0</v>
      </c>
    </row>
    <row r="37" spans="1:6" ht="38.25" x14ac:dyDescent="0.3">
      <c r="A37" s="92" t="str">
        <f>CONCATENATE($A$3,COUNTIFS($A$5:A36,"&lt;&gt;.?",$A$5:A36,"*")+1)</f>
        <v>A5.5</v>
      </c>
      <c r="B37" s="108" t="s">
        <v>307</v>
      </c>
      <c r="C37" s="113"/>
      <c r="D37" s="109"/>
      <c r="E37" s="742"/>
      <c r="F37" s="109"/>
    </row>
    <row r="38" spans="1:6" x14ac:dyDescent="0.3">
      <c r="A38" s="94"/>
      <c r="B38" s="102" t="s">
        <v>282</v>
      </c>
      <c r="C38" s="114" t="s">
        <v>283</v>
      </c>
      <c r="D38" s="110">
        <v>446.5</v>
      </c>
      <c r="E38" s="743"/>
      <c r="F38" s="95">
        <f>D38*E38</f>
        <v>0</v>
      </c>
    </row>
    <row r="39" spans="1:6" x14ac:dyDescent="0.3">
      <c r="A39" s="96"/>
      <c r="B39" s="111" t="s">
        <v>306</v>
      </c>
      <c r="C39" s="115" t="s">
        <v>283</v>
      </c>
      <c r="D39" s="112">
        <v>232.5</v>
      </c>
      <c r="E39" s="744"/>
      <c r="F39" s="97">
        <f>D39*E39</f>
        <v>0</v>
      </c>
    </row>
    <row r="41" spans="1:6" ht="17.25" thickBot="1" x14ac:dyDescent="0.35">
      <c r="A41" s="50"/>
      <c r="B41" s="59"/>
      <c r="C41" s="28"/>
      <c r="D41" s="51"/>
      <c r="E41" s="717"/>
      <c r="F41" s="51"/>
    </row>
    <row r="42" spans="1:6" ht="17.25" thickBot="1" x14ac:dyDescent="0.35">
      <c r="A42" s="52"/>
      <c r="B42" s="53" t="str">
        <f>CONCATENATE("SKUPAJ"," ",$B$3)</f>
        <v>SKUPAJ BETONSKA DELA</v>
      </c>
      <c r="C42" s="54"/>
      <c r="D42" s="55"/>
      <c r="E42" s="689"/>
      <c r="F42" s="56">
        <f>SUM(F32:F41)</f>
        <v>0</v>
      </c>
    </row>
  </sheetData>
  <sheetProtection sheet="1" objects="1" scenarios="1" formatCells="0" formatColumns="0" formatRows="0" selectLockedCells="1" sort="0"/>
  <printOptions horizontalCentered="1"/>
  <pageMargins left="0.78740157480314965" right="0.78740157480314965" top="0.74803149606299213" bottom="0.19685039370078741" header="0.51181102362204722" footer="0.51181102362204722"/>
  <pageSetup paperSize="9" scale="96" firstPageNumber="0" fitToHeight="0" orientation="portrait" r:id="rId1"/>
  <headerFooter>
    <oddFooter>&amp;C&amp;P&amp;R&amp;"Arial Narrow,Navadno"&amp;10PZI – Galerija Emonska vrata, št. 020/2016</oddFooter>
  </headerFooter>
  <rowBreaks count="1" manualBreakCount="1">
    <brk id="31" max="5"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35</vt:i4>
      </vt:variant>
      <vt:variant>
        <vt:lpstr>Named Ranges</vt:lpstr>
      </vt:variant>
      <vt:variant>
        <vt:i4>55</vt:i4>
      </vt:variant>
    </vt:vector>
  </HeadingPairs>
  <TitlesOfParts>
    <vt:vector size="90" baseType="lpstr">
      <vt:lpstr>1. stran</vt:lpstr>
      <vt:lpstr>Uvod</vt:lpstr>
      <vt:lpstr>Rekapitulacija</vt:lpstr>
      <vt:lpstr>A. GRADBENA DELA</vt:lpstr>
      <vt:lpstr>A1. Pripravljalna d.</vt:lpstr>
      <vt:lpstr>A2. Rušitvena d.</vt:lpstr>
      <vt:lpstr>A3. Zemeljska d.</vt:lpstr>
      <vt:lpstr>A4. Tesarska dela</vt:lpstr>
      <vt:lpstr>A5. Betonska in AB dela</vt:lpstr>
      <vt:lpstr>A6. Sanacijska d.</vt:lpstr>
      <vt:lpstr>A7. Zidarska d.</vt:lpstr>
      <vt:lpstr>B. OBRTNIŠKA DELA</vt:lpstr>
      <vt:lpstr>B1. Montažerska d. </vt:lpstr>
      <vt:lpstr>B2. Slikopleskarska d.</vt:lpstr>
      <vt:lpstr>B3. Tlakarska, teracerska d.</vt:lpstr>
      <vt:lpstr>B4. Vrata, stekl. stene 1</vt:lpstr>
      <vt:lpstr>B4. Vrata 2</vt:lpstr>
      <vt:lpstr>B5. Steklene stene, fasada</vt:lpstr>
      <vt:lpstr>B6. Pasarska dela</vt:lpstr>
      <vt:lpstr>B7. Vgradna oprema</vt:lpstr>
      <vt:lpstr>C. ZUNANJA UREDITEV</vt:lpstr>
      <vt:lpstr>C1. Odvodnja</vt:lpstr>
      <vt:lpstr>C2. Tlakarska d.</vt:lpstr>
      <vt:lpstr>D. RESTAVRATORSKA DELA</vt:lpstr>
      <vt:lpstr>E. EI instalacije</vt:lpstr>
      <vt:lpstr>F. SI 0.1</vt:lpstr>
      <vt:lpstr>F. SI 1.1 VODOVOD</vt:lpstr>
      <vt:lpstr>F. SI 2.1 TOPL. PODPOST.</vt:lpstr>
      <vt:lpstr>F. SI 2.2 TALNO OGR.</vt:lpstr>
      <vt:lpstr>F. SI 2.3 HLAJENJE</vt:lpstr>
      <vt:lpstr>F. SI 3.1 VENTILACIJA</vt:lpstr>
      <vt:lpstr>G. Rekapitulacija_VO_SD</vt:lpstr>
      <vt:lpstr>G. Vroc-priklj_BUKVARNA_SD</vt:lpstr>
      <vt:lpstr>G. Vroc-priklj_BUKVARNA_GD</vt:lpstr>
      <vt:lpstr>H. KANALIZACIJSKI PRIKLJUCEK</vt:lpstr>
      <vt:lpstr>'B. OBRTNIŠKA DELA'!Excel_BuiltIn_Print_Area</vt:lpstr>
      <vt:lpstr>'C. ZUNANJA UREDITEV'!Excel_BuiltIn_Print_Area</vt:lpstr>
      <vt:lpstr>'D. RESTAVRATORSKA DELA'!Excel_BuiltIn_Print_Area</vt:lpstr>
      <vt:lpstr>'1. stran'!Print_Area</vt:lpstr>
      <vt:lpstr>'A. GRADBENA DELA'!Print_Area</vt:lpstr>
      <vt:lpstr>'A1. Pripravljalna d.'!Print_Area</vt:lpstr>
      <vt:lpstr>'A2. Rušitvena d.'!Print_Area</vt:lpstr>
      <vt:lpstr>'A3. Zemeljska d.'!Print_Area</vt:lpstr>
      <vt:lpstr>'A4. Tesarska dela'!Print_Area</vt:lpstr>
      <vt:lpstr>'A5. Betonska in AB dela'!Print_Area</vt:lpstr>
      <vt:lpstr>'A6. Sanacijska d.'!Print_Area</vt:lpstr>
      <vt:lpstr>'A7. Zidarska d.'!Print_Area</vt:lpstr>
      <vt:lpstr>'B. OBRTNIŠKA DELA'!Print_Area</vt:lpstr>
      <vt:lpstr>'B1. Montažerska d. '!Print_Area</vt:lpstr>
      <vt:lpstr>'B2. Slikopleskarska d.'!Print_Area</vt:lpstr>
      <vt:lpstr>'B3. Tlakarska, teracerska d.'!Print_Area</vt:lpstr>
      <vt:lpstr>'B4. Vrata 2'!Print_Area</vt:lpstr>
      <vt:lpstr>'B4. Vrata, stekl. stene 1'!Print_Area</vt:lpstr>
      <vt:lpstr>'B6. Pasarska dela'!Print_Area</vt:lpstr>
      <vt:lpstr>'B7. Vgradna oprema'!Print_Area</vt:lpstr>
      <vt:lpstr>'C. ZUNANJA UREDITEV'!Print_Area</vt:lpstr>
      <vt:lpstr>'C1. Odvodnja'!Print_Area</vt:lpstr>
      <vt:lpstr>'C2. Tlakarska d.'!Print_Area</vt:lpstr>
      <vt:lpstr>'D. RESTAVRATORSKA DELA'!Print_Area</vt:lpstr>
      <vt:lpstr>'E. EI instalacije'!Print_Area</vt:lpstr>
      <vt:lpstr>'F. SI 0.1'!Print_Area</vt:lpstr>
      <vt:lpstr>'F. SI 1.1 VODOVOD'!Print_Area</vt:lpstr>
      <vt:lpstr>'F. SI 2.1 TOPL. PODPOST.'!Print_Area</vt:lpstr>
      <vt:lpstr>'F. SI 2.2 TALNO OGR.'!Print_Area</vt:lpstr>
      <vt:lpstr>'F. SI 2.3 HLAJENJE'!Print_Area</vt:lpstr>
      <vt:lpstr>'F. SI 3.1 VENTILACIJA'!Print_Area</vt:lpstr>
      <vt:lpstr>'G. Rekapitulacija_VO_SD'!Print_Area</vt:lpstr>
      <vt:lpstr>'G. Vroc-priklj_BUKVARNA_SD'!Print_Area</vt:lpstr>
      <vt:lpstr>'H. KANALIZACIJSKI PRIKLJUCEK'!Print_Area</vt:lpstr>
      <vt:lpstr>Rekapitulacija!Print_Area</vt:lpstr>
      <vt:lpstr>Uvod!Print_Area</vt:lpstr>
      <vt:lpstr>'A. GRADBENA DELA'!Print_Titles</vt:lpstr>
      <vt:lpstr>'A1. Pripravljalna d.'!Print_Titles</vt:lpstr>
      <vt:lpstr>'A2. Rušitvena d.'!Print_Titles</vt:lpstr>
      <vt:lpstr>'A3. Zemeljska d.'!Print_Titles</vt:lpstr>
      <vt:lpstr>'A4. Tesarska dela'!Print_Titles</vt:lpstr>
      <vt:lpstr>'A5. Betonska in AB dela'!Print_Titles</vt:lpstr>
      <vt:lpstr>'A6. Sanacijska d.'!Print_Titles</vt:lpstr>
      <vt:lpstr>'A7. Zidarska d.'!Print_Titles</vt:lpstr>
      <vt:lpstr>'B1. Montažerska d. '!Print_Titles</vt:lpstr>
      <vt:lpstr>'B4. Vrata 2'!Print_Titles</vt:lpstr>
      <vt:lpstr>'B4. Vrata, stekl. stene 1'!Print_Titles</vt:lpstr>
      <vt:lpstr>'B5. Steklene stene, fasada'!Print_Titles</vt:lpstr>
      <vt:lpstr>'F. SI 1.1 VODOVOD'!Print_Titles</vt:lpstr>
      <vt:lpstr>'F. SI 2.1 TOPL. PODPOST.'!Print_Titles</vt:lpstr>
      <vt:lpstr>'F. SI 2.2 TALNO OGR.'!Print_Titles</vt:lpstr>
      <vt:lpstr>'F. SI 2.3 HLAJENJE'!Print_Titles</vt:lpstr>
      <vt:lpstr>'F. SI 3.1 VENTILACIJA'!Print_Titles</vt:lpstr>
      <vt:lpstr>'G. Vroc-priklj_BUKVARNA_SD'!Print_Titles</vt:lpstr>
      <vt:lpstr>'H. KANALIZACIJSKI PRIKLJUCEK'!Print_Titles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dc:creator>
  <cp:lastModifiedBy>dg</cp:lastModifiedBy>
  <cp:lastPrinted>2021-05-31T08:15:08Z</cp:lastPrinted>
  <dcterms:created xsi:type="dcterms:W3CDTF">2019-07-10T09:01:51Z</dcterms:created>
  <dcterms:modified xsi:type="dcterms:W3CDTF">2021-07-26T15:04:55Z</dcterms:modified>
</cp:coreProperties>
</file>